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45" windowWidth="20730" windowHeight="6450" activeTab="3"/>
  </bookViews>
  <sheets>
    <sheet name="1. норматив" sheetId="10" r:id="rId1"/>
    <sheet name="2. Доходы " sheetId="6" r:id="rId2"/>
    <sheet name="3.Программы" sheetId="2" r:id="rId3"/>
    <sheet name="4.Ведомст" sheetId="1" r:id="rId4"/>
    <sheet name="5.Разд,подраз" sheetId="3" r:id="rId5"/>
    <sheet name="6.Внутр.заимст" sheetId="8" r:id="rId6"/>
    <sheet name="7.Внеш.заимст" sheetId="9" r:id="rId7"/>
    <sheet name="8.Источн" sheetId="7" r:id="rId8"/>
  </sheets>
  <definedNames>
    <definedName name="_xlnm._FilterDatabase" localSheetId="3" hidden="1">'4.Ведомст'!$G$1:$G$1421</definedName>
    <definedName name="_xlnm.Print_Titles" localSheetId="0">'1. норматив'!$6:$6</definedName>
    <definedName name="_xlnm.Print_Titles" localSheetId="1">'2. Доходы '!$6:$6</definedName>
    <definedName name="_xlnm.Print_Titles" localSheetId="2">'3.Программы'!$4:$5</definedName>
    <definedName name="_xlnm.Print_Titles" localSheetId="3">'4.Ведомст'!$5:$6</definedName>
    <definedName name="_xlnm.Print_Titles" localSheetId="4">'5.Разд,подраз'!$5:$5</definedName>
    <definedName name="_xlnm.Print_Area" localSheetId="0">'1. норматив'!$A$1:$B$50</definedName>
    <definedName name="_xlnm.Print_Area" localSheetId="1">'2. Доходы '!$A$1:$E$171</definedName>
    <definedName name="_xlnm.Print_Area" localSheetId="2">'3.Программы'!$A$1:$H$1037</definedName>
  </definedNames>
  <calcPr calcId="145621"/>
</workbook>
</file>

<file path=xl/calcChain.xml><?xml version="1.0" encoding="utf-8"?>
<calcChain xmlns="http://schemas.openxmlformats.org/spreadsheetml/2006/main">
  <c r="C14" i="7" l="1"/>
  <c r="C13" i="7"/>
  <c r="C12" i="7" s="1"/>
  <c r="C11" i="7" s="1"/>
  <c r="C10" i="7" s="1"/>
  <c r="D11" i="7"/>
  <c r="D10" i="7"/>
  <c r="C18" i="8" l="1"/>
  <c r="C17" i="8"/>
  <c r="C13" i="8"/>
  <c r="C10" i="8"/>
  <c r="B17" i="9" l="1"/>
  <c r="B16" i="9" s="1"/>
  <c r="B12" i="9"/>
  <c r="B9" i="9"/>
  <c r="B18" i="8"/>
  <c r="B17" i="8" s="1"/>
  <c r="B13" i="8"/>
  <c r="B10" i="8"/>
  <c r="E163" i="6" l="1"/>
  <c r="E162" i="6"/>
  <c r="E161" i="6"/>
  <c r="D160" i="6"/>
  <c r="C160" i="6"/>
  <c r="E159" i="6"/>
  <c r="E158" i="6"/>
  <c r="E157" i="6"/>
  <c r="E156" i="6"/>
  <c r="D155" i="6"/>
  <c r="E155" i="6" s="1"/>
  <c r="C155" i="6"/>
  <c r="E154" i="6"/>
  <c r="E153" i="6"/>
  <c r="E152" i="6"/>
  <c r="E150" i="6"/>
  <c r="E149" i="6"/>
  <c r="D148" i="6"/>
  <c r="C148" i="6"/>
  <c r="E147" i="6"/>
  <c r="E146" i="6"/>
  <c r="E144" i="6"/>
  <c r="E141" i="6"/>
  <c r="E140" i="6"/>
  <c r="E138" i="6"/>
  <c r="E137" i="6"/>
  <c r="E136" i="6"/>
  <c r="E135" i="6"/>
  <c r="E134" i="6"/>
  <c r="E133" i="6"/>
  <c r="E132" i="6"/>
  <c r="E131" i="6"/>
  <c r="E130" i="6"/>
  <c r="D129" i="6"/>
  <c r="C129" i="6"/>
  <c r="E128" i="6"/>
  <c r="E127" i="6"/>
  <c r="E126" i="6"/>
  <c r="E125" i="6"/>
  <c r="E124" i="6"/>
  <c r="E123" i="6"/>
  <c r="E122" i="6"/>
  <c r="E121" i="6"/>
  <c r="E120" i="6"/>
  <c r="E119" i="6"/>
  <c r="E117" i="6"/>
  <c r="E116" i="6"/>
  <c r="E115" i="6"/>
  <c r="E114" i="6"/>
  <c r="E113" i="6"/>
  <c r="E112" i="6"/>
  <c r="E111" i="6"/>
  <c r="E110" i="6"/>
  <c r="E109" i="6"/>
  <c r="E108" i="6"/>
  <c r="D107" i="6"/>
  <c r="C107" i="6"/>
  <c r="E106" i="6"/>
  <c r="E105" i="6"/>
  <c r="E104" i="6"/>
  <c r="E103" i="6"/>
  <c r="D102" i="6"/>
  <c r="C102" i="6"/>
  <c r="E98" i="6"/>
  <c r="D95" i="6"/>
  <c r="C95" i="6"/>
  <c r="E94" i="6"/>
  <c r="IL94" i="6" s="1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5" i="6"/>
  <c r="E73" i="6"/>
  <c r="E71" i="6"/>
  <c r="E70" i="6"/>
  <c r="E69" i="6"/>
  <c r="E68" i="6"/>
  <c r="E67" i="6"/>
  <c r="D66" i="6"/>
  <c r="C66" i="6"/>
  <c r="E65" i="6"/>
  <c r="E64" i="6"/>
  <c r="E63" i="6"/>
  <c r="E62" i="6"/>
  <c r="E61" i="6"/>
  <c r="E59" i="6"/>
  <c r="E58" i="6"/>
  <c r="E57" i="6"/>
  <c r="E56" i="6"/>
  <c r="D55" i="6"/>
  <c r="C55" i="6"/>
  <c r="E53" i="6"/>
  <c r="E52" i="6"/>
  <c r="E51" i="6"/>
  <c r="D50" i="6"/>
  <c r="C50" i="6"/>
  <c r="E49" i="6"/>
  <c r="E48" i="6"/>
  <c r="E47" i="6"/>
  <c r="D46" i="6"/>
  <c r="C46" i="6"/>
  <c r="E45" i="6"/>
  <c r="E44" i="6"/>
  <c r="E43" i="6"/>
  <c r="E42" i="6"/>
  <c r="E41" i="6"/>
  <c r="E40" i="6"/>
  <c r="E39" i="6"/>
  <c r="E38" i="6"/>
  <c r="E37" i="6"/>
  <c r="E36" i="6"/>
  <c r="D35" i="6"/>
  <c r="C35" i="6"/>
  <c r="E32" i="6"/>
  <c r="E31" i="6"/>
  <c r="E30" i="6"/>
  <c r="D29" i="6"/>
  <c r="C29" i="6"/>
  <c r="E28" i="6"/>
  <c r="E27" i="6"/>
  <c r="D26" i="6"/>
  <c r="D24" i="6" s="1"/>
  <c r="C26" i="6"/>
  <c r="C24" i="6" s="1"/>
  <c r="E25" i="6"/>
  <c r="E23" i="6"/>
  <c r="E22" i="6"/>
  <c r="E21" i="6"/>
  <c r="E20" i="6"/>
  <c r="D19" i="6"/>
  <c r="C19" i="6"/>
  <c r="E18" i="6"/>
  <c r="E17" i="6"/>
  <c r="E16" i="6"/>
  <c r="E15" i="6"/>
  <c r="D14" i="6"/>
  <c r="C14" i="6"/>
  <c r="E13" i="6"/>
  <c r="E11" i="6"/>
  <c r="E10" i="6"/>
  <c r="E9" i="6"/>
  <c r="E8" i="6"/>
  <c r="D7" i="6"/>
  <c r="C7" i="6"/>
  <c r="C34" i="6" s="1"/>
  <c r="E29" i="6" l="1"/>
  <c r="E19" i="6"/>
  <c r="E35" i="6"/>
  <c r="E46" i="6"/>
  <c r="E95" i="6"/>
  <c r="E160" i="6"/>
  <c r="E102" i="6"/>
  <c r="E129" i="6"/>
  <c r="E24" i="6"/>
  <c r="E14" i="6"/>
  <c r="D34" i="6"/>
  <c r="E34" i="6" s="1"/>
  <c r="E55" i="6"/>
  <c r="C101" i="6"/>
  <c r="C166" i="6" s="1"/>
  <c r="C99" i="6"/>
  <c r="C100" i="6" s="1"/>
  <c r="E148" i="6"/>
  <c r="E26" i="6"/>
  <c r="E66" i="6"/>
  <c r="E107" i="6"/>
  <c r="D99" i="6"/>
  <c r="D101" i="6"/>
  <c r="E7" i="6"/>
  <c r="H1174" i="1"/>
  <c r="G700" i="2"/>
  <c r="G701" i="2"/>
  <c r="G696" i="2"/>
  <c r="G440" i="2"/>
  <c r="D100" i="6" l="1"/>
  <c r="E100" i="6" s="1"/>
  <c r="E99" i="6"/>
  <c r="C167" i="6"/>
  <c r="D166" i="6"/>
  <c r="E101" i="6"/>
  <c r="H1380" i="1"/>
  <c r="H1365" i="1"/>
  <c r="H1364" i="1" s="1"/>
  <c r="H1369" i="1"/>
  <c r="H1368" i="1" s="1"/>
  <c r="H1367" i="1" s="1"/>
  <c r="H1363" i="1" s="1"/>
  <c r="H1373" i="1"/>
  <c r="H1391" i="1"/>
  <c r="H1388" i="1"/>
  <c r="H1387" i="1" s="1"/>
  <c r="H1386" i="1" s="1"/>
  <c r="H1193" i="1"/>
  <c r="H1192" i="1" s="1"/>
  <c r="H1070" i="1"/>
  <c r="H1069" i="1" s="1"/>
  <c r="H1027" i="1"/>
  <c r="H1025" i="1"/>
  <c r="H968" i="1"/>
  <c r="H1024" i="1" l="1"/>
  <c r="D167" i="6"/>
  <c r="E167" i="6" s="1"/>
  <c r="E166" i="6"/>
  <c r="H884" i="1"/>
  <c r="H883" i="1" s="1"/>
  <c r="H874" i="1"/>
  <c r="H872" i="1"/>
  <c r="H851" i="1"/>
  <c r="H850" i="1" s="1"/>
  <c r="H852" i="1"/>
  <c r="G150" i="2" l="1"/>
  <c r="G1014" i="2"/>
  <c r="F1014" i="2"/>
  <c r="G1010" i="2"/>
  <c r="F1010" i="2"/>
  <c r="G993" i="2"/>
  <c r="F993" i="2"/>
  <c r="G275" i="2"/>
  <c r="G274" i="2" s="1"/>
  <c r="F275" i="2"/>
  <c r="F274" i="2" s="1"/>
  <c r="H1010" i="2" l="1"/>
  <c r="H530" i="1"/>
  <c r="H537" i="1"/>
  <c r="H495" i="1"/>
  <c r="H484" i="1"/>
  <c r="H483" i="1" s="1"/>
  <c r="H406" i="1"/>
  <c r="H405" i="1" s="1"/>
  <c r="H387" i="1"/>
  <c r="H385" i="1"/>
  <c r="H383" i="1"/>
  <c r="H381" i="1"/>
  <c r="H379" i="1"/>
  <c r="H377" i="1"/>
  <c r="H322" i="1"/>
  <c r="H337" i="1"/>
  <c r="H303" i="1" l="1"/>
  <c r="H263" i="1" l="1"/>
  <c r="H262" i="1" s="1"/>
  <c r="H243" i="1"/>
  <c r="H205" i="1"/>
  <c r="H204" i="1" s="1"/>
  <c r="H194" i="1"/>
  <c r="H187" i="1"/>
  <c r="H142" i="1"/>
  <c r="G142" i="1"/>
  <c r="H70" i="1"/>
  <c r="H259" i="1" l="1"/>
  <c r="H260" i="1"/>
  <c r="H532" i="1"/>
  <c r="H529" i="1" s="1"/>
  <c r="H528" i="1" s="1"/>
  <c r="H316" i="1"/>
  <c r="H13" i="2"/>
  <c r="H15" i="2"/>
  <c r="H16" i="2"/>
  <c r="H93" i="2"/>
  <c r="H102" i="2"/>
  <c r="H103" i="2"/>
  <c r="H269" i="2"/>
  <c r="H295" i="2"/>
  <c r="H329" i="2"/>
  <c r="H361" i="2"/>
  <c r="H362" i="2"/>
  <c r="H427" i="2"/>
  <c r="H474" i="2"/>
  <c r="H881" i="2"/>
  <c r="H896" i="2"/>
  <c r="H1016" i="2"/>
  <c r="H1017" i="2"/>
  <c r="I12" i="1"/>
  <c r="I13" i="1"/>
  <c r="I16" i="1"/>
  <c r="I20" i="1"/>
  <c r="I21" i="1"/>
  <c r="I23" i="1"/>
  <c r="I25" i="1"/>
  <c r="I26" i="1"/>
  <c r="I27" i="1"/>
  <c r="I32" i="1"/>
  <c r="I38" i="1"/>
  <c r="I39" i="1"/>
  <c r="I41" i="1"/>
  <c r="I45" i="1"/>
  <c r="I46" i="1"/>
  <c r="I48" i="1"/>
  <c r="I50" i="1"/>
  <c r="I51" i="1"/>
  <c r="I57" i="1"/>
  <c r="I59" i="1"/>
  <c r="I63" i="1"/>
  <c r="I64" i="1"/>
  <c r="I68" i="1"/>
  <c r="I71" i="1"/>
  <c r="I72" i="1"/>
  <c r="I79" i="1"/>
  <c r="I80" i="1"/>
  <c r="I82" i="1"/>
  <c r="I86" i="1"/>
  <c r="I90" i="1"/>
  <c r="I94" i="1"/>
  <c r="I97" i="1"/>
  <c r="I98" i="1"/>
  <c r="I100" i="1"/>
  <c r="I102" i="1"/>
  <c r="I103" i="1"/>
  <c r="I104" i="1"/>
  <c r="I112" i="1"/>
  <c r="I113" i="1"/>
  <c r="I117" i="1"/>
  <c r="I120" i="1"/>
  <c r="I123" i="1"/>
  <c r="I128" i="1"/>
  <c r="I131" i="1"/>
  <c r="I134" i="1"/>
  <c r="I138" i="1"/>
  <c r="I147" i="1"/>
  <c r="I148" i="1"/>
  <c r="I154" i="1"/>
  <c r="I156" i="1"/>
  <c r="I157" i="1"/>
  <c r="I158" i="1"/>
  <c r="I161" i="1"/>
  <c r="I167" i="1"/>
  <c r="I171" i="1"/>
  <c r="I174" i="1"/>
  <c r="I178" i="1"/>
  <c r="I181" i="1"/>
  <c r="I183" i="1"/>
  <c r="I188" i="1"/>
  <c r="I193" i="1"/>
  <c r="I195" i="1"/>
  <c r="I199" i="1"/>
  <c r="I206" i="1"/>
  <c r="I209" i="1"/>
  <c r="I211" i="1"/>
  <c r="I214" i="1"/>
  <c r="I217" i="1"/>
  <c r="I219" i="1"/>
  <c r="I221" i="1"/>
  <c r="I223" i="1"/>
  <c r="I225" i="1"/>
  <c r="I233" i="1"/>
  <c r="I235" i="1"/>
  <c r="I238" i="1"/>
  <c r="I240" i="1"/>
  <c r="I242" i="1"/>
  <c r="I244" i="1"/>
  <c r="I252" i="1"/>
  <c r="I255" i="1"/>
  <c r="I268" i="1"/>
  <c r="I269" i="1"/>
  <c r="I270" i="1"/>
  <c r="I273" i="1"/>
  <c r="I275" i="1"/>
  <c r="I277" i="1"/>
  <c r="I279" i="1"/>
  <c r="I283" i="1"/>
  <c r="I286" i="1"/>
  <c r="I289" i="1"/>
  <c r="I292" i="1"/>
  <c r="I294" i="1"/>
  <c r="I297" i="1"/>
  <c r="I304" i="1"/>
  <c r="I305" i="1"/>
  <c r="I307" i="1"/>
  <c r="I309" i="1"/>
  <c r="I313" i="1"/>
  <c r="I314" i="1"/>
  <c r="I317" i="1"/>
  <c r="I325" i="1"/>
  <c r="I327" i="1"/>
  <c r="I329" i="1"/>
  <c r="I333" i="1"/>
  <c r="I335" i="1"/>
  <c r="I341" i="1"/>
  <c r="I343" i="1"/>
  <c r="I346" i="1"/>
  <c r="I350" i="1"/>
  <c r="I352" i="1"/>
  <c r="I355" i="1"/>
  <c r="I358" i="1"/>
  <c r="I360" i="1"/>
  <c r="I362" i="1"/>
  <c r="I364" i="1"/>
  <c r="I366" i="1"/>
  <c r="I368" i="1"/>
  <c r="I370" i="1"/>
  <c r="I372" i="1"/>
  <c r="I374" i="1"/>
  <c r="I376" i="1"/>
  <c r="I384" i="1"/>
  <c r="I386" i="1"/>
  <c r="I388" i="1"/>
  <c r="I391" i="1"/>
  <c r="I393" i="1"/>
  <c r="I396" i="1"/>
  <c r="I400" i="1"/>
  <c r="I401" i="1"/>
  <c r="I404" i="1"/>
  <c r="I407" i="1"/>
  <c r="I410" i="1"/>
  <c r="I412" i="1"/>
  <c r="I414" i="1"/>
  <c r="I416" i="1"/>
  <c r="I419" i="1"/>
  <c r="I426" i="1"/>
  <c r="I429" i="1"/>
  <c r="I432" i="1"/>
  <c r="I436" i="1"/>
  <c r="I440" i="1"/>
  <c r="I443" i="1"/>
  <c r="I448" i="1"/>
  <c r="I452" i="1"/>
  <c r="I456" i="1"/>
  <c r="I462" i="1"/>
  <c r="I463" i="1"/>
  <c r="I464" i="1"/>
  <c r="I469" i="1"/>
  <c r="I470" i="1"/>
  <c r="I471" i="1"/>
  <c r="I473" i="1"/>
  <c r="I478" i="1"/>
  <c r="I482" i="1"/>
  <c r="I485" i="1"/>
  <c r="I493" i="1"/>
  <c r="I496" i="1"/>
  <c r="I498" i="1"/>
  <c r="I501" i="1"/>
  <c r="I504" i="1"/>
  <c r="I506" i="1"/>
  <c r="I510" i="1"/>
  <c r="I515" i="1"/>
  <c r="I517" i="1"/>
  <c r="I521" i="1"/>
  <c r="I527" i="1"/>
  <c r="I531" i="1"/>
  <c r="I533" i="1"/>
  <c r="I538" i="1"/>
  <c r="I543" i="1"/>
  <c r="I547" i="1"/>
  <c r="I551" i="1"/>
  <c r="I553" i="1"/>
  <c r="I559" i="1"/>
  <c r="I560" i="1"/>
  <c r="I568" i="1"/>
  <c r="I569" i="1"/>
  <c r="I571" i="1"/>
  <c r="I573" i="1"/>
  <c r="I574" i="1"/>
  <c r="I577" i="1"/>
  <c r="I581" i="1"/>
  <c r="I586" i="1"/>
  <c r="I591" i="1"/>
  <c r="I598" i="1"/>
  <c r="I604" i="1"/>
  <c r="I607" i="1"/>
  <c r="I613" i="1"/>
  <c r="I614" i="1"/>
  <c r="I622" i="1"/>
  <c r="I627" i="1"/>
  <c r="I628" i="1"/>
  <c r="I629" i="1"/>
  <c r="I630" i="1"/>
  <c r="I636" i="1"/>
  <c r="I638" i="1"/>
  <c r="I642" i="1"/>
  <c r="I647" i="1"/>
  <c r="I648" i="1"/>
  <c r="I650" i="1"/>
  <c r="I651" i="1"/>
  <c r="I653" i="1"/>
  <c r="I654" i="1"/>
  <c r="I656" i="1"/>
  <c r="I657" i="1"/>
  <c r="I659" i="1"/>
  <c r="I660" i="1"/>
  <c r="I662" i="1"/>
  <c r="I663" i="1"/>
  <c r="I665" i="1"/>
  <c r="I666" i="1"/>
  <c r="I668" i="1"/>
  <c r="I669" i="1"/>
  <c r="I671" i="1"/>
  <c r="I672" i="1"/>
  <c r="I674" i="1"/>
  <c r="I675" i="1"/>
  <c r="I677" i="1"/>
  <c r="I678" i="1"/>
  <c r="I680" i="1"/>
  <c r="I681" i="1"/>
  <c r="I683" i="1"/>
  <c r="I684" i="1"/>
  <c r="I686" i="1"/>
  <c r="I687" i="1"/>
  <c r="I693" i="1"/>
  <c r="I695" i="1"/>
  <c r="I697" i="1"/>
  <c r="I699" i="1"/>
  <c r="I702" i="1"/>
  <c r="I703" i="1"/>
  <c r="I707" i="1"/>
  <c r="I708" i="1"/>
  <c r="I715" i="1"/>
  <c r="I716" i="1"/>
  <c r="I720" i="1"/>
  <c r="I725" i="1"/>
  <c r="I729" i="1"/>
  <c r="I734" i="1"/>
  <c r="I735" i="1"/>
  <c r="I736" i="1"/>
  <c r="I737" i="1"/>
  <c r="I739" i="1"/>
  <c r="I740" i="1"/>
  <c r="I742" i="1"/>
  <c r="I743" i="1"/>
  <c r="I745" i="1"/>
  <c r="I746" i="1"/>
  <c r="I749" i="1"/>
  <c r="I750" i="1"/>
  <c r="I756" i="1"/>
  <c r="I761" i="1"/>
  <c r="I762" i="1"/>
  <c r="I764" i="1"/>
  <c r="I765" i="1"/>
  <c r="I768" i="1"/>
  <c r="I769" i="1"/>
  <c r="I771" i="1"/>
  <c r="I774" i="1"/>
  <c r="I777" i="1"/>
  <c r="I778" i="1"/>
  <c r="I779" i="1"/>
  <c r="I785" i="1"/>
  <c r="I786" i="1"/>
  <c r="I788" i="1"/>
  <c r="I790" i="1"/>
  <c r="I792" i="1"/>
  <c r="I793" i="1"/>
  <c r="I797" i="1"/>
  <c r="I805" i="1"/>
  <c r="I812" i="1"/>
  <c r="I819" i="1"/>
  <c r="I820" i="1"/>
  <c r="I821" i="1"/>
  <c r="I822" i="1"/>
  <c r="I825" i="1"/>
  <c r="I828" i="1"/>
  <c r="I831" i="1"/>
  <c r="I834" i="1"/>
  <c r="I835" i="1"/>
  <c r="I836" i="1"/>
  <c r="I840" i="1"/>
  <c r="I843" i="1"/>
  <c r="I846" i="1"/>
  <c r="I849" i="1"/>
  <c r="I853" i="1"/>
  <c r="I859" i="1"/>
  <c r="I861" i="1"/>
  <c r="I863" i="1"/>
  <c r="I865" i="1"/>
  <c r="I867" i="1"/>
  <c r="I869" i="1"/>
  <c r="I873" i="1"/>
  <c r="I875" i="1"/>
  <c r="I878" i="1"/>
  <c r="I880" i="1"/>
  <c r="I882" i="1"/>
  <c r="I885" i="1"/>
  <c r="I891" i="1"/>
  <c r="I892" i="1"/>
  <c r="I895" i="1"/>
  <c r="I896" i="1"/>
  <c r="I898" i="1"/>
  <c r="I903" i="1"/>
  <c r="I904" i="1"/>
  <c r="I906" i="1"/>
  <c r="I907" i="1"/>
  <c r="I909" i="1"/>
  <c r="I911" i="1"/>
  <c r="I912" i="1"/>
  <c r="I920" i="1"/>
  <c r="I921" i="1"/>
  <c r="I922" i="1"/>
  <c r="I924" i="1"/>
  <c r="I927" i="1"/>
  <c r="I930" i="1"/>
  <c r="I932" i="1"/>
  <c r="I935" i="1"/>
  <c r="I938" i="1"/>
  <c r="I939" i="1"/>
  <c r="I942" i="1"/>
  <c r="I943" i="1"/>
  <c r="I944" i="1"/>
  <c r="I946" i="1"/>
  <c r="I947" i="1"/>
  <c r="I949" i="1"/>
  <c r="I951" i="1"/>
  <c r="I955" i="1"/>
  <c r="I957" i="1"/>
  <c r="I959" i="1"/>
  <c r="I962" i="1"/>
  <c r="I963" i="1"/>
  <c r="I965" i="1"/>
  <c r="I967" i="1"/>
  <c r="I969" i="1"/>
  <c r="I974" i="1"/>
  <c r="I979" i="1"/>
  <c r="I981" i="1"/>
  <c r="I986" i="1"/>
  <c r="I987" i="1"/>
  <c r="I989" i="1"/>
  <c r="I990" i="1"/>
  <c r="I991" i="1"/>
  <c r="I993" i="1"/>
  <c r="I994" i="1"/>
  <c r="I996" i="1"/>
  <c r="I997" i="1"/>
  <c r="I999" i="1"/>
  <c r="I1001" i="1"/>
  <c r="I1002" i="1"/>
  <c r="I1004" i="1"/>
  <c r="I1005" i="1"/>
  <c r="I1010" i="1"/>
  <c r="I1011" i="1"/>
  <c r="I1013" i="1"/>
  <c r="I1015" i="1"/>
  <c r="I1016" i="1"/>
  <c r="I1021" i="1"/>
  <c r="I1023" i="1"/>
  <c r="I1026" i="1"/>
  <c r="I1028" i="1"/>
  <c r="I1031" i="1"/>
  <c r="I1033" i="1"/>
  <c r="I1036" i="1"/>
  <c r="I1039" i="1"/>
  <c r="I1040" i="1"/>
  <c r="I1042" i="1"/>
  <c r="I1043" i="1"/>
  <c r="I1045" i="1"/>
  <c r="I1046" i="1"/>
  <c r="I1047" i="1"/>
  <c r="I1049" i="1"/>
  <c r="I1050" i="1"/>
  <c r="I1051" i="1"/>
  <c r="I1054" i="1"/>
  <c r="I1058" i="1"/>
  <c r="I1061" i="1"/>
  <c r="I1062" i="1"/>
  <c r="I1065" i="1"/>
  <c r="I1066" i="1"/>
  <c r="I1068" i="1"/>
  <c r="I1071" i="1"/>
  <c r="I1074" i="1"/>
  <c r="I1077" i="1"/>
  <c r="I1083" i="1"/>
  <c r="I1086" i="1"/>
  <c r="I1089" i="1"/>
  <c r="I1092" i="1"/>
  <c r="I1096" i="1"/>
  <c r="I1101" i="1"/>
  <c r="I1104" i="1"/>
  <c r="I1109" i="1"/>
  <c r="I1112" i="1"/>
  <c r="I1115" i="1"/>
  <c r="I1120" i="1"/>
  <c r="I1121" i="1"/>
  <c r="I1123" i="1"/>
  <c r="I1124" i="1"/>
  <c r="I1125" i="1"/>
  <c r="I1127" i="1"/>
  <c r="I1131" i="1"/>
  <c r="I1132" i="1"/>
  <c r="I1134" i="1"/>
  <c r="I1136" i="1"/>
  <c r="I1137" i="1"/>
  <c r="I1138" i="1"/>
  <c r="I1141" i="1"/>
  <c r="I1144" i="1"/>
  <c r="I1145" i="1"/>
  <c r="I1146" i="1"/>
  <c r="I1152" i="1"/>
  <c r="I1153" i="1"/>
  <c r="I1155" i="1"/>
  <c r="I1156" i="1"/>
  <c r="I1158" i="1"/>
  <c r="I1161" i="1"/>
  <c r="I1162" i="1"/>
  <c r="I1164" i="1"/>
  <c r="I1165" i="1"/>
  <c r="I1168" i="1"/>
  <c r="I1171" i="1"/>
  <c r="I1172" i="1"/>
  <c r="I1174" i="1"/>
  <c r="I1175" i="1"/>
  <c r="I1177" i="1"/>
  <c r="I1179" i="1"/>
  <c r="I1180" i="1"/>
  <c r="I1183" i="1"/>
  <c r="I1185" i="1"/>
  <c r="I1188" i="1"/>
  <c r="I1189" i="1"/>
  <c r="I1190" i="1"/>
  <c r="I1191" i="1"/>
  <c r="I1194" i="1"/>
  <c r="I1200" i="1"/>
  <c r="I1204" i="1"/>
  <c r="I1205" i="1"/>
  <c r="I1210" i="1"/>
  <c r="I1215" i="1"/>
  <c r="I1216" i="1"/>
  <c r="I1218" i="1"/>
  <c r="I1221" i="1"/>
  <c r="I1227" i="1"/>
  <c r="I1234" i="1"/>
  <c r="I1242" i="1"/>
  <c r="I1246" i="1"/>
  <c r="I1253" i="1"/>
  <c r="I1255" i="1"/>
  <c r="I1258" i="1"/>
  <c r="I1266" i="1"/>
  <c r="I1272" i="1"/>
  <c r="I1273" i="1"/>
  <c r="I1274" i="1"/>
  <c r="I1280" i="1"/>
  <c r="I1282" i="1"/>
  <c r="I1286" i="1"/>
  <c r="I1289" i="1"/>
  <c r="I1294" i="1"/>
  <c r="I1298" i="1"/>
  <c r="I1301" i="1"/>
  <c r="I1302" i="1"/>
  <c r="I1303" i="1"/>
  <c r="I1307" i="1"/>
  <c r="I1308" i="1"/>
  <c r="I1309" i="1"/>
  <c r="I1313" i="1"/>
  <c r="I1317" i="1"/>
  <c r="I1319" i="1"/>
  <c r="I1321" i="1"/>
  <c r="I1323" i="1"/>
  <c r="I1325" i="1"/>
  <c r="I1327" i="1"/>
  <c r="I1330" i="1"/>
  <c r="I1331" i="1"/>
  <c r="I1335" i="1"/>
  <c r="I1338" i="1"/>
  <c r="I1341" i="1"/>
  <c r="I1346" i="1"/>
  <c r="I1348" i="1"/>
  <c r="I1355" i="1"/>
  <c r="I1360" i="1"/>
  <c r="I1366" i="1"/>
  <c r="I1370" i="1"/>
  <c r="I1374" i="1"/>
  <c r="I1375" i="1"/>
  <c r="I1377" i="1"/>
  <c r="I1379" i="1"/>
  <c r="I1381" i="1"/>
  <c r="I1382" i="1"/>
  <c r="I1383" i="1"/>
  <c r="I1385" i="1"/>
  <c r="I1389" i="1"/>
  <c r="I1392" i="1"/>
  <c r="I1393" i="1"/>
  <c r="I1395" i="1"/>
  <c r="I1397" i="1"/>
  <c r="I1400" i="1"/>
  <c r="I1401" i="1"/>
  <c r="I1402" i="1"/>
  <c r="I1408" i="1"/>
  <c r="I1409" i="1"/>
  <c r="G76" i="1" l="1"/>
  <c r="I76" i="1" s="1"/>
  <c r="G75" i="1"/>
  <c r="I75" i="1" s="1"/>
  <c r="G620" i="2" l="1"/>
  <c r="G621" i="2"/>
  <c r="F621" i="2"/>
  <c r="F620" i="2"/>
  <c r="H925" i="1"/>
  <c r="G925" i="1"/>
  <c r="I925" i="1" l="1"/>
  <c r="H621" i="2"/>
  <c r="G619" i="2"/>
  <c r="F619" i="2"/>
  <c r="H619" i="2" l="1"/>
  <c r="G258" i="1"/>
  <c r="I258" i="1" s="1"/>
  <c r="G264" i="1"/>
  <c r="I264" i="1" s="1"/>
  <c r="G1413" i="1" l="1"/>
  <c r="G41" i="2" l="1"/>
  <c r="F41" i="2"/>
  <c r="H41" i="2" l="1"/>
  <c r="H763" i="1"/>
  <c r="G763" i="1"/>
  <c r="G564" i="1"/>
  <c r="I564" i="1" s="1"/>
  <c r="I763" i="1" l="1"/>
  <c r="G421" i="1"/>
  <c r="I421" i="1" s="1"/>
  <c r="G108" i="1"/>
  <c r="I108" i="1" s="1"/>
  <c r="G67" i="1"/>
  <c r="I67" i="1" s="1"/>
  <c r="G1032" i="2"/>
  <c r="F1032" i="2"/>
  <c r="H160" i="1"/>
  <c r="G160" i="1"/>
  <c r="G159" i="1" s="1"/>
  <c r="G146" i="1"/>
  <c r="I146" i="1" s="1"/>
  <c r="H1032" i="2" l="1"/>
  <c r="H159" i="1"/>
  <c r="I159" i="1" s="1"/>
  <c r="I160" i="1"/>
  <c r="G139" i="1"/>
  <c r="I139" i="1" s="1"/>
  <c r="G690" i="2" l="1"/>
  <c r="G691" i="2"/>
  <c r="F691" i="2"/>
  <c r="F690" i="2"/>
  <c r="H1060" i="1"/>
  <c r="G1060" i="1"/>
  <c r="G1059" i="1" s="1"/>
  <c r="H691" i="2" l="1"/>
  <c r="H1059" i="1"/>
  <c r="I1059" i="1" s="1"/>
  <c r="I1060" i="1"/>
  <c r="H690" i="2"/>
  <c r="F689" i="2"/>
  <c r="F688" i="2" s="1"/>
  <c r="G689" i="2"/>
  <c r="G155" i="2"/>
  <c r="G156" i="2"/>
  <c r="F156" i="2"/>
  <c r="F155" i="2"/>
  <c r="G154" i="2"/>
  <c r="F154" i="2"/>
  <c r="G153" i="2" l="1"/>
  <c r="H156" i="2"/>
  <c r="H154" i="2"/>
  <c r="H155" i="2"/>
  <c r="G688" i="2"/>
  <c r="H688" i="2" s="1"/>
  <c r="H689" i="2"/>
  <c r="F153" i="2"/>
  <c r="G194" i="1"/>
  <c r="H153" i="2" l="1"/>
  <c r="I194" i="1"/>
  <c r="H190" i="1"/>
  <c r="G70" i="1" l="1"/>
  <c r="I70" i="1" s="1"/>
  <c r="H58" i="1"/>
  <c r="G58" i="1"/>
  <c r="I58" i="1" l="1"/>
  <c r="G637" i="1"/>
  <c r="I637" i="1" s="1"/>
  <c r="G125" i="1" l="1"/>
  <c r="I125" i="1" s="1"/>
  <c r="G468" i="2"/>
  <c r="F468" i="2"/>
  <c r="F467" i="2" s="1"/>
  <c r="F466" i="2" s="1"/>
  <c r="H1334" i="1"/>
  <c r="G1334" i="1"/>
  <c r="G1333" i="1" s="1"/>
  <c r="H1333" i="1" l="1"/>
  <c r="I1333" i="1" s="1"/>
  <c r="I1334" i="1"/>
  <c r="G467" i="2"/>
  <c r="H468" i="2"/>
  <c r="G561" i="2"/>
  <c r="G562" i="2"/>
  <c r="F562" i="2"/>
  <c r="G985" i="1"/>
  <c r="H985" i="1"/>
  <c r="G560" i="2" l="1"/>
  <c r="H562" i="2"/>
  <c r="I985" i="1"/>
  <c r="G466" i="2"/>
  <c r="H466" i="2" s="1"/>
  <c r="H467" i="2"/>
  <c r="F561" i="2"/>
  <c r="H561" i="2" s="1"/>
  <c r="F560" i="2" l="1"/>
  <c r="H560" i="2" s="1"/>
  <c r="G949" i="2"/>
  <c r="F949" i="2"/>
  <c r="H949" i="2" l="1"/>
  <c r="G344" i="2"/>
  <c r="F344" i="2"/>
  <c r="F343" i="2" s="1"/>
  <c r="F342" i="2" s="1"/>
  <c r="G406" i="1"/>
  <c r="G405" i="1" l="1"/>
  <c r="I405" i="1" s="1"/>
  <c r="I406" i="1"/>
  <c r="G343" i="2"/>
  <c r="H344" i="2"/>
  <c r="G956" i="2"/>
  <c r="F956" i="2"/>
  <c r="G1193" i="1"/>
  <c r="G1192" i="1" l="1"/>
  <c r="I1192" i="1" s="1"/>
  <c r="I1193" i="1"/>
  <c r="G342" i="2"/>
  <c r="H342" i="2" s="1"/>
  <c r="H343" i="2"/>
  <c r="H956" i="2"/>
  <c r="G836" i="2"/>
  <c r="F836" i="2"/>
  <c r="G835" i="2"/>
  <c r="F835" i="2"/>
  <c r="G872" i="1"/>
  <c r="I872" i="1" s="1"/>
  <c r="G834" i="2" l="1"/>
  <c r="H835" i="2"/>
  <c r="H836" i="2"/>
  <c r="F834" i="2"/>
  <c r="H834" i="2" l="1"/>
  <c r="G452" i="2"/>
  <c r="F452" i="2"/>
  <c r="G1388" i="1"/>
  <c r="H452" i="2" l="1"/>
  <c r="G1387" i="1"/>
  <c r="I1388" i="1"/>
  <c r="G382" i="1"/>
  <c r="I382" i="1" s="1"/>
  <c r="G231" i="1"/>
  <c r="I231" i="1" s="1"/>
  <c r="G69" i="1"/>
  <c r="I69" i="1" s="1"/>
  <c r="G847" i="2"/>
  <c r="H177" i="1"/>
  <c r="G1386" i="1" l="1"/>
  <c r="I1386" i="1" s="1"/>
  <c r="I1387" i="1"/>
  <c r="H175" i="1"/>
  <c r="H176" i="1"/>
  <c r="G537" i="1"/>
  <c r="I537" i="1" s="1"/>
  <c r="G318" i="2"/>
  <c r="F318" i="2"/>
  <c r="G375" i="1"/>
  <c r="I375" i="1" s="1"/>
  <c r="G177" i="1"/>
  <c r="G175" i="1" s="1"/>
  <c r="H318" i="2" l="1"/>
  <c r="I175" i="1"/>
  <c r="I177" i="1"/>
  <c r="G176" i="1"/>
  <c r="I176" i="1" s="1"/>
  <c r="G355" i="2" l="1"/>
  <c r="F355" i="2"/>
  <c r="G303" i="1"/>
  <c r="H355" i="2" l="1"/>
  <c r="G941" i="2"/>
  <c r="F941" i="2"/>
  <c r="F940" i="2" s="1"/>
  <c r="G852" i="1"/>
  <c r="I852" i="1" s="1"/>
  <c r="G940" i="2" l="1"/>
  <c r="H940" i="2" s="1"/>
  <c r="H941" i="2"/>
  <c r="G851" i="1"/>
  <c r="G850" i="1" l="1"/>
  <c r="I850" i="1" s="1"/>
  <c r="I851" i="1"/>
  <c r="G380" i="1"/>
  <c r="I380" i="1" s="1"/>
  <c r="G229" i="1"/>
  <c r="I229" i="1" s="1"/>
  <c r="F615" i="2" l="1"/>
  <c r="G615" i="2"/>
  <c r="G614" i="2"/>
  <c r="F614" i="2"/>
  <c r="F600" i="2"/>
  <c r="G600" i="2"/>
  <c r="G599" i="2"/>
  <c r="F599" i="2"/>
  <c r="H1017" i="1"/>
  <c r="G1017" i="1"/>
  <c r="G1006" i="1"/>
  <c r="H1006" i="1"/>
  <c r="F613" i="2" l="1"/>
  <c r="F598" i="2"/>
  <c r="G613" i="2"/>
  <c r="G598" i="2"/>
  <c r="G324" i="2"/>
  <c r="F324" i="2"/>
  <c r="G859" i="2"/>
  <c r="F859" i="2"/>
  <c r="G884" i="1"/>
  <c r="H324" i="2" l="1"/>
  <c r="G883" i="1"/>
  <c r="I883" i="1" s="1"/>
  <c r="I884" i="1"/>
  <c r="H859" i="2"/>
  <c r="G338" i="1"/>
  <c r="I338" i="1" s="1"/>
  <c r="G378" i="1" l="1"/>
  <c r="I378" i="1" s="1"/>
  <c r="G227" i="1"/>
  <c r="I227" i="1" s="1"/>
  <c r="G42" i="2" l="1"/>
  <c r="F42" i="2"/>
  <c r="F40" i="2" s="1"/>
  <c r="G316" i="2"/>
  <c r="F316" i="2"/>
  <c r="H316" i="2" l="1"/>
  <c r="G40" i="2"/>
  <c r="H40" i="2" s="1"/>
  <c r="H42" i="2"/>
  <c r="G495" i="1"/>
  <c r="I495" i="1" s="1"/>
  <c r="G127" i="2"/>
  <c r="F127" i="2"/>
  <c r="F126" i="2" s="1"/>
  <c r="F125" i="2" s="1"/>
  <c r="G263" i="1"/>
  <c r="G262" i="1" l="1"/>
  <c r="I263" i="1"/>
  <c r="G126" i="2"/>
  <c r="H127" i="2"/>
  <c r="G332" i="1"/>
  <c r="H126" i="2" l="1"/>
  <c r="G125" i="2"/>
  <c r="H125" i="2" s="1"/>
  <c r="G259" i="1"/>
  <c r="I259" i="1" s="1"/>
  <c r="I262" i="1"/>
  <c r="G444" i="2"/>
  <c r="F444" i="2"/>
  <c r="F443" i="2" s="1"/>
  <c r="H1384" i="1"/>
  <c r="G1384" i="1"/>
  <c r="G443" i="2" l="1"/>
  <c r="H443" i="2" s="1"/>
  <c r="H444" i="2"/>
  <c r="I1384" i="1"/>
  <c r="G886" i="2"/>
  <c r="F886" i="2"/>
  <c r="H603" i="1"/>
  <c r="G603" i="1"/>
  <c r="G602" i="1" s="1"/>
  <c r="G601" i="1" s="1"/>
  <c r="G600" i="1" s="1"/>
  <c r="H886" i="2" l="1"/>
  <c r="H602" i="1"/>
  <c r="I603" i="1"/>
  <c r="G838" i="2"/>
  <c r="F838" i="2"/>
  <c r="F837" i="2" s="1"/>
  <c r="G874" i="1"/>
  <c r="I874" i="1" s="1"/>
  <c r="G837" i="2" l="1"/>
  <c r="H837" i="2" s="1"/>
  <c r="H838" i="2"/>
  <c r="H601" i="1"/>
  <c r="I602" i="1"/>
  <c r="G489" i="1"/>
  <c r="I489" i="1" s="1"/>
  <c r="H600" i="1" l="1"/>
  <c r="I601" i="1"/>
  <c r="G191" i="1"/>
  <c r="I191" i="1" s="1"/>
  <c r="I600" i="1" l="1"/>
  <c r="G190" i="1"/>
  <c r="I190" i="1" s="1"/>
  <c r="F440" i="2"/>
  <c r="H440" i="2" s="1"/>
  <c r="G1380" i="1"/>
  <c r="G233" i="2" l="1"/>
  <c r="F233" i="2"/>
  <c r="G236" i="2"/>
  <c r="F236" i="2"/>
  <c r="G239" i="2"/>
  <c r="F239" i="2"/>
  <c r="G242" i="2"/>
  <c r="F242" i="2"/>
  <c r="G245" i="2"/>
  <c r="F245" i="2"/>
  <c r="G250" i="2"/>
  <c r="F250" i="2"/>
  <c r="H234" i="1"/>
  <c r="G234" i="1"/>
  <c r="H232" i="1"/>
  <c r="G232" i="1"/>
  <c r="H230" i="1"/>
  <c r="G230" i="1"/>
  <c r="H228" i="1"/>
  <c r="G228" i="1"/>
  <c r="H226" i="1"/>
  <c r="G226" i="1"/>
  <c r="H224" i="1"/>
  <c r="G224" i="1"/>
  <c r="I228" i="1" l="1"/>
  <c r="H250" i="2"/>
  <c r="H236" i="2"/>
  <c r="I224" i="1"/>
  <c r="I232" i="1"/>
  <c r="H242" i="2"/>
  <c r="I226" i="1"/>
  <c r="I230" i="1"/>
  <c r="I234" i="1"/>
  <c r="H245" i="2"/>
  <c r="H239" i="2"/>
  <c r="H233" i="2"/>
  <c r="G226" i="2"/>
  <c r="F226" i="2"/>
  <c r="G223" i="2"/>
  <c r="F223" i="2"/>
  <c r="G220" i="2"/>
  <c r="F220" i="2"/>
  <c r="G217" i="2"/>
  <c r="F217" i="2"/>
  <c r="H222" i="1"/>
  <c r="G222" i="1"/>
  <c r="H220" i="1"/>
  <c r="G220" i="1"/>
  <c r="H218" i="1"/>
  <c r="G218" i="1"/>
  <c r="H216" i="1"/>
  <c r="G216" i="1"/>
  <c r="I216" i="1" l="1"/>
  <c r="I220" i="1"/>
  <c r="H217" i="2"/>
  <c r="H223" i="2"/>
  <c r="I222" i="1"/>
  <c r="H220" i="2"/>
  <c r="H226" i="2"/>
  <c r="I218" i="1"/>
  <c r="H215" i="1"/>
  <c r="G215" i="1"/>
  <c r="G213" i="1" s="1"/>
  <c r="F463" i="2"/>
  <c r="F464" i="2"/>
  <c r="G1329" i="1"/>
  <c r="G725" i="2"/>
  <c r="G724" i="2" s="1"/>
  <c r="G723" i="2" s="1"/>
  <c r="F725" i="2"/>
  <c r="F724" i="2" s="1"/>
  <c r="G574" i="2"/>
  <c r="G576" i="2"/>
  <c r="F576" i="2"/>
  <c r="F574" i="2"/>
  <c r="G569" i="2"/>
  <c r="G570" i="2"/>
  <c r="F569" i="2"/>
  <c r="F570" i="2"/>
  <c r="H1154" i="1"/>
  <c r="G1154" i="1"/>
  <c r="H1151" i="1"/>
  <c r="G1151" i="1"/>
  <c r="G630" i="2"/>
  <c r="F630" i="2"/>
  <c r="F629" i="2" s="1"/>
  <c r="G632" i="2"/>
  <c r="F632" i="2"/>
  <c r="F631" i="2" s="1"/>
  <c r="G1070" i="1"/>
  <c r="G1027" i="1"/>
  <c r="I1027" i="1" s="1"/>
  <c r="G1025" i="1"/>
  <c r="I1025" i="1" s="1"/>
  <c r="I1151" i="1" l="1"/>
  <c r="H725" i="2"/>
  <c r="H570" i="2"/>
  <c r="F723" i="2"/>
  <c r="H723" i="2" s="1"/>
  <c r="H724" i="2"/>
  <c r="G631" i="2"/>
  <c r="H631" i="2" s="1"/>
  <c r="H632" i="2"/>
  <c r="H576" i="2"/>
  <c r="G1069" i="1"/>
  <c r="I1069" i="1" s="1"/>
  <c r="I1070" i="1"/>
  <c r="G629" i="2"/>
  <c r="H629" i="2" s="1"/>
  <c r="H630" i="2"/>
  <c r="I1154" i="1"/>
  <c r="H569" i="2"/>
  <c r="H574" i="2"/>
  <c r="G1328" i="1"/>
  <c r="I1328" i="1" s="1"/>
  <c r="I1329" i="1"/>
  <c r="H213" i="1"/>
  <c r="I215" i="1"/>
  <c r="G1024" i="1"/>
  <c r="I1024" i="1" s="1"/>
  <c r="F462" i="2"/>
  <c r="F628" i="2"/>
  <c r="I213" i="1" l="1"/>
  <c r="H212" i="1"/>
  <c r="G628" i="2"/>
  <c r="H628" i="2" s="1"/>
  <c r="F461" i="2"/>
  <c r="G385" i="1"/>
  <c r="I385" i="1" s="1"/>
  <c r="G381" i="1" l="1"/>
  <c r="I381" i="1" s="1"/>
  <c r="G379" i="1"/>
  <c r="I379" i="1" s="1"/>
  <c r="G377" i="1"/>
  <c r="I377" i="1" s="1"/>
  <c r="G373" i="1"/>
  <c r="I373" i="1" s="1"/>
  <c r="G371" i="1"/>
  <c r="G369" i="1"/>
  <c r="G367" i="1"/>
  <c r="G365" i="1"/>
  <c r="G363" i="1"/>
  <c r="G841" i="2"/>
  <c r="F841" i="2"/>
  <c r="F840" i="2" s="1"/>
  <c r="G843" i="2"/>
  <c r="F843" i="2"/>
  <c r="F842" i="2" s="1"/>
  <c r="G845" i="2"/>
  <c r="F845" i="2"/>
  <c r="F844" i="2" s="1"/>
  <c r="H877" i="1"/>
  <c r="H879" i="1"/>
  <c r="H881" i="1"/>
  <c r="G877" i="1"/>
  <c r="G879" i="1"/>
  <c r="G881" i="1"/>
  <c r="I881" i="1" l="1"/>
  <c r="I877" i="1"/>
  <c r="G842" i="2"/>
  <c r="H842" i="2" s="1"/>
  <c r="H843" i="2"/>
  <c r="G844" i="2"/>
  <c r="H844" i="2" s="1"/>
  <c r="H845" i="2"/>
  <c r="G840" i="2"/>
  <c r="H840" i="2" s="1"/>
  <c r="H841" i="2"/>
  <c r="I879" i="1"/>
  <c r="H876" i="1"/>
  <c r="H871" i="1" s="1"/>
  <c r="H870" i="1" s="1"/>
  <c r="F839" i="2"/>
  <c r="F833" i="2" s="1"/>
  <c r="G876" i="1"/>
  <c r="G871" i="1" s="1"/>
  <c r="G341" i="2"/>
  <c r="F341" i="2"/>
  <c r="G319" i="2"/>
  <c r="F319" i="2"/>
  <c r="F317" i="2" s="1"/>
  <c r="G839" i="2" l="1"/>
  <c r="H341" i="2"/>
  <c r="I876" i="1"/>
  <c r="I871" i="1" s="1"/>
  <c r="I870" i="1" s="1"/>
  <c r="G317" i="2"/>
  <c r="H317" i="2" s="1"/>
  <c r="H319" i="2"/>
  <c r="G382" i="2"/>
  <c r="F382" i="2"/>
  <c r="G1023" i="2"/>
  <c r="F1023" i="2"/>
  <c r="H472" i="1"/>
  <c r="G472" i="1"/>
  <c r="H505" i="1"/>
  <c r="G505" i="1"/>
  <c r="H514" i="1"/>
  <c r="G514" i="1"/>
  <c r="G516" i="1"/>
  <c r="G513" i="1" s="1"/>
  <c r="H839" i="2" l="1"/>
  <c r="H833" i="2" s="1"/>
  <c r="G833" i="2"/>
  <c r="H1023" i="2"/>
  <c r="I505" i="1"/>
  <c r="I514" i="1"/>
  <c r="H382" i="2"/>
  <c r="I472" i="1"/>
  <c r="H403" i="1"/>
  <c r="G403" i="1"/>
  <c r="G402" i="1" s="1"/>
  <c r="H402" i="1" l="1"/>
  <c r="I402" i="1" s="1"/>
  <c r="I403" i="1"/>
  <c r="G758" i="2"/>
  <c r="F758" i="2"/>
  <c r="G728" i="2"/>
  <c r="F728" i="2"/>
  <c r="G973" i="2"/>
  <c r="F973" i="2"/>
  <c r="F972" i="2" s="1"/>
  <c r="F971" i="2" s="1"/>
  <c r="F970" i="2" s="1"/>
  <c r="G978" i="2"/>
  <c r="F978" i="2"/>
  <c r="G532" i="2"/>
  <c r="F532" i="2"/>
  <c r="F531" i="2" s="1"/>
  <c r="F530" i="2" s="1"/>
  <c r="H758" i="2" l="1"/>
  <c r="G972" i="2"/>
  <c r="H973" i="2"/>
  <c r="H978" i="2"/>
  <c r="H728" i="2"/>
  <c r="G531" i="2"/>
  <c r="H532" i="2"/>
  <c r="H1187" i="1"/>
  <c r="G1187" i="1"/>
  <c r="H796" i="1"/>
  <c r="G796" i="1"/>
  <c r="G795" i="1" s="1"/>
  <c r="G794" i="1" s="1"/>
  <c r="I1187" i="1" l="1"/>
  <c r="H795" i="1"/>
  <c r="I796" i="1"/>
  <c r="G971" i="2"/>
  <c r="H972" i="2"/>
  <c r="G530" i="2"/>
  <c r="H530" i="2" s="1"/>
  <c r="H531" i="2"/>
  <c r="H503" i="1"/>
  <c r="G503" i="1"/>
  <c r="G502" i="1" s="1"/>
  <c r="H425" i="1"/>
  <c r="G425" i="1"/>
  <c r="G424" i="1" s="1"/>
  <c r="H502" i="1" l="1"/>
  <c r="I502" i="1" s="1"/>
  <c r="I503" i="1"/>
  <c r="G970" i="2"/>
  <c r="H970" i="2" s="1"/>
  <c r="H971" i="2"/>
  <c r="H794" i="1"/>
  <c r="I794" i="1" s="1"/>
  <c r="I795" i="1"/>
  <c r="H424" i="1"/>
  <c r="I424" i="1" s="1"/>
  <c r="I425" i="1"/>
  <c r="G502" i="2"/>
  <c r="F502" i="2"/>
  <c r="F501" i="2" s="1"/>
  <c r="G501" i="2" l="1"/>
  <c r="H501" i="2" s="1"/>
  <c r="H502" i="2"/>
  <c r="H1394" i="1"/>
  <c r="G1394" i="1"/>
  <c r="I1394" i="1" l="1"/>
  <c r="G496" i="2"/>
  <c r="F496" i="2"/>
  <c r="F495" i="2" s="1"/>
  <c r="F494" i="2" s="1"/>
  <c r="H1354" i="1"/>
  <c r="G1354" i="1"/>
  <c r="G1353" i="1" s="1"/>
  <c r="H1353" i="1" l="1"/>
  <c r="I1353" i="1" s="1"/>
  <c r="I1354" i="1"/>
  <c r="G495" i="2"/>
  <c r="H496" i="2"/>
  <c r="G137" i="1"/>
  <c r="G494" i="2" l="1"/>
  <c r="H494" i="2" s="1"/>
  <c r="H495" i="2"/>
  <c r="G870" i="1" l="1"/>
  <c r="G324" i="1"/>
  <c r="G320" i="1" s="1"/>
  <c r="G455" i="1" l="1"/>
  <c r="I455" i="1" s="1"/>
  <c r="F847" i="2" l="1"/>
  <c r="H847" i="2" s="1"/>
  <c r="G292" i="2" l="1"/>
  <c r="F292" i="2"/>
  <c r="G395" i="1"/>
  <c r="G394" i="1" l="1"/>
  <c r="I394" i="1" s="1"/>
  <c r="I395" i="1"/>
  <c r="G213" i="2"/>
  <c r="F213" i="2"/>
  <c r="H213" i="2" l="1"/>
  <c r="G438" i="2"/>
  <c r="F438" i="2"/>
  <c r="F437" i="2" s="1"/>
  <c r="G458" i="2"/>
  <c r="F458" i="2"/>
  <c r="F457" i="2" s="1"/>
  <c r="G460" i="2"/>
  <c r="F460" i="2"/>
  <c r="F459" i="2" s="1"/>
  <c r="G457" i="2" l="1"/>
  <c r="H457" i="2" s="1"/>
  <c r="H458" i="2"/>
  <c r="G437" i="2"/>
  <c r="H437" i="2" s="1"/>
  <c r="H438" i="2"/>
  <c r="G459" i="2"/>
  <c r="H459" i="2" s="1"/>
  <c r="H460" i="2"/>
  <c r="H1378" i="1"/>
  <c r="G1378" i="1"/>
  <c r="H1350" i="1"/>
  <c r="G1350" i="1"/>
  <c r="G1349" i="1" s="1"/>
  <c r="H1326" i="1"/>
  <c r="G1326" i="1"/>
  <c r="H1324" i="1"/>
  <c r="G1324" i="1"/>
  <c r="G454" i="2"/>
  <c r="F454" i="2"/>
  <c r="F453" i="2" s="1"/>
  <c r="G395" i="2"/>
  <c r="F395" i="2"/>
  <c r="F394" i="2" s="1"/>
  <c r="F393" i="2" s="1"/>
  <c r="H1288" i="1"/>
  <c r="G1288" i="1"/>
  <c r="G1287" i="1" s="1"/>
  <c r="H1249" i="1"/>
  <c r="I1326" i="1" l="1"/>
  <c r="I1378" i="1"/>
  <c r="G453" i="2"/>
  <c r="H453" i="2" s="1"/>
  <c r="H454" i="2"/>
  <c r="I1324" i="1"/>
  <c r="H1349" i="1"/>
  <c r="G394" i="2"/>
  <c r="H395" i="2"/>
  <c r="H1287" i="1"/>
  <c r="I1287" i="1" s="1"/>
  <c r="I1288" i="1"/>
  <c r="G265" i="2"/>
  <c r="F265" i="2"/>
  <c r="F264" i="2" s="1"/>
  <c r="H241" i="1"/>
  <c r="G243" i="1"/>
  <c r="G284" i="2"/>
  <c r="F284" i="2"/>
  <c r="F283" i="2" s="1"/>
  <c r="G340" i="2"/>
  <c r="G183" i="2"/>
  <c r="F183" i="2"/>
  <c r="F182" i="2" s="1"/>
  <c r="G169" i="2"/>
  <c r="F169" i="2"/>
  <c r="H552" i="1"/>
  <c r="G552" i="1"/>
  <c r="G550" i="1" s="1"/>
  <c r="G549" i="1" s="1"/>
  <c r="G388" i="2"/>
  <c r="F388" i="2"/>
  <c r="F387" i="2" s="1"/>
  <c r="H516" i="1"/>
  <c r="I516" i="1" s="1"/>
  <c r="G512" i="1"/>
  <c r="H435" i="1"/>
  <c r="G435" i="1"/>
  <c r="G434" i="1" s="1"/>
  <c r="H169" i="2" l="1"/>
  <c r="G387" i="2"/>
  <c r="G339" i="2"/>
  <c r="G283" i="2"/>
  <c r="G264" i="2"/>
  <c r="H264" i="2" s="1"/>
  <c r="H265" i="2"/>
  <c r="G241" i="1"/>
  <c r="I241" i="1" s="1"/>
  <c r="I243" i="1"/>
  <c r="G393" i="2"/>
  <c r="H393" i="2" s="1"/>
  <c r="H394" i="2"/>
  <c r="H550" i="1"/>
  <c r="I550" i="1" s="1"/>
  <c r="I552" i="1"/>
  <c r="H434" i="1"/>
  <c r="I434" i="1" s="1"/>
  <c r="I435" i="1"/>
  <c r="G182" i="2"/>
  <c r="H182" i="2" s="1"/>
  <c r="H183" i="2"/>
  <c r="H513" i="1"/>
  <c r="H428" i="1"/>
  <c r="H549" i="1" l="1"/>
  <c r="I549" i="1" s="1"/>
  <c r="H512" i="1"/>
  <c r="I512" i="1" s="1"/>
  <c r="I513" i="1"/>
  <c r="H328" i="1"/>
  <c r="G328" i="1"/>
  <c r="G326" i="1" s="1"/>
  <c r="H334" i="1"/>
  <c r="H326" i="1" l="1"/>
  <c r="I326" i="1" s="1"/>
  <c r="I328" i="1"/>
  <c r="G334" i="1"/>
  <c r="I334" i="1" s="1"/>
  <c r="F340" i="2"/>
  <c r="H1182" i="1"/>
  <c r="G685" i="2"/>
  <c r="F685" i="2"/>
  <c r="F684" i="2" s="1"/>
  <c r="H1055" i="1"/>
  <c r="G1055" i="1"/>
  <c r="G625" i="2"/>
  <c r="F625" i="2"/>
  <c r="F624" i="2" s="1"/>
  <c r="H1126" i="1"/>
  <c r="I1126" i="1" s="1"/>
  <c r="G1126" i="1"/>
  <c r="G591" i="2"/>
  <c r="H1157" i="1"/>
  <c r="G627" i="2"/>
  <c r="F627" i="2"/>
  <c r="F626" i="2" s="1"/>
  <c r="G618" i="2"/>
  <c r="F618" i="2"/>
  <c r="H1020" i="1"/>
  <c r="H1022" i="1"/>
  <c r="G1022" i="1"/>
  <c r="G1020" i="1"/>
  <c r="I1020" i="1" l="1"/>
  <c r="I1022" i="1"/>
  <c r="F339" i="2"/>
  <c r="H339" i="2" s="1"/>
  <c r="H340" i="2"/>
  <c r="H618" i="2"/>
  <c r="G590" i="2"/>
  <c r="H1150" i="1"/>
  <c r="G624" i="2"/>
  <c r="H624" i="2" s="1"/>
  <c r="H625" i="2"/>
  <c r="G684" i="2"/>
  <c r="G626" i="2"/>
  <c r="H626" i="2" s="1"/>
  <c r="H627" i="2"/>
  <c r="G786" i="2"/>
  <c r="F786" i="2"/>
  <c r="G831" i="2"/>
  <c r="F831" i="2"/>
  <c r="F830" i="2" s="1"/>
  <c r="H897" i="1"/>
  <c r="G897" i="1"/>
  <c r="H890" i="1"/>
  <c r="G890" i="1"/>
  <c r="I897" i="1" l="1"/>
  <c r="H786" i="2"/>
  <c r="I890" i="1"/>
  <c r="G830" i="2"/>
  <c r="H830" i="2" s="1"/>
  <c r="H831" i="2"/>
  <c r="G85" i="2"/>
  <c r="F85" i="2"/>
  <c r="F84" i="2" s="1"/>
  <c r="H770" i="1"/>
  <c r="G770" i="1"/>
  <c r="I770" i="1" l="1"/>
  <c r="G84" i="2"/>
  <c r="H84" i="2" s="1"/>
  <c r="H85" i="2"/>
  <c r="F315" i="2"/>
  <c r="G461" i="1"/>
  <c r="I461" i="1" s="1"/>
  <c r="H31" i="1" l="1"/>
  <c r="H24" i="1"/>
  <c r="H22" i="1"/>
  <c r="H19" i="1"/>
  <c r="H15" i="1"/>
  <c r="H11" i="1"/>
  <c r="H30" i="1" l="1"/>
  <c r="H10" i="1"/>
  <c r="H18" i="1"/>
  <c r="H44" i="1"/>
  <c r="H40" i="1"/>
  <c r="H37" i="1"/>
  <c r="H29" i="1" l="1"/>
  <c r="H17" i="1"/>
  <c r="H9" i="1"/>
  <c r="H47" i="1"/>
  <c r="H49" i="1"/>
  <c r="H36" i="1"/>
  <c r="H28" i="1" l="1"/>
  <c r="H35" i="1"/>
  <c r="H8" i="1"/>
  <c r="H43" i="1"/>
  <c r="H42" i="1" l="1"/>
  <c r="H34" i="1" l="1"/>
  <c r="G986" i="2"/>
  <c r="F986" i="2"/>
  <c r="F985" i="2" s="1"/>
  <c r="G985" i="2" l="1"/>
  <c r="H985" i="2" s="1"/>
  <c r="H986" i="2"/>
  <c r="G168" i="2"/>
  <c r="F168" i="2"/>
  <c r="F167" i="2" s="1"/>
  <c r="G513" i="2"/>
  <c r="F513" i="2"/>
  <c r="F512" i="2" s="1"/>
  <c r="F511" i="2" s="1"/>
  <c r="H288" i="1"/>
  <c r="G288" i="1"/>
  <c r="G287" i="1" s="1"/>
  <c r="G980" i="2"/>
  <c r="G981" i="2"/>
  <c r="F981" i="2"/>
  <c r="G133" i="1"/>
  <c r="G132" i="1" s="1"/>
  <c r="F980" i="2"/>
  <c r="H133" i="1"/>
  <c r="F977" i="2"/>
  <c r="G977" i="2"/>
  <c r="G976" i="2"/>
  <c r="F976" i="2"/>
  <c r="H977" i="2" l="1"/>
  <c r="H981" i="2"/>
  <c r="H976" i="2"/>
  <c r="H980" i="2"/>
  <c r="G512" i="2"/>
  <c r="H513" i="2"/>
  <c r="H287" i="1"/>
  <c r="I287" i="1" s="1"/>
  <c r="I288" i="1"/>
  <c r="G167" i="2"/>
  <c r="H167" i="2" s="1"/>
  <c r="H168" i="2"/>
  <c r="H132" i="1"/>
  <c r="I132" i="1" s="1"/>
  <c r="I133" i="1"/>
  <c r="G975" i="2"/>
  <c r="F975" i="2"/>
  <c r="F979" i="2"/>
  <c r="G979" i="2"/>
  <c r="H975" i="2" l="1"/>
  <c r="H979" i="2"/>
  <c r="G511" i="2"/>
  <c r="H511" i="2" s="1"/>
  <c r="H512" i="2"/>
  <c r="F974" i="2"/>
  <c r="G974" i="2"/>
  <c r="H974" i="2" l="1"/>
  <c r="F166" i="2"/>
  <c r="G312" i="1"/>
  <c r="G349" i="2" l="1"/>
  <c r="F349" i="2"/>
  <c r="G337" i="1"/>
  <c r="H336" i="1"/>
  <c r="G336" i="1" l="1"/>
  <c r="I336" i="1" s="1"/>
  <c r="I337" i="1"/>
  <c r="H349" i="2"/>
  <c r="G504" i="2"/>
  <c r="F504" i="2"/>
  <c r="G1265" i="1"/>
  <c r="H1264" i="1"/>
  <c r="H1263" i="1" l="1"/>
  <c r="G1264" i="1"/>
  <c r="G1263" i="1" s="1"/>
  <c r="G1262" i="1" s="1"/>
  <c r="I1265" i="1"/>
  <c r="F585" i="2"/>
  <c r="G585" i="2"/>
  <c r="G584" i="2"/>
  <c r="F584" i="2"/>
  <c r="G583" i="2" l="1"/>
  <c r="H584" i="2"/>
  <c r="H585" i="2"/>
  <c r="I1264" i="1"/>
  <c r="H1262" i="1"/>
  <c r="I1262" i="1" s="1"/>
  <c r="I1263" i="1"/>
  <c r="F583" i="2"/>
  <c r="H583" i="2" l="1"/>
  <c r="H995" i="1"/>
  <c r="G995" i="1"/>
  <c r="I995" i="1" l="1"/>
  <c r="G1031" i="2"/>
  <c r="F1031" i="2"/>
  <c r="F1030" i="2" s="1"/>
  <c r="G1030" i="2" l="1"/>
  <c r="H1030" i="2" s="1"/>
  <c r="H1031" i="2"/>
  <c r="F888" i="2"/>
  <c r="G888" i="2"/>
  <c r="F376" i="2"/>
  <c r="G376" i="2"/>
  <c r="G379" i="2"/>
  <c r="F379" i="2"/>
  <c r="H376" i="2" l="1"/>
  <c r="H379" i="2"/>
  <c r="H1111" i="1"/>
  <c r="G1111" i="1"/>
  <c r="F378" i="2" s="1"/>
  <c r="H1108" i="1"/>
  <c r="G1108" i="1"/>
  <c r="F375" i="2" s="1"/>
  <c r="G378" i="2" l="1"/>
  <c r="H378" i="2" s="1"/>
  <c r="I1111" i="1"/>
  <c r="G375" i="2"/>
  <c r="H375" i="2" s="1"/>
  <c r="I1108" i="1"/>
  <c r="H1107" i="1"/>
  <c r="G1107" i="1"/>
  <c r="F374" i="2" s="1"/>
  <c r="H635" i="1"/>
  <c r="G635" i="1"/>
  <c r="I635" i="1" l="1"/>
  <c r="I1107" i="1"/>
  <c r="G374" i="2"/>
  <c r="H374" i="2" s="1"/>
  <c r="F490" i="2" l="1"/>
  <c r="G491" i="2"/>
  <c r="F491" i="2"/>
  <c r="G490" i="2"/>
  <c r="G301" i="2" l="1"/>
  <c r="F301" i="2"/>
  <c r="H492" i="1"/>
  <c r="G492" i="1"/>
  <c r="G491" i="1" s="1"/>
  <c r="G490" i="1" s="1"/>
  <c r="H491" i="1" l="1"/>
  <c r="I492" i="1"/>
  <c r="H301" i="2"/>
  <c r="G387" i="1"/>
  <c r="I387" i="1" s="1"/>
  <c r="G383" i="1"/>
  <c r="I383" i="1" s="1"/>
  <c r="H490" i="1" l="1"/>
  <c r="I490" i="1" s="1"/>
  <c r="I491" i="1"/>
  <c r="F230" i="2"/>
  <c r="G230" i="2"/>
  <c r="F231" i="2"/>
  <c r="G231" i="2"/>
  <c r="F234" i="2"/>
  <c r="F232" i="2" s="1"/>
  <c r="G234" i="2"/>
  <c r="F237" i="2"/>
  <c r="F235" i="2" s="1"/>
  <c r="G237" i="2"/>
  <c r="F240" i="2"/>
  <c r="F238" i="2" s="1"/>
  <c r="G240" i="2"/>
  <c r="F243" i="2"/>
  <c r="F241" i="2" s="1"/>
  <c r="G243" i="2"/>
  <c r="F246" i="2"/>
  <c r="F244" i="2" s="1"/>
  <c r="G246" i="2"/>
  <c r="F247" i="2"/>
  <c r="G247" i="2"/>
  <c r="F248" i="2"/>
  <c r="G248" i="2"/>
  <c r="F251" i="2"/>
  <c r="F249" i="2" s="1"/>
  <c r="G251" i="2"/>
  <c r="H248" i="2" l="1"/>
  <c r="H230" i="2"/>
  <c r="H247" i="2"/>
  <c r="H231" i="2"/>
  <c r="G238" i="2"/>
  <c r="H238" i="2" s="1"/>
  <c r="H240" i="2"/>
  <c r="G244" i="2"/>
  <c r="H244" i="2" s="1"/>
  <c r="H246" i="2"/>
  <c r="G241" i="2"/>
  <c r="H241" i="2" s="1"/>
  <c r="H243" i="2"/>
  <c r="G235" i="2"/>
  <c r="H235" i="2" s="1"/>
  <c r="H237" i="2"/>
  <c r="G232" i="2"/>
  <c r="H232" i="2" s="1"/>
  <c r="H234" i="2"/>
  <c r="G249" i="2"/>
  <c r="H249" i="2" s="1"/>
  <c r="H251" i="2"/>
  <c r="G451" i="2"/>
  <c r="F451" i="2"/>
  <c r="G1320" i="1"/>
  <c r="I1320" i="1" s="1"/>
  <c r="H451" i="2" l="1"/>
  <c r="F701" i="2"/>
  <c r="F700" i="2"/>
  <c r="H1271" i="1"/>
  <c r="G1271" i="1"/>
  <c r="I1271" i="1" l="1"/>
  <c r="H864" i="1"/>
  <c r="G864" i="1"/>
  <c r="I864" i="1" l="1"/>
  <c r="H201" i="1"/>
  <c r="G201" i="1"/>
  <c r="G200" i="1" s="1"/>
  <c r="H137" i="1"/>
  <c r="G136" i="1"/>
  <c r="H200" i="1" l="1"/>
  <c r="H136" i="1"/>
  <c r="I136" i="1" s="1"/>
  <c r="I137" i="1"/>
  <c r="G1009" i="2"/>
  <c r="F1009" i="2"/>
  <c r="H1009" i="2" l="1"/>
  <c r="F218" i="2"/>
  <c r="F216" i="2" s="1"/>
  <c r="G218" i="2"/>
  <c r="F221" i="2"/>
  <c r="F219" i="2" s="1"/>
  <c r="G221" i="2"/>
  <c r="F224" i="2"/>
  <c r="F222" i="2" s="1"/>
  <c r="G224" i="2"/>
  <c r="F227" i="2"/>
  <c r="F225" i="2" s="1"/>
  <c r="G227" i="2"/>
  <c r="F229" i="2"/>
  <c r="G229" i="2"/>
  <c r="G215" i="2"/>
  <c r="F215" i="2"/>
  <c r="H371" i="1"/>
  <c r="H369" i="1"/>
  <c r="I369" i="1" s="1"/>
  <c r="H367" i="1"/>
  <c r="I367" i="1" s="1"/>
  <c r="H365" i="1"/>
  <c r="I365" i="1" s="1"/>
  <c r="H363" i="1"/>
  <c r="I363" i="1" s="1"/>
  <c r="H361" i="1"/>
  <c r="G361" i="1"/>
  <c r="G359" i="1" s="1"/>
  <c r="H229" i="2" l="1"/>
  <c r="I361" i="1"/>
  <c r="H215" i="2"/>
  <c r="G216" i="2"/>
  <c r="H216" i="2" s="1"/>
  <c r="H218" i="2"/>
  <c r="G228" i="2"/>
  <c r="I371" i="1"/>
  <c r="G222" i="2"/>
  <c r="H222" i="2" s="1"/>
  <c r="H224" i="2"/>
  <c r="G225" i="2"/>
  <c r="H225" i="2" s="1"/>
  <c r="H227" i="2"/>
  <c r="G219" i="2"/>
  <c r="H219" i="2" s="1"/>
  <c r="H221" i="2"/>
  <c r="H359" i="1"/>
  <c r="I359" i="1" s="1"/>
  <c r="F214" i="2"/>
  <c r="G214" i="2"/>
  <c r="F228" i="2"/>
  <c r="H228" i="2" l="1"/>
  <c r="G212" i="2"/>
  <c r="H214" i="2"/>
  <c r="F212" i="2"/>
  <c r="G988" i="1"/>
  <c r="G481" i="2"/>
  <c r="F481" i="2"/>
  <c r="F480" i="2" s="1"/>
  <c r="H1342" i="1"/>
  <c r="G1342" i="1"/>
  <c r="G83" i="2"/>
  <c r="F83" i="2"/>
  <c r="H767" i="1"/>
  <c r="G767" i="1"/>
  <c r="I767" i="1" l="1"/>
  <c r="H83" i="2"/>
  <c r="G480" i="2"/>
  <c r="H212" i="2"/>
  <c r="F332" i="2"/>
  <c r="G332" i="2"/>
  <c r="H198" i="1"/>
  <c r="H197" i="1" s="1"/>
  <c r="H196" i="1" s="1"/>
  <c r="G198" i="1"/>
  <c r="G197" i="1" s="1"/>
  <c r="G196" i="1" s="1"/>
  <c r="H332" i="2" l="1"/>
  <c r="I198" i="1"/>
  <c r="G593" i="2"/>
  <c r="G594" i="2"/>
  <c r="H1000" i="1"/>
  <c r="G592" i="2" l="1"/>
  <c r="I197" i="1"/>
  <c r="G749" i="2"/>
  <c r="F749" i="2"/>
  <c r="F748" i="2" s="1"/>
  <c r="G1182" i="1"/>
  <c r="I1182" i="1" s="1"/>
  <c r="G740" i="2"/>
  <c r="F740" i="2"/>
  <c r="G580" i="2"/>
  <c r="F580" i="2"/>
  <c r="G582" i="2"/>
  <c r="F582" i="2"/>
  <c r="F581" i="2"/>
  <c r="G581" i="2"/>
  <c r="H1214" i="1"/>
  <c r="G1214" i="1"/>
  <c r="H1173" i="1"/>
  <c r="G1173" i="1"/>
  <c r="G955" i="2"/>
  <c r="F955" i="2"/>
  <c r="H1076" i="1"/>
  <c r="G1076" i="1"/>
  <c r="G1075" i="1" s="1"/>
  <c r="I1173" i="1" l="1"/>
  <c r="H580" i="2"/>
  <c r="I196" i="1"/>
  <c r="H581" i="2"/>
  <c r="H955" i="2"/>
  <c r="I1214" i="1"/>
  <c r="H582" i="2"/>
  <c r="H740" i="2"/>
  <c r="G748" i="2"/>
  <c r="H748" i="2" s="1"/>
  <c r="H749" i="2"/>
  <c r="H1075" i="1"/>
  <c r="I1075" i="1" s="1"/>
  <c r="I1076" i="1"/>
  <c r="G954" i="2"/>
  <c r="F954" i="2"/>
  <c r="F953" i="2" s="1"/>
  <c r="G953" i="2" l="1"/>
  <c r="H953" i="2" s="1"/>
  <c r="H954" i="2"/>
  <c r="G778" i="2"/>
  <c r="F778" i="2"/>
  <c r="F777" i="2" s="1"/>
  <c r="G777" i="2" l="1"/>
  <c r="H777" i="2" s="1"/>
  <c r="H778" i="2"/>
  <c r="H866" i="1"/>
  <c r="G866" i="1"/>
  <c r="G780" i="2"/>
  <c r="F780" i="2"/>
  <c r="F779" i="2" s="1"/>
  <c r="G789" i="2"/>
  <c r="F789" i="2"/>
  <c r="F788" i="2" s="1"/>
  <c r="H858" i="1"/>
  <c r="G858" i="1"/>
  <c r="I866" i="1" l="1"/>
  <c r="G788" i="2"/>
  <c r="H788" i="2" s="1"/>
  <c r="H789" i="2"/>
  <c r="I858" i="1"/>
  <c r="G779" i="2"/>
  <c r="H779" i="2" s="1"/>
  <c r="H780" i="2"/>
  <c r="G205" i="1"/>
  <c r="G204" i="1" l="1"/>
  <c r="I204" i="1" s="1"/>
  <c r="I205" i="1"/>
  <c r="G431" i="2"/>
  <c r="F431" i="2"/>
  <c r="F430" i="2" s="1"/>
  <c r="G441" i="2"/>
  <c r="G442" i="2"/>
  <c r="F442" i="2"/>
  <c r="F441" i="2"/>
  <c r="G436" i="2"/>
  <c r="F436" i="2"/>
  <c r="F435" i="2" s="1"/>
  <c r="F434" i="2"/>
  <c r="G434" i="2"/>
  <c r="G433" i="2"/>
  <c r="F433" i="2"/>
  <c r="I1380" i="1"/>
  <c r="H1376" i="1"/>
  <c r="H1372" i="1" s="1"/>
  <c r="H1371" i="1" s="1"/>
  <c r="G1376" i="1"/>
  <c r="H1322" i="1"/>
  <c r="G1322" i="1"/>
  <c r="G386" i="2"/>
  <c r="F386" i="2"/>
  <c r="F385" i="2" s="1"/>
  <c r="H1281" i="1"/>
  <c r="G1281" i="1"/>
  <c r="I1281" i="1" l="1"/>
  <c r="I1322" i="1"/>
  <c r="H434" i="2"/>
  <c r="G430" i="2"/>
  <c r="H430" i="2" s="1"/>
  <c r="H431" i="2"/>
  <c r="H442" i="2"/>
  <c r="I1376" i="1"/>
  <c r="H433" i="2"/>
  <c r="G435" i="2"/>
  <c r="H435" i="2" s="1"/>
  <c r="H436" i="2"/>
  <c r="H441" i="2"/>
  <c r="G385" i="2"/>
  <c r="H385" i="2" s="1"/>
  <c r="H386" i="2"/>
  <c r="G439" i="2"/>
  <c r="F439" i="2"/>
  <c r="F432" i="2"/>
  <c r="G432" i="2"/>
  <c r="H439" i="2" l="1"/>
  <c r="H432" i="2"/>
  <c r="F429" i="2"/>
  <c r="F428" i="2" s="1"/>
  <c r="G429" i="2"/>
  <c r="G543" i="2"/>
  <c r="F543" i="2"/>
  <c r="F542" i="2" s="1"/>
  <c r="G367" i="2"/>
  <c r="F367" i="2"/>
  <c r="G542" i="2" l="1"/>
  <c r="H542" i="2" s="1"/>
  <c r="H543" i="2"/>
  <c r="H367" i="2"/>
  <c r="G428" i="2"/>
  <c r="H428" i="2" s="1"/>
  <c r="H429" i="2"/>
  <c r="G365" i="2"/>
  <c r="G366" i="2"/>
  <c r="F365" i="2"/>
  <c r="F366" i="2"/>
  <c r="G287" i="2"/>
  <c r="H342" i="1"/>
  <c r="G342" i="1"/>
  <c r="H526" i="1"/>
  <c r="H366" i="2" l="1"/>
  <c r="I342" i="1"/>
  <c r="H365" i="2"/>
  <c r="H525" i="1"/>
  <c r="G286" i="2"/>
  <c r="G924" i="2"/>
  <c r="F924" i="2"/>
  <c r="F923" i="2" s="1"/>
  <c r="H590" i="1"/>
  <c r="G590" i="1"/>
  <c r="G589" i="1" s="1"/>
  <c r="G588" i="1" s="1"/>
  <c r="G587" i="1" s="1"/>
  <c r="H589" i="1" l="1"/>
  <c r="I590" i="1"/>
  <c r="G923" i="2"/>
  <c r="H923" i="2" s="1"/>
  <c r="H924" i="2"/>
  <c r="G285" i="2"/>
  <c r="D53" i="3"/>
  <c r="D52" i="3" s="1"/>
  <c r="H588" i="1" l="1"/>
  <c r="I589" i="1"/>
  <c r="G193" i="2"/>
  <c r="F193" i="2"/>
  <c r="H166" i="1"/>
  <c r="G166" i="1"/>
  <c r="G165" i="1" s="1"/>
  <c r="G164" i="1" s="1"/>
  <c r="H193" i="2" l="1"/>
  <c r="H587" i="1"/>
  <c r="I587" i="1" s="1"/>
  <c r="I588" i="1"/>
  <c r="E53" i="3"/>
  <c r="H165" i="1"/>
  <c r="I166" i="1"/>
  <c r="H173" i="1"/>
  <c r="G173" i="1"/>
  <c r="E52" i="3" l="1"/>
  <c r="F53" i="3"/>
  <c r="I173" i="1"/>
  <c r="H164" i="1"/>
  <c r="I164" i="1" s="1"/>
  <c r="I165" i="1"/>
  <c r="G456" i="2"/>
  <c r="F456" i="2"/>
  <c r="F455" i="2" s="1"/>
  <c r="H1248" i="1"/>
  <c r="G1248" i="1"/>
  <c r="F52" i="3" l="1"/>
  <c r="G455" i="2"/>
  <c r="G31" i="1"/>
  <c r="G30" i="1" l="1"/>
  <c r="I31" i="1"/>
  <c r="G621" i="1"/>
  <c r="H621" i="1"/>
  <c r="I621" i="1" l="1"/>
  <c r="G29" i="1"/>
  <c r="I30" i="1"/>
  <c r="H862" i="1"/>
  <c r="G862" i="1"/>
  <c r="H860" i="1"/>
  <c r="G860" i="1"/>
  <c r="H889" i="1"/>
  <c r="G889" i="1"/>
  <c r="H1088" i="1"/>
  <c r="G1088" i="1"/>
  <c r="G1087" i="1" s="1"/>
  <c r="I862" i="1" l="1"/>
  <c r="I889" i="1"/>
  <c r="H1087" i="1"/>
  <c r="I1087" i="1" s="1"/>
  <c r="I1088" i="1"/>
  <c r="I29" i="1"/>
  <c r="G28" i="1"/>
  <c r="I28" i="1" s="1"/>
  <c r="I860" i="1"/>
  <c r="G96" i="1"/>
  <c r="G323" i="2" l="1"/>
  <c r="F323" i="2"/>
  <c r="G199" i="2"/>
  <c r="F199" i="2"/>
  <c r="H488" i="1"/>
  <c r="G488" i="1"/>
  <c r="G487" i="1" s="1"/>
  <c r="G486" i="1" s="1"/>
  <c r="H497" i="1"/>
  <c r="H494" i="1" s="1"/>
  <c r="G497" i="1"/>
  <c r="G494" i="1" s="1"/>
  <c r="H199" i="2" l="1"/>
  <c r="I494" i="1"/>
  <c r="I497" i="1"/>
  <c r="H487" i="1"/>
  <c r="I488" i="1"/>
  <c r="H323" i="2"/>
  <c r="G650" i="2"/>
  <c r="F650" i="2"/>
  <c r="F649" i="2" s="1"/>
  <c r="H486" i="1" l="1"/>
  <c r="I486" i="1" s="1"/>
  <c r="I487" i="1"/>
  <c r="G649" i="2"/>
  <c r="G589" i="2"/>
  <c r="F589" i="2"/>
  <c r="F588" i="2" s="1"/>
  <c r="H998" i="1"/>
  <c r="G998" i="1"/>
  <c r="I998" i="1" l="1"/>
  <c r="G588" i="2"/>
  <c r="H588" i="2" s="1"/>
  <c r="H589" i="2"/>
  <c r="G874" i="2"/>
  <c r="F874" i="2"/>
  <c r="F873" i="2" s="1"/>
  <c r="G698" i="1"/>
  <c r="I698" i="1" s="1"/>
  <c r="G873" i="2" l="1"/>
  <c r="F150" i="2"/>
  <c r="H150" i="2" s="1"/>
  <c r="G484" i="1"/>
  <c r="F609" i="2"/>
  <c r="H609" i="2" s="1"/>
  <c r="G483" i="1" l="1"/>
  <c r="I483" i="1" s="1"/>
  <c r="I484" i="1"/>
  <c r="G756" i="2"/>
  <c r="F756" i="2"/>
  <c r="G744" i="2"/>
  <c r="F744" i="2"/>
  <c r="H1103" i="1"/>
  <c r="G1103" i="1"/>
  <c r="G1102" i="1" s="1"/>
  <c r="H1100" i="1"/>
  <c r="G1100" i="1"/>
  <c r="G604" i="2"/>
  <c r="F604" i="2"/>
  <c r="H1122" i="1"/>
  <c r="G1122" i="1"/>
  <c r="G603" i="2"/>
  <c r="F603" i="2"/>
  <c r="F594" i="2"/>
  <c r="H594" i="2" s="1"/>
  <c r="F593" i="2"/>
  <c r="H593" i="2" s="1"/>
  <c r="G1000" i="1"/>
  <c r="I1000" i="1" s="1"/>
  <c r="G665" i="2"/>
  <c r="F665" i="2"/>
  <c r="H937" i="1"/>
  <c r="G937" i="1"/>
  <c r="G1034" i="2"/>
  <c r="F1035" i="2"/>
  <c r="I937" i="1" l="1"/>
  <c r="H603" i="2"/>
  <c r="H604" i="2"/>
  <c r="H756" i="2"/>
  <c r="F1034" i="2"/>
  <c r="H1034" i="2" s="1"/>
  <c r="H1035" i="2"/>
  <c r="I1122" i="1"/>
  <c r="I1100" i="1"/>
  <c r="H744" i="2"/>
  <c r="H1102" i="1"/>
  <c r="I1102" i="1" s="1"/>
  <c r="I1103" i="1"/>
  <c r="G1099" i="1"/>
  <c r="G1098" i="1" s="1"/>
  <c r="G1097" i="1" s="1"/>
  <c r="F592" i="2"/>
  <c r="H592" i="2" s="1"/>
  <c r="G855" i="2"/>
  <c r="F855" i="2"/>
  <c r="F854" i="2" s="1"/>
  <c r="F853" i="2" s="1"/>
  <c r="G824" i="2"/>
  <c r="F824" i="2"/>
  <c r="G811" i="2"/>
  <c r="G812" i="2"/>
  <c r="F812" i="2"/>
  <c r="F811" i="2"/>
  <c r="H894" i="1"/>
  <c r="G894" i="1"/>
  <c r="G893" i="1" s="1"/>
  <c r="H811" i="2" l="1"/>
  <c r="G854" i="2"/>
  <c r="H855" i="2"/>
  <c r="H824" i="2"/>
  <c r="H812" i="2"/>
  <c r="H1099" i="1"/>
  <c r="I1099" i="1" s="1"/>
  <c r="H893" i="1"/>
  <c r="I893" i="1" s="1"/>
  <c r="I894" i="1"/>
  <c r="G810" i="2"/>
  <c r="F810" i="2"/>
  <c r="F809" i="2" s="1"/>
  <c r="H1098" i="1" l="1"/>
  <c r="H1097" i="1" s="1"/>
  <c r="I1097" i="1" s="1"/>
  <c r="G853" i="2"/>
  <c r="H853" i="2" s="1"/>
  <c r="H854" i="2"/>
  <c r="G809" i="2"/>
  <c r="H809" i="2" s="1"/>
  <c r="H810" i="2"/>
  <c r="G99" i="1"/>
  <c r="I1098" i="1" l="1"/>
  <c r="G24" i="2"/>
  <c r="F24" i="2"/>
  <c r="G911" i="2"/>
  <c r="F911" i="2"/>
  <c r="H606" i="1"/>
  <c r="G606" i="1"/>
  <c r="G605" i="1" s="1"/>
  <c r="G599" i="1" s="1"/>
  <c r="H597" i="1"/>
  <c r="H596" i="1" s="1"/>
  <c r="G597" i="1"/>
  <c r="G596" i="1" s="1"/>
  <c r="H595" i="1" l="1"/>
  <c r="I597" i="1"/>
  <c r="H911" i="2"/>
  <c r="G595" i="1"/>
  <c r="I596" i="1"/>
  <c r="H605" i="1"/>
  <c r="I606" i="1"/>
  <c r="H24" i="2"/>
  <c r="G594" i="1"/>
  <c r="G658" i="2"/>
  <c r="F658" i="2"/>
  <c r="H1220" i="1"/>
  <c r="G1220" i="1"/>
  <c r="G1219" i="1" s="1"/>
  <c r="I595" i="1" l="1"/>
  <c r="H658" i="2"/>
  <c r="H599" i="1"/>
  <c r="I605" i="1"/>
  <c r="H1219" i="1"/>
  <c r="I1219" i="1" s="1"/>
  <c r="I1220" i="1"/>
  <c r="G608" i="2"/>
  <c r="F608" i="2"/>
  <c r="F596" i="2"/>
  <c r="G596" i="2"/>
  <c r="G597" i="2"/>
  <c r="F597" i="2"/>
  <c r="H1012" i="1"/>
  <c r="G1012" i="1"/>
  <c r="H1003" i="1"/>
  <c r="G1003" i="1"/>
  <c r="G552" i="2"/>
  <c r="F552" i="2"/>
  <c r="F551" i="2" s="1"/>
  <c r="H978" i="1"/>
  <c r="G978" i="1"/>
  <c r="H608" i="2" l="1"/>
  <c r="I1012" i="1"/>
  <c r="H596" i="2"/>
  <c r="G551" i="2"/>
  <c r="I978" i="1"/>
  <c r="I1003" i="1"/>
  <c r="H597" i="2"/>
  <c r="I599" i="1"/>
  <c r="H594" i="1"/>
  <c r="I594" i="1" s="1"/>
  <c r="F595" i="2"/>
  <c r="G595" i="2"/>
  <c r="H595" i="2" l="1"/>
  <c r="G617" i="2"/>
  <c r="F617" i="2"/>
  <c r="F616" i="2" s="1"/>
  <c r="H923" i="1"/>
  <c r="G923" i="1"/>
  <c r="G960" i="2"/>
  <c r="F960" i="2"/>
  <c r="I923" i="1" l="1"/>
  <c r="H960" i="2"/>
  <c r="G616" i="2"/>
  <c r="H616" i="2" s="1"/>
  <c r="H617" i="2"/>
  <c r="G535" i="2"/>
  <c r="F535" i="2"/>
  <c r="F534" i="2" s="1"/>
  <c r="F533" i="2" s="1"/>
  <c r="G534" i="2" l="1"/>
  <c r="H535" i="2"/>
  <c r="H427" i="1"/>
  <c r="G428" i="1"/>
  <c r="G522" i="2"/>
  <c r="F522" i="2"/>
  <c r="F521" i="2" s="1"/>
  <c r="G415" i="1"/>
  <c r="I415" i="1" s="1"/>
  <c r="G273" i="2"/>
  <c r="F273" i="2"/>
  <c r="G210" i="2"/>
  <c r="F210" i="2"/>
  <c r="G212" i="1"/>
  <c r="I212" i="1" s="1"/>
  <c r="H273" i="2" l="1"/>
  <c r="G427" i="1"/>
  <c r="I427" i="1" s="1"/>
  <c r="I428" i="1"/>
  <c r="G521" i="2"/>
  <c r="H521" i="2" s="1"/>
  <c r="H522" i="2"/>
  <c r="G533" i="2"/>
  <c r="H533" i="2" s="1"/>
  <c r="H534" i="2"/>
  <c r="G935" i="2"/>
  <c r="F935" i="2"/>
  <c r="G135" i="2"/>
  <c r="F135" i="2"/>
  <c r="H481" i="1"/>
  <c r="H500" i="1"/>
  <c r="H580" i="1"/>
  <c r="G580" i="1"/>
  <c r="G579" i="1" s="1"/>
  <c r="G578" i="1" s="1"/>
  <c r="H135" i="2" l="1"/>
  <c r="H579" i="1"/>
  <c r="I580" i="1"/>
  <c r="H499" i="1"/>
  <c r="H480" i="1"/>
  <c r="H935" i="2"/>
  <c r="G481" i="1"/>
  <c r="G480" i="1" s="1"/>
  <c r="G500" i="1"/>
  <c r="G499" i="1" s="1"/>
  <c r="H479" i="1" l="1"/>
  <c r="I500" i="1"/>
  <c r="I481" i="1"/>
  <c r="I499" i="1"/>
  <c r="G969" i="2"/>
  <c r="I480" i="1"/>
  <c r="H578" i="1"/>
  <c r="I578" i="1" s="1"/>
  <c r="I579" i="1"/>
  <c r="G479" i="1"/>
  <c r="D35" i="3" s="1"/>
  <c r="F969" i="2"/>
  <c r="H969" i="2" l="1"/>
  <c r="I479" i="1"/>
  <c r="E35" i="3"/>
  <c r="F963" i="2"/>
  <c r="G962" i="2"/>
  <c r="G291" i="1"/>
  <c r="I291" i="1" s="1"/>
  <c r="G309" i="2"/>
  <c r="F309" i="2"/>
  <c r="F308" i="2" s="1"/>
  <c r="H278" i="1"/>
  <c r="G278" i="1"/>
  <c r="F35" i="3" l="1"/>
  <c r="F962" i="2"/>
  <c r="H962" i="2" s="1"/>
  <c r="H963" i="2"/>
  <c r="G308" i="2"/>
  <c r="H308" i="2" s="1"/>
  <c r="H309" i="2"/>
  <c r="I278" i="1"/>
  <c r="G526" i="1"/>
  <c r="G525" i="1" l="1"/>
  <c r="I525" i="1" s="1"/>
  <c r="I526" i="1"/>
  <c r="F287" i="2"/>
  <c r="F286" i="2" l="1"/>
  <c r="H287" i="2"/>
  <c r="G479" i="2"/>
  <c r="F479" i="2"/>
  <c r="H1245" i="1"/>
  <c r="G1245" i="1"/>
  <c r="G1244" i="1" s="1"/>
  <c r="H479" i="2" l="1"/>
  <c r="H1244" i="1"/>
  <c r="I1244" i="1" s="1"/>
  <c r="I1245" i="1"/>
  <c r="F285" i="2"/>
  <c r="H285" i="2" s="1"/>
  <c r="H286" i="2"/>
  <c r="G1243" i="1"/>
  <c r="H1243" i="1" l="1"/>
  <c r="I1243" i="1" s="1"/>
  <c r="G827" i="2"/>
  <c r="F827" i="2"/>
  <c r="H827" i="2" l="1"/>
  <c r="G829" i="2"/>
  <c r="F829" i="2"/>
  <c r="F828" i="2" s="1"/>
  <c r="G828" i="2" l="1"/>
  <c r="H828" i="2" s="1"/>
  <c r="H829" i="2"/>
  <c r="G112" i="2"/>
  <c r="F112" i="2"/>
  <c r="G159" i="2" l="1"/>
  <c r="F159" i="2"/>
  <c r="H159" i="2" l="1"/>
  <c r="G71" i="2"/>
  <c r="F71" i="2"/>
  <c r="G72" i="2"/>
  <c r="F72" i="2"/>
  <c r="H1407" i="1"/>
  <c r="G1407" i="1"/>
  <c r="H72" i="2" l="1"/>
  <c r="H71" i="2"/>
  <c r="I1407" i="1"/>
  <c r="G529" i="2"/>
  <c r="F529" i="2"/>
  <c r="F528" i="2" s="1"/>
  <c r="H422" i="1"/>
  <c r="G422" i="1"/>
  <c r="G211" i="2"/>
  <c r="F211" i="2"/>
  <c r="G357" i="1"/>
  <c r="G333" i="2"/>
  <c r="F333" i="2"/>
  <c r="G549" i="2"/>
  <c r="F549" i="2"/>
  <c r="F548" i="2" s="1"/>
  <c r="G477" i="1"/>
  <c r="G476" i="1" s="1"/>
  <c r="G475" i="1" s="1"/>
  <c r="H477" i="1"/>
  <c r="G548" i="2" l="1"/>
  <c r="H548" i="2" s="1"/>
  <c r="H549" i="2"/>
  <c r="G528" i="2"/>
  <c r="H528" i="2" s="1"/>
  <c r="H529" i="2"/>
  <c r="H333" i="2"/>
  <c r="H476" i="1"/>
  <c r="I477" i="1"/>
  <c r="H211" i="2"/>
  <c r="G354" i="2"/>
  <c r="F354" i="2"/>
  <c r="F353" i="2" s="1"/>
  <c r="I303" i="1"/>
  <c r="H475" i="1" l="1"/>
  <c r="I475" i="1" s="1"/>
  <c r="I476" i="1"/>
  <c r="G353" i="2"/>
  <c r="H353" i="2" s="1"/>
  <c r="H354" i="2"/>
  <c r="G683" i="2"/>
  <c r="F683" i="2"/>
  <c r="F682" i="2" s="1"/>
  <c r="H1053" i="1"/>
  <c r="G1053" i="1"/>
  <c r="I1053" i="1" l="1"/>
  <c r="G682" i="2"/>
  <c r="H682" i="2" s="1"/>
  <c r="H683" i="2"/>
  <c r="F591" i="2"/>
  <c r="G1157" i="1"/>
  <c r="F590" i="2" l="1"/>
  <c r="H590" i="2" s="1"/>
  <c r="H591" i="2"/>
  <c r="G1150" i="1"/>
  <c r="I1150" i="1" s="1"/>
  <c r="I1157" i="1"/>
  <c r="F337" i="2"/>
  <c r="H337" i="2" s="1"/>
  <c r="G546" i="1"/>
  <c r="G545" i="1" l="1"/>
  <c r="I546" i="1"/>
  <c r="G821" i="2"/>
  <c r="F821" i="2"/>
  <c r="F820" i="2" s="1"/>
  <c r="G826" i="2"/>
  <c r="F826" i="2"/>
  <c r="G817" i="2"/>
  <c r="F817" i="2"/>
  <c r="F816" i="2" s="1"/>
  <c r="G816" i="2" l="1"/>
  <c r="H816" i="2" s="1"/>
  <c r="H817" i="2"/>
  <c r="G820" i="2"/>
  <c r="H820" i="2" s="1"/>
  <c r="H821" i="2"/>
  <c r="G825" i="2"/>
  <c r="H826" i="2"/>
  <c r="G544" i="1"/>
  <c r="I544" i="1" s="1"/>
  <c r="I545" i="1"/>
  <c r="F825" i="2"/>
  <c r="G787" i="2"/>
  <c r="F787" i="2"/>
  <c r="F785" i="2" s="1"/>
  <c r="H825" i="2" l="1"/>
  <c r="G785" i="2"/>
  <c r="H785" i="2" s="1"/>
  <c r="H787" i="2"/>
  <c r="G819" i="2"/>
  <c r="F819" i="2"/>
  <c r="F818" i="2" s="1"/>
  <c r="G815" i="2"/>
  <c r="F815" i="2"/>
  <c r="F814" i="2" s="1"/>
  <c r="F813" i="2" s="1"/>
  <c r="G784" i="2"/>
  <c r="G782" i="2"/>
  <c r="G776" i="2"/>
  <c r="F784" i="2"/>
  <c r="F783" i="2" s="1"/>
  <c r="F782" i="2"/>
  <c r="F781" i="2" s="1"/>
  <c r="F776" i="2"/>
  <c r="F775" i="2" s="1"/>
  <c r="F808" i="2"/>
  <c r="G808" i="2"/>
  <c r="F794" i="2"/>
  <c r="G794" i="2"/>
  <c r="H808" i="2" l="1"/>
  <c r="G818" i="2"/>
  <c r="H818" i="2" s="1"/>
  <c r="H819" i="2"/>
  <c r="G814" i="2"/>
  <c r="H815" i="2"/>
  <c r="H794" i="2"/>
  <c r="G775" i="2"/>
  <c r="H775" i="2" s="1"/>
  <c r="H776" i="2"/>
  <c r="G783" i="2"/>
  <c r="H783" i="2" s="1"/>
  <c r="H784" i="2"/>
  <c r="G781" i="2"/>
  <c r="H781" i="2" s="1"/>
  <c r="H782" i="2"/>
  <c r="H868" i="1"/>
  <c r="G868" i="1"/>
  <c r="G857" i="1" s="1"/>
  <c r="F823" i="2"/>
  <c r="F822" i="2" s="1"/>
  <c r="G807" i="2"/>
  <c r="F807" i="2"/>
  <c r="G806" i="2"/>
  <c r="F806" i="2"/>
  <c r="G793" i="2"/>
  <c r="F793" i="2"/>
  <c r="G792" i="2"/>
  <c r="F792" i="2"/>
  <c r="G791" i="2"/>
  <c r="F791" i="2"/>
  <c r="H791" i="2" l="1"/>
  <c r="H793" i="2"/>
  <c r="H807" i="2"/>
  <c r="G813" i="2"/>
  <c r="H813" i="2" s="1"/>
  <c r="H814" i="2"/>
  <c r="H792" i="2"/>
  <c r="H806" i="2"/>
  <c r="H857" i="1"/>
  <c r="I857" i="1" s="1"/>
  <c r="I868" i="1"/>
  <c r="G856" i="1"/>
  <c r="G855" i="1" s="1"/>
  <c r="G854" i="1" s="1"/>
  <c r="F805" i="2"/>
  <c r="F804" i="2" s="1"/>
  <c r="G805" i="2"/>
  <c r="F790" i="2"/>
  <c r="F774" i="2" s="1"/>
  <c r="G790" i="2"/>
  <c r="G839" i="1"/>
  <c r="G838" i="1" s="1"/>
  <c r="G818" i="1"/>
  <c r="G817" i="1" s="1"/>
  <c r="G833" i="1"/>
  <c r="H833" i="1"/>
  <c r="H818" i="1"/>
  <c r="H856" i="1" l="1"/>
  <c r="H855" i="1" s="1"/>
  <c r="G804" i="2"/>
  <c r="H804" i="2" s="1"/>
  <c r="H805" i="2"/>
  <c r="H832" i="1"/>
  <c r="I833" i="1"/>
  <c r="H817" i="1"/>
  <c r="I817" i="1" s="1"/>
  <c r="I818" i="1"/>
  <c r="G774" i="2"/>
  <c r="H774" i="2" s="1"/>
  <c r="H790" i="2"/>
  <c r="G888" i="1"/>
  <c r="G887" i="1" s="1"/>
  <c r="G886" i="1" s="1"/>
  <c r="H888" i="1"/>
  <c r="I856" i="1" l="1"/>
  <c r="H887" i="1"/>
  <c r="I888" i="1"/>
  <c r="H854" i="1"/>
  <c r="I854" i="1" s="1"/>
  <c r="I855" i="1"/>
  <c r="G623" i="2"/>
  <c r="F623" i="2"/>
  <c r="F622" i="2" s="1"/>
  <c r="G739" i="2"/>
  <c r="F739" i="2"/>
  <c r="F738" i="2" s="1"/>
  <c r="G751" i="2"/>
  <c r="F751" i="2"/>
  <c r="F750" i="2" s="1"/>
  <c r="F747" i="2" s="1"/>
  <c r="H1184" i="1"/>
  <c r="G1184" i="1"/>
  <c r="G1181" i="1" s="1"/>
  <c r="G602" i="2"/>
  <c r="G601" i="2" s="1"/>
  <c r="F602" i="2"/>
  <c r="F601" i="2" s="1"/>
  <c r="G727" i="2"/>
  <c r="F727" i="2"/>
  <c r="F726" i="2" s="1"/>
  <c r="H1095" i="1"/>
  <c r="G1095" i="1"/>
  <c r="G1094" i="1" s="1"/>
  <c r="G733" i="2"/>
  <c r="F733" i="2"/>
  <c r="F732" i="2" s="1"/>
  <c r="F731" i="2" s="1"/>
  <c r="H1073" i="1"/>
  <c r="G1073" i="1"/>
  <c r="G1072" i="1" s="1"/>
  <c r="G720" i="2"/>
  <c r="G719" i="2" s="1"/>
  <c r="F720" i="2"/>
  <c r="F719" i="2" s="1"/>
  <c r="H1067" i="1"/>
  <c r="G1067" i="1"/>
  <c r="G1064" i="1" s="1"/>
  <c r="G611" i="2"/>
  <c r="F612" i="2"/>
  <c r="F611" i="2"/>
  <c r="F607" i="2"/>
  <c r="F606" i="2"/>
  <c r="G579" i="2"/>
  <c r="G578" i="2" s="1"/>
  <c r="F579" i="2"/>
  <c r="F578" i="2" s="1"/>
  <c r="H1014" i="1"/>
  <c r="G1014" i="1"/>
  <c r="G1009" i="1"/>
  <c r="H992" i="1"/>
  <c r="G992" i="1"/>
  <c r="G900" i="2"/>
  <c r="F900" i="2"/>
  <c r="G730" i="2"/>
  <c r="F730" i="2"/>
  <c r="G722" i="2"/>
  <c r="G721" i="2" s="1"/>
  <c r="F722" i="2"/>
  <c r="F721" i="2" s="1"/>
  <c r="H964" i="1"/>
  <c r="G964" i="1"/>
  <c r="G961" i="1" s="1"/>
  <c r="H973" i="1"/>
  <c r="G973" i="1"/>
  <c r="G972" i="1" s="1"/>
  <c r="G971" i="1" s="1"/>
  <c r="G970" i="1" s="1"/>
  <c r="G968" i="1"/>
  <c r="I1014" i="1" l="1"/>
  <c r="H611" i="2"/>
  <c r="H972" i="1"/>
  <c r="I973" i="1"/>
  <c r="H900" i="2"/>
  <c r="G726" i="2"/>
  <c r="H726" i="2" s="1"/>
  <c r="H727" i="2"/>
  <c r="I968" i="1"/>
  <c r="I992" i="1"/>
  <c r="H1094" i="1"/>
  <c r="I1094" i="1" s="1"/>
  <c r="I1095" i="1"/>
  <c r="G622" i="2"/>
  <c r="H622" i="2" s="1"/>
  <c r="H623" i="2"/>
  <c r="H1181" i="1"/>
  <c r="I1181" i="1" s="1"/>
  <c r="I1184" i="1"/>
  <c r="G750" i="2"/>
  <c r="H751" i="2"/>
  <c r="G738" i="2"/>
  <c r="H739" i="2"/>
  <c r="H601" i="2"/>
  <c r="H602" i="2"/>
  <c r="G732" i="2"/>
  <c r="H733" i="2"/>
  <c r="H1072" i="1"/>
  <c r="I1072" i="1" s="1"/>
  <c r="I1073" i="1"/>
  <c r="H719" i="2"/>
  <c r="H720" i="2"/>
  <c r="H1064" i="1"/>
  <c r="I1064" i="1" s="1"/>
  <c r="I1067" i="1"/>
  <c r="H578" i="2"/>
  <c r="H579" i="2"/>
  <c r="G729" i="2"/>
  <c r="H730" i="2"/>
  <c r="H721" i="2"/>
  <c r="H722" i="2"/>
  <c r="H961" i="1"/>
  <c r="I961" i="1" s="1"/>
  <c r="I964" i="1"/>
  <c r="H886" i="1"/>
  <c r="I886" i="1" s="1"/>
  <c r="I887" i="1"/>
  <c r="G984" i="1"/>
  <c r="G1063" i="1"/>
  <c r="G966" i="1"/>
  <c r="G960" i="1" s="1"/>
  <c r="H966" i="1"/>
  <c r="G1093" i="1"/>
  <c r="H1093" i="1"/>
  <c r="G606" i="2"/>
  <c r="F729" i="2"/>
  <c r="F605" i="2"/>
  <c r="F610" i="2"/>
  <c r="G607" i="2"/>
  <c r="H607" i="2" s="1"/>
  <c r="G612" i="2"/>
  <c r="H1009" i="1"/>
  <c r="I1009" i="1" s="1"/>
  <c r="H606" i="2" l="1"/>
  <c r="G605" i="2"/>
  <c r="H605" i="2" s="1"/>
  <c r="H738" i="2"/>
  <c r="I966" i="1"/>
  <c r="H1063" i="1"/>
  <c r="I1063" i="1" s="1"/>
  <c r="I1093" i="1"/>
  <c r="H729" i="2"/>
  <c r="H971" i="1"/>
  <c r="I972" i="1"/>
  <c r="G747" i="2"/>
  <c r="H747" i="2" s="1"/>
  <c r="H750" i="2"/>
  <c r="G731" i="2"/>
  <c r="H731" i="2" s="1"/>
  <c r="H732" i="2"/>
  <c r="G610" i="2"/>
  <c r="H610" i="2" s="1"/>
  <c r="H612" i="2"/>
  <c r="H960" i="1"/>
  <c r="I960" i="1" s="1"/>
  <c r="H970" i="1" l="1"/>
  <c r="I970" i="1" s="1"/>
  <c r="I971" i="1"/>
  <c r="F209" i="2" l="1"/>
  <c r="G209" i="2"/>
  <c r="H357" i="1"/>
  <c r="I357" i="1" s="1"/>
  <c r="H209" i="2" l="1"/>
  <c r="H585" i="1"/>
  <c r="H576" i="1"/>
  <c r="H572" i="1"/>
  <c r="H570" i="1"/>
  <c r="H567" i="1"/>
  <c r="H563" i="1"/>
  <c r="H558" i="1"/>
  <c r="H575" i="1" l="1"/>
  <c r="H584" i="1"/>
  <c r="H562" i="1"/>
  <c r="H557" i="1"/>
  <c r="H566" i="1"/>
  <c r="H583" i="1" l="1"/>
  <c r="H561" i="1"/>
  <c r="H556" i="1"/>
  <c r="H565" i="1"/>
  <c r="H582" i="1" l="1"/>
  <c r="H555" i="1"/>
  <c r="H33" i="1"/>
  <c r="H554" i="1" l="1"/>
  <c r="H1406" i="1"/>
  <c r="H1399" i="1"/>
  <c r="H1396" i="1"/>
  <c r="H1359" i="1"/>
  <c r="H1347" i="1"/>
  <c r="H1345" i="1"/>
  <c r="H1340" i="1"/>
  <c r="H1337" i="1"/>
  <c r="H1318" i="1"/>
  <c r="H1316" i="1"/>
  <c r="H1312" i="1"/>
  <c r="H1306" i="1"/>
  <c r="H1300" i="1"/>
  <c r="H1297" i="1"/>
  <c r="H1293" i="1"/>
  <c r="H1285" i="1"/>
  <c r="H1279" i="1"/>
  <c r="H1270" i="1"/>
  <c r="H1260" i="1"/>
  <c r="H1257" i="1"/>
  <c r="H1254" i="1"/>
  <c r="H1252" i="1"/>
  <c r="H1241" i="1"/>
  <c r="H1233" i="1"/>
  <c r="H1226" i="1"/>
  <c r="H1217" i="1"/>
  <c r="H1209" i="1"/>
  <c r="H1199" i="1"/>
  <c r="H1203" i="1"/>
  <c r="H1186" i="1"/>
  <c r="H1178" i="1"/>
  <c r="H1176" i="1"/>
  <c r="H1170" i="1"/>
  <c r="H1167" i="1"/>
  <c r="H1163" i="1"/>
  <c r="H1160" i="1"/>
  <c r="H1143" i="1"/>
  <c r="H1140" i="1"/>
  <c r="H1135" i="1"/>
  <c r="H1130" i="1"/>
  <c r="H1119" i="1"/>
  <c r="H1114" i="1"/>
  <c r="H1110" i="1"/>
  <c r="H1091" i="1"/>
  <c r="H1085" i="1"/>
  <c r="H1082" i="1"/>
  <c r="H1057" i="1"/>
  <c r="H1048" i="1"/>
  <c r="H1044" i="1"/>
  <c r="H1041" i="1"/>
  <c r="H1038" i="1"/>
  <c r="H1035" i="1"/>
  <c r="H1032" i="1"/>
  <c r="H1030" i="1"/>
  <c r="H988" i="1"/>
  <c r="H980" i="1"/>
  <c r="H958" i="1"/>
  <c r="H956" i="1"/>
  <c r="H954" i="1"/>
  <c r="H950" i="1"/>
  <c r="H948" i="1"/>
  <c r="H945" i="1"/>
  <c r="H941" i="1"/>
  <c r="H934" i="1"/>
  <c r="H931" i="1"/>
  <c r="H929" i="1"/>
  <c r="H919" i="1"/>
  <c r="H910" i="1"/>
  <c r="H908" i="1"/>
  <c r="H905" i="1"/>
  <c r="H902" i="1"/>
  <c r="H848" i="1"/>
  <c r="H845" i="1"/>
  <c r="H842" i="1"/>
  <c r="H830" i="1"/>
  <c r="H827" i="1"/>
  <c r="H824" i="1"/>
  <c r="H811" i="1"/>
  <c r="H804" i="1"/>
  <c r="H791" i="1"/>
  <c r="H789" i="1"/>
  <c r="H787" i="1"/>
  <c r="H784" i="1"/>
  <c r="H776" i="1"/>
  <c r="H773" i="1"/>
  <c r="H760" i="1"/>
  <c r="H755" i="1"/>
  <c r="H748" i="1"/>
  <c r="H744" i="1"/>
  <c r="H741" i="1"/>
  <c r="H738" i="1"/>
  <c r="H733" i="1"/>
  <c r="H728" i="1"/>
  <c r="H724" i="1"/>
  <c r="H719" i="1"/>
  <c r="H714" i="1"/>
  <c r="H711" i="1"/>
  <c r="H706" i="1"/>
  <c r="H701" i="1"/>
  <c r="H696" i="1"/>
  <c r="H694" i="1"/>
  <c r="H692" i="1"/>
  <c r="H685" i="1"/>
  <c r="H682" i="1"/>
  <c r="H679" i="1"/>
  <c r="H676" i="1"/>
  <c r="H673" i="1"/>
  <c r="H670" i="1"/>
  <c r="H667" i="1"/>
  <c r="H664" i="1"/>
  <c r="H661" i="1"/>
  <c r="H658" i="1"/>
  <c r="H655" i="1"/>
  <c r="H652" i="1"/>
  <c r="H649" i="1"/>
  <c r="H646" i="1"/>
  <c r="H641" i="1"/>
  <c r="H634" i="1"/>
  <c r="H626" i="1"/>
  <c r="H620" i="1"/>
  <c r="H612" i="1"/>
  <c r="H542" i="1"/>
  <c r="H536" i="1"/>
  <c r="H520" i="1"/>
  <c r="H509" i="1"/>
  <c r="H468" i="1"/>
  <c r="H460" i="1"/>
  <c r="H454" i="1"/>
  <c r="H451" i="1"/>
  <c r="H447" i="1"/>
  <c r="H444" i="1"/>
  <c r="H439" i="1"/>
  <c r="H431" i="1"/>
  <c r="H420" i="1"/>
  <c r="H418" i="1"/>
  <c r="H413" i="1"/>
  <c r="H411" i="1"/>
  <c r="H409" i="1"/>
  <c r="H399" i="1"/>
  <c r="H392" i="1"/>
  <c r="H390" i="1"/>
  <c r="H354" i="1"/>
  <c r="H351" i="1"/>
  <c r="H345" i="1"/>
  <c r="H340" i="1"/>
  <c r="H332" i="1"/>
  <c r="I332" i="1" s="1"/>
  <c r="H324" i="1"/>
  <c r="H320" i="1" s="1"/>
  <c r="H315" i="1"/>
  <c r="H312" i="1"/>
  <c r="H308" i="1"/>
  <c r="H306" i="1"/>
  <c r="H296" i="1"/>
  <c r="H293" i="1"/>
  <c r="H285" i="1"/>
  <c r="H282" i="1"/>
  <c r="H276" i="1"/>
  <c r="H274" i="1"/>
  <c r="H267" i="1"/>
  <c r="H257" i="1"/>
  <c r="H254" i="1"/>
  <c r="H251" i="1"/>
  <c r="H248" i="1"/>
  <c r="H239" i="1"/>
  <c r="H237" i="1" s="1"/>
  <c r="H236" i="1" s="1"/>
  <c r="H210" i="1"/>
  <c r="H208" i="1"/>
  <c r="H192" i="1"/>
  <c r="H189" i="1" s="1"/>
  <c r="H186" i="1" s="1"/>
  <c r="H185" i="1" s="1"/>
  <c r="H182" i="1"/>
  <c r="H180" i="1"/>
  <c r="H172" i="1"/>
  <c r="H170" i="1"/>
  <c r="H155" i="1"/>
  <c r="H153" i="1"/>
  <c r="H145" i="1"/>
  <c r="H130" i="1"/>
  <c r="H127" i="1"/>
  <c r="H124" i="1"/>
  <c r="H122" i="1"/>
  <c r="H119" i="1"/>
  <c r="H115" i="1"/>
  <c r="H111" i="1"/>
  <c r="H107" i="1"/>
  <c r="H101" i="1"/>
  <c r="H99" i="1"/>
  <c r="I99" i="1" s="1"/>
  <c r="H96" i="1"/>
  <c r="H93" i="1"/>
  <c r="H89" i="1"/>
  <c r="H85" i="1"/>
  <c r="H81" i="1"/>
  <c r="H78" i="1"/>
  <c r="H74" i="1"/>
  <c r="H66" i="1"/>
  <c r="H65" i="1" s="1"/>
  <c r="H62" i="1"/>
  <c r="H56" i="1"/>
  <c r="E13" i="3"/>
  <c r="G1033" i="2"/>
  <c r="G1029" i="2"/>
  <c r="G1028" i="2"/>
  <c r="G1026" i="2"/>
  <c r="G1024" i="2"/>
  <c r="G1022" i="2"/>
  <c r="G1021" i="2"/>
  <c r="G1019" i="2"/>
  <c r="G1015" i="2"/>
  <c r="G1013" i="2"/>
  <c r="G1012" i="2"/>
  <c r="G1011" i="2"/>
  <c r="G1007" i="2"/>
  <c r="G1005" i="2"/>
  <c r="G1003" i="2"/>
  <c r="G1002" i="2"/>
  <c r="G1000" i="2"/>
  <c r="G998" i="2"/>
  <c r="G997" i="2"/>
  <c r="G995" i="2"/>
  <c r="G994" i="2"/>
  <c r="G992" i="2"/>
  <c r="G990" i="2"/>
  <c r="G988" i="2"/>
  <c r="G984" i="2"/>
  <c r="G968" i="2"/>
  <c r="G965" i="2"/>
  <c r="G959" i="2"/>
  <c r="G952" i="2"/>
  <c r="G948" i="2"/>
  <c r="G946" i="2"/>
  <c r="G944" i="2"/>
  <c r="G939" i="2"/>
  <c r="G936" i="2"/>
  <c r="G934" i="2"/>
  <c r="G932" i="2"/>
  <c r="G930" i="2"/>
  <c r="G929" i="2"/>
  <c r="G927" i="2"/>
  <c r="G926" i="2"/>
  <c r="G921" i="2"/>
  <c r="G920" i="2"/>
  <c r="G917" i="2"/>
  <c r="G913" i="2"/>
  <c r="G912" i="2"/>
  <c r="G909" i="2"/>
  <c r="G907" i="2"/>
  <c r="G905" i="2"/>
  <c r="G904" i="2"/>
  <c r="G901" i="2"/>
  <c r="G895" i="2"/>
  <c r="G891" i="2"/>
  <c r="G887" i="2"/>
  <c r="G885" i="2"/>
  <c r="G880" i="2"/>
  <c r="G878" i="2"/>
  <c r="G877" i="2"/>
  <c r="G872" i="2"/>
  <c r="G870" i="2"/>
  <c r="G868" i="2"/>
  <c r="G865" i="2"/>
  <c r="G858" i="2"/>
  <c r="G857" i="2" s="1"/>
  <c r="G856" i="2" s="1"/>
  <c r="G852" i="2"/>
  <c r="G849" i="2"/>
  <c r="G803" i="2"/>
  <c r="G800" i="2"/>
  <c r="G797" i="2"/>
  <c r="G772" i="2"/>
  <c r="G771" i="2"/>
  <c r="G769" i="2"/>
  <c r="G767" i="2"/>
  <c r="G766" i="2"/>
  <c r="G764" i="2"/>
  <c r="G763" i="2"/>
  <c r="G759" i="2"/>
  <c r="G757" i="2"/>
  <c r="G755" i="2"/>
  <c r="G754" i="2"/>
  <c r="G746" i="2"/>
  <c r="G745" i="2"/>
  <c r="G742" i="2"/>
  <c r="G741" i="2" s="1"/>
  <c r="G737" i="2"/>
  <c r="G736" i="2"/>
  <c r="G718" i="2"/>
  <c r="G717" i="2"/>
  <c r="G716" i="2"/>
  <c r="G715" i="2"/>
  <c r="G714" i="2"/>
  <c r="G713" i="2"/>
  <c r="G710" i="2"/>
  <c r="G709" i="2"/>
  <c r="G708" i="2"/>
  <c r="G705" i="2"/>
  <c r="G702" i="2"/>
  <c r="G699" i="2" s="1"/>
  <c r="H701" i="2"/>
  <c r="H700" i="2"/>
  <c r="G698" i="2"/>
  <c r="G697" i="2"/>
  <c r="G695" i="2"/>
  <c r="G687" i="2"/>
  <c r="G680" i="2"/>
  <c r="G679" i="2"/>
  <c r="G677" i="2"/>
  <c r="G676" i="2"/>
  <c r="G675" i="2"/>
  <c r="G673" i="2"/>
  <c r="G672" i="2"/>
  <c r="G671" i="2"/>
  <c r="G669" i="2"/>
  <c r="G668" i="2"/>
  <c r="G667" i="2"/>
  <c r="G664" i="2"/>
  <c r="G663" i="2"/>
  <c r="G661" i="2"/>
  <c r="G660" i="2"/>
  <c r="G657" i="2"/>
  <c r="G656" i="2"/>
  <c r="G654" i="2"/>
  <c r="G653" i="2"/>
  <c r="G648" i="2"/>
  <c r="G646" i="2"/>
  <c r="G643" i="2"/>
  <c r="G641" i="2"/>
  <c r="G639" i="2"/>
  <c r="G637" i="2"/>
  <c r="G635" i="2"/>
  <c r="G634" i="2" s="1"/>
  <c r="G587" i="2"/>
  <c r="G577" i="2"/>
  <c r="G575" i="2"/>
  <c r="G573" i="2"/>
  <c r="G571" i="2"/>
  <c r="G568" i="2"/>
  <c r="G567" i="2"/>
  <c r="G565" i="2"/>
  <c r="G564" i="2"/>
  <c r="G556" i="2"/>
  <c r="G554" i="2"/>
  <c r="G546" i="2"/>
  <c r="G541" i="2"/>
  <c r="G538" i="2"/>
  <c r="G527" i="2"/>
  <c r="G525" i="2"/>
  <c r="G520" i="2"/>
  <c r="G518" i="2"/>
  <c r="G516" i="2"/>
  <c r="G510" i="2"/>
  <c r="G509" i="2"/>
  <c r="G508" i="2"/>
  <c r="G505" i="2"/>
  <c r="G500" i="2"/>
  <c r="G499" i="2"/>
  <c r="G493" i="2"/>
  <c r="G488" i="2"/>
  <c r="G486" i="2"/>
  <c r="G484" i="2"/>
  <c r="G478" i="2"/>
  <c r="G477" i="2"/>
  <c r="G473" i="2"/>
  <c r="G471" i="2"/>
  <c r="G450" i="2"/>
  <c r="G448" i="2"/>
  <c r="G426" i="2"/>
  <c r="G422" i="2"/>
  <c r="G421" i="2"/>
  <c r="G420" i="2"/>
  <c r="G416" i="2"/>
  <c r="G412" i="2"/>
  <c r="G411" i="2"/>
  <c r="G410" i="2"/>
  <c r="G407" i="2"/>
  <c r="G404" i="2"/>
  <c r="G399" i="2"/>
  <c r="G392" i="2"/>
  <c r="G384" i="2"/>
  <c r="G372" i="2"/>
  <c r="G370" i="2"/>
  <c r="G364" i="2"/>
  <c r="G360" i="2"/>
  <c r="G359" i="2"/>
  <c r="G357" i="2"/>
  <c r="G348" i="2"/>
  <c r="G347" i="2"/>
  <c r="G338" i="2"/>
  <c r="G336" i="2"/>
  <c r="G335" i="2"/>
  <c r="G334" i="2"/>
  <c r="G331" i="2"/>
  <c r="G328" i="2"/>
  <c r="G325" i="2"/>
  <c r="G322" i="2"/>
  <c r="G321" i="2"/>
  <c r="G315" i="2"/>
  <c r="H315" i="2" s="1"/>
  <c r="G314" i="2"/>
  <c r="G307" i="2"/>
  <c r="G305" i="2"/>
  <c r="G311" i="2"/>
  <c r="G302" i="2"/>
  <c r="G300" i="2"/>
  <c r="G299" i="2"/>
  <c r="G296" i="2"/>
  <c r="G294" i="2"/>
  <c r="G293" i="2"/>
  <c r="G289" i="2"/>
  <c r="G282" i="2"/>
  <c r="G280" i="2"/>
  <c r="G279" i="2"/>
  <c r="G277" i="2"/>
  <c r="G270" i="2"/>
  <c r="G263" i="2"/>
  <c r="G261" i="2"/>
  <c r="G259" i="2"/>
  <c r="G256" i="2"/>
  <c r="G254" i="2"/>
  <c r="G207" i="2"/>
  <c r="G204" i="2"/>
  <c r="G200" i="2"/>
  <c r="G198" i="2"/>
  <c r="G197" i="2"/>
  <c r="G195" i="2"/>
  <c r="G192" i="2"/>
  <c r="G188" i="2"/>
  <c r="G186" i="2"/>
  <c r="G181" i="2"/>
  <c r="G179" i="2"/>
  <c r="G176" i="2"/>
  <c r="G173" i="2"/>
  <c r="G172" i="2"/>
  <c r="G165" i="2"/>
  <c r="G162" i="2"/>
  <c r="G160" i="2"/>
  <c r="G152" i="2"/>
  <c r="G151" i="2"/>
  <c r="G149" i="2"/>
  <c r="G147" i="2"/>
  <c r="G146" i="2" s="1"/>
  <c r="G145" i="2"/>
  <c r="G144" i="2"/>
  <c r="G142" i="2"/>
  <c r="G141" i="2"/>
  <c r="G140" i="2"/>
  <c r="G138" i="2"/>
  <c r="G137" i="2" s="1"/>
  <c r="G134" i="2"/>
  <c r="G131" i="2"/>
  <c r="G130" i="2"/>
  <c r="G124" i="2"/>
  <c r="G121" i="2"/>
  <c r="G118" i="2"/>
  <c r="G115" i="2"/>
  <c r="G111" i="2"/>
  <c r="G108" i="2"/>
  <c r="G107" i="2"/>
  <c r="G106" i="2"/>
  <c r="G105" i="2"/>
  <c r="G101" i="2"/>
  <c r="G98" i="2"/>
  <c r="G97" i="2"/>
  <c r="G94" i="2"/>
  <c r="G91" i="2"/>
  <c r="G90" i="2"/>
  <c r="G88" i="2"/>
  <c r="G87" i="2"/>
  <c r="G81" i="2"/>
  <c r="G80" i="2"/>
  <c r="G78" i="2"/>
  <c r="G77" i="2"/>
  <c r="G75" i="2"/>
  <c r="G74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6" i="2"/>
  <c r="G45" i="2"/>
  <c r="G39" i="2"/>
  <c r="G38" i="2"/>
  <c r="G36" i="2"/>
  <c r="G35" i="2"/>
  <c r="G33" i="2"/>
  <c r="G32" i="2"/>
  <c r="G30" i="2"/>
  <c r="G29" i="2"/>
  <c r="G27" i="2"/>
  <c r="G26" i="2"/>
  <c r="G25" i="2"/>
  <c r="G23" i="2"/>
  <c r="G19" i="2"/>
  <c r="G14" i="2"/>
  <c r="G12" i="2"/>
  <c r="G9" i="2"/>
  <c r="G743" i="2" l="1"/>
  <c r="G674" i="2"/>
  <c r="G712" i="2"/>
  <c r="G711" i="2" s="1"/>
  <c r="H207" i="1"/>
  <c r="H203" i="1" s="1"/>
  <c r="G652" i="2"/>
  <c r="G666" i="2"/>
  <c r="G735" i="2"/>
  <c r="G572" i="2"/>
  <c r="G678" i="2"/>
  <c r="G694" i="2"/>
  <c r="G693" i="2" s="1"/>
  <c r="G753" i="2"/>
  <c r="G752" i="2" s="1"/>
  <c r="G734" i="2" s="1"/>
  <c r="G762" i="2"/>
  <c r="G148" i="2"/>
  <c r="I96" i="1"/>
  <c r="H95" i="1"/>
  <c r="H55" i="1"/>
  <c r="H54" i="1" s="1"/>
  <c r="G143" i="2"/>
  <c r="G139" i="2"/>
  <c r="G991" i="2"/>
  <c r="G879" i="2"/>
  <c r="G114" i="2"/>
  <c r="G180" i="2"/>
  <c r="G288" i="2"/>
  <c r="G304" i="2"/>
  <c r="G449" i="2"/>
  <c r="G704" i="2"/>
  <c r="G983" i="2"/>
  <c r="H126" i="1"/>
  <c r="H295" i="1"/>
  <c r="H389" i="1"/>
  <c r="H356" i="1" s="1"/>
  <c r="H438" i="1"/>
  <c r="H541" i="1"/>
  <c r="H1139" i="1"/>
  <c r="H1166" i="1"/>
  <c r="H1269" i="1"/>
  <c r="H1296" i="1"/>
  <c r="G117" i="2"/>
  <c r="G306" i="2"/>
  <c r="G470" i="2"/>
  <c r="G483" i="2"/>
  <c r="G519" i="2"/>
  <c r="G890" i="2"/>
  <c r="H88" i="1"/>
  <c r="H281" i="1"/>
  <c r="H519" i="1"/>
  <c r="H611" i="1"/>
  <c r="H640" i="1"/>
  <c r="H844" i="1"/>
  <c r="H1224" i="1"/>
  <c r="H1278" i="1"/>
  <c r="G187" i="2"/>
  <c r="G383" i="2"/>
  <c r="G406" i="2"/>
  <c r="G472" i="2"/>
  <c r="G485" i="2"/>
  <c r="H284" i="1"/>
  <c r="H467" i="1"/>
  <c r="H466" i="1" s="1"/>
  <c r="H713" i="1"/>
  <c r="H977" i="1"/>
  <c r="H1090" i="1"/>
  <c r="H1358" i="1"/>
  <c r="G255" i="2"/>
  <c r="G268" i="2"/>
  <c r="G391" i="2"/>
  <c r="G447" i="2"/>
  <c r="G476" i="2"/>
  <c r="G475" i="2" s="1"/>
  <c r="G487" i="2"/>
  <c r="G947" i="2"/>
  <c r="H110" i="1"/>
  <c r="H250" i="1"/>
  <c r="H535" i="1"/>
  <c r="H754" i="1"/>
  <c r="H1339" i="1"/>
  <c r="G175" i="2"/>
  <c r="G524" i="2"/>
  <c r="H442" i="1"/>
  <c r="G281" i="2"/>
  <c r="H1405" i="1"/>
  <c r="H1398" i="1"/>
  <c r="H1390" i="1" s="1"/>
  <c r="H1362" i="1" s="1"/>
  <c r="H1361" i="1" s="1"/>
  <c r="G503" i="2"/>
  <c r="G425" i="2"/>
  <c r="G403" i="2"/>
  <c r="G492" i="2"/>
  <c r="H1259" i="1"/>
  <c r="G415" i="2"/>
  <c r="H1232" i="1"/>
  <c r="H1213" i="1"/>
  <c r="H1212" i="1" s="1"/>
  <c r="H1211" i="1" s="1"/>
  <c r="G18" i="2"/>
  <c r="G17" i="2" s="1"/>
  <c r="H1208" i="1"/>
  <c r="H1202" i="1"/>
  <c r="H1198" i="1"/>
  <c r="G8" i="2"/>
  <c r="G7" i="2" s="1"/>
  <c r="H1142" i="1"/>
  <c r="G398" i="2"/>
  <c r="H1113" i="1"/>
  <c r="G642" i="2"/>
  <c r="H1084" i="1"/>
  <c r="G586" i="2"/>
  <c r="H1081" i="1"/>
  <c r="G686" i="2"/>
  <c r="G681" i="2" s="1"/>
  <c r="H1052" i="1"/>
  <c r="H1034" i="1"/>
  <c r="G647" i="2"/>
  <c r="G644" i="2" s="1"/>
  <c r="G640" i="2"/>
  <c r="H984" i="1"/>
  <c r="I984" i="1" s="1"/>
  <c r="I988" i="1"/>
  <c r="H933" i="1"/>
  <c r="G638" i="2"/>
  <c r="G636" i="2"/>
  <c r="H918" i="1"/>
  <c r="G768" i="2"/>
  <c r="H847" i="1"/>
  <c r="G851" i="2"/>
  <c r="H841" i="1"/>
  <c r="G802" i="2"/>
  <c r="H829" i="1"/>
  <c r="G799" i="2"/>
  <c r="H826" i="1"/>
  <c r="G796" i="2"/>
  <c r="H823" i="1"/>
  <c r="H810" i="1"/>
  <c r="H803" i="1"/>
  <c r="G908" i="2"/>
  <c r="G906" i="2"/>
  <c r="G100" i="2"/>
  <c r="H775" i="1"/>
  <c r="H772" i="1"/>
  <c r="H759" i="1"/>
  <c r="H747" i="1"/>
  <c r="H727" i="1"/>
  <c r="G958" i="2"/>
  <c r="G957" i="2" s="1"/>
  <c r="G951" i="2"/>
  <c r="H723" i="1"/>
  <c r="G916" i="2"/>
  <c r="H718" i="1"/>
  <c r="H710" i="1"/>
  <c r="G899" i="2"/>
  <c r="G898" i="2" s="1"/>
  <c r="G894" i="2"/>
  <c r="H705" i="1"/>
  <c r="H700" i="1"/>
  <c r="G871" i="2"/>
  <c r="G869" i="2"/>
  <c r="G867" i="2"/>
  <c r="G92" i="2"/>
  <c r="H633" i="1"/>
  <c r="H625" i="1"/>
  <c r="H619" i="1"/>
  <c r="G864" i="2"/>
  <c r="G931" i="2"/>
  <c r="G987" i="2"/>
  <c r="G848" i="2"/>
  <c r="G371" i="2"/>
  <c r="G369" i="2"/>
  <c r="G555" i="2"/>
  <c r="H508" i="1"/>
  <c r="H459" i="1"/>
  <c r="H453" i="1"/>
  <c r="G363" i="2"/>
  <c r="H450" i="1"/>
  <c r="H446" i="1"/>
  <c r="H430" i="1"/>
  <c r="G537" i="2"/>
  <c r="G526" i="2"/>
  <c r="G517" i="2"/>
  <c r="G515" i="2"/>
  <c r="H398" i="1"/>
  <c r="H397" i="1" s="1"/>
  <c r="G253" i="2"/>
  <c r="G161" i="2"/>
  <c r="H349" i="1"/>
  <c r="G158" i="2"/>
  <c r="H344" i="1"/>
  <c r="G545" i="2"/>
  <c r="H339" i="1"/>
  <c r="G540" i="2"/>
  <c r="G276" i="2"/>
  <c r="G272" i="2" s="1"/>
  <c r="I324" i="1"/>
  <c r="G164" i="2"/>
  <c r="H311" i="1"/>
  <c r="I312" i="1"/>
  <c r="G358" i="2"/>
  <c r="G356" i="2"/>
  <c r="H290" i="1"/>
  <c r="G964" i="2"/>
  <c r="H266" i="1"/>
  <c r="G120" i="2"/>
  <c r="G110" i="2"/>
  <c r="H247" i="1"/>
  <c r="G262" i="2"/>
  <c r="G260" i="2"/>
  <c r="G185" i="2"/>
  <c r="G178" i="2"/>
  <c r="H179" i="1"/>
  <c r="G989" i="2"/>
  <c r="G203" i="2"/>
  <c r="H169" i="1"/>
  <c r="G194" i="2"/>
  <c r="G191" i="2" s="1"/>
  <c r="H152" i="1"/>
  <c r="H151" i="1" s="1"/>
  <c r="H144" i="1"/>
  <c r="H141" i="1" s="1"/>
  <c r="H129" i="1"/>
  <c r="G945" i="2"/>
  <c r="G943" i="2"/>
  <c r="G938" i="2"/>
  <c r="G937" i="2" s="1"/>
  <c r="H118" i="1"/>
  <c r="H114" i="1"/>
  <c r="H106" i="1"/>
  <c r="H105" i="1" s="1"/>
  <c r="H92" i="1"/>
  <c r="G1018" i="2"/>
  <c r="H84" i="1"/>
  <c r="H73" i="1"/>
  <c r="H61" i="1"/>
  <c r="G1006" i="2"/>
  <c r="G1004" i="2"/>
  <c r="G999" i="2"/>
  <c r="H121" i="1"/>
  <c r="G1027" i="2"/>
  <c r="G884" i="2"/>
  <c r="G313" i="2"/>
  <c r="G123" i="2"/>
  <c r="G122" i="2"/>
  <c r="G89" i="2"/>
  <c r="H1315" i="1"/>
  <c r="H417" i="1"/>
  <c r="H353" i="1"/>
  <c r="G278" i="2"/>
  <c r="H331" i="1"/>
  <c r="H330" i="1" s="1"/>
  <c r="H1118" i="1"/>
  <c r="H1080" i="1"/>
  <c r="G903" i="2"/>
  <c r="H645" i="1"/>
  <c r="G346" i="2"/>
  <c r="H783" i="1"/>
  <c r="H77" i="1"/>
  <c r="G377" i="2"/>
  <c r="H1106" i="1"/>
  <c r="G206" i="2"/>
  <c r="G1008" i="2"/>
  <c r="H691" i="1"/>
  <c r="G967" i="2"/>
  <c r="G662" i="2"/>
  <c r="G104" i="2"/>
  <c r="G22" i="2"/>
  <c r="G910" i="2"/>
  <c r="G655" i="2"/>
  <c r="G645" i="2"/>
  <c r="H408" i="1"/>
  <c r="G133" i="2"/>
  <c r="G1025" i="2"/>
  <c r="H1305" i="1"/>
  <c r="H1251" i="1"/>
  <c r="H1292" i="1"/>
  <c r="H1336" i="1"/>
  <c r="H1256" i="1"/>
  <c r="H1299" i="1"/>
  <c r="H1311" i="1"/>
  <c r="H1284" i="1"/>
  <c r="H1240" i="1"/>
  <c r="H302" i="1"/>
  <c r="G553" i="2"/>
  <c r="H524" i="1"/>
  <c r="G10" i="2"/>
  <c r="H1169" i="1"/>
  <c r="G11" i="2"/>
  <c r="H548" i="1"/>
  <c r="H1029" i="1"/>
  <c r="H1344" i="1"/>
  <c r="H936" i="1"/>
  <c r="G48" i="2"/>
  <c r="G54" i="2"/>
  <c r="G129" i="2"/>
  <c r="G563" i="2"/>
  <c r="G876" i="2"/>
  <c r="H272" i="1"/>
  <c r="H441" i="1"/>
  <c r="G919" i="2"/>
  <c r="G31" i="2"/>
  <c r="G37" i="2"/>
  <c r="G63" i="2"/>
  <c r="G96" i="2"/>
  <c r="G298" i="2"/>
  <c r="H953" i="1"/>
  <c r="H1129" i="1"/>
  <c r="H1159" i="1"/>
  <c r="G76" i="2"/>
  <c r="H928" i="1"/>
  <c r="H732" i="1"/>
  <c r="H901" i="1"/>
  <c r="H1037" i="1"/>
  <c r="G28" i="2"/>
  <c r="G86" i="2"/>
  <c r="G60" i="2"/>
  <c r="G79" i="2"/>
  <c r="G928" i="2"/>
  <c r="G933" i="2"/>
  <c r="G996" i="2"/>
  <c r="G69" i="2"/>
  <c r="G507" i="2"/>
  <c r="G498" i="2"/>
  <c r="G291" i="2"/>
  <c r="G330" i="2"/>
  <c r="H256" i="1"/>
  <c r="G1020" i="2"/>
  <c r="E11" i="3"/>
  <c r="E8" i="3"/>
  <c r="G66" i="2"/>
  <c r="G82" i="2"/>
  <c r="G409" i="2"/>
  <c r="G566" i="2"/>
  <c r="G889" i="2"/>
  <c r="G1001" i="2"/>
  <c r="H348" i="1"/>
  <c r="G34" i="2"/>
  <c r="G44" i="2"/>
  <c r="G51" i="2"/>
  <c r="G57" i="2"/>
  <c r="G73" i="2"/>
  <c r="G196" i="2"/>
  <c r="G659" i="2"/>
  <c r="G670" i="2"/>
  <c r="G765" i="2"/>
  <c r="G770" i="2"/>
  <c r="G925" i="2"/>
  <c r="G320" i="2"/>
  <c r="G419" i="2"/>
  <c r="G707" i="2"/>
  <c r="H1225" i="1"/>
  <c r="G171" i="2"/>
  <c r="G310" i="2" l="1"/>
  <c r="G303" i="2" s="1"/>
  <c r="G469" i="2"/>
  <c r="G761" i="2"/>
  <c r="H709" i="1"/>
  <c r="G633" i="2"/>
  <c r="G559" i="2"/>
  <c r="G651" i="2"/>
  <c r="G136" i="2"/>
  <c r="G446" i="2"/>
  <c r="G368" i="2"/>
  <c r="G177" i="2"/>
  <c r="G174" i="2" s="1"/>
  <c r="G312" i="2"/>
  <c r="G252" i="2"/>
  <c r="G208" i="2" s="1"/>
  <c r="G352" i="2"/>
  <c r="G351" i="2" s="1"/>
  <c r="G350" i="2" s="1"/>
  <c r="G523" i="2"/>
  <c r="G942" i="2"/>
  <c r="G482" i="2"/>
  <c r="H246" i="1"/>
  <c r="G866" i="2"/>
  <c r="G184" i="2"/>
  <c r="G157" i="2"/>
  <c r="G514" i="2"/>
  <c r="G550" i="2"/>
  <c r="H1283" i="1"/>
  <c r="G345" i="2"/>
  <c r="H952" i="1"/>
  <c r="H610" i="1"/>
  <c r="G267" i="2"/>
  <c r="H1223" i="1"/>
  <c r="H534" i="1"/>
  <c r="G381" i="2"/>
  <c r="H753" i="1"/>
  <c r="G390" i="2"/>
  <c r="H87" i="1"/>
  <c r="H1295" i="1"/>
  <c r="H1291" i="1" s="1"/>
  <c r="G113" i="2"/>
  <c r="G109" i="2" s="1"/>
  <c r="H1357" i="1"/>
  <c r="H976" i="1"/>
  <c r="G405" i="2"/>
  <c r="H639" i="1"/>
  <c r="H518" i="1"/>
  <c r="H280" i="1"/>
  <c r="H1268" i="1"/>
  <c r="G703" i="2"/>
  <c r="H1404" i="1"/>
  <c r="G506" i="2"/>
  <c r="H1310" i="1"/>
  <c r="G424" i="2"/>
  <c r="H1304" i="1"/>
  <c r="G418" i="2"/>
  <c r="G408" i="2"/>
  <c r="G402" i="2"/>
  <c r="G489" i="2"/>
  <c r="H1239" i="1"/>
  <c r="G414" i="2"/>
  <c r="H1231" i="1"/>
  <c r="H1207" i="1"/>
  <c r="H1206" i="1" s="1"/>
  <c r="H1201" i="1"/>
  <c r="G6" i="2"/>
  <c r="H1197" i="1"/>
  <c r="H1149" i="1"/>
  <c r="G706" i="2"/>
  <c r="H1128" i="1"/>
  <c r="H1117" i="1"/>
  <c r="G397" i="2"/>
  <c r="G373" i="2"/>
  <c r="H1079" i="1"/>
  <c r="G850" i="2"/>
  <c r="G801" i="2"/>
  <c r="H816" i="1"/>
  <c r="G798" i="2"/>
  <c r="G795" i="2"/>
  <c r="H809" i="1"/>
  <c r="H802" i="1"/>
  <c r="H780" i="1"/>
  <c r="G95" i="2"/>
  <c r="G47" i="2" s="1"/>
  <c r="H766" i="1"/>
  <c r="G43" i="2"/>
  <c r="G21" i="2" s="1"/>
  <c r="H731" i="1"/>
  <c r="H726" i="1"/>
  <c r="H722" i="1"/>
  <c r="G950" i="2"/>
  <c r="H717" i="1"/>
  <c r="G915" i="2"/>
  <c r="H704" i="1"/>
  <c r="G893" i="2"/>
  <c r="G875" i="2"/>
  <c r="H690" i="1"/>
  <c r="H644" i="1"/>
  <c r="G883" i="2"/>
  <c r="G882" i="2" s="1"/>
  <c r="H632" i="1"/>
  <c r="G99" i="2"/>
  <c r="H624" i="1"/>
  <c r="G863" i="2"/>
  <c r="H618" i="1"/>
  <c r="G846" i="2"/>
  <c r="G832" i="2" s="1"/>
  <c r="H540" i="1"/>
  <c r="H507" i="1"/>
  <c r="H458" i="1"/>
  <c r="H449" i="1"/>
  <c r="H437" i="1"/>
  <c r="G536" i="2"/>
  <c r="G544" i="2"/>
  <c r="G539" i="2"/>
  <c r="H319" i="1"/>
  <c r="G271" i="2"/>
  <c r="G170" i="2"/>
  <c r="G163" i="2"/>
  <c r="G961" i="2"/>
  <c r="H271" i="1"/>
  <c r="G297" i="2"/>
  <c r="G290" i="2" s="1"/>
  <c r="H265" i="1"/>
  <c r="H253" i="1"/>
  <c r="G119" i="2"/>
  <c r="G258" i="2"/>
  <c r="G205" i="2"/>
  <c r="H168" i="1"/>
  <c r="G202" i="2"/>
  <c r="H150" i="1"/>
  <c r="E16" i="3"/>
  <c r="G966" i="2"/>
  <c r="G918" i="2"/>
  <c r="G327" i="2"/>
  <c r="G132" i="2"/>
  <c r="H83" i="1"/>
  <c r="H60" i="1"/>
  <c r="E9" i="3" s="1"/>
  <c r="G128" i="2"/>
  <c r="H983" i="1"/>
  <c r="H1332" i="1"/>
  <c r="G465" i="2"/>
  <c r="H917" i="1"/>
  <c r="H1247" i="1"/>
  <c r="G982" i="2"/>
  <c r="H347" i="1"/>
  <c r="G902" i="2"/>
  <c r="H91" i="1"/>
  <c r="H301" i="1"/>
  <c r="G922" i="2"/>
  <c r="H523" i="1"/>
  <c r="H900" i="1"/>
  <c r="E49" i="3"/>
  <c r="H465" i="1"/>
  <c r="E50" i="3"/>
  <c r="G190" i="2"/>
  <c r="H7" i="1"/>
  <c r="G558" i="2" l="1"/>
  <c r="G692" i="2"/>
  <c r="H1116" i="1"/>
  <c r="H1105" i="1" s="1"/>
  <c r="G862" i="2"/>
  <c r="G861" i="2" s="1"/>
  <c r="H511" i="1"/>
  <c r="H1356" i="1"/>
  <c r="H1277" i="1"/>
  <c r="H752" i="1"/>
  <c r="H1222" i="1"/>
  <c r="G547" i="2"/>
  <c r="H1267" i="1"/>
  <c r="E12" i="3"/>
  <c r="G389" i="2"/>
  <c r="G380" i="2" s="1"/>
  <c r="H609" i="1"/>
  <c r="H1403" i="1"/>
  <c r="G497" i="2"/>
  <c r="H1314" i="1"/>
  <c r="G445" i="2"/>
  <c r="G423" i="2"/>
  <c r="G417" i="2"/>
  <c r="G401" i="2"/>
  <c r="G413" i="2"/>
  <c r="H1230" i="1"/>
  <c r="H1196" i="1"/>
  <c r="H1148" i="1"/>
  <c r="G396" i="2"/>
  <c r="H1078" i="1"/>
  <c r="H982" i="1"/>
  <c r="H916" i="1"/>
  <c r="H899" i="1"/>
  <c r="G773" i="2"/>
  <c r="H808" i="1"/>
  <c r="H801" i="1"/>
  <c r="H758" i="1"/>
  <c r="H721" i="1"/>
  <c r="G914" i="2"/>
  <c r="G897" i="2"/>
  <c r="G892" i="2"/>
  <c r="H689" i="1"/>
  <c r="H631" i="1"/>
  <c r="H623" i="1" s="1"/>
  <c r="H617" i="1"/>
  <c r="H539" i="1"/>
  <c r="H522" i="1"/>
  <c r="H474" i="1"/>
  <c r="E30" i="3"/>
  <c r="E29" i="3"/>
  <c r="H433" i="1"/>
  <c r="G326" i="2"/>
  <c r="E26" i="3"/>
  <c r="G266" i="2"/>
  <c r="H318" i="1"/>
  <c r="H310" i="1" s="1"/>
  <c r="H300" i="1"/>
  <c r="H245" i="1"/>
  <c r="E22" i="3" s="1"/>
  <c r="G116" i="2"/>
  <c r="G257" i="2"/>
  <c r="E21" i="3"/>
  <c r="G201" i="2"/>
  <c r="G189" i="2" s="1"/>
  <c r="H163" i="1"/>
  <c r="H149" i="1"/>
  <c r="H53" i="1"/>
  <c r="E10" i="3"/>
  <c r="E7" i="3"/>
  <c r="H1290" i="1"/>
  <c r="H1238" i="1"/>
  <c r="H839" i="1"/>
  <c r="G823" i="2"/>
  <c r="H457" i="1"/>
  <c r="E14" i="3"/>
  <c r="G20" i="2"/>
  <c r="H751" i="1" l="1"/>
  <c r="G400" i="2"/>
  <c r="H608" i="1"/>
  <c r="H593" i="1" s="1"/>
  <c r="H184" i="1"/>
  <c r="H1276" i="1"/>
  <c r="H1237" i="1"/>
  <c r="E34" i="3" s="1"/>
  <c r="H1229" i="1"/>
  <c r="H1195" i="1"/>
  <c r="H1147" i="1"/>
  <c r="E37" i="3" s="1"/>
  <c r="H975" i="1"/>
  <c r="E33" i="3" s="1"/>
  <c r="H915" i="1"/>
  <c r="G557" i="2"/>
  <c r="E51" i="3"/>
  <c r="H838" i="1"/>
  <c r="I838" i="1" s="1"/>
  <c r="I839" i="1"/>
  <c r="G822" i="2"/>
  <c r="H822" i="2" s="1"/>
  <c r="H823" i="2"/>
  <c r="H807" i="1"/>
  <c r="H800" i="1"/>
  <c r="H757" i="1"/>
  <c r="E46" i="3" s="1"/>
  <c r="H688" i="1"/>
  <c r="E43" i="3"/>
  <c r="G860" i="2"/>
  <c r="H616" i="1"/>
  <c r="G760" i="2"/>
  <c r="E28" i="3"/>
  <c r="E27" i="3"/>
  <c r="H299" i="1"/>
  <c r="E20" i="3"/>
  <c r="H162" i="1"/>
  <c r="H140" i="1" s="1"/>
  <c r="E17" i="3"/>
  <c r="E6" i="3"/>
  <c r="H837" i="1" l="1"/>
  <c r="H730" i="1"/>
  <c r="H1275" i="1"/>
  <c r="E39" i="3"/>
  <c r="H1236" i="1"/>
  <c r="H1228" i="1"/>
  <c r="H914" i="1"/>
  <c r="E32" i="3"/>
  <c r="H815" i="1"/>
  <c r="H814" i="1" s="1"/>
  <c r="H806" i="1"/>
  <c r="H799" i="1"/>
  <c r="E36" i="3"/>
  <c r="H643" i="1"/>
  <c r="E42" i="3"/>
  <c r="E25" i="3"/>
  <c r="E24" i="3"/>
  <c r="H298" i="1"/>
  <c r="E19" i="3"/>
  <c r="E18" i="3"/>
  <c r="G1037" i="2"/>
  <c r="H615" i="1" l="1"/>
  <c r="E44" i="3"/>
  <c r="H913" i="1"/>
  <c r="E15" i="3"/>
  <c r="H1235" i="1"/>
  <c r="E48" i="3"/>
  <c r="E45" i="3"/>
  <c r="E40" i="3"/>
  <c r="H813" i="1"/>
  <c r="H798" i="1" s="1"/>
  <c r="E31" i="3"/>
  <c r="H592" i="1"/>
  <c r="H52" i="1"/>
  <c r="E23" i="3"/>
  <c r="F282" i="2"/>
  <c r="G444" i="1"/>
  <c r="E47" i="3" l="1"/>
  <c r="G442" i="1"/>
  <c r="I442" i="1" s="1"/>
  <c r="E38" i="3"/>
  <c r="F281" i="2"/>
  <c r="E41" i="3"/>
  <c r="H1411" i="1"/>
  <c r="G1039" i="2" s="1"/>
  <c r="G1041" i="2" s="1"/>
  <c r="F392" i="2"/>
  <c r="F384" i="2"/>
  <c r="G1285" i="1"/>
  <c r="I1285" i="1" s="1"/>
  <c r="G1279" i="1"/>
  <c r="F383" i="2" l="1"/>
  <c r="H384" i="2"/>
  <c r="F391" i="2"/>
  <c r="H392" i="2"/>
  <c r="G1278" i="1"/>
  <c r="I1278" i="1" s="1"/>
  <c r="I1279" i="1"/>
  <c r="E55" i="3"/>
  <c r="E57" i="3"/>
  <c r="H1414" i="1"/>
  <c r="G1284" i="1"/>
  <c r="F390" i="2" l="1"/>
  <c r="H391" i="2"/>
  <c r="G1283" i="1"/>
  <c r="I1284" i="1"/>
  <c r="F381" i="2"/>
  <c r="H383" i="2"/>
  <c r="E58" i="3"/>
  <c r="F254" i="2"/>
  <c r="F256" i="2"/>
  <c r="G392" i="1"/>
  <c r="F255" i="2" l="1"/>
  <c r="H255" i="2" s="1"/>
  <c r="H256" i="2"/>
  <c r="F253" i="2"/>
  <c r="H253" i="2" s="1"/>
  <c r="H254" i="2"/>
  <c r="G1277" i="1"/>
  <c r="I1277" i="1" s="1"/>
  <c r="I1283" i="1"/>
  <c r="G389" i="1"/>
  <c r="I389" i="1" s="1"/>
  <c r="I392" i="1"/>
  <c r="H381" i="2"/>
  <c r="F389" i="2"/>
  <c r="H389" i="2" s="1"/>
  <c r="H390" i="2"/>
  <c r="G390" i="1"/>
  <c r="I390" i="1" s="1"/>
  <c r="F162" i="2"/>
  <c r="G351" i="1"/>
  <c r="F277" i="2"/>
  <c r="I320" i="1"/>
  <c r="F261" i="2"/>
  <c r="G239" i="1"/>
  <c r="F188" i="2"/>
  <c r="G210" i="1"/>
  <c r="I210" i="1" s="1"/>
  <c r="F260" i="2" l="1"/>
  <c r="H260" i="2" s="1"/>
  <c r="H261" i="2"/>
  <c r="F161" i="2"/>
  <c r="H161" i="2" s="1"/>
  <c r="H162" i="2"/>
  <c r="F187" i="2"/>
  <c r="H187" i="2" s="1"/>
  <c r="H188" i="2"/>
  <c r="F276" i="2"/>
  <c r="F272" i="2" s="1"/>
  <c r="H277" i="2"/>
  <c r="F252" i="2"/>
  <c r="F380" i="2"/>
  <c r="H380" i="2" s="1"/>
  <c r="G237" i="1"/>
  <c r="I237" i="1" s="1"/>
  <c r="I239" i="1"/>
  <c r="G349" i="1"/>
  <c r="I349" i="1" s="1"/>
  <c r="I351" i="1"/>
  <c r="G356" i="1"/>
  <c r="I356" i="1" s="1"/>
  <c r="F1022" i="2"/>
  <c r="H1022" i="2" s="1"/>
  <c r="F1024" i="2"/>
  <c r="H1024" i="2" s="1"/>
  <c r="F1021" i="2"/>
  <c r="H1021" i="2" s="1"/>
  <c r="H272" i="2" l="1"/>
  <c r="H276" i="2"/>
  <c r="F208" i="2"/>
  <c r="H208" i="2" s="1"/>
  <c r="H252" i="2"/>
  <c r="F1020" i="2"/>
  <c r="H1020" i="2" s="1"/>
  <c r="F965" i="2"/>
  <c r="H965" i="2" s="1"/>
  <c r="G293" i="1"/>
  <c r="G290" i="1" l="1"/>
  <c r="I290" i="1" s="1"/>
  <c r="I293" i="1"/>
  <c r="F364" i="2"/>
  <c r="G451" i="1"/>
  <c r="F556" i="2"/>
  <c r="G509" i="1"/>
  <c r="G450" i="1" l="1"/>
  <c r="I450" i="1" s="1"/>
  <c r="I451" i="1"/>
  <c r="G508" i="1"/>
  <c r="I509" i="1"/>
  <c r="F363" i="2"/>
  <c r="H363" i="2" s="1"/>
  <c r="H364" i="2"/>
  <c r="F555" i="2"/>
  <c r="H555" i="2" s="1"/>
  <c r="H556" i="2"/>
  <c r="G431" i="1"/>
  <c r="I431" i="1" s="1"/>
  <c r="F520" i="2"/>
  <c r="F525" i="2"/>
  <c r="H525" i="2" s="1"/>
  <c r="F527" i="2"/>
  <c r="G413" i="1"/>
  <c r="I413" i="1" s="1"/>
  <c r="G418" i="1"/>
  <c r="I418" i="1" s="1"/>
  <c r="G420" i="1"/>
  <c r="I420" i="1" s="1"/>
  <c r="F172" i="2"/>
  <c r="H172" i="2" s="1"/>
  <c r="F335" i="2"/>
  <c r="H335" i="2" s="1"/>
  <c r="F334" i="2"/>
  <c r="H334" i="2" s="1"/>
  <c r="F359" i="2"/>
  <c r="F357" i="2"/>
  <c r="G308" i="1"/>
  <c r="I308" i="1" s="1"/>
  <c r="G306" i="1"/>
  <c r="I306" i="1" s="1"/>
  <c r="F118" i="2"/>
  <c r="G254" i="1"/>
  <c r="I254" i="1" s="1"/>
  <c r="F968" i="2"/>
  <c r="H968" i="2" s="1"/>
  <c r="G130" i="1"/>
  <c r="F348" i="2"/>
  <c r="F117" i="2" l="1"/>
  <c r="H117" i="2" s="1"/>
  <c r="H118" i="2"/>
  <c r="F356" i="2"/>
  <c r="H356" i="2" s="1"/>
  <c r="H357" i="2"/>
  <c r="F526" i="2"/>
  <c r="H526" i="2" s="1"/>
  <c r="H527" i="2"/>
  <c r="G507" i="1"/>
  <c r="I508" i="1"/>
  <c r="G129" i="1"/>
  <c r="I129" i="1" s="1"/>
  <c r="I130" i="1"/>
  <c r="F519" i="2"/>
  <c r="H519" i="2" s="1"/>
  <c r="H520" i="2"/>
  <c r="F358" i="2"/>
  <c r="H358" i="2" s="1"/>
  <c r="H359" i="2"/>
  <c r="G417" i="1"/>
  <c r="I417" i="1" s="1"/>
  <c r="F967" i="2"/>
  <c r="G302" i="1"/>
  <c r="I302" i="1" s="1"/>
  <c r="F966" i="2" l="1"/>
  <c r="H966" i="2" s="1"/>
  <c r="H967" i="2"/>
  <c r="F352" i="2"/>
  <c r="G474" i="1"/>
  <c r="I474" i="1" s="1"/>
  <c r="I507" i="1"/>
  <c r="G301" i="1"/>
  <c r="F263" i="2"/>
  <c r="F351" i="2" l="1"/>
  <c r="H351" i="2" s="1"/>
  <c r="H352" i="2"/>
  <c r="F262" i="2"/>
  <c r="H262" i="2" s="1"/>
  <c r="H263" i="2"/>
  <c r="G300" i="1"/>
  <c r="I300" i="1" s="1"/>
  <c r="I301" i="1"/>
  <c r="F176" i="2"/>
  <c r="G187" i="1"/>
  <c r="I187" i="1" s="1"/>
  <c r="F175" i="2" l="1"/>
  <c r="H175" i="2" s="1"/>
  <c r="H176" i="2"/>
  <c r="F538" i="2" l="1"/>
  <c r="F524" i="2"/>
  <c r="F518" i="2"/>
  <c r="F516" i="2"/>
  <c r="G430" i="1"/>
  <c r="I430" i="1" s="1"/>
  <c r="G409" i="1"/>
  <c r="I409" i="1" s="1"/>
  <c r="G411" i="1"/>
  <c r="I411" i="1" s="1"/>
  <c r="G354" i="1"/>
  <c r="I354" i="1" s="1"/>
  <c r="F160" i="2"/>
  <c r="G348" i="1"/>
  <c r="I348" i="1" s="1"/>
  <c r="F541" i="2"/>
  <c r="F546" i="2"/>
  <c r="G340" i="1"/>
  <c r="G345" i="1"/>
  <c r="G316" i="1"/>
  <c r="I316" i="1" s="1"/>
  <c r="F259" i="2"/>
  <c r="F186" i="2"/>
  <c r="G208" i="1"/>
  <c r="G236" i="1"/>
  <c r="I236" i="1" s="1"/>
  <c r="F258" i="2" l="1"/>
  <c r="H258" i="2" s="1"/>
  <c r="H259" i="2"/>
  <c r="F545" i="2"/>
  <c r="H546" i="2"/>
  <c r="F515" i="2"/>
  <c r="H515" i="2" s="1"/>
  <c r="H516" i="2"/>
  <c r="G344" i="1"/>
  <c r="I344" i="1" s="1"/>
  <c r="I345" i="1"/>
  <c r="F523" i="2"/>
  <c r="H523" i="2" s="1"/>
  <c r="H524" i="2"/>
  <c r="F540" i="2"/>
  <c r="H541" i="2"/>
  <c r="F517" i="2"/>
  <c r="H517" i="2" s="1"/>
  <c r="H518" i="2"/>
  <c r="G207" i="1"/>
  <c r="I207" i="1" s="1"/>
  <c r="I208" i="1"/>
  <c r="F185" i="2"/>
  <c r="H186" i="2"/>
  <c r="G339" i="1"/>
  <c r="I339" i="1" s="1"/>
  <c r="I340" i="1"/>
  <c r="F158" i="2"/>
  <c r="H160" i="2"/>
  <c r="F537" i="2"/>
  <c r="H538" i="2"/>
  <c r="G408" i="1"/>
  <c r="I408" i="1" s="1"/>
  <c r="F939" i="2"/>
  <c r="G119" i="1"/>
  <c r="I119" i="1" s="1"/>
  <c r="F134" i="2"/>
  <c r="H134" i="2" s="1"/>
  <c r="G93" i="1"/>
  <c r="F257" i="2" l="1"/>
  <c r="H257" i="2" s="1"/>
  <c r="G203" i="1"/>
  <c r="I203" i="1" s="1"/>
  <c r="F184" i="2"/>
  <c r="H184" i="2" s="1"/>
  <c r="H185" i="2"/>
  <c r="F157" i="2"/>
  <c r="H157" i="2" s="1"/>
  <c r="H158" i="2"/>
  <c r="F544" i="2"/>
  <c r="H544" i="2" s="1"/>
  <c r="H545" i="2"/>
  <c r="G92" i="1"/>
  <c r="I92" i="1" s="1"/>
  <c r="I93" i="1"/>
  <c r="F938" i="2"/>
  <c r="H938" i="2" s="1"/>
  <c r="H939" i="2"/>
  <c r="F514" i="2"/>
  <c r="H514" i="2" s="1"/>
  <c r="F536" i="2"/>
  <c r="H536" i="2" s="1"/>
  <c r="H537" i="2"/>
  <c r="F539" i="2"/>
  <c r="H539" i="2" s="1"/>
  <c r="H540" i="2"/>
  <c r="F133" i="2"/>
  <c r="F505" i="2"/>
  <c r="F305" i="2"/>
  <c r="F307" i="2"/>
  <c r="F311" i="2"/>
  <c r="H311" i="2" s="1"/>
  <c r="F124" i="2"/>
  <c r="G260" i="1"/>
  <c r="F132" i="2" l="1"/>
  <c r="H132" i="2" s="1"/>
  <c r="H133" i="2"/>
  <c r="F304" i="2"/>
  <c r="F306" i="2"/>
  <c r="F503" i="2"/>
  <c r="H503" i="2" s="1"/>
  <c r="H505" i="2"/>
  <c r="F123" i="2"/>
  <c r="F122" i="2"/>
  <c r="H122" i="2" s="1"/>
  <c r="F94" i="2"/>
  <c r="H94" i="2" s="1"/>
  <c r="F310" i="2" l="1"/>
  <c r="F303" i="2" s="1"/>
  <c r="H303" i="2" s="1"/>
  <c r="F702" i="2"/>
  <c r="H702" i="2" s="1"/>
  <c r="F698" i="2"/>
  <c r="H698" i="2" s="1"/>
  <c r="G1135" i="1"/>
  <c r="I1135" i="1" s="1"/>
  <c r="G1130" i="1"/>
  <c r="I1130" i="1" s="1"/>
  <c r="H310" i="2" l="1"/>
  <c r="F336" i="2"/>
  <c r="H336" i="2" s="1"/>
  <c r="G399" i="1"/>
  <c r="G398" i="1" l="1"/>
  <c r="I398" i="1" s="1"/>
  <c r="I399" i="1"/>
  <c r="G282" i="1"/>
  <c r="I282" i="1" s="1"/>
  <c r="G281" i="1" l="1"/>
  <c r="F488" i="2"/>
  <c r="F486" i="2"/>
  <c r="H486" i="2" s="1"/>
  <c r="G1270" i="1"/>
  <c r="G755" i="1"/>
  <c r="G612" i="1"/>
  <c r="G1269" i="1" l="1"/>
  <c r="I1270" i="1"/>
  <c r="F487" i="2"/>
  <c r="H487" i="2" s="1"/>
  <c r="H488" i="2"/>
  <c r="G611" i="1"/>
  <c r="I612" i="1"/>
  <c r="G754" i="1"/>
  <c r="I754" i="1" s="1"/>
  <c r="I755" i="1"/>
  <c r="G280" i="1"/>
  <c r="I280" i="1" s="1"/>
  <c r="I281" i="1"/>
  <c r="F699" i="2"/>
  <c r="H699" i="2" s="1"/>
  <c r="G610" i="1" l="1"/>
  <c r="I611" i="1"/>
  <c r="G1268" i="1"/>
  <c r="I1269" i="1"/>
  <c r="F1012" i="2"/>
  <c r="H1012" i="2" s="1"/>
  <c r="G89" i="1"/>
  <c r="G88" i="1" l="1"/>
  <c r="I89" i="1"/>
  <c r="G1267" i="1"/>
  <c r="I1267" i="1" s="1"/>
  <c r="I1268" i="1"/>
  <c r="G609" i="1"/>
  <c r="I610" i="1"/>
  <c r="F1026" i="2"/>
  <c r="H1026" i="2" s="1"/>
  <c r="F1029" i="2"/>
  <c r="H1029" i="2" s="1"/>
  <c r="G608" i="1" l="1"/>
  <c r="I609" i="1"/>
  <c r="G87" i="1"/>
  <c r="I88" i="1"/>
  <c r="F755" i="2"/>
  <c r="H755" i="2" s="1"/>
  <c r="F742" i="2"/>
  <c r="F746" i="2"/>
  <c r="H746" i="2" s="1"/>
  <c r="F710" i="2"/>
  <c r="H710" i="2" s="1"/>
  <c r="F565" i="2"/>
  <c r="H565" i="2" s="1"/>
  <c r="F695" i="2"/>
  <c r="H695" i="2" s="1"/>
  <c r="G1233" i="1"/>
  <c r="G1176" i="1"/>
  <c r="I1176" i="1" s="1"/>
  <c r="G1178" i="1"/>
  <c r="I1178" i="1" s="1"/>
  <c r="G1119" i="1"/>
  <c r="I1119" i="1" s="1"/>
  <c r="G1143" i="1"/>
  <c r="I1143" i="1" s="1"/>
  <c r="G1232" i="1" l="1"/>
  <c r="I1233" i="1"/>
  <c r="D12" i="3"/>
  <c r="F12" i="3" s="1"/>
  <c r="I87" i="1"/>
  <c r="F741" i="2"/>
  <c r="H741" i="2" s="1"/>
  <c r="H742" i="2"/>
  <c r="G593" i="1"/>
  <c r="I593" i="1" s="1"/>
  <c r="I608" i="1"/>
  <c r="G1118" i="1"/>
  <c r="F901" i="2"/>
  <c r="F899" i="2" l="1"/>
  <c r="F898" i="2" s="1"/>
  <c r="G1117" i="1"/>
  <c r="I1117" i="1" s="1"/>
  <c r="I1118" i="1"/>
  <c r="G1231" i="1"/>
  <c r="I1232" i="1"/>
  <c r="F995" i="2"/>
  <c r="G11" i="1"/>
  <c r="I11" i="1" s="1"/>
  <c r="G1230" i="1" l="1"/>
  <c r="I1231" i="1"/>
  <c r="H899" i="2"/>
  <c r="H898" i="2" s="1"/>
  <c r="F289" i="2"/>
  <c r="H289" i="2" s="1"/>
  <c r="G1229" i="1" l="1"/>
  <c r="I1230" i="1"/>
  <c r="G397" i="1"/>
  <c r="F697" i="2"/>
  <c r="F648" i="2"/>
  <c r="G1035" i="1"/>
  <c r="F575" i="2"/>
  <c r="H575" i="2" s="1"/>
  <c r="F646" i="2"/>
  <c r="H646" i="2" s="1"/>
  <c r="G934" i="1"/>
  <c r="F568" i="2"/>
  <c r="H568" i="2" s="1"/>
  <c r="G347" i="1" l="1"/>
  <c r="I347" i="1" s="1"/>
  <c r="I397" i="1"/>
  <c r="G1034" i="1"/>
  <c r="I1034" i="1" s="1"/>
  <c r="I1035" i="1"/>
  <c r="G933" i="1"/>
  <c r="I933" i="1" s="1"/>
  <c r="I934" i="1"/>
  <c r="F647" i="2"/>
  <c r="H647" i="2" s="1"/>
  <c r="H648" i="2"/>
  <c r="G1228" i="1"/>
  <c r="I1228" i="1" s="1"/>
  <c r="I1229" i="1"/>
  <c r="F644" i="2"/>
  <c r="H644" i="2" s="1"/>
  <c r="F645" i="2"/>
  <c r="H645" i="2" s="1"/>
  <c r="F1033" i="2" l="1"/>
  <c r="G296" i="1"/>
  <c r="G295" i="1" l="1"/>
  <c r="I295" i="1" s="1"/>
  <c r="I296" i="1"/>
  <c r="F477" i="2"/>
  <c r="H477" i="2" s="1"/>
  <c r="G1254" i="1"/>
  <c r="I1254" i="1" s="1"/>
  <c r="F891" i="2" l="1"/>
  <c r="F889" i="2" l="1"/>
  <c r="F890" i="2"/>
  <c r="F936" i="2"/>
  <c r="H936" i="2" s="1"/>
  <c r="F288" i="2" l="1"/>
  <c r="H288" i="2" s="1"/>
  <c r="G524" i="1" l="1"/>
  <c r="I524" i="1" s="1"/>
  <c r="F718" i="2" l="1"/>
  <c r="H718" i="2" s="1"/>
  <c r="G1091" i="1"/>
  <c r="G1090" i="1" l="1"/>
  <c r="I1090" i="1" s="1"/>
  <c r="I1091" i="1"/>
  <c r="F800" i="2"/>
  <c r="H800" i="2" s="1"/>
  <c r="F797" i="2"/>
  <c r="H797" i="2" s="1"/>
  <c r="F407" i="2" l="1"/>
  <c r="G1396" i="1"/>
  <c r="I1396" i="1" s="1"/>
  <c r="G1297" i="1"/>
  <c r="G1296" i="1" l="1"/>
  <c r="I1296" i="1" s="1"/>
  <c r="I1297" i="1"/>
  <c r="F406" i="2"/>
  <c r="H407" i="2"/>
  <c r="G1295" i="1"/>
  <c r="I1295" i="1" s="1"/>
  <c r="F405" i="2" l="1"/>
  <c r="H405" i="2" s="1"/>
  <c r="H406" i="2"/>
  <c r="F142" i="2"/>
  <c r="H142" i="2" s="1"/>
  <c r="F140" i="2" l="1"/>
  <c r="H140" i="2" s="1"/>
  <c r="F1028" i="2"/>
  <c r="F1019" i="2"/>
  <c r="F1013" i="2"/>
  <c r="H1013" i="2" s="1"/>
  <c r="F1011" i="2"/>
  <c r="H1011" i="2" s="1"/>
  <c r="F1007" i="2"/>
  <c r="F1005" i="2"/>
  <c r="F1003" i="2"/>
  <c r="H1003" i="2" s="1"/>
  <c r="F1002" i="2"/>
  <c r="H1002" i="2" s="1"/>
  <c r="F1000" i="2"/>
  <c r="F998" i="2"/>
  <c r="H998" i="2" s="1"/>
  <c r="F997" i="2"/>
  <c r="H997" i="2" s="1"/>
  <c r="F994" i="2"/>
  <c r="H994" i="2" s="1"/>
  <c r="F992" i="2"/>
  <c r="F990" i="2"/>
  <c r="F988" i="2"/>
  <c r="F959" i="2"/>
  <c r="F952" i="2"/>
  <c r="F946" i="2"/>
  <c r="F944" i="2"/>
  <c r="F937" i="2"/>
  <c r="H937" i="2" s="1"/>
  <c r="F934" i="2"/>
  <c r="F932" i="2"/>
  <c r="F930" i="2"/>
  <c r="H930" i="2" s="1"/>
  <c r="F929" i="2"/>
  <c r="H929" i="2" s="1"/>
  <c r="F927" i="2"/>
  <c r="H927" i="2" s="1"/>
  <c r="F926" i="2"/>
  <c r="H926" i="2" s="1"/>
  <c r="F921" i="2"/>
  <c r="H921" i="2" s="1"/>
  <c r="F920" i="2"/>
  <c r="F917" i="2"/>
  <c r="F913" i="2"/>
  <c r="H913" i="2" s="1"/>
  <c r="F912" i="2"/>
  <c r="H912" i="2" s="1"/>
  <c r="F909" i="2"/>
  <c r="F907" i="2"/>
  <c r="F905" i="2"/>
  <c r="H905" i="2" s="1"/>
  <c r="F904" i="2"/>
  <c r="H904" i="2" s="1"/>
  <c r="F895" i="2"/>
  <c r="F887" i="2"/>
  <c r="H887" i="2" s="1"/>
  <c r="F885" i="2"/>
  <c r="H885" i="2" s="1"/>
  <c r="F878" i="2"/>
  <c r="H878" i="2" s="1"/>
  <c r="F877" i="2"/>
  <c r="H877" i="2" s="1"/>
  <c r="F872" i="2"/>
  <c r="F870" i="2"/>
  <c r="F868" i="2"/>
  <c r="F865" i="2"/>
  <c r="F852" i="2"/>
  <c r="F849" i="2"/>
  <c r="F772" i="2"/>
  <c r="H772" i="2" s="1"/>
  <c r="F771" i="2"/>
  <c r="H771" i="2" s="1"/>
  <c r="F769" i="2"/>
  <c r="F767" i="2"/>
  <c r="H767" i="2" s="1"/>
  <c r="F766" i="2"/>
  <c r="H766" i="2" s="1"/>
  <c r="F764" i="2"/>
  <c r="H764" i="2" s="1"/>
  <c r="F763" i="2"/>
  <c r="H763" i="2" s="1"/>
  <c r="F759" i="2"/>
  <c r="H759" i="2" s="1"/>
  <c r="F757" i="2"/>
  <c r="H757" i="2" s="1"/>
  <c r="F745" i="2"/>
  <c r="F737" i="2"/>
  <c r="H737" i="2" s="1"/>
  <c r="F717" i="2"/>
  <c r="H717" i="2" s="1"/>
  <c r="F716" i="2"/>
  <c r="H716" i="2" s="1"/>
  <c r="F715" i="2"/>
  <c r="F714" i="2"/>
  <c r="H714" i="2" s="1"/>
  <c r="F713" i="2"/>
  <c r="H713" i="2" s="1"/>
  <c r="F708" i="2"/>
  <c r="H708" i="2" s="1"/>
  <c r="F696" i="2"/>
  <c r="F687" i="2"/>
  <c r="F680" i="2"/>
  <c r="H680" i="2" s="1"/>
  <c r="F676" i="2"/>
  <c r="H676" i="2" s="1"/>
  <c r="F677" i="2"/>
  <c r="H677" i="2" s="1"/>
  <c r="F675" i="2"/>
  <c r="H675" i="2" s="1"/>
  <c r="F673" i="2"/>
  <c r="H673" i="2" s="1"/>
  <c r="F671" i="2"/>
  <c r="H671" i="2" s="1"/>
  <c r="F668" i="2"/>
  <c r="H668" i="2" s="1"/>
  <c r="F669" i="2"/>
  <c r="H669" i="2" s="1"/>
  <c r="F667" i="2"/>
  <c r="H667" i="2" s="1"/>
  <c r="F664" i="2"/>
  <c r="H664" i="2" s="1"/>
  <c r="F663" i="2"/>
  <c r="H663" i="2" s="1"/>
  <c r="F661" i="2"/>
  <c r="H661" i="2" s="1"/>
  <c r="F660" i="2"/>
  <c r="H660" i="2" s="1"/>
  <c r="F657" i="2"/>
  <c r="H657" i="2" s="1"/>
  <c r="F654" i="2"/>
  <c r="H654" i="2" s="1"/>
  <c r="F653" i="2"/>
  <c r="H653" i="2" s="1"/>
  <c r="F643" i="2"/>
  <c r="F639" i="2"/>
  <c r="F637" i="2"/>
  <c r="F635" i="2"/>
  <c r="F587" i="2"/>
  <c r="F577" i="2"/>
  <c r="H577" i="2" s="1"/>
  <c r="F573" i="2"/>
  <c r="H573" i="2" s="1"/>
  <c r="F571" i="2"/>
  <c r="H571" i="2" s="1"/>
  <c r="F567" i="2"/>
  <c r="H567" i="2" s="1"/>
  <c r="F564" i="2"/>
  <c r="F554" i="2"/>
  <c r="F509" i="2"/>
  <c r="H509" i="2" s="1"/>
  <c r="F510" i="2"/>
  <c r="H510" i="2" s="1"/>
  <c r="F508" i="2"/>
  <c r="H508" i="2" s="1"/>
  <c r="F500" i="2"/>
  <c r="H500" i="2" s="1"/>
  <c r="F499" i="2"/>
  <c r="H499" i="2" s="1"/>
  <c r="F493" i="2"/>
  <c r="F485" i="2"/>
  <c r="H485" i="2" s="1"/>
  <c r="F484" i="2"/>
  <c r="F473" i="2"/>
  <c r="F471" i="2"/>
  <c r="F450" i="2"/>
  <c r="F448" i="2"/>
  <c r="F426" i="2"/>
  <c r="F421" i="2"/>
  <c r="H421" i="2" s="1"/>
  <c r="F422" i="2"/>
  <c r="H422" i="2" s="1"/>
  <c r="F420" i="2"/>
  <c r="H420" i="2" s="1"/>
  <c r="F416" i="2"/>
  <c r="F411" i="2"/>
  <c r="H411" i="2" s="1"/>
  <c r="F412" i="2"/>
  <c r="H412" i="2" s="1"/>
  <c r="F410" i="2"/>
  <c r="H410" i="2" s="1"/>
  <c r="F404" i="2"/>
  <c r="F399" i="2"/>
  <c r="F372" i="2"/>
  <c r="F370" i="2"/>
  <c r="F347" i="2"/>
  <c r="F338" i="2"/>
  <c r="F331" i="2"/>
  <c r="H331" i="2" s="1"/>
  <c r="F322" i="2"/>
  <c r="H322" i="2" s="1"/>
  <c r="F325" i="2"/>
  <c r="H325" i="2" s="1"/>
  <c r="F321" i="2"/>
  <c r="H321" i="2" s="1"/>
  <c r="F314" i="2"/>
  <c r="F300" i="2"/>
  <c r="H300" i="2" s="1"/>
  <c r="F302" i="2"/>
  <c r="H302" i="2" s="1"/>
  <c r="F299" i="2"/>
  <c r="H299" i="2" s="1"/>
  <c r="F296" i="2"/>
  <c r="H296" i="2" s="1"/>
  <c r="F294" i="2"/>
  <c r="H294" i="2" s="1"/>
  <c r="F293" i="2"/>
  <c r="H293" i="2" s="1"/>
  <c r="F280" i="2"/>
  <c r="H280" i="2" s="1"/>
  <c r="F279" i="2"/>
  <c r="H279" i="2" s="1"/>
  <c r="F270" i="2"/>
  <c r="F207" i="2"/>
  <c r="H207" i="2" s="1"/>
  <c r="F204" i="2"/>
  <c r="F198" i="2"/>
  <c r="H198" i="2" s="1"/>
  <c r="F200" i="2"/>
  <c r="H200" i="2" s="1"/>
  <c r="F197" i="2"/>
  <c r="H197" i="2" s="1"/>
  <c r="F195" i="2"/>
  <c r="F192" i="2"/>
  <c r="H192" i="2" s="1"/>
  <c r="F181" i="2"/>
  <c r="F179" i="2"/>
  <c r="F173" i="2"/>
  <c r="F165" i="2"/>
  <c r="F151" i="2"/>
  <c r="H151" i="2" s="1"/>
  <c r="F152" i="2"/>
  <c r="H152" i="2" s="1"/>
  <c r="F149" i="2"/>
  <c r="H149" i="2" s="1"/>
  <c r="F147" i="2"/>
  <c r="F145" i="2"/>
  <c r="H145" i="2" s="1"/>
  <c r="F144" i="2"/>
  <c r="H144" i="2" s="1"/>
  <c r="F141" i="2"/>
  <c r="H141" i="2" s="1"/>
  <c r="F138" i="2"/>
  <c r="F131" i="2"/>
  <c r="H131" i="2" s="1"/>
  <c r="F130" i="2"/>
  <c r="H130" i="2" s="1"/>
  <c r="F121" i="2"/>
  <c r="F115" i="2"/>
  <c r="F106" i="2"/>
  <c r="H106" i="2" s="1"/>
  <c r="F107" i="2"/>
  <c r="H107" i="2" s="1"/>
  <c r="F108" i="2"/>
  <c r="H108" i="2" s="1"/>
  <c r="F105" i="2"/>
  <c r="H105" i="2" s="1"/>
  <c r="F101" i="2"/>
  <c r="F98" i="2"/>
  <c r="F97" i="2"/>
  <c r="H97" i="2" s="1"/>
  <c r="F91" i="2"/>
  <c r="H91" i="2" s="1"/>
  <c r="F90" i="2"/>
  <c r="H90" i="2" s="1"/>
  <c r="F88" i="2"/>
  <c r="H88" i="2" s="1"/>
  <c r="F87" i="2"/>
  <c r="H87" i="2" s="1"/>
  <c r="F81" i="2"/>
  <c r="H81" i="2" s="1"/>
  <c r="F80" i="2"/>
  <c r="H80" i="2" s="1"/>
  <c r="F78" i="2"/>
  <c r="H78" i="2" s="1"/>
  <c r="F77" i="2"/>
  <c r="H77" i="2" s="1"/>
  <c r="F75" i="2"/>
  <c r="H75" i="2" s="1"/>
  <c r="F74" i="2"/>
  <c r="H74" i="2" s="1"/>
  <c r="F70" i="2"/>
  <c r="H70" i="2" s="1"/>
  <c r="F68" i="2"/>
  <c r="H68" i="2" s="1"/>
  <c r="F67" i="2"/>
  <c r="H67" i="2" s="1"/>
  <c r="F65" i="2"/>
  <c r="H65" i="2" s="1"/>
  <c r="F64" i="2"/>
  <c r="H64" i="2" s="1"/>
  <c r="F62" i="2"/>
  <c r="H62" i="2" s="1"/>
  <c r="F61" i="2"/>
  <c r="H61" i="2" s="1"/>
  <c r="F59" i="2"/>
  <c r="H59" i="2" s="1"/>
  <c r="F58" i="2"/>
  <c r="H58" i="2" s="1"/>
  <c r="F56" i="2"/>
  <c r="H56" i="2" s="1"/>
  <c r="F55" i="2"/>
  <c r="H55" i="2" s="1"/>
  <c r="F53" i="2"/>
  <c r="H53" i="2" s="1"/>
  <c r="F52" i="2"/>
  <c r="H52" i="2" s="1"/>
  <c r="F50" i="2"/>
  <c r="H50" i="2" s="1"/>
  <c r="F49" i="2"/>
  <c r="H49" i="2" s="1"/>
  <c r="F46" i="2"/>
  <c r="H46" i="2" s="1"/>
  <c r="F45" i="2"/>
  <c r="H45" i="2" s="1"/>
  <c r="F39" i="2"/>
  <c r="H39" i="2" s="1"/>
  <c r="F38" i="2"/>
  <c r="H38" i="2" s="1"/>
  <c r="F36" i="2"/>
  <c r="H36" i="2" s="1"/>
  <c r="F35" i="2"/>
  <c r="H35" i="2" s="1"/>
  <c r="F33" i="2"/>
  <c r="H33" i="2" s="1"/>
  <c r="F32" i="2"/>
  <c r="H32" i="2" s="1"/>
  <c r="F30" i="2"/>
  <c r="F29" i="2"/>
  <c r="H29" i="2" s="1"/>
  <c r="F26" i="2"/>
  <c r="H26" i="2" s="1"/>
  <c r="F27" i="2"/>
  <c r="H27" i="2" s="1"/>
  <c r="F25" i="2"/>
  <c r="H25" i="2" s="1"/>
  <c r="F23" i="2"/>
  <c r="H23" i="2" s="1"/>
  <c r="F19" i="2"/>
  <c r="F9" i="2"/>
  <c r="G1209" i="1"/>
  <c r="G1199" i="1"/>
  <c r="G1203" i="1"/>
  <c r="F754" i="2"/>
  <c r="H754" i="2" s="1"/>
  <c r="G1170" i="1"/>
  <c r="I1170" i="1" s="1"/>
  <c r="G1167" i="1"/>
  <c r="F679" i="2"/>
  <c r="H679" i="2" s="1"/>
  <c r="G1160" i="1"/>
  <c r="I1160" i="1" s="1"/>
  <c r="F709" i="2"/>
  <c r="H709" i="2" s="1"/>
  <c r="F705" i="2"/>
  <c r="G1114" i="1"/>
  <c r="G1110" i="1"/>
  <c r="I1110" i="1" s="1"/>
  <c r="G1085" i="1"/>
  <c r="G1082" i="1"/>
  <c r="G1057" i="1"/>
  <c r="G1048" i="1"/>
  <c r="I1048" i="1" s="1"/>
  <c r="G1041" i="1"/>
  <c r="I1041" i="1" s="1"/>
  <c r="F656" i="2"/>
  <c r="H656" i="2" s="1"/>
  <c r="F641" i="2"/>
  <c r="G1030" i="1"/>
  <c r="I1030" i="1" s="1"/>
  <c r="G980" i="1"/>
  <c r="G919" i="1"/>
  <c r="G929" i="1"/>
  <c r="I929" i="1" s="1"/>
  <c r="G1186" i="1"/>
  <c r="I1186" i="1" s="1"/>
  <c r="G1257" i="1"/>
  <c r="I1257" i="1" s="1"/>
  <c r="G1260" i="1"/>
  <c r="G1252" i="1"/>
  <c r="I1252" i="1" s="1"/>
  <c r="G910" i="1"/>
  <c r="I910" i="1" s="1"/>
  <c r="G908" i="1"/>
  <c r="I908" i="1" s="1"/>
  <c r="G905" i="1"/>
  <c r="I905" i="1" s="1"/>
  <c r="G902" i="1"/>
  <c r="I902" i="1" s="1"/>
  <c r="G748" i="1"/>
  <c r="G115" i="1"/>
  <c r="G74" i="1"/>
  <c r="G107" i="1"/>
  <c r="G276" i="1"/>
  <c r="I276" i="1" s="1"/>
  <c r="G274" i="1"/>
  <c r="I274" i="1" s="1"/>
  <c r="F360" i="2"/>
  <c r="H360" i="2" s="1"/>
  <c r="F984" i="2"/>
  <c r="G520" i="1"/>
  <c r="G1399" i="1"/>
  <c r="G1391" i="1"/>
  <c r="I1391" i="1" s="1"/>
  <c r="G1359" i="1"/>
  <c r="G1347" i="1"/>
  <c r="I1347" i="1" s="1"/>
  <c r="G1345" i="1"/>
  <c r="I1345" i="1" s="1"/>
  <c r="G1340" i="1"/>
  <c r="G1337" i="1"/>
  <c r="I1337" i="1" s="1"/>
  <c r="G1316" i="1"/>
  <c r="I1316" i="1" s="1"/>
  <c r="G1241" i="1"/>
  <c r="I1241" i="1" s="1"/>
  <c r="F799" i="2"/>
  <c r="F796" i="2"/>
  <c r="G845" i="1"/>
  <c r="G842" i="1"/>
  <c r="F803" i="2"/>
  <c r="G827" i="1"/>
  <c r="G824" i="1"/>
  <c r="G791" i="1"/>
  <c r="I791" i="1" s="1"/>
  <c r="G789" i="1"/>
  <c r="I789" i="1" s="1"/>
  <c r="G787" i="1"/>
  <c r="I787" i="1" s="1"/>
  <c r="G728" i="1"/>
  <c r="G285" i="1"/>
  <c r="G454" i="1"/>
  <c r="G945" i="1"/>
  <c r="I945" i="1" s="1"/>
  <c r="F14" i="2"/>
  <c r="H14" i="2" s="1"/>
  <c r="G753" i="1"/>
  <c r="G641" i="1"/>
  <c r="G1406" i="1"/>
  <c r="G1318" i="1"/>
  <c r="I1318" i="1" s="1"/>
  <c r="G182" i="1"/>
  <c r="I182" i="1" s="1"/>
  <c r="G331" i="1"/>
  <c r="I331" i="1" s="1"/>
  <c r="G19" i="1"/>
  <c r="I19" i="1" s="1"/>
  <c r="G441" i="1"/>
  <c r="I441" i="1" s="1"/>
  <c r="G626" i="1"/>
  <c r="G439" i="1"/>
  <c r="F111" i="2"/>
  <c r="F1015" i="2"/>
  <c r="H1015" i="2" s="1"/>
  <c r="G248" i="1"/>
  <c r="G145" i="1"/>
  <c r="G1365" i="1"/>
  <c r="G696" i="1"/>
  <c r="I696" i="1" s="1"/>
  <c r="F964" i="2"/>
  <c r="G1226" i="1"/>
  <c r="G811" i="1"/>
  <c r="G536" i="1"/>
  <c r="G460" i="1"/>
  <c r="G804" i="1"/>
  <c r="F12" i="2"/>
  <c r="H12" i="2" s="1"/>
  <c r="G563" i="1"/>
  <c r="G315" i="1"/>
  <c r="I315" i="1" s="1"/>
  <c r="F948" i="2"/>
  <c r="G127" i="1"/>
  <c r="G24" i="1"/>
  <c r="I24" i="1" s="1"/>
  <c r="G311" i="1"/>
  <c r="I311" i="1" s="1"/>
  <c r="G724" i="1"/>
  <c r="F92" i="2"/>
  <c r="H92" i="2" s="1"/>
  <c r="G685" i="1"/>
  <c r="I685" i="1" s="1"/>
  <c r="F478" i="2"/>
  <c r="H478" i="2" s="1"/>
  <c r="F476" i="2"/>
  <c r="H476" i="2" s="1"/>
  <c r="G15" i="1"/>
  <c r="G711" i="1"/>
  <c r="G1373" i="1"/>
  <c r="G1369" i="1"/>
  <c r="G733" i="1"/>
  <c r="I733" i="1" s="1"/>
  <c r="F328" i="2"/>
  <c r="H328" i="2" s="1"/>
  <c r="G714" i="1"/>
  <c r="G776" i="1"/>
  <c r="G773" i="1"/>
  <c r="G760" i="1"/>
  <c r="G744" i="1"/>
  <c r="I744" i="1" s="1"/>
  <c r="G738" i="1"/>
  <c r="I738" i="1" s="1"/>
  <c r="G741" i="1"/>
  <c r="I741" i="1" s="1"/>
  <c r="G676" i="1"/>
  <c r="I676" i="1" s="1"/>
  <c r="G673" i="1"/>
  <c r="I673" i="1" s="1"/>
  <c r="G670" i="1"/>
  <c r="I670" i="1" s="1"/>
  <c r="G667" i="1"/>
  <c r="I667" i="1" s="1"/>
  <c r="G682" i="1"/>
  <c r="I682" i="1" s="1"/>
  <c r="G679" i="1"/>
  <c r="I679" i="1" s="1"/>
  <c r="G664" i="1"/>
  <c r="I664" i="1" s="1"/>
  <c r="G661" i="1"/>
  <c r="I661" i="1" s="1"/>
  <c r="G658" i="1"/>
  <c r="I658" i="1" s="1"/>
  <c r="G655" i="1"/>
  <c r="I655" i="1" s="1"/>
  <c r="G652" i="1"/>
  <c r="I652" i="1" s="1"/>
  <c r="G649" i="1"/>
  <c r="I649" i="1" s="1"/>
  <c r="G646" i="1"/>
  <c r="I646" i="1" s="1"/>
  <c r="G449" i="1"/>
  <c r="I449" i="1" s="1"/>
  <c r="G532" i="1"/>
  <c r="I532" i="1" s="1"/>
  <c r="G530" i="1"/>
  <c r="I530" i="1" s="1"/>
  <c r="G122" i="1"/>
  <c r="I122" i="1" s="1"/>
  <c r="G81" i="1"/>
  <c r="I81" i="1" s="1"/>
  <c r="G62" i="1"/>
  <c r="G576" i="1"/>
  <c r="G44" i="1"/>
  <c r="I44" i="1" s="1"/>
  <c r="G941" i="1"/>
  <c r="I941" i="1" s="1"/>
  <c r="G958" i="1"/>
  <c r="I958" i="1" s="1"/>
  <c r="G956" i="1"/>
  <c r="I956" i="1" s="1"/>
  <c r="G954" i="1"/>
  <c r="I954" i="1" s="1"/>
  <c r="G931" i="1"/>
  <c r="I931" i="1" s="1"/>
  <c r="G950" i="1"/>
  <c r="I950" i="1" s="1"/>
  <c r="G948" i="1"/>
  <c r="I948" i="1" s="1"/>
  <c r="G1293" i="1"/>
  <c r="I1293" i="1" s="1"/>
  <c r="G1300" i="1"/>
  <c r="I1300" i="1" s="1"/>
  <c r="G180" i="1"/>
  <c r="G267" i="1"/>
  <c r="G153" i="1"/>
  <c r="G542" i="1"/>
  <c r="G468" i="1"/>
  <c r="I468" i="1" s="1"/>
  <c r="G353" i="1"/>
  <c r="I353" i="1" s="1"/>
  <c r="G319" i="1"/>
  <c r="I319" i="1" s="1"/>
  <c r="G192" i="1"/>
  <c r="G299" i="1"/>
  <c r="I299" i="1" s="1"/>
  <c r="G257" i="1"/>
  <c r="I257" i="1" s="1"/>
  <c r="G118" i="1"/>
  <c r="I118" i="1" s="1"/>
  <c r="G111" i="1"/>
  <c r="G85" i="1"/>
  <c r="G78" i="1"/>
  <c r="I78" i="1" s="1"/>
  <c r="G572" i="1"/>
  <c r="I572" i="1" s="1"/>
  <c r="G570" i="1"/>
  <c r="I570" i="1" s="1"/>
  <c r="G567" i="1"/>
  <c r="I567" i="1" s="1"/>
  <c r="F880" i="2"/>
  <c r="G1312" i="1"/>
  <c r="I1312" i="1" s="1"/>
  <c r="G1306" i="1"/>
  <c r="I1306" i="1" s="1"/>
  <c r="G47" i="1"/>
  <c r="I47" i="1" s="1"/>
  <c r="G22" i="1"/>
  <c r="I22" i="1" s="1"/>
  <c r="G784" i="1"/>
  <c r="I784" i="1" s="1"/>
  <c r="G719" i="1"/>
  <c r="G706" i="1"/>
  <c r="G701" i="1"/>
  <c r="G694" i="1"/>
  <c r="I694" i="1" s="1"/>
  <c r="G692" i="1"/>
  <c r="I692" i="1" s="1"/>
  <c r="G634" i="1"/>
  <c r="G620" i="1"/>
  <c r="G101" i="1"/>
  <c r="I101" i="1" s="1"/>
  <c r="G49" i="1"/>
  <c r="I49" i="1" s="1"/>
  <c r="G124" i="1"/>
  <c r="I124" i="1" s="1"/>
  <c r="G37" i="1"/>
  <c r="I37" i="1" s="1"/>
  <c r="G447" i="1"/>
  <c r="G40" i="1"/>
  <c r="I40" i="1" s="1"/>
  <c r="G155" i="1"/>
  <c r="I155" i="1" s="1"/>
  <c r="G66" i="1"/>
  <c r="G558" i="1"/>
  <c r="I558" i="1" s="1"/>
  <c r="G56" i="1"/>
  <c r="G55" i="1" s="1"/>
  <c r="G170" i="1"/>
  <c r="G251" i="1"/>
  <c r="G1032" i="1"/>
  <c r="I1032" i="1" s="1"/>
  <c r="F991" i="2" l="1"/>
  <c r="H992" i="2"/>
  <c r="H991" i="2" s="1"/>
  <c r="F879" i="2"/>
  <c r="H879" i="2" s="1"/>
  <c r="H880" i="2"/>
  <c r="G250" i="1"/>
  <c r="I250" i="1" s="1"/>
  <c r="I251" i="1"/>
  <c r="G700" i="1"/>
  <c r="I700" i="1" s="1"/>
  <c r="I701" i="1"/>
  <c r="I55" i="1"/>
  <c r="I56" i="1"/>
  <c r="G446" i="1"/>
  <c r="I446" i="1" s="1"/>
  <c r="I447" i="1"/>
  <c r="G152" i="1"/>
  <c r="I152" i="1" s="1"/>
  <c r="I153" i="1"/>
  <c r="G759" i="1"/>
  <c r="I759" i="1" s="1"/>
  <c r="I760" i="1"/>
  <c r="G710" i="1"/>
  <c r="G562" i="1"/>
  <c r="I563" i="1"/>
  <c r="G535" i="1"/>
  <c r="I536" i="1"/>
  <c r="G727" i="1"/>
  <c r="I727" i="1" s="1"/>
  <c r="I728" i="1"/>
  <c r="G823" i="1"/>
  <c r="I823" i="1" s="1"/>
  <c r="I824" i="1"/>
  <c r="G844" i="1"/>
  <c r="I844" i="1" s="1"/>
  <c r="I845" i="1"/>
  <c r="G519" i="1"/>
  <c r="I520" i="1"/>
  <c r="G747" i="1"/>
  <c r="I747" i="1" s="1"/>
  <c r="I748" i="1"/>
  <c r="F8" i="2"/>
  <c r="H9" i="2"/>
  <c r="F114" i="2"/>
  <c r="H115" i="2"/>
  <c r="F137" i="2"/>
  <c r="H137" i="2" s="1"/>
  <c r="H138" i="2"/>
  <c r="F146" i="2"/>
  <c r="H146" i="2" s="1"/>
  <c r="H147" i="2"/>
  <c r="F164" i="2"/>
  <c r="H164" i="2" s="1"/>
  <c r="H165" i="2"/>
  <c r="F313" i="2"/>
  <c r="H314" i="2"/>
  <c r="F371" i="2"/>
  <c r="H371" i="2" s="1"/>
  <c r="H372" i="2"/>
  <c r="F449" i="2"/>
  <c r="H449" i="2" s="1"/>
  <c r="H450" i="2"/>
  <c r="F563" i="2"/>
  <c r="H563" i="2" s="1"/>
  <c r="H564" i="2"/>
  <c r="F638" i="2"/>
  <c r="H638" i="2" s="1"/>
  <c r="H639" i="2"/>
  <c r="F867" i="2"/>
  <c r="H867" i="2" s="1"/>
  <c r="H868" i="2"/>
  <c r="F943" i="2"/>
  <c r="H943" i="2" s="1"/>
  <c r="H944" i="2"/>
  <c r="F987" i="2"/>
  <c r="H987" i="2" s="1"/>
  <c r="H988" i="2"/>
  <c r="G575" i="1"/>
  <c r="I575" i="1" s="1"/>
  <c r="I576" i="1"/>
  <c r="G772" i="1"/>
  <c r="I773" i="1"/>
  <c r="G810" i="1"/>
  <c r="I811" i="1"/>
  <c r="F110" i="2"/>
  <c r="G826" i="1"/>
  <c r="I826" i="1" s="1"/>
  <c r="I827" i="1"/>
  <c r="F795" i="2"/>
  <c r="H795" i="2" s="1"/>
  <c r="H796" i="2"/>
  <c r="G1358" i="1"/>
  <c r="I1359" i="1"/>
  <c r="F983" i="2"/>
  <c r="G106" i="1"/>
  <c r="I106" i="1" s="1"/>
  <c r="I107" i="1"/>
  <c r="F640" i="2"/>
  <c r="H640" i="2" s="1"/>
  <c r="H641" i="2"/>
  <c r="G1052" i="1"/>
  <c r="I1052" i="1" s="1"/>
  <c r="I1057" i="1"/>
  <c r="G1113" i="1"/>
  <c r="I1113" i="1" s="1"/>
  <c r="I1114" i="1"/>
  <c r="G1202" i="1"/>
  <c r="I1203" i="1"/>
  <c r="F18" i="2"/>
  <c r="H18" i="2" s="1"/>
  <c r="H19" i="2"/>
  <c r="F120" i="2"/>
  <c r="H121" i="2"/>
  <c r="F171" i="2"/>
  <c r="H171" i="2" s="1"/>
  <c r="H173" i="2"/>
  <c r="F194" i="2"/>
  <c r="H194" i="2" s="1"/>
  <c r="H195" i="2"/>
  <c r="F203" i="2"/>
  <c r="H204" i="2"/>
  <c r="F398" i="2"/>
  <c r="H399" i="2"/>
  <c r="F470" i="2"/>
  <c r="H470" i="2" s="1"/>
  <c r="H471" i="2"/>
  <c r="F492" i="2"/>
  <c r="F586" i="2"/>
  <c r="H586" i="2" s="1"/>
  <c r="H587" i="2"/>
  <c r="F642" i="2"/>
  <c r="H642" i="2" s="1"/>
  <c r="H643" i="2"/>
  <c r="F848" i="2"/>
  <c r="H849" i="2"/>
  <c r="F869" i="2"/>
  <c r="H869" i="2" s="1"/>
  <c r="H870" i="2"/>
  <c r="F931" i="2"/>
  <c r="H931" i="2" s="1"/>
  <c r="H932" i="2"/>
  <c r="F945" i="2"/>
  <c r="H945" i="2" s="1"/>
  <c r="H946" i="2"/>
  <c r="F989" i="2"/>
  <c r="H989" i="2" s="1"/>
  <c r="H990" i="2"/>
  <c r="F1004" i="2"/>
  <c r="H1004" i="2" s="1"/>
  <c r="H1005" i="2"/>
  <c r="F1018" i="2"/>
  <c r="H1018" i="2" s="1"/>
  <c r="H1019" i="2"/>
  <c r="G10" i="1"/>
  <c r="I15" i="1"/>
  <c r="G126" i="1"/>
  <c r="I126" i="1" s="1"/>
  <c r="I127" i="1"/>
  <c r="G1364" i="1"/>
  <c r="I1364" i="1" s="1"/>
  <c r="I1365" i="1"/>
  <c r="G1405" i="1"/>
  <c r="I1406" i="1"/>
  <c r="G169" i="1"/>
  <c r="I170" i="1"/>
  <c r="G633" i="1"/>
  <c r="I634" i="1"/>
  <c r="G705" i="1"/>
  <c r="I706" i="1"/>
  <c r="G84" i="1"/>
  <c r="I85" i="1"/>
  <c r="G179" i="1"/>
  <c r="I179" i="1" s="1"/>
  <c r="I180" i="1"/>
  <c r="G61" i="1"/>
  <c r="I61" i="1" s="1"/>
  <c r="I62" i="1"/>
  <c r="G775" i="1"/>
  <c r="I775" i="1" s="1"/>
  <c r="I776" i="1"/>
  <c r="G1368" i="1"/>
  <c r="I1369" i="1"/>
  <c r="G723" i="1"/>
  <c r="I724" i="1"/>
  <c r="F947" i="2"/>
  <c r="H947" i="2" s="1"/>
  <c r="H948" i="2"/>
  <c r="G803" i="1"/>
  <c r="I804" i="1"/>
  <c r="G1224" i="1"/>
  <c r="I1226" i="1"/>
  <c r="G144" i="1"/>
  <c r="I145" i="1"/>
  <c r="G438" i="1"/>
  <c r="I438" i="1" s="1"/>
  <c r="I439" i="1"/>
  <c r="G640" i="1"/>
  <c r="I641" i="1"/>
  <c r="G453" i="1"/>
  <c r="I453" i="1" s="1"/>
  <c r="I454" i="1"/>
  <c r="F802" i="2"/>
  <c r="H803" i="2"/>
  <c r="F798" i="2"/>
  <c r="H798" i="2" s="1"/>
  <c r="H799" i="2"/>
  <c r="G1339" i="1"/>
  <c r="I1339" i="1" s="1"/>
  <c r="I1340" i="1"/>
  <c r="G73" i="1"/>
  <c r="I73" i="1" s="1"/>
  <c r="I74" i="1"/>
  <c r="G1259" i="1"/>
  <c r="G918" i="1"/>
  <c r="I918" i="1" s="1"/>
  <c r="I919" i="1"/>
  <c r="G1081" i="1"/>
  <c r="I1081" i="1" s="1"/>
  <c r="I1082" i="1"/>
  <c r="F704" i="2"/>
  <c r="G1166" i="1"/>
  <c r="I1166" i="1" s="1"/>
  <c r="I1167" i="1"/>
  <c r="G1198" i="1"/>
  <c r="I1199" i="1"/>
  <c r="F178" i="2"/>
  <c r="H178" i="2" s="1"/>
  <c r="H179" i="2"/>
  <c r="F346" i="2"/>
  <c r="H346" i="2" s="1"/>
  <c r="F403" i="2"/>
  <c r="H404" i="2"/>
  <c r="F415" i="2"/>
  <c r="H416" i="2"/>
  <c r="F425" i="2"/>
  <c r="H426" i="2"/>
  <c r="F472" i="2"/>
  <c r="H472" i="2" s="1"/>
  <c r="H473" i="2"/>
  <c r="F634" i="2"/>
  <c r="H634" i="2" s="1"/>
  <c r="H635" i="2"/>
  <c r="F686" i="2"/>
  <c r="H687" i="2"/>
  <c r="F768" i="2"/>
  <c r="H768" i="2" s="1"/>
  <c r="H769" i="2"/>
  <c r="F851" i="2"/>
  <c r="H852" i="2"/>
  <c r="F871" i="2"/>
  <c r="H871" i="2" s="1"/>
  <c r="H872" i="2"/>
  <c r="F906" i="2"/>
  <c r="H906" i="2" s="1"/>
  <c r="H907" i="2"/>
  <c r="F916" i="2"/>
  <c r="H917" i="2"/>
  <c r="F933" i="2"/>
  <c r="H933" i="2" s="1"/>
  <c r="H934" i="2"/>
  <c r="F951" i="2"/>
  <c r="H952" i="2"/>
  <c r="F999" i="2"/>
  <c r="H999" i="2" s="1"/>
  <c r="H1000" i="2"/>
  <c r="F1006" i="2"/>
  <c r="H1006" i="2" s="1"/>
  <c r="H1007" i="2"/>
  <c r="F1027" i="2"/>
  <c r="H1027" i="2" s="1"/>
  <c r="H1028" i="2"/>
  <c r="G65" i="1"/>
  <c r="I65" i="1" s="1"/>
  <c r="I66" i="1"/>
  <c r="G619" i="1"/>
  <c r="I620" i="1"/>
  <c r="G266" i="1"/>
  <c r="I267" i="1"/>
  <c r="G718" i="1"/>
  <c r="I719" i="1"/>
  <c r="G110" i="1"/>
  <c r="I110" i="1" s="1"/>
  <c r="I111" i="1"/>
  <c r="G189" i="1"/>
  <c r="I189" i="1" s="1"/>
  <c r="I192" i="1"/>
  <c r="G541" i="1"/>
  <c r="I541" i="1" s="1"/>
  <c r="I542" i="1"/>
  <c r="G713" i="1"/>
  <c r="I713" i="1" s="1"/>
  <c r="I714" i="1"/>
  <c r="G1372" i="1"/>
  <c r="I1373" i="1"/>
  <c r="G459" i="1"/>
  <c r="I460" i="1"/>
  <c r="F961" i="2"/>
  <c r="H961" i="2" s="1"/>
  <c r="H964" i="2"/>
  <c r="G247" i="1"/>
  <c r="G246" i="1" s="1"/>
  <c r="G625" i="1"/>
  <c r="I626" i="1"/>
  <c r="G752" i="1"/>
  <c r="I753" i="1"/>
  <c r="G284" i="1"/>
  <c r="I284" i="1" s="1"/>
  <c r="I285" i="1"/>
  <c r="G841" i="1"/>
  <c r="I841" i="1" s="1"/>
  <c r="I842" i="1"/>
  <c r="G1398" i="1"/>
  <c r="I1398" i="1" s="1"/>
  <c r="I1399" i="1"/>
  <c r="G114" i="1"/>
  <c r="I114" i="1" s="1"/>
  <c r="I115" i="1"/>
  <c r="G977" i="1"/>
  <c r="I980" i="1"/>
  <c r="G1084" i="1"/>
  <c r="I1084" i="1" s="1"/>
  <c r="I1085" i="1"/>
  <c r="G1208" i="1"/>
  <c r="I1209" i="1"/>
  <c r="F100" i="2"/>
  <c r="H100" i="2" s="1"/>
  <c r="H101" i="2"/>
  <c r="F180" i="2"/>
  <c r="H180" i="2" s="1"/>
  <c r="H181" i="2"/>
  <c r="F268" i="2"/>
  <c r="H270" i="2"/>
  <c r="F369" i="2"/>
  <c r="H369" i="2" s="1"/>
  <c r="H370" i="2"/>
  <c r="F447" i="2"/>
  <c r="H447" i="2" s="1"/>
  <c r="H448" i="2"/>
  <c r="F483" i="2"/>
  <c r="H483" i="2" s="1"/>
  <c r="H484" i="2"/>
  <c r="F636" i="2"/>
  <c r="H636" i="2" s="1"/>
  <c r="H637" i="2"/>
  <c r="F694" i="2"/>
  <c r="H694" i="2" s="1"/>
  <c r="H696" i="2"/>
  <c r="F743" i="2"/>
  <c r="H743" i="2" s="1"/>
  <c r="H745" i="2"/>
  <c r="F864" i="2"/>
  <c r="H865" i="2"/>
  <c r="F894" i="2"/>
  <c r="H895" i="2"/>
  <c r="F908" i="2"/>
  <c r="H908" i="2" s="1"/>
  <c r="H909" i="2"/>
  <c r="F958" i="2"/>
  <c r="H958" i="2" s="1"/>
  <c r="H959" i="2"/>
  <c r="F89" i="2"/>
  <c r="H89" i="2" s="1"/>
  <c r="F884" i="2"/>
  <c r="G1315" i="1"/>
  <c r="I1315" i="1" s="1"/>
  <c r="F712" i="2"/>
  <c r="F572" i="2"/>
  <c r="H572" i="2" s="1"/>
  <c r="G467" i="1"/>
  <c r="G466" i="1" s="1"/>
  <c r="F753" i="2"/>
  <c r="F278" i="2"/>
  <c r="H278" i="2" s="1"/>
  <c r="G645" i="1"/>
  <c r="G783" i="1"/>
  <c r="G77" i="1"/>
  <c r="G726" i="1"/>
  <c r="I726" i="1" s="1"/>
  <c r="G1106" i="1"/>
  <c r="I1106" i="1" s="1"/>
  <c r="F377" i="2"/>
  <c r="F475" i="2"/>
  <c r="H475" i="2" s="1"/>
  <c r="F655" i="2"/>
  <c r="H655" i="2" s="1"/>
  <c r="F206" i="2"/>
  <c r="F1008" i="2"/>
  <c r="H1008" i="2" s="1"/>
  <c r="G18" i="1"/>
  <c r="G691" i="1"/>
  <c r="F662" i="2"/>
  <c r="H662" i="2" s="1"/>
  <c r="F104" i="2"/>
  <c r="F22" i="2"/>
  <c r="H22" i="2" s="1"/>
  <c r="F910" i="2"/>
  <c r="H910" i="2" s="1"/>
  <c r="G1299" i="1"/>
  <c r="I1299" i="1" s="1"/>
  <c r="G1305" i="1"/>
  <c r="G1292" i="1"/>
  <c r="I1292" i="1" s="1"/>
  <c r="G1336" i="1"/>
  <c r="I1336" i="1" s="1"/>
  <c r="G1256" i="1"/>
  <c r="I1256" i="1" s="1"/>
  <c r="G1311" i="1"/>
  <c r="G1240" i="1"/>
  <c r="G1251" i="1"/>
  <c r="I1251" i="1" s="1"/>
  <c r="F17" i="2"/>
  <c r="H17" i="2" s="1"/>
  <c r="F7" i="2"/>
  <c r="H7" i="2" s="1"/>
  <c r="G1169" i="1"/>
  <c r="I1169" i="1" s="1"/>
  <c r="F897" i="2"/>
  <c r="H897" i="2" s="1"/>
  <c r="G901" i="1"/>
  <c r="I901" i="1" s="1"/>
  <c r="G566" i="1"/>
  <c r="G557" i="1"/>
  <c r="G330" i="1"/>
  <c r="I330" i="1" s="1"/>
  <c r="G95" i="1"/>
  <c r="I95" i="1" s="1"/>
  <c r="G54" i="1"/>
  <c r="G43" i="1"/>
  <c r="G36" i="1"/>
  <c r="G172" i="1"/>
  <c r="F553" i="2"/>
  <c r="F1001" i="2"/>
  <c r="H1001" i="2" s="1"/>
  <c r="G928" i="1"/>
  <c r="I928" i="1" s="1"/>
  <c r="G1225" i="1"/>
  <c r="I1225" i="1" s="1"/>
  <c r="G272" i="1"/>
  <c r="F11" i="2"/>
  <c r="H11" i="2" s="1"/>
  <c r="F707" i="2"/>
  <c r="F678" i="2"/>
  <c r="H678" i="2" s="1"/>
  <c r="F86" i="2"/>
  <c r="H86" i="2" s="1"/>
  <c r="F143" i="2"/>
  <c r="H143" i="2" s="1"/>
  <c r="G1142" i="1"/>
  <c r="I1142" i="1" s="1"/>
  <c r="F928" i="2"/>
  <c r="H928" i="2" s="1"/>
  <c r="F129" i="2"/>
  <c r="F79" i="2"/>
  <c r="H79" i="2" s="1"/>
  <c r="G256" i="1"/>
  <c r="G1140" i="1"/>
  <c r="F63" i="2"/>
  <c r="H63" i="2" s="1"/>
  <c r="F320" i="2"/>
  <c r="H320" i="2" s="1"/>
  <c r="F419" i="2"/>
  <c r="F44" i="2"/>
  <c r="F48" i="2"/>
  <c r="H48" i="2" s="1"/>
  <c r="F298" i="2"/>
  <c r="F652" i="2"/>
  <c r="H652" i="2" s="1"/>
  <c r="F28" i="2"/>
  <c r="H28" i="2" s="1"/>
  <c r="F34" i="2"/>
  <c r="H34" i="2" s="1"/>
  <c r="F54" i="2"/>
  <c r="H54" i="2" s="1"/>
  <c r="F60" i="2"/>
  <c r="H60" i="2" s="1"/>
  <c r="F66" i="2"/>
  <c r="H66" i="2" s="1"/>
  <c r="G1344" i="1"/>
  <c r="I1344" i="1" s="1"/>
  <c r="F31" i="2"/>
  <c r="H31" i="2" s="1"/>
  <c r="F37" i="2"/>
  <c r="H37" i="2" s="1"/>
  <c r="F76" i="2"/>
  <c r="H76" i="2" s="1"/>
  <c r="F51" i="2"/>
  <c r="H51" i="2" s="1"/>
  <c r="F57" i="2"/>
  <c r="H57" i="2" s="1"/>
  <c r="F996" i="2"/>
  <c r="H996" i="2" s="1"/>
  <c r="F409" i="2"/>
  <c r="F191" i="2"/>
  <c r="H191" i="2" s="1"/>
  <c r="F170" i="2"/>
  <c r="H170" i="2" s="1"/>
  <c r="F69" i="2"/>
  <c r="H69" i="2" s="1"/>
  <c r="F73" i="2"/>
  <c r="H73" i="2" s="1"/>
  <c r="F96" i="2"/>
  <c r="F148" i="2"/>
  <c r="H148" i="2" s="1"/>
  <c r="F196" i="2"/>
  <c r="H196" i="2" s="1"/>
  <c r="F507" i="2"/>
  <c r="F566" i="2"/>
  <c r="H566" i="2" s="1"/>
  <c r="F674" i="2"/>
  <c r="H674" i="2" s="1"/>
  <c r="F876" i="2"/>
  <c r="G936" i="1"/>
  <c r="I936" i="1" s="1"/>
  <c r="G1029" i="1"/>
  <c r="I1029" i="1" s="1"/>
  <c r="G1038" i="1"/>
  <c r="I1038" i="1" s="1"/>
  <c r="G732" i="1"/>
  <c r="F291" i="2"/>
  <c r="H291" i="2" s="1"/>
  <c r="F919" i="2"/>
  <c r="F762" i="2"/>
  <c r="H762" i="2" s="1"/>
  <c r="F925" i="2"/>
  <c r="H925" i="2" s="1"/>
  <c r="F330" i="2"/>
  <c r="F82" i="2"/>
  <c r="H82" i="2" s="1"/>
  <c r="F659" i="2"/>
  <c r="H659" i="2" s="1"/>
  <c r="F666" i="2"/>
  <c r="H666" i="2" s="1"/>
  <c r="G529" i="1"/>
  <c r="G830" i="1"/>
  <c r="G585" i="1"/>
  <c r="G1163" i="1"/>
  <c r="F765" i="2"/>
  <c r="H765" i="2" s="1"/>
  <c r="F770" i="2"/>
  <c r="H770" i="2" s="1"/>
  <c r="F736" i="2"/>
  <c r="G151" i="1"/>
  <c r="G1129" i="1"/>
  <c r="I1129" i="1" s="1"/>
  <c r="F139" i="2"/>
  <c r="H139" i="2" s="1"/>
  <c r="G953" i="1"/>
  <c r="G318" i="1"/>
  <c r="I318" i="1" s="1"/>
  <c r="F498" i="2"/>
  <c r="H498" i="2" s="1"/>
  <c r="F903" i="2"/>
  <c r="H903" i="2" s="1"/>
  <c r="G437" i="1"/>
  <c r="F672" i="2"/>
  <c r="G1044" i="1"/>
  <c r="I1044" i="1" s="1"/>
  <c r="F1025" i="2"/>
  <c r="H1025" i="2" s="1"/>
  <c r="G1217" i="1"/>
  <c r="G848" i="1"/>
  <c r="F858" i="2"/>
  <c r="H858" i="2" s="1"/>
  <c r="F163" i="2" l="1"/>
  <c r="H163" i="2" s="1"/>
  <c r="F312" i="2"/>
  <c r="H312" i="2" s="1"/>
  <c r="H313" i="2"/>
  <c r="F633" i="2"/>
  <c r="H633" i="2" s="1"/>
  <c r="F345" i="2"/>
  <c r="H345" i="2" s="1"/>
  <c r="F10" i="2"/>
  <c r="H10" i="2" s="1"/>
  <c r="F942" i="2"/>
  <c r="H942" i="2" s="1"/>
  <c r="F482" i="2"/>
  <c r="H482" i="2" s="1"/>
  <c r="F469" i="2"/>
  <c r="H469" i="2" s="1"/>
  <c r="G121" i="1"/>
  <c r="I121" i="1" s="1"/>
  <c r="F957" i="2"/>
  <c r="H957" i="2" s="1"/>
  <c r="F177" i="2"/>
  <c r="F174" i="2" s="1"/>
  <c r="H174" i="2" s="1"/>
  <c r="I144" i="1"/>
  <c r="G141" i="1"/>
  <c r="G709" i="1"/>
  <c r="G186" i="1"/>
  <c r="G185" i="1" s="1"/>
  <c r="F735" i="2"/>
  <c r="H735" i="2" s="1"/>
  <c r="H736" i="2"/>
  <c r="F506" i="2"/>
  <c r="H506" i="2" s="1"/>
  <c r="H507" i="2"/>
  <c r="D7" i="3"/>
  <c r="F7" i="3" s="1"/>
  <c r="I54" i="1"/>
  <c r="G690" i="1"/>
  <c r="I691" i="1"/>
  <c r="G1213" i="1"/>
  <c r="I1217" i="1"/>
  <c r="G433" i="1"/>
  <c r="I433" i="1" s="1"/>
  <c r="I437" i="1"/>
  <c r="G731" i="1"/>
  <c r="I732" i="1"/>
  <c r="G150" i="1"/>
  <c r="I151" i="1"/>
  <c r="G528" i="1"/>
  <c r="I529" i="1"/>
  <c r="F918" i="2"/>
  <c r="H918" i="2" s="1"/>
  <c r="H919" i="2"/>
  <c r="F418" i="2"/>
  <c r="H419" i="2"/>
  <c r="G253" i="1"/>
  <c r="I253" i="1" s="1"/>
  <c r="I256" i="1"/>
  <c r="G42" i="1"/>
  <c r="I42" i="1" s="1"/>
  <c r="I43" i="1"/>
  <c r="G1310" i="1"/>
  <c r="I1310" i="1" s="1"/>
  <c r="I1311" i="1"/>
  <c r="G1304" i="1"/>
  <c r="I1304" i="1" s="1"/>
  <c r="I1305" i="1"/>
  <c r="F866" i="2"/>
  <c r="H866" i="2" s="1"/>
  <c r="F205" i="2"/>
  <c r="H205" i="2" s="1"/>
  <c r="H206" i="2"/>
  <c r="G1080" i="1"/>
  <c r="F752" i="2"/>
  <c r="H752" i="2" s="1"/>
  <c r="H753" i="2"/>
  <c r="F446" i="2"/>
  <c r="H446" i="2" s="1"/>
  <c r="F327" i="2"/>
  <c r="H327" i="2" s="1"/>
  <c r="H330" i="2"/>
  <c r="F373" i="2"/>
  <c r="H373" i="2" s="1"/>
  <c r="H377" i="2"/>
  <c r="I467" i="1"/>
  <c r="I466" i="1" s="1"/>
  <c r="G1207" i="1"/>
  <c r="I1207" i="1" s="1"/>
  <c r="I1208" i="1"/>
  <c r="G976" i="1"/>
  <c r="I976" i="1" s="1"/>
  <c r="I977" i="1"/>
  <c r="G624" i="1"/>
  <c r="I624" i="1" s="1"/>
  <c r="I625" i="1"/>
  <c r="G1371" i="1"/>
  <c r="I1371" i="1" s="1"/>
  <c r="I1372" i="1"/>
  <c r="G265" i="1"/>
  <c r="I265" i="1" s="1"/>
  <c r="I266" i="1"/>
  <c r="F950" i="2"/>
  <c r="H950" i="2" s="1"/>
  <c r="H951" i="2"/>
  <c r="F915" i="2"/>
  <c r="H916" i="2"/>
  <c r="F424" i="2"/>
  <c r="H425" i="2"/>
  <c r="F402" i="2"/>
  <c r="H402" i="2" s="1"/>
  <c r="H403" i="2"/>
  <c r="F801" i="2"/>
  <c r="H802" i="2"/>
  <c r="G639" i="1"/>
  <c r="I639" i="1" s="1"/>
  <c r="I640" i="1"/>
  <c r="G802" i="1"/>
  <c r="I803" i="1"/>
  <c r="G722" i="1"/>
  <c r="I723" i="1"/>
  <c r="G704" i="1"/>
  <c r="I704" i="1" s="1"/>
  <c r="I705" i="1"/>
  <c r="G168" i="1"/>
  <c r="I168" i="1" s="1"/>
  <c r="I169" i="1"/>
  <c r="G9" i="1"/>
  <c r="I9" i="1" s="1"/>
  <c r="I10" i="1"/>
  <c r="F489" i="2"/>
  <c r="F397" i="2"/>
  <c r="H398" i="2"/>
  <c r="F119" i="2"/>
  <c r="H120" i="2"/>
  <c r="G1201" i="1"/>
  <c r="I1202" i="1"/>
  <c r="G1357" i="1"/>
  <c r="I1358" i="1"/>
  <c r="G809" i="1"/>
  <c r="I810" i="1"/>
  <c r="F113" i="2"/>
  <c r="H114" i="2"/>
  <c r="G561" i="1"/>
  <c r="I562" i="1"/>
  <c r="G1159" i="1"/>
  <c r="I1163" i="1"/>
  <c r="F95" i="2"/>
  <c r="H95" i="2" s="1"/>
  <c r="H96" i="2"/>
  <c r="F550" i="2"/>
  <c r="G556" i="1"/>
  <c r="I556" i="1" s="1"/>
  <c r="I557" i="1"/>
  <c r="G60" i="1"/>
  <c r="I77" i="1"/>
  <c r="F863" i="2"/>
  <c r="H863" i="2" s="1"/>
  <c r="H864" i="2"/>
  <c r="G847" i="1"/>
  <c r="I848" i="1"/>
  <c r="F670" i="2"/>
  <c r="H670" i="2" s="1"/>
  <c r="H672" i="2"/>
  <c r="G584" i="1"/>
  <c r="I585" i="1"/>
  <c r="F693" i="2"/>
  <c r="H693" i="2" s="1"/>
  <c r="F368" i="2"/>
  <c r="F408" i="2"/>
  <c r="H409" i="2"/>
  <c r="F128" i="2"/>
  <c r="H128" i="2" s="1"/>
  <c r="H129" i="2"/>
  <c r="G105" i="1"/>
  <c r="I105" i="1" s="1"/>
  <c r="I172" i="1"/>
  <c r="G565" i="1"/>
  <c r="I565" i="1" s="1"/>
  <c r="I566" i="1"/>
  <c r="F99" i="2"/>
  <c r="H99" i="2" s="1"/>
  <c r="H104" i="2"/>
  <c r="G17" i="1"/>
  <c r="I17" i="1" s="1"/>
  <c r="I18" i="1"/>
  <c r="G780" i="1"/>
  <c r="I780" i="1" s="1"/>
  <c r="I783" i="1"/>
  <c r="G952" i="1"/>
  <c r="I952" i="1" s="1"/>
  <c r="I953" i="1"/>
  <c r="F875" i="2"/>
  <c r="H875" i="2" s="1"/>
  <c r="H876" i="2"/>
  <c r="F297" i="2"/>
  <c r="H297" i="2" s="1"/>
  <c r="H298" i="2"/>
  <c r="G829" i="1"/>
  <c r="I829" i="1" s="1"/>
  <c r="I830" i="1"/>
  <c r="F43" i="2"/>
  <c r="H43" i="2" s="1"/>
  <c r="H44" i="2"/>
  <c r="G1139" i="1"/>
  <c r="I1139" i="1" s="1"/>
  <c r="I1140" i="1"/>
  <c r="F706" i="2"/>
  <c r="H706" i="2" s="1"/>
  <c r="H707" i="2"/>
  <c r="G271" i="1"/>
  <c r="I271" i="1" s="1"/>
  <c r="I272" i="1"/>
  <c r="G35" i="1"/>
  <c r="I35" i="1" s="1"/>
  <c r="I36" i="1"/>
  <c r="G1239" i="1"/>
  <c r="I1239" i="1" s="1"/>
  <c r="I1240" i="1"/>
  <c r="D16" i="3"/>
  <c r="F16" i="3" s="1"/>
  <c r="I141" i="1"/>
  <c r="G644" i="1"/>
  <c r="I644" i="1" s="1"/>
  <c r="I645" i="1"/>
  <c r="G1390" i="1"/>
  <c r="I1390" i="1" s="1"/>
  <c r="F711" i="2"/>
  <c r="H711" i="2" s="1"/>
  <c r="H712" i="2"/>
  <c r="F883" i="2"/>
  <c r="H884" i="2"/>
  <c r="F893" i="2"/>
  <c r="H894" i="2"/>
  <c r="F267" i="2"/>
  <c r="H267" i="2" s="1"/>
  <c r="H268" i="2"/>
  <c r="G751" i="1"/>
  <c r="I751" i="1" s="1"/>
  <c r="I752" i="1"/>
  <c r="G458" i="1"/>
  <c r="I459" i="1"/>
  <c r="G717" i="1"/>
  <c r="I717" i="1" s="1"/>
  <c r="I718" i="1"/>
  <c r="G618" i="1"/>
  <c r="I619" i="1"/>
  <c r="F850" i="2"/>
  <c r="H850" i="2" s="1"/>
  <c r="H851" i="2"/>
  <c r="F681" i="2"/>
  <c r="H681" i="2" s="1"/>
  <c r="H686" i="2"/>
  <c r="F414" i="2"/>
  <c r="H415" i="2"/>
  <c r="G1197" i="1"/>
  <c r="I1197" i="1" s="1"/>
  <c r="I1198" i="1"/>
  <c r="F703" i="2"/>
  <c r="G1223" i="1"/>
  <c r="I1224" i="1"/>
  <c r="G1367" i="1"/>
  <c r="I1368" i="1"/>
  <c r="G83" i="1"/>
  <c r="I84" i="1"/>
  <c r="G632" i="1"/>
  <c r="I633" i="1"/>
  <c r="G1404" i="1"/>
  <c r="I1405" i="1"/>
  <c r="F846" i="2"/>
  <c r="H846" i="2" s="1"/>
  <c r="H848" i="2"/>
  <c r="F202" i="2"/>
  <c r="H203" i="2"/>
  <c r="G766" i="1"/>
  <c r="I772" i="1"/>
  <c r="F6" i="2"/>
  <c r="H6" i="2" s="1"/>
  <c r="H8" i="2"/>
  <c r="G518" i="1"/>
  <c r="I519" i="1"/>
  <c r="G534" i="1"/>
  <c r="I535" i="1"/>
  <c r="F559" i="2"/>
  <c r="H559" i="2" s="1"/>
  <c r="G1332" i="1"/>
  <c r="F136" i="2"/>
  <c r="H136" i="2" s="1"/>
  <c r="G1247" i="1"/>
  <c r="I1247" i="1" s="1"/>
  <c r="F857" i="2"/>
  <c r="G917" i="1"/>
  <c r="F982" i="2"/>
  <c r="H982" i="2" s="1"/>
  <c r="F902" i="2"/>
  <c r="H902" i="2" s="1"/>
  <c r="G91" i="1"/>
  <c r="F922" i="2"/>
  <c r="H922" i="2" s="1"/>
  <c r="G1291" i="1"/>
  <c r="I1291" i="1" s="1"/>
  <c r="G548" i="1"/>
  <c r="I548" i="1" s="1"/>
  <c r="G900" i="1"/>
  <c r="G832" i="1"/>
  <c r="G310" i="1"/>
  <c r="D27" i="3"/>
  <c r="F27" i="3" s="1"/>
  <c r="F271" i="2"/>
  <c r="F761" i="2"/>
  <c r="H761" i="2" s="1"/>
  <c r="D21" i="3"/>
  <c r="F21" i="3" s="1"/>
  <c r="G465" i="1"/>
  <c r="D49" i="3"/>
  <c r="F49" i="3" s="1"/>
  <c r="G1037" i="1"/>
  <c r="D50" i="3"/>
  <c r="F50" i="3" s="1"/>
  <c r="F190" i="2"/>
  <c r="D8" i="3"/>
  <c r="F8" i="3" s="1"/>
  <c r="D24" i="3"/>
  <c r="F24" i="3" s="1"/>
  <c r="F734" i="2" l="1"/>
  <c r="H734" i="2" s="1"/>
  <c r="G8" i="1"/>
  <c r="I8" i="1" s="1"/>
  <c r="G555" i="1"/>
  <c r="D11" i="3"/>
  <c r="F11" i="3" s="1"/>
  <c r="G1128" i="1"/>
  <c r="I1128" i="1" s="1"/>
  <c r="I534" i="1"/>
  <c r="I186" i="1"/>
  <c r="F326" i="2"/>
  <c r="H326" i="2" s="1"/>
  <c r="F497" i="2"/>
  <c r="H497" i="2" s="1"/>
  <c r="F47" i="2"/>
  <c r="H47" i="2" s="1"/>
  <c r="F651" i="2"/>
  <c r="H651" i="2" s="1"/>
  <c r="F465" i="2"/>
  <c r="F445" i="2" s="1"/>
  <c r="H445" i="2" s="1"/>
  <c r="F21" i="2"/>
  <c r="H21" i="2" s="1"/>
  <c r="F290" i="2"/>
  <c r="H290" i="2" s="1"/>
  <c r="F862" i="2"/>
  <c r="H862" i="2" s="1"/>
  <c r="G245" i="1"/>
  <c r="I245" i="1" s="1"/>
  <c r="I185" i="1"/>
  <c r="D20" i="3"/>
  <c r="F20" i="3" s="1"/>
  <c r="F692" i="2"/>
  <c r="H692" i="2" s="1"/>
  <c r="H177" i="2"/>
  <c r="G163" i="1"/>
  <c r="F266" i="2"/>
  <c r="H266" i="2" s="1"/>
  <c r="H271" i="2"/>
  <c r="G816" i="1"/>
  <c r="I816" i="1" s="1"/>
  <c r="I832" i="1"/>
  <c r="G53" i="1"/>
  <c r="I53" i="1" s="1"/>
  <c r="I91" i="1"/>
  <c r="G511" i="1"/>
  <c r="I511" i="1" s="1"/>
  <c r="I518" i="1"/>
  <c r="I766" i="1"/>
  <c r="G758" i="1"/>
  <c r="I632" i="1"/>
  <c r="G631" i="1"/>
  <c r="I1367" i="1"/>
  <c r="G1363" i="1"/>
  <c r="F413" i="2"/>
  <c r="H413" i="2" s="1"/>
  <c r="H414" i="2"/>
  <c r="F892" i="2"/>
  <c r="H892" i="2" s="1"/>
  <c r="H893" i="2"/>
  <c r="F401" i="2"/>
  <c r="H401" i="2" s="1"/>
  <c r="H408" i="2"/>
  <c r="G583" i="1"/>
  <c r="I584" i="1"/>
  <c r="G837" i="1"/>
  <c r="I837" i="1" s="1"/>
  <c r="I847" i="1"/>
  <c r="D9" i="3"/>
  <c r="F9" i="3" s="1"/>
  <c r="I60" i="1"/>
  <c r="F547" i="2"/>
  <c r="H547" i="2" s="1"/>
  <c r="G1149" i="1"/>
  <c r="I1159" i="1"/>
  <c r="H113" i="2"/>
  <c r="F109" i="2"/>
  <c r="G1356" i="1"/>
  <c r="I1356" i="1" s="1"/>
  <c r="I1357" i="1"/>
  <c r="H119" i="2"/>
  <c r="F116" i="2"/>
  <c r="H116" i="2" s="1"/>
  <c r="G721" i="1"/>
  <c r="I721" i="1" s="1"/>
  <c r="I722" i="1"/>
  <c r="F914" i="2"/>
  <c r="H914" i="2" s="1"/>
  <c r="H915" i="2"/>
  <c r="F350" i="2"/>
  <c r="H350" i="2" s="1"/>
  <c r="H368" i="2"/>
  <c r="F417" i="2"/>
  <c r="H417" i="2" s="1"/>
  <c r="H418" i="2"/>
  <c r="G523" i="1"/>
  <c r="I528" i="1"/>
  <c r="G730" i="1"/>
  <c r="I730" i="1" s="1"/>
  <c r="I731" i="1"/>
  <c r="G1212" i="1"/>
  <c r="I1213" i="1"/>
  <c r="G689" i="1"/>
  <c r="I690" i="1"/>
  <c r="G899" i="1"/>
  <c r="I900" i="1"/>
  <c r="D25" i="3"/>
  <c r="F25" i="3" s="1"/>
  <c r="I310" i="1"/>
  <c r="F201" i="2"/>
  <c r="H201" i="2" s="1"/>
  <c r="H202" i="2"/>
  <c r="G1403" i="1"/>
  <c r="I1403" i="1" s="1"/>
  <c r="I1404" i="1"/>
  <c r="D10" i="3"/>
  <c r="F10" i="3" s="1"/>
  <c r="I83" i="1"/>
  <c r="G1222" i="1"/>
  <c r="I1222" i="1" s="1"/>
  <c r="I1223" i="1"/>
  <c r="G617" i="1"/>
  <c r="I618" i="1"/>
  <c r="I458" i="1"/>
  <c r="D29" i="3"/>
  <c r="F29" i="3" s="1"/>
  <c r="F882" i="2"/>
  <c r="H882" i="2" s="1"/>
  <c r="H883" i="2"/>
  <c r="D13" i="3"/>
  <c r="F13" i="3" s="1"/>
  <c r="I561" i="1"/>
  <c r="G808" i="1"/>
  <c r="I809" i="1"/>
  <c r="I1201" i="1"/>
  <c r="G1196" i="1"/>
  <c r="I1196" i="1" s="1"/>
  <c r="F396" i="2"/>
  <c r="H396" i="2" s="1"/>
  <c r="H397" i="2"/>
  <c r="G801" i="1"/>
  <c r="I802" i="1"/>
  <c r="H801" i="2"/>
  <c r="F773" i="2"/>
  <c r="H773" i="2" s="1"/>
  <c r="F423" i="2"/>
  <c r="H423" i="2" s="1"/>
  <c r="H424" i="2"/>
  <c r="G1079" i="1"/>
  <c r="I1080" i="1"/>
  <c r="F856" i="2"/>
  <c r="H857" i="2"/>
  <c r="H190" i="2"/>
  <c r="G983" i="1"/>
  <c r="I983" i="1" s="1"/>
  <c r="I1037" i="1"/>
  <c r="D30" i="3"/>
  <c r="F30" i="3" s="1"/>
  <c r="I465" i="1"/>
  <c r="I555" i="1"/>
  <c r="G916" i="1"/>
  <c r="I916" i="1" s="1"/>
  <c r="I917" i="1"/>
  <c r="G1314" i="1"/>
  <c r="I1314" i="1" s="1"/>
  <c r="I1332" i="1"/>
  <c r="G149" i="1"/>
  <c r="I149" i="1" s="1"/>
  <c r="I150" i="1"/>
  <c r="G1238" i="1"/>
  <c r="G7" i="1"/>
  <c r="I7" i="1" s="1"/>
  <c r="G540" i="1"/>
  <c r="G1116" i="1"/>
  <c r="G457" i="1"/>
  <c r="I457" i="1" s="1"/>
  <c r="D14" i="3"/>
  <c r="G34" i="1"/>
  <c r="D26" i="3"/>
  <c r="G298" i="1"/>
  <c r="I298" i="1" s="1"/>
  <c r="G184" i="1" l="1"/>
  <c r="I184" i="1" s="1"/>
  <c r="F20" i="2"/>
  <c r="H20" i="2" s="1"/>
  <c r="F558" i="2"/>
  <c r="F557" i="2" s="1"/>
  <c r="H557" i="2" s="1"/>
  <c r="H465" i="2"/>
  <c r="F189" i="2"/>
  <c r="H189" i="2" s="1"/>
  <c r="G982" i="1"/>
  <c r="I982" i="1" s="1"/>
  <c r="D22" i="3"/>
  <c r="F22" i="3" s="1"/>
  <c r="G815" i="1"/>
  <c r="I815" i="1" s="1"/>
  <c r="D28" i="3"/>
  <c r="F28" i="3" s="1"/>
  <c r="D17" i="3"/>
  <c r="F17" i="3" s="1"/>
  <c r="G1290" i="1"/>
  <c r="I1290" i="1" s="1"/>
  <c r="I163" i="1"/>
  <c r="G162" i="1"/>
  <c r="F400" i="2"/>
  <c r="H400" i="2" s="1"/>
  <c r="D19" i="3"/>
  <c r="F19" i="3" s="1"/>
  <c r="G539" i="1"/>
  <c r="I539" i="1" s="1"/>
  <c r="I540" i="1"/>
  <c r="G623" i="1"/>
  <c r="I631" i="1"/>
  <c r="G33" i="1"/>
  <c r="I33" i="1" s="1"/>
  <c r="I34" i="1"/>
  <c r="G1078" i="1"/>
  <c r="I1078" i="1" s="1"/>
  <c r="I1079" i="1"/>
  <c r="G807" i="1"/>
  <c r="I808" i="1"/>
  <c r="G616" i="1"/>
  <c r="I617" i="1"/>
  <c r="D51" i="3"/>
  <c r="F51" i="3" s="1"/>
  <c r="I899" i="1"/>
  <c r="I1212" i="1"/>
  <c r="G1211" i="1"/>
  <c r="G522" i="1"/>
  <c r="I522" i="1" s="1"/>
  <c r="I523" i="1"/>
  <c r="D23" i="3"/>
  <c r="F23" i="3" s="1"/>
  <c r="F26" i="3"/>
  <c r="G915" i="1"/>
  <c r="G140" i="1"/>
  <c r="I140" i="1" s="1"/>
  <c r="I1363" i="1"/>
  <c r="G1362" i="1"/>
  <c r="I758" i="1"/>
  <c r="G757" i="1"/>
  <c r="D46" i="3" s="1"/>
  <c r="D6" i="3"/>
  <c r="F6" i="3" s="1"/>
  <c r="F14" i="3"/>
  <c r="G1105" i="1"/>
  <c r="I1116" i="1"/>
  <c r="G1237" i="1"/>
  <c r="I1238" i="1"/>
  <c r="F832" i="2"/>
  <c r="H856" i="2"/>
  <c r="G800" i="1"/>
  <c r="I801" i="1"/>
  <c r="F861" i="2"/>
  <c r="I689" i="1"/>
  <c r="G688" i="1"/>
  <c r="I1149" i="1"/>
  <c r="G1148" i="1"/>
  <c r="G582" i="1"/>
  <c r="I583" i="1"/>
  <c r="G814" i="1"/>
  <c r="G975" i="1" l="1"/>
  <c r="I975" i="1" s="1"/>
  <c r="H558" i="2"/>
  <c r="G1276" i="1"/>
  <c r="D18" i="3"/>
  <c r="I162" i="1"/>
  <c r="G813" i="1"/>
  <c r="I814" i="1"/>
  <c r="I1362" i="1"/>
  <c r="G1361" i="1"/>
  <c r="G1206" i="1"/>
  <c r="I1211" i="1"/>
  <c r="I616" i="1"/>
  <c r="D42" i="3"/>
  <c r="D34" i="3"/>
  <c r="F34" i="3" s="1"/>
  <c r="I582" i="1"/>
  <c r="G554" i="1"/>
  <c r="I554" i="1" s="1"/>
  <c r="F46" i="3"/>
  <c r="I757" i="1"/>
  <c r="G643" i="1"/>
  <c r="D44" i="3" s="1"/>
  <c r="I688" i="1"/>
  <c r="I800" i="1"/>
  <c r="G799" i="1"/>
  <c r="I799" i="1" s="1"/>
  <c r="D36" i="3"/>
  <c r="F36" i="3" s="1"/>
  <c r="I1105" i="1"/>
  <c r="D33" i="3"/>
  <c r="F33" i="3" s="1"/>
  <c r="G52" i="1"/>
  <c r="I52" i="1" s="1"/>
  <c r="G1147" i="1"/>
  <c r="I1148" i="1"/>
  <c r="H861" i="2"/>
  <c r="F860" i="2"/>
  <c r="H860" i="2" s="1"/>
  <c r="H832" i="2"/>
  <c r="F760" i="2"/>
  <c r="H760" i="2" s="1"/>
  <c r="G1236" i="1"/>
  <c r="I1236" i="1" s="1"/>
  <c r="I1237" i="1"/>
  <c r="D32" i="3"/>
  <c r="F32" i="3" s="1"/>
  <c r="I915" i="1"/>
  <c r="G806" i="1"/>
  <c r="I806" i="1" s="1"/>
  <c r="I807" i="1"/>
  <c r="I623" i="1"/>
  <c r="D43" i="3"/>
  <c r="F43" i="3" s="1"/>
  <c r="D48" i="3"/>
  <c r="I1276" i="1" l="1"/>
  <c r="D39" i="3"/>
  <c r="F39" i="3" s="1"/>
  <c r="F18" i="3"/>
  <c r="D15" i="3"/>
  <c r="F15" i="3" s="1"/>
  <c r="I1147" i="1"/>
  <c r="D37" i="3"/>
  <c r="F37" i="3" s="1"/>
  <c r="F44" i="3"/>
  <c r="I643" i="1"/>
  <c r="G615" i="1"/>
  <c r="I1206" i="1"/>
  <c r="D45" i="3"/>
  <c r="F45" i="3" s="1"/>
  <c r="G1195" i="1"/>
  <c r="I1195" i="1" s="1"/>
  <c r="G798" i="1"/>
  <c r="I798" i="1" s="1"/>
  <c r="I813" i="1"/>
  <c r="G914" i="1"/>
  <c r="D47" i="3"/>
  <c r="F47" i="3" s="1"/>
  <c r="F48" i="3"/>
  <c r="F42" i="3"/>
  <c r="D40" i="3"/>
  <c r="I1361" i="1"/>
  <c r="G1275" i="1"/>
  <c r="F1037" i="2"/>
  <c r="H1037" i="2" s="1"/>
  <c r="D41" i="3" l="1"/>
  <c r="F41" i="3" s="1"/>
  <c r="G913" i="1"/>
  <c r="I913" i="1" s="1"/>
  <c r="I914" i="1"/>
  <c r="G592" i="1"/>
  <c r="I615" i="1"/>
  <c r="G1235" i="1"/>
  <c r="I1235" i="1" s="1"/>
  <c r="I1275" i="1"/>
  <c r="F40" i="3"/>
  <c r="D38" i="3"/>
  <c r="F38" i="3" s="1"/>
  <c r="D31" i="3"/>
  <c r="I592" i="1" l="1"/>
  <c r="G1411" i="1"/>
  <c r="F31" i="3"/>
  <c r="D55" i="3"/>
  <c r="F55" i="3" s="1"/>
  <c r="I1411" i="1" l="1"/>
  <c r="F1039" i="2"/>
  <c r="F1041" i="2" s="1"/>
  <c r="G1414" i="1"/>
  <c r="D57" i="3"/>
  <c r="D58" i="3" s="1"/>
  <c r="H1039" i="2" l="1"/>
  <c r="H1041" i="2" s="1"/>
  <c r="F57" i="3"/>
  <c r="F58" i="3" s="1"/>
</calcChain>
</file>

<file path=xl/sharedStrings.xml><?xml version="1.0" encoding="utf-8"?>
<sst xmlns="http://schemas.openxmlformats.org/spreadsheetml/2006/main" count="10051" uniqueCount="1409">
  <si>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</si>
  <si>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</si>
  <si>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</si>
  <si>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</si>
  <si>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</si>
  <si>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</si>
  <si>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</si>
  <si>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</si>
  <si>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</si>
  <si>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</si>
  <si>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</si>
  <si>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</si>
  <si>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</si>
  <si>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</si>
  <si>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</si>
  <si>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</si>
  <si>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</si>
  <si>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</si>
  <si>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</si>
  <si>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</si>
  <si>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</si>
  <si>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</si>
  <si>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</si>
  <si>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</si>
  <si>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</si>
  <si>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</si>
  <si>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</si>
  <si>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</si>
  <si>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</si>
  <si>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</si>
  <si>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</si>
  <si>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</si>
  <si>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</si>
  <si>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</si>
  <si>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</si>
  <si>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</si>
  <si>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</si>
  <si>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</si>
  <si>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</si>
  <si>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</si>
  <si>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</si>
  <si>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</si>
  <si>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</si>
  <si>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</si>
  <si>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</si>
  <si>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</si>
  <si>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</si>
  <si>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</si>
  <si>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</si>
  <si>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</si>
  <si>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</si>
  <si>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</si>
  <si>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</si>
  <si>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</si>
  <si>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</si>
  <si>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</si>
  <si>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</si>
  <si>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</si>
  <si>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</si>
  <si>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</si>
  <si>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</si>
  <si>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</si>
  <si>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</si>
  <si>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</si>
  <si>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</si>
  <si>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</si>
  <si>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</si>
  <si>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</si>
  <si>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</si>
  <si>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</si>
  <si>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</si>
  <si>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</si>
  <si>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</si>
  <si>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</si>
  <si>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</si>
  <si>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</si>
  <si>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</si>
  <si>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</si>
  <si>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</si>
  <si>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</si>
  <si>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</si>
  <si>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</si>
  <si>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</si>
  <si>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</si>
  <si>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</si>
  <si>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</si>
  <si>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</si>
  <si>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</si>
  <si>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</si>
  <si>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</si>
  <si>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</si>
  <si>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</si>
  <si>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</si>
  <si>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</si>
  <si>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</si>
  <si>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</si>
  <si>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</si>
  <si>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</si>
  <si>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</si>
  <si>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</si>
  <si>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</si>
  <si>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</si>
  <si>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</si>
  <si>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</si>
  <si>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</si>
  <si>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</si>
  <si>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</si>
  <si>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</si>
  <si>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</si>
  <si>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</si>
  <si>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</si>
  <si>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</si>
  <si>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</si>
  <si>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</si>
  <si>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</si>
  <si>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</si>
  <si>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</si>
  <si>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</si>
  <si>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</si>
  <si>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</si>
  <si>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</si>
  <si>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</si>
  <si>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</si>
  <si>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</si>
  <si>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</si>
  <si>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</si>
  <si>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</si>
  <si>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</si>
  <si>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</si>
  <si>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</si>
  <si>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</si>
  <si>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</si>
  <si>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</si>
  <si>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</si>
  <si>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</si>
  <si>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</si>
  <si>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</si>
  <si>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</si>
  <si>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</si>
  <si>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</si>
  <si>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</si>
  <si>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</si>
  <si>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</si>
  <si>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</si>
  <si>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</si>
  <si>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</si>
  <si>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</si>
  <si>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</si>
  <si>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</si>
  <si>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</si>
  <si>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</si>
  <si>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</si>
  <si>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</si>
  <si>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</si>
  <si>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</si>
  <si>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</si>
  <si>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</si>
  <si>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</si>
  <si>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</si>
  <si>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</si>
  <si>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</si>
  <si>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</si>
  <si>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</si>
  <si>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</si>
  <si>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</si>
  <si>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</si>
  <si>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</si>
  <si>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</si>
  <si>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</si>
  <si>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</si>
  <si>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</si>
  <si>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</si>
  <si>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</si>
  <si>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</si>
  <si>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</si>
  <si>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</si>
  <si>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</si>
  <si>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</si>
  <si>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</si>
  <si>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</si>
  <si>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</si>
  <si>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</si>
  <si>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</si>
  <si>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</si>
  <si>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</si>
  <si>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</si>
  <si>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</si>
  <si>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</si>
  <si>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</si>
  <si>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</si>
  <si>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</si>
  <si>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</si>
  <si>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</si>
  <si>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</si>
  <si>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</si>
  <si>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</si>
  <si>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</si>
  <si>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</si>
  <si>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</si>
  <si>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</si>
  <si>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</si>
  <si>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</si>
  <si>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</si>
  <si>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</si>
  <si>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</si>
  <si>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</si>
  <si>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</si>
  <si>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</si>
  <si>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</si>
  <si>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</si>
  <si>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</si>
  <si>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</si>
  <si>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</si>
  <si>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</si>
  <si>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</si>
  <si>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</si>
  <si>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</si>
  <si>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</si>
  <si>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</si>
  <si>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</si>
  <si>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</si>
  <si>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</si>
  <si>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</si>
  <si>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</si>
  <si>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</si>
  <si>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</si>
  <si>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</si>
  <si>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</si>
  <si>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</si>
  <si>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</si>
  <si>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</si>
  <si>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</si>
  <si>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</si>
  <si>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</si>
  <si>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</si>
  <si>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</si>
  <si>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</si>
  <si>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</si>
  <si>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</si>
  <si>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</si>
  <si>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</si>
  <si>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</si>
  <si>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</si>
  <si>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</si>
  <si>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</si>
  <si>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</si>
  <si>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</si>
  <si>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</si>
  <si>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</si>
  <si>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</si>
  <si>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</si>
  <si>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</si>
  <si>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</si>
  <si>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</si>
  <si>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</si>
  <si>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</si>
  <si>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</si>
  <si>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</si>
  <si>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</si>
  <si>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</si>
  <si>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</si>
  <si>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</si>
  <si>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</si>
  <si>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</si>
  <si>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</si>
  <si>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</si>
  <si>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</si>
  <si>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</si>
  <si>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</si>
  <si>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</si>
  <si>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</si>
  <si>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</si>
  <si>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</si>
  <si>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</si>
  <si>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</si>
  <si>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</si>
  <si>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</si>
  <si>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</si>
  <si>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</si>
  <si>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</si>
  <si>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</si>
  <si>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</si>
  <si>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</si>
  <si>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</si>
  <si>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</si>
  <si>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</si>
  <si>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</si>
  <si>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</si>
  <si>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</si>
  <si>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</si>
  <si>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</si>
  <si>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</si>
  <si>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</si>
  <si>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</si>
  <si>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</si>
  <si>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</si>
  <si>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</si>
  <si>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</si>
  <si>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</si>
  <si>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</si>
  <si>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</si>
  <si>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</si>
  <si>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</si>
  <si>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</si>
  <si>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</si>
  <si>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</si>
  <si>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</si>
  <si>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</si>
  <si>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</si>
  <si>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</si>
  <si>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</si>
  <si>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</si>
  <si>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</si>
  <si>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</si>
  <si>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</si>
  <si>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</si>
  <si>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</si>
  <si>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</si>
  <si>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</si>
  <si>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</si>
  <si>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</si>
  <si>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</si>
  <si>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</si>
  <si>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</si>
  <si>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</si>
  <si>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</si>
  <si>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</si>
  <si>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</si>
  <si>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</si>
  <si>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</si>
  <si>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</si>
  <si>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</si>
  <si>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</si>
  <si>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</si>
  <si>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</si>
  <si>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</si>
  <si>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</si>
  <si>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</si>
  <si>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</si>
  <si>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</si>
  <si>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</si>
  <si>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</si>
  <si>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</si>
  <si>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</si>
  <si>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</si>
  <si>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</si>
  <si>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</si>
  <si>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</si>
  <si>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</si>
  <si>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</si>
  <si>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</si>
  <si>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</si>
  <si>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</si>
  <si>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</si>
  <si>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</si>
  <si>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</si>
  <si>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</si>
  <si>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</si>
  <si>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</si>
  <si>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</si>
  <si>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</si>
  <si>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</si>
  <si>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</si>
  <si>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</si>
  <si>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</si>
  <si>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</si>
  <si>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</si>
  <si>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</si>
  <si>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</si>
  <si>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</si>
  <si>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</si>
  <si>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</si>
  <si>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</si>
  <si>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</si>
  <si>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</si>
  <si>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</si>
  <si>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</si>
  <si>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</si>
  <si>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</si>
  <si>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</si>
  <si>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</si>
  <si>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</si>
  <si>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</si>
  <si>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</si>
  <si>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</si>
  <si>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</si>
  <si>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</si>
  <si>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</si>
  <si>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</si>
  <si>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</si>
  <si>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</si>
  <si>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</si>
  <si>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</si>
  <si>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</si>
  <si>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</si>
  <si>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</si>
  <si>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</si>
  <si>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</si>
  <si>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</si>
  <si>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</si>
  <si>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</si>
  <si>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</si>
  <si>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</si>
  <si>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</si>
  <si>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</si>
  <si>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</si>
  <si>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</si>
  <si>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</si>
  <si>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</si>
  <si>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</si>
  <si>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</si>
  <si>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</si>
  <si>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</si>
  <si>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</si>
  <si>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</si>
  <si>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</si>
  <si>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</si>
  <si>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</si>
  <si>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</si>
  <si>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</si>
  <si>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</si>
  <si>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</si>
  <si>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</si>
  <si>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</si>
  <si>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</si>
  <si>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</si>
  <si>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</si>
  <si>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</si>
  <si>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</si>
  <si>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</si>
  <si>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</si>
  <si>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</si>
  <si>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</si>
  <si>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</si>
  <si>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</si>
  <si>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</si>
  <si>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</si>
  <si>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</si>
  <si>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</si>
  <si>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</si>
  <si>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</si>
  <si>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</si>
  <si>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</si>
  <si>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</si>
  <si>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</si>
  <si>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</si>
  <si>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</si>
  <si>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</si>
  <si>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</si>
  <si>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</si>
  <si>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</si>
  <si>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</si>
  <si>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</si>
  <si>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</si>
  <si>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</si>
  <si>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</si>
  <si>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</si>
  <si>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</si>
  <si>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</si>
  <si>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</si>
  <si>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</si>
  <si>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</si>
  <si>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</si>
  <si>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</si>
  <si>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</si>
  <si>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</si>
  <si>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</si>
  <si>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</si>
  <si>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</si>
  <si>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</si>
  <si>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</si>
  <si>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</si>
  <si>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</si>
  <si>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</si>
  <si>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</si>
  <si>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</si>
  <si>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</si>
  <si>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</si>
  <si>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</si>
  <si>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</si>
  <si>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</si>
  <si>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</si>
  <si>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</si>
  <si>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</si>
  <si>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</si>
  <si>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</si>
  <si>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</si>
  <si>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</si>
  <si>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</si>
  <si>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</si>
  <si>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</si>
  <si>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</si>
  <si>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</si>
  <si>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</si>
  <si>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</si>
  <si>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</si>
  <si>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</si>
  <si>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</si>
  <si>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</si>
  <si>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</si>
  <si>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</si>
  <si>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</si>
  <si>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</si>
  <si>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</si>
  <si>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</si>
  <si>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</si>
  <si>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</si>
  <si>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</si>
  <si>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</si>
  <si>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</si>
  <si>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</si>
  <si>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</si>
  <si>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</si>
  <si>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</si>
  <si>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</si>
  <si>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</si>
  <si>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</si>
  <si>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</si>
  <si>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</si>
  <si>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</si>
  <si>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</si>
  <si>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</si>
  <si>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</si>
  <si>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</si>
  <si>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</si>
  <si>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</si>
  <si>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</si>
  <si>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</si>
  <si>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</si>
  <si>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</si>
  <si>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</si>
  <si>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</si>
  <si>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</si>
  <si>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</si>
  <si>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</si>
  <si>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</si>
  <si>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</si>
  <si>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</si>
  <si>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</si>
  <si>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</si>
  <si>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</si>
  <si>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</si>
  <si>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</si>
  <si>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</si>
  <si>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</si>
  <si>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</si>
  <si>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</si>
  <si>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</si>
  <si>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</si>
  <si>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</si>
  <si>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</si>
  <si>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</si>
  <si>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</si>
  <si>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</si>
  <si>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</si>
  <si>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</si>
  <si>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</si>
  <si>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</si>
  <si>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</si>
  <si>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</si>
  <si>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</si>
  <si>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</si>
  <si>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</si>
  <si>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</si>
  <si>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</si>
  <si>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</si>
  <si>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</si>
  <si>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</si>
  <si>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</si>
  <si>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</si>
  <si>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</si>
  <si>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</si>
  <si>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</si>
  <si>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</si>
  <si>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</si>
  <si>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</si>
  <si>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</si>
  <si>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</si>
  <si>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</si>
  <si>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</si>
  <si>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</si>
  <si>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</si>
  <si>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</si>
  <si>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</si>
  <si>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</si>
  <si>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</si>
  <si>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</si>
  <si>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</si>
  <si>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</si>
  <si>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</si>
  <si>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</si>
  <si>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</si>
  <si>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</si>
  <si>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</si>
  <si>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</si>
  <si>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</si>
  <si>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</si>
  <si>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</si>
  <si>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</si>
  <si>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</si>
  <si>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</si>
  <si>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</si>
  <si>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</si>
  <si>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</si>
  <si>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</si>
  <si>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</si>
  <si>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</si>
  <si>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</si>
  <si>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</si>
  <si>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</si>
  <si>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</si>
  <si>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</si>
  <si>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</si>
  <si>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</si>
  <si>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</si>
  <si>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</si>
  <si>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</si>
  <si>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</si>
  <si>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</si>
  <si>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</si>
  <si>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</si>
  <si>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</si>
  <si>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</si>
  <si>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</si>
  <si>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</si>
  <si>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</si>
  <si>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</si>
  <si>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</si>
  <si>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</si>
  <si>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</si>
  <si>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</si>
  <si>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</si>
  <si>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</si>
  <si>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</si>
  <si>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</si>
  <si>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</si>
  <si>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</si>
  <si>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</si>
  <si>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</si>
  <si>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</si>
  <si>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</si>
  <si>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</si>
  <si>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</si>
  <si>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</si>
  <si>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</si>
  <si>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</si>
  <si>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</si>
  <si>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</si>
  <si>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</si>
  <si>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</si>
  <si>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</si>
  <si>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</si>
  <si>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</si>
  <si>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</si>
  <si>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</si>
  <si>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</si>
  <si>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</si>
  <si>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</si>
  <si>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</si>
  <si>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</si>
  <si>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</si>
  <si>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</si>
  <si>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</si>
  <si>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</si>
  <si>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</si>
  <si>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</si>
  <si>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</si>
  <si>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</si>
  <si>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</si>
  <si>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</si>
  <si>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</si>
  <si>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</si>
  <si>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</si>
  <si>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</si>
  <si>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</si>
  <si>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</si>
  <si>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</si>
  <si>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</si>
  <si>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</si>
  <si>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</si>
  <si>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</si>
  <si>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</si>
  <si>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</si>
  <si>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</si>
  <si>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</si>
  <si>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</si>
  <si>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</si>
  <si>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</si>
  <si>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</si>
  <si>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</si>
  <si>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</si>
  <si>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</si>
  <si>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</si>
  <si>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</si>
  <si>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</si>
  <si>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</si>
  <si>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</si>
  <si>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</si>
  <si>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</si>
  <si>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</si>
  <si>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</si>
  <si>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</si>
  <si>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</si>
  <si>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</si>
  <si>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</si>
  <si>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</si>
  <si>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</si>
  <si>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</si>
  <si>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</si>
  <si>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</si>
  <si>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</si>
  <si>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</si>
  <si>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</si>
  <si>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</si>
  <si>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</si>
  <si>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</si>
  <si>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</si>
  <si>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</si>
  <si>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</si>
  <si>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</si>
  <si>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</si>
  <si>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</si>
  <si>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</si>
  <si>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</si>
  <si>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</si>
  <si>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</si>
  <si>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</si>
  <si>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</si>
  <si>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</si>
  <si>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</si>
  <si>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</si>
  <si>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</si>
  <si>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</si>
  <si>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</si>
  <si>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</si>
  <si>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</si>
  <si>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</si>
  <si>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</si>
  <si>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</si>
  <si>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</si>
  <si>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</si>
  <si>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</si>
  <si>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</si>
  <si>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</si>
  <si>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</si>
  <si>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</si>
  <si>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</si>
  <si>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</si>
  <si>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</si>
  <si>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</si>
  <si>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</si>
  <si>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</si>
  <si>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</si>
  <si>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</si>
  <si>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</si>
  <si>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</si>
  <si>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</si>
  <si>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</si>
  <si>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</si>
  <si>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</si>
  <si>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</si>
  <si>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</si>
  <si>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</si>
  <si>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</si>
  <si>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</si>
  <si>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</si>
  <si>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</si>
  <si>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</si>
  <si>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</si>
  <si>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</si>
  <si>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</si>
  <si>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</si>
  <si>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</si>
  <si>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</si>
  <si>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</si>
  <si>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</si>
  <si>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</si>
  <si>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</si>
  <si>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</si>
  <si>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</si>
  <si>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</si>
  <si>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</si>
  <si>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</si>
  <si>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</si>
  <si>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</si>
  <si>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</si>
  <si>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</si>
  <si>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</si>
  <si>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</si>
  <si>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</si>
  <si>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</si>
  <si>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</si>
  <si>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</si>
  <si>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</si>
  <si>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</si>
  <si>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</si>
  <si>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</si>
  <si>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</si>
  <si>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</si>
  <si>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</si>
  <si>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</si>
  <si>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</si>
  <si>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</si>
  <si>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</si>
  <si>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</si>
  <si>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</si>
  <si>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</si>
  <si>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</si>
  <si>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</si>
  <si>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</si>
  <si>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</si>
  <si>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</si>
  <si>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</si>
  <si>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</si>
  <si>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</si>
  <si>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</si>
  <si>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</si>
  <si>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</si>
  <si>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</si>
  <si>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</si>
  <si>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</si>
  <si>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</si>
  <si>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</si>
  <si>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</si>
  <si>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</si>
  <si>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</si>
  <si>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</si>
  <si>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</si>
  <si>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</si>
  <si>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</si>
  <si>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</si>
  <si>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</si>
  <si>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</si>
  <si>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</si>
  <si>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</si>
  <si>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</si>
  <si>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</si>
  <si>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</si>
  <si>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</si>
  <si>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</si>
  <si>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</si>
  <si>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</si>
  <si>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</si>
  <si>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</si>
  <si>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</si>
  <si>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</si>
  <si>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</si>
  <si>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</si>
  <si>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</si>
  <si>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</si>
  <si>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</si>
  <si>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</si>
  <si>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</si>
  <si>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</si>
  <si>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</si>
  <si>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</si>
  <si>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</si>
  <si>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</si>
  <si>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</si>
  <si>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</si>
  <si>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</si>
  <si>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</si>
  <si>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</si>
  <si>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</si>
  <si>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</si>
  <si>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</si>
  <si>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</si>
  <si>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</si>
  <si>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</si>
  <si>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</si>
  <si>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</si>
  <si>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</si>
  <si>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</si>
  <si>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</si>
  <si>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</si>
  <si>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</si>
  <si>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</si>
  <si>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</si>
  <si>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</si>
  <si>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</si>
  <si>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</si>
  <si>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</si>
  <si>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</si>
  <si>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</si>
  <si>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</si>
  <si>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</si>
  <si>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</si>
  <si>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</si>
  <si>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</si>
  <si>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</si>
  <si>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</si>
  <si>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</si>
  <si>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</si>
  <si>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</si>
  <si>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</si>
  <si>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</si>
  <si>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</si>
  <si>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</si>
  <si>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</si>
  <si>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</si>
  <si>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</si>
  <si>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</si>
  <si>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</si>
  <si>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</si>
  <si>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</si>
  <si>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</si>
  <si>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</si>
  <si>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</si>
  <si>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</si>
  <si>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</si>
  <si>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</si>
  <si>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</si>
  <si>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</si>
  <si>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</si>
  <si>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</si>
  <si>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</si>
  <si>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</si>
  <si>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</si>
  <si>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</si>
  <si>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</si>
  <si>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</si>
  <si>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</si>
  <si>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</si>
  <si>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</si>
  <si>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</si>
  <si>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</si>
  <si>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</si>
  <si>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</si>
  <si>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</si>
  <si>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</si>
  <si>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</si>
  <si>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</si>
  <si>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</si>
  <si>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</si>
  <si>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</si>
  <si>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</si>
  <si>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</si>
  <si>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</si>
  <si>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</si>
  <si>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</si>
  <si>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</si>
  <si>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</si>
  <si>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</si>
  <si>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</si>
  <si>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</si>
  <si>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</si>
  <si>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</si>
  <si>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</si>
  <si>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</si>
  <si>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</si>
  <si>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</si>
  <si>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</si>
  <si>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</si>
  <si>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</si>
  <si>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</si>
  <si>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</si>
  <si>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</si>
  <si>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</si>
  <si>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</si>
  <si>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</si>
  <si>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</si>
  <si>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</si>
  <si>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</si>
  <si>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</si>
  <si>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</si>
  <si>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</si>
  <si>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</si>
  <si>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</si>
  <si>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</si>
  <si>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</si>
  <si>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</si>
  <si>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</si>
  <si>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</si>
  <si>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Приложение 2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</si>
  <si>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</si>
  <si>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</si>
  <si>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</si>
  <si>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</si>
  <si>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</si>
  <si>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</si>
  <si>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</si>
  <si>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</si>
  <si>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</si>
  <si>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</si>
  <si>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</si>
  <si>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</si>
  <si>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</si>
  <si>
    <t>64 1 G2 00000</t>
  </si>
  <si>
    <t>Государственная поддержка закупки контейнеров для раздельного накопления твердых коммунальных отходов</t>
  </si>
  <si>
    <t>64 1 G2 52690</t>
  </si>
  <si>
    <t>79 4 07 03170</t>
  </si>
  <si>
    <t>69 7 21 00000</t>
  </si>
  <si>
    <t>69 7 21 44000</t>
  </si>
  <si>
    <t>69 7 20 00000</t>
  </si>
  <si>
    <t>50 0 00 99220</t>
  </si>
  <si>
    <t>Поощрение муниципальных управленческих команд в Челябинской области</t>
  </si>
  <si>
    <t>79 4 EВ 00000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</si>
  <si>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</si>
  <si>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</si>
  <si>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79 4 EВ 5179F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</si>
  <si>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  один из родителей которых призван на военную службу по мобилизации в Вооруженные Силы Российской Федерации</t>
  </si>
  <si>
    <t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</si>
  <si>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79 4 07 S4030</t>
  </si>
  <si>
    <t>%</t>
  </si>
  <si>
    <t xml:space="preserve">Уточненный план  на 2022 год      </t>
  </si>
  <si>
    <t>Исполнено за 2022 год</t>
  </si>
  <si>
    <t>60 2 07 14060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</si>
  <si>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</si>
  <si>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к прилож 2</t>
  </si>
  <si>
    <t>Приложение 5</t>
  </si>
  <si>
    <t>к прилож.2</t>
  </si>
  <si>
    <t>Приложение  1</t>
  </si>
  <si>
    <t>Нормативы отчислений доходов</t>
  </si>
  <si>
    <t>Наименование дохода</t>
  </si>
  <si>
    <t>Норматив отчислений, %</t>
  </si>
  <si>
    <t>Доходы от погашения задолженности и перерасчетов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</si>
  <si>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</si>
  <si>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Налог на рекламу,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</si>
  <si>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</si>
  <si>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Прочие местные налоги и сборы, мобилизуемые на территориях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</si>
  <si>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</si>
  <si>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от размещения временно свободных средств бюджетов городских округов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</si>
  <si>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</si>
  <si>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</si>
  <si>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</si>
  <si>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</si>
  <si>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</si>
  <si>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</si>
  <si>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</si>
  <si>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>Доходы от административных платежей и сборов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</si>
  <si>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</si>
  <si>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Доходы от штрафов, санкций, возмещения ущерба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</si>
  <si>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</si>
  <si>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</si>
  <si>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</si>
  <si>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прочих неналоговых доходов</t>
  </si>
  <si>
    <t>Невыясненные поступления, зачисляемые в бюджеты городских округов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</si>
  <si>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</si>
  <si>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Прочие неналоговые доходы бюджетов городских округов</t>
  </si>
  <si>
    <t>Средства самообложения граждан, зачисляемые в бюджеты городских округов</t>
  </si>
  <si>
    <t>Инициативные платежи, зачисляемые в бюджеты городских округов</t>
  </si>
  <si>
    <t>Доходы от безвозмездных поступлений от других бюджетов бюджетной системы Российской Федерации</t>
  </si>
  <si>
    <t>Дотации бюджетам городских округов</t>
  </si>
  <si>
    <t>Субсидии бюджетам городских округов</t>
  </si>
  <si>
    <t>Субвенции бюджетам городских округов</t>
  </si>
  <si>
    <t>Иные межбюджетные трансферты, передаваемые бюджетам городских округов</t>
  </si>
  <si>
    <t>Прочие безвозмездные поступления в бюджеты городских округов</t>
  </si>
  <si>
    <t>Доходы от безвозмездных поступлений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</si>
  <si>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</si>
  <si>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Доходы от безвозмездных поступлений от негосударственных организаций</t>
  </si>
  <si>
    <t>Безвозмездные поступления  от негосударственных организаций в бюджеты городских округов</t>
  </si>
  <si>
    <t>Доходы от прочих безвозмездных поступлений</t>
  </si>
  <si>
    <t>Доходы от перечислений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</si>
  <si>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</si>
  <si>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</si>
  <si>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</si>
  <si>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</si>
  <si>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</si>
  <si>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Доходы бюджета Миасского городского округа за 2022 год </t>
  </si>
  <si>
    <t>Коды бюджетной классификации</t>
  </si>
  <si>
    <t>Наименование доходов</t>
  </si>
  <si>
    <t>Уточненный бюджет 
на 2022 год, тыс.рублей</t>
  </si>
  <si>
    <t>Исполнено за 2022 год, тыс.рублей</t>
  </si>
  <si>
    <t>Процент исполнения,   %</t>
  </si>
  <si>
    <t xml:space="preserve"> 182 101 02000 01 0000 110</t>
  </si>
  <si>
    <t xml:space="preserve"> Налог на доходы физических лиц</t>
  </si>
  <si>
    <t>182 101 02010 01 0000 110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</si>
  <si>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</si>
  <si>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</si>
  <si>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</si>
  <si>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</si>
  <si>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</si>
  <si>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</si>
  <si>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</si>
  <si>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</si>
  <si>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</si>
  <si>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х</t>
  </si>
  <si>
    <t>182 101 02080 01 0000 110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</si>
  <si>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</si>
  <si>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100 103 02000 01 0000 110</t>
  </si>
  <si>
    <t>Акцизы по подакцизным товарам (продукции), производимым на территории Российской Федерации</t>
  </si>
  <si>
    <t>100 103 02230 01 0000 110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</si>
  <si>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</si>
  <si>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</si>
  <si>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</si>
  <si>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</si>
  <si>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</si>
  <si>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</si>
  <si>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</si>
  <si>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182 105 00000 00 0000 000</t>
  </si>
  <si>
    <t>Налоги  на  совокупный  доход</t>
  </si>
  <si>
    <t xml:space="preserve">182 105 01000 00 0000 110   </t>
  </si>
  <si>
    <t>Налог, взимаемый в связи с применением упрощенной системы налогообложения</t>
  </si>
  <si>
    <t xml:space="preserve">182 105 02000 02 0000 110   </t>
  </si>
  <si>
    <t>Единый налог на вмененный доход для отдельных видов деятельности</t>
  </si>
  <si>
    <t>182 105 03000 01 0000 110</t>
  </si>
  <si>
    <t>Единый сельскохозяйственный налог</t>
  </si>
  <si>
    <t>182 105 04000 02 0000 110</t>
  </si>
  <si>
    <t>Налог, взимаемый в связи с применением патентной системы налогообложения</t>
  </si>
  <si>
    <t>182 106 00000 00 0000 000</t>
  </si>
  <si>
    <t>Налоги  на  имущество</t>
  </si>
  <si>
    <t>182 106 01020 04 0000 110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</si>
  <si>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</si>
  <si>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182 106 06000 00 0000 110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</si>
  <si>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</si>
  <si>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</si>
  <si>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</si>
  <si>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</si>
  <si>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</si>
  <si>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</si>
  <si>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</si>
  <si>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</si>
  <si>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</si>
  <si>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283 108 07150 01 0000 110</t>
  </si>
  <si>
    <t>Государственная пошлина за выдачу разрешения на установку рекламной конструкции</t>
  </si>
  <si>
    <t>283 108 07173 01 0000 110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</si>
  <si>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</si>
  <si>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000 109 00000 00 0000 000</t>
  </si>
  <si>
    <t>Задолженность и перерасчеты по отмененным налогам, сборам и иным обязательным платежам</t>
  </si>
  <si>
    <t>НАЛОГОВЫЕ ДОХОДЫ</t>
  </si>
  <si>
    <t>000 111 00000 00 0000 000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</si>
  <si>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</si>
  <si>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</si>
  <si>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</si>
  <si>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</si>
  <si>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</si>
  <si>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</si>
  <si>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287 111 05034 04 0000 120</t>
  </si>
  <si>
    <t>288 111 05034 04 0000 120</t>
  </si>
  <si>
    <t>289 111 05034 04 0000 120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</si>
  <si>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</si>
  <si>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</si>
  <si>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</si>
  <si>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</si>
  <si>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</si>
  <si>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</si>
  <si>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</si>
  <si>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</si>
  <si>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048 112 01000 01 0000 120</t>
  </si>
  <si>
    <t>Плата за негативное воздействие на окружающую среду</t>
  </si>
  <si>
    <t>048 112 01010 01 0000 120</t>
  </si>
  <si>
    <t>Плата за выбросы загрязняющих веществ в атмосферный воздух стационарными объектами</t>
  </si>
  <si>
    <t>048 112 01030 01 0000 120</t>
  </si>
  <si>
    <t>Плата за сбросы загрязняющих веществ в водные объекты</t>
  </si>
  <si>
    <t>048 112 01041 01 0000 120</t>
  </si>
  <si>
    <t>Плата за размещение отходов производства</t>
  </si>
  <si>
    <t>000 113 00000 00 0000 000</t>
  </si>
  <si>
    <t>в 3,4 раза</t>
  </si>
  <si>
    <t>000 113 01994 04 0000 130</t>
  </si>
  <si>
    <t>288 113 01994 04 0010 130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</si>
  <si>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</si>
  <si>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000 113 02064 04 0000 130</t>
  </si>
  <si>
    <t>000 113 02994 04 0000 130</t>
  </si>
  <si>
    <t>в 47,3 раза</t>
  </si>
  <si>
    <t>000 114 00000 00 0000  000</t>
  </si>
  <si>
    <t>Доходы от продажи материальных и нематериальных активов</t>
  </si>
  <si>
    <t>285 114 02042 04 0000 410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</si>
  <si>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</si>
  <si>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289 114 02042 04 0000 410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</si>
  <si>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</si>
  <si>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</si>
  <si>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288 114 02042 04 0000 440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</si>
  <si>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</si>
  <si>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289 114 02042 04 0000 440</t>
  </si>
  <si>
    <t>283 114 02043 04 0000 440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</si>
  <si>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</si>
  <si>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</si>
  <si>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</si>
  <si>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</si>
  <si>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</si>
  <si>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</si>
  <si>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</si>
  <si>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</si>
  <si>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000 1 16 00000 00 0000 000</t>
  </si>
  <si>
    <t xml:space="preserve">Штрафы, санкции, возмещение ущерба                               </t>
  </si>
  <si>
    <t>000 116 01053 01 0000 140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</si>
  <si>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</si>
  <si>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</si>
  <si>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</si>
  <si>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</si>
  <si>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</si>
  <si>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</si>
  <si>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</si>
  <si>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</si>
  <si>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</si>
  <si>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</si>
  <si>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</si>
  <si>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</si>
  <si>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</si>
  <si>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</si>
  <si>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</si>
  <si>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</si>
  <si>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</si>
  <si>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</si>
  <si>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</si>
  <si>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</si>
  <si>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</si>
  <si>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</si>
  <si>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</si>
  <si>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292 116 01154 01 0000 140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</si>
  <si>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</si>
  <si>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</si>
  <si>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</si>
  <si>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</si>
  <si>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</si>
  <si>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</si>
  <si>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</si>
  <si>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</si>
  <si>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</si>
  <si>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</si>
  <si>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</si>
  <si>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</si>
  <si>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</si>
  <si>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</si>
  <si>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</si>
  <si>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</si>
  <si>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</si>
  <si>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000  116 10031 04 0000 140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</si>
  <si>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</si>
  <si>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</si>
  <si>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</si>
  <si>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000 116 10061 04 0000 140</t>
  </si>
  <si>
    <t>000 116 10100 04 0000 140</t>
  </si>
  <si>
    <t>000 116 10123 01 0000 140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</si>
  <si>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</si>
  <si>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</si>
  <si>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</si>
  <si>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</si>
  <si>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</si>
  <si>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000 117 00000 00 0000 000</t>
  </si>
  <si>
    <t>Прочие неналоговые доходы</t>
  </si>
  <si>
    <t>000 117 01040 04 0000 180</t>
  </si>
  <si>
    <t>Невыясненные поступления</t>
  </si>
  <si>
    <t>000 117 05040 04 0000 180</t>
  </si>
  <si>
    <t>в 4,1 раз</t>
  </si>
  <si>
    <t>283 1 17 15020 04 0010 150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</si>
  <si>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</si>
  <si>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</si>
  <si>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</si>
  <si>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</si>
  <si>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</si>
  <si>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</si>
  <si>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</si>
  <si>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</si>
  <si>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</si>
  <si>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284 202 15002 04 0000 150</t>
  </si>
  <si>
    <t>Дотации бюджетам городских округов на поддержку мер по обеспечению сбалансированности бюджетов</t>
  </si>
  <si>
    <t>284 202 15009 04 0000 150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</si>
  <si>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</si>
  <si>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284 202 19999 04 0000 150</t>
  </si>
  <si>
    <t>Прочие дотации бюджетам городских округов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</si>
  <si>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</si>
  <si>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</si>
  <si>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</si>
  <si>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</si>
  <si>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</si>
  <si>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</si>
  <si>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</si>
  <si>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</si>
  <si>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</si>
  <si>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</si>
  <si>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000 202 25169 04 0000 150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</si>
  <si>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</si>
  <si>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000 202 25229 04 0000 150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</si>
  <si>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</si>
  <si>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283 202 25269 04 0000 150</t>
  </si>
  <si>
    <t>Субсидии бюджетам городских округов на закупку контейнеров для раздельного накопления твердых коммунальных отходов</t>
  </si>
  <si>
    <t>288 202 25304 04 0000 150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</si>
  <si>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</si>
  <si>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289 2 02 25467 04 0000 150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</si>
  <si>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</si>
  <si>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283 202 25497 04 0000 150</t>
  </si>
  <si>
    <t>Субсидии бюджетам городских округов на реализацию мероприятий по обеспечению жильем молодых семей</t>
  </si>
  <si>
    <t>283 202 25511 04 0000 150</t>
  </si>
  <si>
    <t>Субсидии бюджетам на проведение комплексных кадастровых работ</t>
  </si>
  <si>
    <t>289 202 25519 04 0000 150</t>
  </si>
  <si>
    <t>Субсидии бюджетам городских округов на поддержку отрасли культуры</t>
  </si>
  <si>
    <t>283 202 25555 04 0000 150</t>
  </si>
  <si>
    <t>Субсидии бюджетам городских округов на реализацию программ формирования современной городской среды</t>
  </si>
  <si>
    <t>000 202 25590 04 0000 150</t>
  </si>
  <si>
    <t>Субсидии бюджетам городских округов на техническое оснащение муниципальных музеев</t>
  </si>
  <si>
    <t>000 202 25753 04 0000 150</t>
  </si>
  <si>
    <t>Субсидии бюджетам городских округов на софинансирование закупки оборудования для создания "умных" спортивных площадок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</si>
  <si>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</si>
  <si>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</si>
  <si>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283 202 29999 04 0000 150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</si>
  <si>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</si>
  <si>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285 202 29999 04 0000 150</t>
  </si>
  <si>
    <t xml:space="preserve">Прочие субсидии бюджетам городских округов </t>
  </si>
  <si>
    <t>287 202 29999 04 0000 150</t>
  </si>
  <si>
    <t>288 202 29999 04 0000 150</t>
  </si>
  <si>
    <t>289 202 29999 04 0000 150</t>
  </si>
  <si>
    <t>000 2 02 30000 00 0000 150</t>
  </si>
  <si>
    <t>Субвенции бюджетам субъектов Российской Федерации и муниципальных образований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</si>
  <si>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</si>
  <si>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</si>
  <si>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</si>
  <si>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</si>
  <si>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</si>
  <si>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</t>
  </si>
  <si>
    <t>285 202 30024 04 0000 150</t>
  </si>
  <si>
    <t>288 202 30024 04 0000 150</t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</si>
  <si>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</si>
  <si>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</si>
  <si>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</si>
  <si>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</si>
  <si>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</si>
  <si>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</si>
  <si>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</si>
  <si>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</si>
  <si>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</si>
  <si>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</si>
  <si>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</si>
  <si>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</si>
  <si>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</si>
  <si>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</si>
  <si>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</si>
  <si>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</si>
  <si>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</si>
  <si>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</si>
  <si>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285 202 35462 04 0000 150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</si>
  <si>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</si>
  <si>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283 202 35469 04 0000 150</t>
  </si>
  <si>
    <t>Субвенции бюджетам городских округов на проведение Всероссийской переписи населения 2020 года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</si>
  <si>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</si>
  <si>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</si>
  <si>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</si>
  <si>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</t>
  </si>
  <si>
    <t>000 2 02 40000 00 0000 150</t>
  </si>
  <si>
    <t>Иные межбюджетные трансферты</t>
  </si>
  <si>
    <t>288 202 45179 04 0000 150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</si>
  <si>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</si>
  <si>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288 202 45303 04 0000 150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</si>
  <si>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</si>
  <si>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289 202 45454 04 0000 150</t>
  </si>
  <si>
    <t>Межбюджетные трансферты, передаваемые бюджетам на создание модельных муниципальных библиотек</t>
  </si>
  <si>
    <t>283 202 49999 04 0000 150</t>
  </si>
  <si>
    <t>Прочие межбюджетные трансферты, передаваемые бюджетам городских округов</t>
  </si>
  <si>
    <t>285 202 49999 04 0000 150</t>
  </si>
  <si>
    <t>289 202 49999 04 0000 150</t>
  </si>
  <si>
    <t>000 2 04 04000 00 0000 150</t>
  </si>
  <si>
    <t>Безвозмездные поступления от негосударственных организаций</t>
  </si>
  <si>
    <t>285 2 04 04010 04 0000 150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</si>
  <si>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</si>
  <si>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287 204 04020 04 0000 150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</si>
  <si>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</si>
  <si>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288 204 04020 04 0000 150</t>
  </si>
  <si>
    <t>289 204 04020 04 0000 150</t>
  </si>
  <si>
    <t>000 207 00000 00 0000 150</t>
  </si>
  <si>
    <t>Прочие безвозмездные поступления</t>
  </si>
  <si>
    <t>285 207 04020 04 0000 150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</si>
  <si>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</si>
  <si>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287 207 04020 04 0000 150</t>
  </si>
  <si>
    <t>288 207 04020 04 0000 150</t>
  </si>
  <si>
    <t>000 218 00000 04 0000 150</t>
  </si>
  <si>
    <t>000 219 00000 04 0000 150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</si>
  <si>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городских округов
</t>
  </si>
  <si>
    <t>БЕЗВОЗМЕЗДНЫЕ ПОСТУПЛЕНИЯ</t>
  </si>
  <si>
    <t>ВСЕГО ДОХОДОВ</t>
  </si>
  <si>
    <t>Приложение  2</t>
  </si>
  <si>
    <t xml:space="preserve">Источники 
внутреннего финансирования дефицита бюджета Миасского  городского округа 
за 2022 год  </t>
  </si>
  <si>
    <t>Код бюджетной классификации РФ</t>
  </si>
  <si>
    <t>Наименование источника средств</t>
  </si>
  <si>
    <t xml:space="preserve">Уточненный бюджет 
на 2022 год, тыс.рублей </t>
  </si>
  <si>
    <t>Исполнено               за 2022 год, тыс.рублей</t>
  </si>
  <si>
    <t>Источники внутреннего финансирования дефицита бюджетов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</si>
  <si>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</si>
  <si>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</si>
  <si>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</si>
  <si>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</si>
  <si>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</si>
  <si>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</si>
  <si>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</si>
  <si>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000 01 05 02 01 04 0000 510</t>
  </si>
  <si>
    <t>Увеличение прочих остатков денежных средств  бюджетов городских округов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</si>
  <si>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</si>
  <si>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</si>
  <si>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</si>
  <si>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</si>
  <si>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</si>
  <si>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</si>
  <si>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000 01 05 02 01 04 0000 610</t>
  </si>
  <si>
    <t xml:space="preserve">Уменьшение прочих остатков денежных средств бюджетов городских округов
</t>
  </si>
  <si>
    <t>000 01 06 10 00 00 0000 000</t>
  </si>
  <si>
    <t>Приложение 8</t>
  </si>
  <si>
    <t>Приложение 6</t>
  </si>
  <si>
    <t>Источники внутренних заимствований</t>
  </si>
  <si>
    <t>Срок погашения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</si>
  <si>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</si>
  <si>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</si>
  <si>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</si>
  <si>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</si>
  <si>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</si>
  <si>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-</t>
  </si>
  <si>
    <t xml:space="preserve"> - </t>
  </si>
  <si>
    <t>Приложение 7</t>
  </si>
  <si>
    <t>Источники внешних заимствований</t>
  </si>
  <si>
    <t>План на 2022 год</t>
  </si>
  <si>
    <t xml:space="preserve">Распределение бюджетных ассигнований по разделам и подразделам классификации расходов бюджета за 2022 год </t>
  </si>
  <si>
    <t xml:space="preserve">Ведомственная структура расходов бюджета Миасского городского округа за 2022 год </t>
  </si>
  <si>
    <t xml:space="preserve">в бюджет Миасского городского округа за 2022 год </t>
  </si>
  <si>
    <t xml:space="preserve">Программа муниципальных внутренних заимствований за 2022 год </t>
  </si>
  <si>
    <t>Операции по управлению остатками средств на единых счетах бюджетов</t>
  </si>
  <si>
    <t>к прилож. 2</t>
  </si>
  <si>
    <t>000 01 00 00 00 00 0000 000</t>
  </si>
  <si>
    <t>000 01 05 00 00 00 0000 000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</si>
  <si>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</si>
  <si>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за 2022 год </t>
  </si>
  <si>
    <t xml:space="preserve">Программа муниципальных внешних заимствований за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</si>
</sst>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/>
    <xf numFmtId="0" fontId="13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312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center" vertical="center" wrapText="1"/>
    </xf>
    <xf numFmtId="0" fontId="3" fillId="0" borderId="0" xfId="2" applyFont="1"/>
    <xf numFmtId="49" fontId="3" fillId="0" borderId="0" xfId="13" applyNumberFormat="1" applyFont="1" applyAlignment="1">
      <alignment horizontal="left"/>
    </xf>
    <xf numFmtId="0" fontId="15" fillId="0" borderId="0" xfId="0" applyFont="1" applyFill="1" applyAlignment="1">
      <alignment horizontal="right"/>
    </xf>
    <xf numFmtId="0" fontId="3" fillId="0" borderId="0" xfId="13" applyFont="1"/>
    <xf numFmtId="0" fontId="3" fillId="0" borderId="0" xfId="0" applyFont="1" applyAlignment="1">
      <alignment horizontal="right"/>
    </xf>
    <xf numFmtId="0" fontId="3" fillId="0" borderId="0" xfId="13" applyFont="1" applyAlignment="1"/>
    <xf numFmtId="0" fontId="15" fillId="0" borderId="0" xfId="0" applyFont="1" applyAlignment="1">
      <alignment horizontal="left"/>
    </xf>
    <xf numFmtId="0" fontId="15" fillId="0" borderId="0" xfId="13" applyFont="1"/>
    <xf numFmtId="166" fontId="4" fillId="2" borderId="0" xfId="22" applyNumberFormat="1" applyFont="1" applyFill="1" applyBorder="1" applyAlignment="1">
      <alignment horizontal="center" wrapText="1"/>
    </xf>
    <xf numFmtId="0" fontId="3" fillId="2" borderId="0" xfId="22" applyFont="1" applyFill="1" applyAlignment="1">
      <alignment vertical="center" wrapText="1"/>
    </xf>
    <xf numFmtId="166" fontId="4" fillId="2" borderId="0" xfId="22" applyNumberFormat="1" applyFont="1" applyFill="1" applyAlignment="1">
      <alignment horizontal="center" vertical="center" wrapText="1"/>
    </xf>
    <xf numFmtId="0" fontId="3" fillId="2" borderId="1" xfId="22" applyFont="1" applyFill="1" applyBorder="1" applyAlignment="1">
      <alignment horizontal="center" vertical="center" wrapText="1"/>
    </xf>
    <xf numFmtId="167" fontId="3" fillId="2" borderId="1" xfId="6" applyNumberFormat="1" applyFont="1" applyFill="1" applyBorder="1" applyAlignment="1">
      <alignment horizontal="center" vertical="center" wrapText="1"/>
    </xf>
    <xf numFmtId="0" fontId="15" fillId="2" borderId="1" xfId="22" applyFont="1" applyFill="1" applyBorder="1" applyAlignment="1">
      <alignment horizontal="center" vertical="center" wrapText="1"/>
    </xf>
    <xf numFmtId="0" fontId="16" fillId="2" borderId="0" xfId="22" applyFont="1" applyFill="1" applyAlignment="1">
      <alignment vertical="center" wrapText="1"/>
    </xf>
    <xf numFmtId="0" fontId="17" fillId="2" borderId="0" xfId="22" applyFont="1" applyFill="1" applyAlignment="1">
      <alignment vertical="center" wrapText="1"/>
    </xf>
    <xf numFmtId="0" fontId="4" fillId="2" borderId="1" xfId="22" applyFont="1" applyFill="1" applyBorder="1" applyAlignment="1">
      <alignment horizontal="center" vertical="center" wrapText="1"/>
    </xf>
    <xf numFmtId="0" fontId="4" fillId="2" borderId="1" xfId="22" applyFont="1" applyFill="1" applyBorder="1" applyAlignment="1">
      <alignment vertical="center" wrapText="1"/>
    </xf>
    <xf numFmtId="165" fontId="4" fillId="2" borderId="1" xfId="15" applyNumberFormat="1" applyFont="1" applyFill="1" applyBorder="1" applyAlignment="1">
      <alignment horizontal="center" vertical="center" wrapText="1"/>
    </xf>
    <xf numFmtId="0" fontId="18" fillId="2" borderId="0" xfId="22" applyFont="1" applyFill="1" applyAlignment="1">
      <alignment vertical="center" wrapText="1"/>
    </xf>
    <xf numFmtId="3" fontId="3" fillId="2" borderId="4" xfId="22" applyNumberFormat="1" applyFont="1" applyFill="1" applyBorder="1" applyAlignment="1">
      <alignment horizontal="center" vertical="center" wrapText="1"/>
    </xf>
    <xf numFmtId="0" fontId="3" fillId="2" borderId="1" xfId="22" applyFont="1" applyFill="1" applyBorder="1" applyAlignment="1">
      <alignment horizontal="justify" vertical="center" wrapText="1"/>
    </xf>
    <xf numFmtId="165" fontId="3" fillId="2" borderId="1" xfId="22" applyNumberFormat="1" applyFont="1" applyFill="1" applyBorder="1" applyAlignment="1">
      <alignment horizontal="center" vertical="center" wrapText="1"/>
    </xf>
    <xf numFmtId="165" fontId="3" fillId="2" borderId="1" xfId="15" applyNumberFormat="1" applyFont="1" applyFill="1" applyBorder="1" applyAlignment="1">
      <alignment horizontal="center" vertical="center" wrapText="1"/>
    </xf>
    <xf numFmtId="3" fontId="3" fillId="2" borderId="1" xfId="22" applyNumberFormat="1" applyFont="1" applyFill="1" applyBorder="1" applyAlignment="1">
      <alignment horizontal="center" vertical="center" wrapText="1"/>
    </xf>
    <xf numFmtId="3" fontId="3" fillId="2" borderId="1" xfId="22" applyNumberFormat="1" applyFont="1" applyFill="1" applyBorder="1" applyAlignment="1">
      <alignment horizontal="justify" vertical="center" wrapText="1"/>
    </xf>
    <xf numFmtId="3" fontId="4" fillId="2" borderId="1" xfId="22" applyNumberFormat="1" applyFont="1" applyFill="1" applyBorder="1" applyAlignment="1">
      <alignment horizontal="center" vertical="center" wrapText="1"/>
    </xf>
    <xf numFmtId="3" fontId="4" fillId="2" borderId="1" xfId="22" applyNumberFormat="1" applyFont="1" applyFill="1" applyBorder="1" applyAlignment="1">
      <alignment horizontal="justify" vertical="center" wrapText="1"/>
    </xf>
    <xf numFmtId="0" fontId="4" fillId="2" borderId="1" xfId="22" quotePrefix="1" applyFont="1" applyFill="1" applyBorder="1" applyAlignment="1">
      <alignment horizontal="left" vertical="center" wrapText="1"/>
    </xf>
    <xf numFmtId="0" fontId="3" fillId="2" borderId="1" xfId="22" applyFont="1" applyFill="1" applyBorder="1" applyAlignment="1">
      <alignment horizontal="left" vertical="center" wrapText="1"/>
    </xf>
    <xf numFmtId="0" fontId="4" fillId="2" borderId="1" xfId="22" quotePrefix="1" applyFont="1" applyFill="1" applyBorder="1" applyAlignment="1">
      <alignment horizontal="justify" vertical="center" wrapText="1"/>
    </xf>
    <xf numFmtId="0" fontId="4" fillId="2" borderId="1" xfId="22" applyFont="1" applyFill="1" applyBorder="1" applyAlignment="1">
      <alignment horizontal="justify" vertical="center" wrapText="1"/>
    </xf>
    <xf numFmtId="0" fontId="3" fillId="0" borderId="1" xfId="22" applyFont="1" applyFill="1" applyBorder="1" applyAlignment="1">
      <alignment horizontal="justify" vertical="center" wrapText="1"/>
    </xf>
    <xf numFmtId="0" fontId="18" fillId="2" borderId="0" xfId="22" applyFont="1" applyFill="1" applyAlignment="1">
      <alignment horizontal="center" vertical="center" wrapText="1"/>
    </xf>
    <xf numFmtId="165" fontId="18" fillId="2" borderId="0" xfId="22" applyNumberFormat="1" applyFont="1" applyFill="1" applyAlignment="1">
      <alignment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0" fontId="3" fillId="2" borderId="1" xfId="12" applyNumberFormat="1" applyFont="1" applyFill="1" applyBorder="1" applyAlignment="1">
      <alignment horizontal="justify" vertical="center" wrapText="1"/>
    </xf>
    <xf numFmtId="0" fontId="3" fillId="2" borderId="1" xfId="22" applyNumberFormat="1" applyFont="1" applyFill="1" applyBorder="1" applyAlignment="1">
      <alignment horizontal="justify" vertical="center" wrapText="1"/>
    </xf>
    <xf numFmtId="0" fontId="3" fillId="2" borderId="1" xfId="22" applyFont="1" applyFill="1" applyBorder="1" applyAlignment="1">
      <alignment vertical="center" wrapText="1"/>
    </xf>
    <xf numFmtId="0" fontId="3" fillId="3" borderId="1" xfId="22" applyFont="1" applyFill="1" applyBorder="1" applyAlignment="1">
      <alignment horizontal="center" vertical="center" wrapText="1"/>
    </xf>
    <xf numFmtId="0" fontId="17" fillId="3" borderId="0" xfId="22" applyFont="1" applyFill="1" applyAlignment="1">
      <alignment vertical="center" wrapText="1"/>
    </xf>
    <xf numFmtId="0" fontId="17" fillId="4" borderId="0" xfId="22" applyFont="1" applyFill="1" applyAlignment="1">
      <alignment vertical="center" wrapText="1"/>
    </xf>
    <xf numFmtId="0" fontId="3" fillId="2" borderId="1" xfId="22" applyNumberFormat="1" applyFont="1" applyFill="1" applyBorder="1" applyAlignment="1">
      <alignment horizontal="justify" vertical="center"/>
    </xf>
    <xf numFmtId="49" fontId="3" fillId="0" borderId="1" xfId="22" applyNumberFormat="1" applyFont="1" applyBorder="1" applyAlignment="1">
      <alignment horizontal="justify" vertical="center" wrapText="1"/>
    </xf>
    <xf numFmtId="165" fontId="3" fillId="2" borderId="6" xfId="15" applyNumberFormat="1" applyFont="1" applyFill="1" applyBorder="1" applyAlignment="1">
      <alignment horizontal="center" vertical="center" wrapText="1"/>
    </xf>
    <xf numFmtId="0" fontId="3" fillId="0" borderId="1" xfId="22" applyNumberFormat="1" applyFont="1" applyBorder="1" applyAlignment="1">
      <alignment horizontal="justify" vertical="center" wrapText="1"/>
    </xf>
    <xf numFmtId="0" fontId="20" fillId="2" borderId="0" xfId="22" applyFont="1" applyFill="1" applyAlignment="1">
      <alignment vertical="center" wrapText="1"/>
    </xf>
    <xf numFmtId="165" fontId="3" fillId="0" borderId="1" xfId="15" applyNumberFormat="1" applyFont="1" applyFill="1" applyBorder="1" applyAlignment="1">
      <alignment horizontal="center" vertical="center" wrapText="1"/>
    </xf>
    <xf numFmtId="0" fontId="21" fillId="2" borderId="0" xfId="22" applyFont="1" applyFill="1" applyBorder="1" applyAlignment="1">
      <alignment vertical="center" wrapText="1"/>
    </xf>
    <xf numFmtId="0" fontId="17" fillId="2" borderId="0" xfId="22" applyFont="1" applyFill="1" applyBorder="1" applyAlignment="1">
      <alignment horizontal="center" vertical="center" wrapText="1"/>
    </xf>
    <xf numFmtId="0" fontId="20" fillId="2" borderId="0" xfId="22" applyFont="1" applyFill="1" applyBorder="1" applyAlignment="1">
      <alignment vertical="center" wrapText="1"/>
    </xf>
    <xf numFmtId="165" fontId="15" fillId="2" borderId="1" xfId="15" applyNumberFormat="1" applyFont="1" applyFill="1" applyBorder="1" applyAlignment="1">
      <alignment horizontal="center" vertical="center" wrapText="1"/>
    </xf>
    <xf numFmtId="49" fontId="4" fillId="2" borderId="7" xfId="12" applyNumberFormat="1" applyFont="1" applyFill="1" applyBorder="1" applyAlignment="1">
      <alignment horizontal="left" vertical="center" wrapText="1"/>
    </xf>
    <xf numFmtId="49" fontId="4" fillId="2" borderId="1" xfId="22" applyNumberFormat="1" applyFont="1" applyFill="1" applyBorder="1" applyAlignment="1">
      <alignment horizontal="left" vertical="center" wrapText="1"/>
    </xf>
    <xf numFmtId="0" fontId="4" fillId="2" borderId="1" xfId="22" applyFont="1" applyFill="1" applyBorder="1" applyAlignment="1">
      <alignment horizontal="left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vertical="center" wrapText="1"/>
    </xf>
    <xf numFmtId="0" fontId="3" fillId="2" borderId="1" xfId="22" applyFont="1" applyFill="1" applyBorder="1" applyAlignment="1">
      <alignment horizontal="justify" vertical="center"/>
    </xf>
    <xf numFmtId="3" fontId="3" fillId="0" borderId="1" xfId="22" applyNumberFormat="1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0" fontId="15" fillId="2" borderId="1" xfId="22" applyFont="1" applyFill="1" applyBorder="1" applyAlignment="1">
      <alignment horizontal="justify" vertical="center" wrapText="1"/>
    </xf>
    <xf numFmtId="0" fontId="15" fillId="0" borderId="1" xfId="22" applyFont="1" applyFill="1" applyBorder="1" applyAlignment="1">
      <alignment horizontal="center" vertical="center" wrapText="1"/>
    </xf>
    <xf numFmtId="0" fontId="15" fillId="0" borderId="1" xfId="22" applyFont="1" applyFill="1" applyBorder="1" applyAlignment="1">
      <alignment horizontal="justify" vertical="center" wrapText="1"/>
    </xf>
    <xf numFmtId="165" fontId="15" fillId="0" borderId="1" xfId="15" applyNumberFormat="1" applyFont="1" applyFill="1" applyBorder="1" applyAlignment="1">
      <alignment horizontal="center" vertical="center" wrapText="1"/>
    </xf>
    <xf numFmtId="0" fontId="17" fillId="2" borderId="0" xfId="22" applyFont="1" applyFill="1" applyAlignment="1">
      <alignment horizontal="center" vertical="center" wrapText="1"/>
    </xf>
    <xf numFmtId="0" fontId="16" fillId="2" borderId="0" xfId="22" applyFont="1" applyFill="1" applyAlignment="1">
      <alignment horizontal="left" vertical="center"/>
    </xf>
    <xf numFmtId="0" fontId="23" fillId="2" borderId="0" xfId="22" applyFont="1" applyFill="1" applyAlignment="1">
      <alignment vertical="center" wrapText="1"/>
    </xf>
    <xf numFmtId="0" fontId="24" fillId="2" borderId="0" xfId="22" applyFont="1" applyFill="1" applyAlignment="1">
      <alignment horizontal="center" vertical="center" wrapText="1"/>
    </xf>
    <xf numFmtId="167" fontId="24" fillId="2" borderId="0" xfId="6" applyNumberFormat="1" applyFont="1" applyFill="1" applyAlignment="1">
      <alignment horizontal="center" vertical="center" wrapText="1"/>
    </xf>
    <xf numFmtId="0" fontId="25" fillId="2" borderId="0" xfId="22" applyFont="1" applyFill="1" applyAlignment="1">
      <alignment horizontal="center" vertical="center" wrapText="1"/>
    </xf>
    <xf numFmtId="0" fontId="16" fillId="2" borderId="0" xfId="22" applyFont="1" applyFill="1" applyAlignment="1">
      <alignment horizontal="center" vertical="center" wrapText="1"/>
    </xf>
    <xf numFmtId="0" fontId="23" fillId="2" borderId="0" xfId="22" applyFont="1" applyFill="1" applyAlignment="1">
      <alignment horizontal="center" vertical="center" wrapText="1"/>
    </xf>
    <xf numFmtId="167" fontId="23" fillId="2" borderId="0" xfId="6" applyNumberFormat="1" applyFont="1" applyFill="1" applyAlignment="1">
      <alignment horizontal="center" vertical="center" wrapText="1"/>
    </xf>
    <xf numFmtId="0" fontId="25" fillId="2" borderId="0" xfId="22" applyFont="1" applyFill="1" applyAlignment="1">
      <alignment vertical="center" wrapText="1"/>
    </xf>
    <xf numFmtId="0" fontId="3" fillId="0" borderId="0" xfId="13" applyFont="1" applyAlignment="1">
      <alignment horizontal="right"/>
    </xf>
    <xf numFmtId="0" fontId="9" fillId="0" borderId="0" xfId="13" applyFont="1"/>
    <xf numFmtId="0" fontId="3" fillId="0" borderId="0" xfId="0" applyFont="1" applyFill="1" applyAlignment="1">
      <alignment horizontal="right"/>
    </xf>
    <xf numFmtId="0" fontId="15" fillId="0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0" borderId="0" xfId="13" applyFont="1" applyAlignment="1"/>
    <xf numFmtId="0" fontId="15" fillId="0" borderId="0" xfId="13" applyFont="1" applyAlignment="1">
      <alignment horizontal="center" vertical="center" wrapText="1"/>
    </xf>
    <xf numFmtId="0" fontId="27" fillId="0" borderId="0" xfId="13" applyFont="1" applyAlignment="1">
      <alignment horizontal="center" vertical="center" wrapText="1"/>
    </xf>
    <xf numFmtId="165" fontId="3" fillId="0" borderId="1" xfId="13" applyNumberFormat="1" applyFont="1" applyBorder="1" applyAlignment="1">
      <alignment horizontal="center" vertical="center" wrapText="1"/>
    </xf>
    <xf numFmtId="165" fontId="15" fillId="0" borderId="1" xfId="13" applyNumberFormat="1" applyFont="1" applyBorder="1" applyAlignment="1">
      <alignment horizontal="center" vertical="center" wrapText="1"/>
    </xf>
    <xf numFmtId="165" fontId="3" fillId="2" borderId="1" xfId="1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15" fillId="2" borderId="1" xfId="13" applyNumberFormat="1" applyFont="1" applyFill="1" applyBorder="1" applyAlignment="1">
      <alignment horizontal="center" vertical="center" wrapText="1"/>
    </xf>
    <xf numFmtId="165" fontId="3" fillId="2" borderId="1" xfId="13" applyNumberFormat="1" applyFont="1" applyFill="1" applyBorder="1" applyAlignment="1">
      <alignment horizontal="center" vertical="center"/>
    </xf>
    <xf numFmtId="165" fontId="15" fillId="2" borderId="1" xfId="13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0" fontId="3" fillId="0" borderId="0" xfId="11" applyFont="1"/>
    <xf numFmtId="0" fontId="15" fillId="0" borderId="0" xfId="0" applyFont="1" applyFill="1"/>
    <xf numFmtId="0" fontId="4" fillId="0" borderId="0" xfId="11" applyFont="1"/>
    <xf numFmtId="0" fontId="3" fillId="0" borderId="1" xfId="11" applyFont="1" applyBorder="1" applyAlignment="1">
      <alignment horizontal="center" vertical="center"/>
    </xf>
    <xf numFmtId="0" fontId="3" fillId="0" borderId="1" xfId="11" applyFont="1" applyBorder="1" applyAlignment="1">
      <alignment horizontal="center" vertical="justify"/>
    </xf>
    <xf numFmtId="0" fontId="3" fillId="0" borderId="1" xfId="11" applyFont="1" applyBorder="1" applyAlignment="1">
      <alignment horizontal="justify" vertical="center" wrapText="1"/>
    </xf>
    <xf numFmtId="165" fontId="3" fillId="0" borderId="1" xfId="11" applyNumberFormat="1" applyFont="1" applyFill="1" applyBorder="1" applyAlignment="1">
      <alignment horizontal="center" vertical="center"/>
    </xf>
    <xf numFmtId="0" fontId="3" fillId="0" borderId="1" xfId="11" applyFont="1" applyBorder="1" applyAlignment="1">
      <alignment vertical="center" wrapText="1"/>
    </xf>
    <xf numFmtId="0" fontId="3" fillId="0" borderId="1" xfId="11" applyFont="1" applyBorder="1" applyAlignment="1">
      <alignment vertical="center"/>
    </xf>
    <xf numFmtId="0" fontId="28" fillId="0" borderId="0" xfId="11" applyFont="1" applyAlignment="1">
      <alignment horizontal="left" vertical="center"/>
    </xf>
    <xf numFmtId="0" fontId="3" fillId="0" borderId="1" xfId="11" applyFont="1" applyFill="1" applyBorder="1" applyAlignment="1">
      <alignment horizontal="center" vertical="justify"/>
    </xf>
    <xf numFmtId="0" fontId="3" fillId="2" borderId="0" xfId="2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11" applyFont="1" applyFill="1"/>
    <xf numFmtId="0" fontId="15" fillId="0" borderId="0" xfId="0" applyFont="1" applyAlignment="1">
      <alignment horizontal="right"/>
    </xf>
    <xf numFmtId="49" fontId="3" fillId="0" borderId="1" xfId="13" applyNumberFormat="1" applyFont="1" applyBorder="1" applyAlignment="1">
      <alignment horizontal="center" vertical="center" wrapText="1"/>
    </xf>
    <xf numFmtId="49" fontId="3" fillId="2" borderId="1" xfId="13" applyNumberFormat="1" applyFont="1" applyFill="1" applyBorder="1" applyAlignment="1">
      <alignment horizontal="center" vertical="center" wrapText="1"/>
    </xf>
    <xf numFmtId="49" fontId="3" fillId="2" borderId="1" xfId="13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right" vertical="center"/>
    </xf>
    <xf numFmtId="0" fontId="9" fillId="2" borderId="0" xfId="0" applyFont="1" applyFill="1" applyBorder="1" applyAlignment="1">
      <alignment horizontal="right"/>
    </xf>
    <xf numFmtId="49" fontId="4" fillId="2" borderId="3" xfId="12" applyNumberFormat="1" applyFont="1" applyFill="1" applyBorder="1" applyAlignment="1">
      <alignment horizontal="center" vertical="center" wrapText="1"/>
    </xf>
    <xf numFmtId="49" fontId="4" fillId="2" borderId="6" xfId="12" applyNumberFormat="1" applyFont="1" applyFill="1" applyBorder="1" applyAlignment="1">
      <alignment horizontal="center" vertical="center" wrapText="1"/>
    </xf>
    <xf numFmtId="0" fontId="4" fillId="2" borderId="3" xfId="22" applyFont="1" applyFill="1" applyBorder="1" applyAlignment="1">
      <alignment horizontal="left" vertical="center" wrapText="1"/>
    </xf>
    <xf numFmtId="0" fontId="3" fillId="0" borderId="6" xfId="22" applyFont="1" applyBorder="1" applyAlignment="1">
      <alignment horizontal="left"/>
    </xf>
    <xf numFmtId="49" fontId="4" fillId="2" borderId="1" xfId="12" applyNumberFormat="1" applyFont="1" applyFill="1" applyBorder="1" applyAlignment="1">
      <alignment horizontal="left" vertical="center" wrapText="1"/>
    </xf>
    <xf numFmtId="0" fontId="16" fillId="2" borderId="0" xfId="22" applyFont="1" applyFill="1" applyAlignment="1">
      <alignment horizontal="left" vertical="center" wrapText="1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166" fontId="4" fillId="2" borderId="0" xfId="22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0" xfId="1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11" applyFont="1" applyAlignment="1">
      <alignment horizontal="center" vertical="center"/>
    </xf>
    <xf numFmtId="0" fontId="15" fillId="0" borderId="0" xfId="0" applyFont="1" applyAlignment="1"/>
    <xf numFmtId="0" fontId="26" fillId="0" borderId="0" xfId="13" applyFont="1" applyAlignment="1">
      <alignment horizontal="center" vertical="justify" wrapText="1"/>
    </xf>
    <xf numFmtId="0" fontId="3" fillId="0" borderId="4" xfId="13" applyFont="1" applyBorder="1" applyAlignment="1">
      <alignment horizontal="center" vertical="center" wrapText="1"/>
    </xf>
    <xf numFmtId="0" fontId="3" fillId="0" borderId="2" xfId="13" applyFont="1" applyBorder="1" applyAlignment="1">
      <alignment horizontal="center" vertical="center" wrapText="1"/>
    </xf>
    <xf numFmtId="0" fontId="3" fillId="0" borderId="5" xfId="13" applyFont="1" applyBorder="1" applyAlignment="1">
      <alignment horizontal="center" vertical="center" wrapText="1"/>
    </xf>
    <xf numFmtId="49" fontId="27" fillId="0" borderId="4" xfId="13" applyNumberFormat="1" applyFont="1" applyBorder="1" applyAlignment="1">
      <alignment horizontal="center" vertical="center" wrapText="1"/>
    </xf>
    <xf numFmtId="49" fontId="27" fillId="0" borderId="2" xfId="13" applyNumberFormat="1" applyFont="1" applyBorder="1" applyAlignment="1">
      <alignment horizontal="center" vertical="center" wrapText="1"/>
    </xf>
    <xf numFmtId="49" fontId="27" fillId="0" borderId="5" xfId="13" applyNumberFormat="1" applyFont="1" applyBorder="1" applyAlignment="1">
      <alignment horizontal="center" vertical="center" wrapText="1"/>
    </xf>
    <xf numFmtId="0" fontId="15" fillId="0" borderId="4" xfId="13" applyFont="1" applyBorder="1" applyAlignment="1">
      <alignment horizontal="center" vertical="center" wrapText="1"/>
    </xf>
    <xf numFmtId="0" fontId="15" fillId="0" borderId="2" xfId="13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 wrapText="1"/>
    </xf>
  </cellXfs>
  <cellStyles count="23">
    <cellStyle name="Normal" xfId="10"/>
    <cellStyle name="Обычный" xfId="0" builtinId="0"/>
    <cellStyle name="Обычный 2" xfId="1"/>
    <cellStyle name="Обычный 2 2" xfId="2"/>
    <cellStyle name="Обычный 2 2 2" xfId="22"/>
    <cellStyle name="Обычный 2 3" xfId="3"/>
    <cellStyle name="Обычный 3" xfId="4"/>
    <cellStyle name="Обычный 3 2" xfId="5"/>
    <cellStyle name="Обычный 4" xfId="7"/>
    <cellStyle name="Обычный 5" xfId="9"/>
    <cellStyle name="Обычный_бюджет на 2008 год 1" xfId="11"/>
    <cellStyle name="Обычный_Лист2" xfId="12"/>
    <cellStyle name="Обычный_Приложение №1+№4" xfId="13"/>
    <cellStyle name="Процентный 2" xfId="14"/>
    <cellStyle name="Финансовый" xfId="6" builtinId="3"/>
    <cellStyle name="Финансовый 2" xfId="8"/>
    <cellStyle name="Финансовый 2 2" xfId="15"/>
    <cellStyle name="Финансовый 2 2 2" xfId="16"/>
    <cellStyle name="Финансовый 2 3" xfId="17"/>
    <cellStyle name="Финансовый 2 4" xfId="18"/>
    <cellStyle name="Финансовый 2 5" xfId="19"/>
    <cellStyle name="Финансовый 3" xfId="20"/>
    <cellStyle name="Финансовый 4" xfId="2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Normal="100" workbookViewId="0">
      <selection activeCell="K14" sqref="K14"/>
    </sheetView>
  </sheetViews>
  <sheetFormatPr defaultRowHeight="15.75" x14ac:dyDescent="0.25"/>
  <cols>
    <col min="1" max="1" width="88" style="262" customWidth="1"/>
    <col min="2" max="2" width="14.42578125" style="268" customWidth="1"/>
    <col min="3" max="3" width="17.140625" style="161" customWidth="1"/>
    <col min="4" max="16384" width="9.140625" style="161"/>
  </cols>
  <sheetData>
    <row r="1" spans="1:3" s="160" customFormat="1" x14ac:dyDescent="0.25">
      <c r="A1" s="275" t="s">
        <v>1011</v>
      </c>
      <c r="B1" s="275"/>
      <c r="C1" s="159"/>
    </row>
    <row r="2" spans="1:3" s="262" customFormat="1" x14ac:dyDescent="0.25">
      <c r="A2" s="276" t="s">
        <v>1010</v>
      </c>
      <c r="B2" s="276"/>
    </row>
    <row r="3" spans="1:3" x14ac:dyDescent="0.25">
      <c r="A3" s="263" t="s">
        <v>1012</v>
      </c>
      <c r="B3" s="84"/>
    </row>
    <row r="4" spans="1:3" x14ac:dyDescent="0.25">
      <c r="A4" s="269" t="s">
        <v>1400</v>
      </c>
      <c r="B4" s="84"/>
    </row>
    <row r="5" spans="1:3" x14ac:dyDescent="0.25">
      <c r="A5" s="277"/>
      <c r="B5" s="277"/>
    </row>
    <row r="6" spans="1:3" ht="51" customHeight="1" x14ac:dyDescent="0.25">
      <c r="A6" s="264" t="s">
        <v>1013</v>
      </c>
      <c r="B6" s="264" t="s">
        <v>1014</v>
      </c>
    </row>
    <row r="7" spans="1:3" ht="31.5" customHeight="1" x14ac:dyDescent="0.25">
      <c r="A7" s="265" t="s">
        <v>1015</v>
      </c>
      <c r="B7" s="264"/>
    </row>
    <row r="8" spans="1:3" ht="31.5" customHeight="1" x14ac:dyDescent="0.25">
      <c r="A8" s="266" t="s">
        <v>1016</v>
      </c>
      <c r="B8" s="267">
        <v>100</v>
      </c>
    </row>
    <row r="9" spans="1:3" ht="18" customHeight="1" x14ac:dyDescent="0.25">
      <c r="A9" s="266" t="s">
        <v>1017</v>
      </c>
      <c r="B9" s="267">
        <v>100</v>
      </c>
    </row>
    <row r="10" spans="1:3" ht="48.75" customHeight="1" x14ac:dyDescent="0.25">
      <c r="A10" s="266" t="s">
        <v>1018</v>
      </c>
      <c r="B10" s="267">
        <v>100</v>
      </c>
    </row>
    <row r="11" spans="1:3" ht="19.5" customHeight="1" x14ac:dyDescent="0.25">
      <c r="A11" s="266" t="s">
        <v>1019</v>
      </c>
      <c r="B11" s="267">
        <v>100</v>
      </c>
    </row>
    <row r="12" spans="1:3" ht="31.5" customHeight="1" x14ac:dyDescent="0.25">
      <c r="A12" s="265" t="s">
        <v>1020</v>
      </c>
      <c r="B12" s="267"/>
    </row>
    <row r="13" spans="1:3" ht="17.25" customHeight="1" x14ac:dyDescent="0.25">
      <c r="A13" s="266" t="s">
        <v>1021</v>
      </c>
      <c r="B13" s="267">
        <v>100</v>
      </c>
    </row>
    <row r="14" spans="1:3" ht="81.75" customHeight="1" x14ac:dyDescent="0.25">
      <c r="A14" s="266" t="s">
        <v>1022</v>
      </c>
      <c r="B14" s="267">
        <v>100</v>
      </c>
    </row>
    <row r="15" spans="1:3" ht="16.5" customHeight="1" x14ac:dyDescent="0.25">
      <c r="A15" s="265" t="s">
        <v>1023</v>
      </c>
      <c r="B15" s="267"/>
    </row>
    <row r="16" spans="1:3" ht="35.25" customHeight="1" x14ac:dyDescent="0.25">
      <c r="A16" s="266" t="s">
        <v>1024</v>
      </c>
      <c r="B16" s="267">
        <v>100</v>
      </c>
    </row>
    <row r="17" spans="1:2" ht="47.25" x14ac:dyDescent="0.25">
      <c r="A17" s="266" t="s">
        <v>1025</v>
      </c>
      <c r="B17" s="267">
        <v>100</v>
      </c>
    </row>
    <row r="18" spans="1:2" ht="31.5" x14ac:dyDescent="0.25">
      <c r="A18" s="266" t="s">
        <v>1026</v>
      </c>
      <c r="B18" s="267">
        <v>100</v>
      </c>
    </row>
    <row r="19" spans="1:2" ht="31.5" x14ac:dyDescent="0.25">
      <c r="A19" s="266" t="s">
        <v>1027</v>
      </c>
      <c r="B19" s="267">
        <v>100</v>
      </c>
    </row>
    <row r="20" spans="1:2" ht="18" customHeight="1" x14ac:dyDescent="0.25">
      <c r="A20" s="266" t="s">
        <v>1028</v>
      </c>
      <c r="B20" s="267">
        <v>100</v>
      </c>
    </row>
    <row r="21" spans="1:2" ht="15" customHeight="1" x14ac:dyDescent="0.25">
      <c r="A21" s="265" t="s">
        <v>1029</v>
      </c>
      <c r="B21" s="267"/>
    </row>
    <row r="22" spans="1:2" ht="32.25" customHeight="1" x14ac:dyDescent="0.25">
      <c r="A22" s="266" t="s">
        <v>1030</v>
      </c>
      <c r="B22" s="267">
        <v>100</v>
      </c>
    </row>
    <row r="23" spans="1:2" ht="17.25" customHeight="1" x14ac:dyDescent="0.25">
      <c r="A23" s="265" t="s">
        <v>1031</v>
      </c>
      <c r="B23" s="267"/>
    </row>
    <row r="24" spans="1:2" ht="112.5" customHeight="1" x14ac:dyDescent="0.25">
      <c r="A24" s="266" t="s">
        <v>1032</v>
      </c>
      <c r="B24" s="267">
        <v>100</v>
      </c>
    </row>
    <row r="25" spans="1:2" ht="108" customHeight="1" x14ac:dyDescent="0.25">
      <c r="A25" s="266" t="s">
        <v>1033</v>
      </c>
      <c r="B25" s="267">
        <v>100</v>
      </c>
    </row>
    <row r="26" spans="1:2" ht="51.75" customHeight="1" x14ac:dyDescent="0.25">
      <c r="A26" s="266" t="s">
        <v>1034</v>
      </c>
      <c r="B26" s="267">
        <v>100</v>
      </c>
    </row>
    <row r="27" spans="1:2" ht="16.5" customHeight="1" x14ac:dyDescent="0.25">
      <c r="A27" s="265" t="s">
        <v>1035</v>
      </c>
      <c r="B27" s="267"/>
    </row>
    <row r="28" spans="1:2" x14ac:dyDescent="0.25">
      <c r="A28" s="266" t="s">
        <v>1036</v>
      </c>
      <c r="B28" s="267">
        <v>100</v>
      </c>
    </row>
    <row r="29" spans="1:2" ht="47.25" x14ac:dyDescent="0.25">
      <c r="A29" s="266" t="s">
        <v>1037</v>
      </c>
      <c r="B29" s="267">
        <v>100</v>
      </c>
    </row>
    <row r="30" spans="1:2" x14ac:dyDescent="0.25">
      <c r="A30" s="266" t="s">
        <v>1038</v>
      </c>
      <c r="B30" s="267">
        <v>100</v>
      </c>
    </row>
    <row r="31" spans="1:2" x14ac:dyDescent="0.25">
      <c r="A31" s="266" t="s">
        <v>1039</v>
      </c>
      <c r="B31" s="267">
        <v>100</v>
      </c>
    </row>
    <row r="32" spans="1:2" x14ac:dyDescent="0.25">
      <c r="A32" s="266" t="s">
        <v>1040</v>
      </c>
      <c r="B32" s="267">
        <v>100</v>
      </c>
    </row>
    <row r="33" spans="1:2" ht="31.5" x14ac:dyDescent="0.25">
      <c r="A33" s="265" t="s">
        <v>1041</v>
      </c>
      <c r="B33" s="264"/>
    </row>
    <row r="34" spans="1:2" ht="18" customHeight="1" x14ac:dyDescent="0.25">
      <c r="A34" s="266" t="s">
        <v>1042</v>
      </c>
      <c r="B34" s="267">
        <v>100</v>
      </c>
    </row>
    <row r="35" spans="1:2" ht="18" customHeight="1" x14ac:dyDescent="0.25">
      <c r="A35" s="266" t="s">
        <v>1043</v>
      </c>
      <c r="B35" s="267">
        <v>100</v>
      </c>
    </row>
    <row r="36" spans="1:2" ht="18" customHeight="1" x14ac:dyDescent="0.25">
      <c r="A36" s="266" t="s">
        <v>1044</v>
      </c>
      <c r="B36" s="267">
        <v>100</v>
      </c>
    </row>
    <row r="37" spans="1:2" ht="18" customHeight="1" x14ac:dyDescent="0.25">
      <c r="A37" s="266" t="s">
        <v>1045</v>
      </c>
      <c r="B37" s="267">
        <v>100</v>
      </c>
    </row>
    <row r="38" spans="1:2" ht="18" customHeight="1" x14ac:dyDescent="0.25">
      <c r="A38" s="266" t="s">
        <v>1046</v>
      </c>
      <c r="B38" s="267">
        <v>100</v>
      </c>
    </row>
    <row r="39" spans="1:2" ht="31.5" x14ac:dyDescent="0.25">
      <c r="A39" s="265" t="s">
        <v>1047</v>
      </c>
      <c r="B39" s="264"/>
    </row>
    <row r="40" spans="1:2" ht="31.5" x14ac:dyDescent="0.25">
      <c r="A40" s="266" t="s">
        <v>1048</v>
      </c>
      <c r="B40" s="267">
        <v>100</v>
      </c>
    </row>
    <row r="41" spans="1:2" ht="17.25" customHeight="1" x14ac:dyDescent="0.25">
      <c r="A41" s="265" t="s">
        <v>1049</v>
      </c>
      <c r="B41" s="264"/>
    </row>
    <row r="42" spans="1:2" ht="31.5" x14ac:dyDescent="0.25">
      <c r="A42" s="266" t="s">
        <v>1050</v>
      </c>
      <c r="B42" s="267">
        <v>100</v>
      </c>
    </row>
    <row r="43" spans="1:2" ht="18" customHeight="1" x14ac:dyDescent="0.25">
      <c r="A43" s="265" t="s">
        <v>1051</v>
      </c>
      <c r="B43" s="264"/>
    </row>
    <row r="44" spans="1:2" ht="19.5" customHeight="1" x14ac:dyDescent="0.25">
      <c r="A44" s="266" t="s">
        <v>1046</v>
      </c>
      <c r="B44" s="267">
        <v>100</v>
      </c>
    </row>
    <row r="45" spans="1:2" ht="65.25" customHeight="1" x14ac:dyDescent="0.25">
      <c r="A45" s="265" t="s">
        <v>1052</v>
      </c>
      <c r="B45" s="264"/>
    </row>
    <row r="46" spans="1:2" ht="81.75" customHeight="1" x14ac:dyDescent="0.25">
      <c r="A46" s="266" t="s">
        <v>1053</v>
      </c>
      <c r="B46" s="267">
        <v>100</v>
      </c>
    </row>
    <row r="47" spans="1:2" ht="47.25" customHeight="1" x14ac:dyDescent="0.25">
      <c r="A47" s="265" t="s">
        <v>1054</v>
      </c>
      <c r="B47" s="264"/>
    </row>
    <row r="48" spans="1:2" ht="66" customHeight="1" x14ac:dyDescent="0.25">
      <c r="A48" s="266" t="s">
        <v>1055</v>
      </c>
      <c r="B48" s="267">
        <v>100</v>
      </c>
    </row>
    <row r="49" spans="1:2" ht="30" customHeight="1" x14ac:dyDescent="0.25">
      <c r="A49" s="265" t="s">
        <v>1056</v>
      </c>
      <c r="B49" s="264"/>
    </row>
    <row r="50" spans="1:2" ht="39.75" customHeight="1" x14ac:dyDescent="0.25">
      <c r="A50" s="266" t="s">
        <v>1057</v>
      </c>
      <c r="B50" s="267">
        <v>100</v>
      </c>
    </row>
    <row r="52" spans="1:2" ht="61.5" customHeight="1" x14ac:dyDescent="0.25"/>
  </sheetData>
  <mergeCells count="3">
    <mergeCell ref="A1:B1"/>
    <mergeCell ref="A2:B2"/>
    <mergeCell ref="A5:B5"/>
  </mergeCells>
  <pageMargins left="0.86614173228346458" right="0.23622047244094491" top="0.19685039370078741" bottom="0.23622047244094491" header="0.31496062992125984" footer="0.19685039370078741"/>
  <pageSetup paperSize="9" scale="86" orientation="portrait" r:id="rId1"/>
  <rowBreaks count="1" manualBreakCount="1">
    <brk id="2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65"/>
  <sheetViews>
    <sheetView zoomScaleNormal="100" workbookViewId="0">
      <selection activeCell="A12" sqref="A12"/>
    </sheetView>
  </sheetViews>
  <sheetFormatPr defaultColWidth="23.7109375" defaultRowHeight="12.75" x14ac:dyDescent="0.25"/>
  <cols>
    <col min="1" max="1" width="29.85546875" style="231" customWidth="1"/>
    <col min="2" max="2" width="69.5703125" style="175" customWidth="1"/>
    <col min="3" max="3" width="16.42578125" style="231" customWidth="1"/>
    <col min="4" max="4" width="16" style="233" customWidth="1"/>
    <col min="5" max="5" width="15.5703125" style="234" customWidth="1"/>
    <col min="6" max="250" width="8.85546875" style="176" customWidth="1"/>
    <col min="251" max="252" width="23.7109375" style="176"/>
    <col min="253" max="253" width="29.85546875" style="176" customWidth="1"/>
    <col min="254" max="254" width="61.85546875" style="176" customWidth="1"/>
    <col min="255" max="255" width="15" style="176" customWidth="1"/>
    <col min="256" max="256" width="14.28515625" style="176" customWidth="1"/>
    <col min="257" max="257" width="15.28515625" style="176" customWidth="1"/>
    <col min="258" max="261" width="13.7109375" style="176" customWidth="1"/>
    <col min="262" max="506" width="8.85546875" style="176" customWidth="1"/>
    <col min="507" max="508" width="23.7109375" style="176"/>
    <col min="509" max="509" width="29.85546875" style="176" customWidth="1"/>
    <col min="510" max="510" width="61.85546875" style="176" customWidth="1"/>
    <col min="511" max="511" width="15" style="176" customWidth="1"/>
    <col min="512" max="512" width="14.28515625" style="176" customWidth="1"/>
    <col min="513" max="513" width="15.28515625" style="176" customWidth="1"/>
    <col min="514" max="517" width="13.7109375" style="176" customWidth="1"/>
    <col min="518" max="762" width="8.85546875" style="176" customWidth="1"/>
    <col min="763" max="764" width="23.7109375" style="176"/>
    <col min="765" max="765" width="29.85546875" style="176" customWidth="1"/>
    <col min="766" max="766" width="61.85546875" style="176" customWidth="1"/>
    <col min="767" max="767" width="15" style="176" customWidth="1"/>
    <col min="768" max="768" width="14.28515625" style="176" customWidth="1"/>
    <col min="769" max="769" width="15.28515625" style="176" customWidth="1"/>
    <col min="770" max="773" width="13.7109375" style="176" customWidth="1"/>
    <col min="774" max="1018" width="8.85546875" style="176" customWidth="1"/>
    <col min="1019" max="1020" width="23.7109375" style="176"/>
    <col min="1021" max="1021" width="29.85546875" style="176" customWidth="1"/>
    <col min="1022" max="1022" width="61.85546875" style="176" customWidth="1"/>
    <col min="1023" max="1023" width="15" style="176" customWidth="1"/>
    <col min="1024" max="1024" width="14.28515625" style="176" customWidth="1"/>
    <col min="1025" max="1025" width="15.28515625" style="176" customWidth="1"/>
    <col min="1026" max="1029" width="13.7109375" style="176" customWidth="1"/>
    <col min="1030" max="1274" width="8.85546875" style="176" customWidth="1"/>
    <col min="1275" max="1276" width="23.7109375" style="176"/>
    <col min="1277" max="1277" width="29.85546875" style="176" customWidth="1"/>
    <col min="1278" max="1278" width="61.85546875" style="176" customWidth="1"/>
    <col min="1279" max="1279" width="15" style="176" customWidth="1"/>
    <col min="1280" max="1280" width="14.28515625" style="176" customWidth="1"/>
    <col min="1281" max="1281" width="15.28515625" style="176" customWidth="1"/>
    <col min="1282" max="1285" width="13.7109375" style="176" customWidth="1"/>
    <col min="1286" max="1530" width="8.85546875" style="176" customWidth="1"/>
    <col min="1531" max="1532" width="23.7109375" style="176"/>
    <col min="1533" max="1533" width="29.85546875" style="176" customWidth="1"/>
    <col min="1534" max="1534" width="61.85546875" style="176" customWidth="1"/>
    <col min="1535" max="1535" width="15" style="176" customWidth="1"/>
    <col min="1536" max="1536" width="14.28515625" style="176" customWidth="1"/>
    <col min="1537" max="1537" width="15.28515625" style="176" customWidth="1"/>
    <col min="1538" max="1541" width="13.7109375" style="176" customWidth="1"/>
    <col min="1542" max="1786" width="8.85546875" style="176" customWidth="1"/>
    <col min="1787" max="1788" width="23.7109375" style="176"/>
    <col min="1789" max="1789" width="29.85546875" style="176" customWidth="1"/>
    <col min="1790" max="1790" width="61.85546875" style="176" customWidth="1"/>
    <col min="1791" max="1791" width="15" style="176" customWidth="1"/>
    <col min="1792" max="1792" width="14.28515625" style="176" customWidth="1"/>
    <col min="1793" max="1793" width="15.28515625" style="176" customWidth="1"/>
    <col min="1794" max="1797" width="13.7109375" style="176" customWidth="1"/>
    <col min="1798" max="2042" width="8.85546875" style="176" customWidth="1"/>
    <col min="2043" max="2044" width="23.7109375" style="176"/>
    <col min="2045" max="2045" width="29.85546875" style="176" customWidth="1"/>
    <col min="2046" max="2046" width="61.85546875" style="176" customWidth="1"/>
    <col min="2047" max="2047" width="15" style="176" customWidth="1"/>
    <col min="2048" max="2048" width="14.28515625" style="176" customWidth="1"/>
    <col min="2049" max="2049" width="15.28515625" style="176" customWidth="1"/>
    <col min="2050" max="2053" width="13.7109375" style="176" customWidth="1"/>
    <col min="2054" max="2298" width="8.85546875" style="176" customWidth="1"/>
    <col min="2299" max="2300" width="23.7109375" style="176"/>
    <col min="2301" max="2301" width="29.85546875" style="176" customWidth="1"/>
    <col min="2302" max="2302" width="61.85546875" style="176" customWidth="1"/>
    <col min="2303" max="2303" width="15" style="176" customWidth="1"/>
    <col min="2304" max="2304" width="14.28515625" style="176" customWidth="1"/>
    <col min="2305" max="2305" width="15.28515625" style="176" customWidth="1"/>
    <col min="2306" max="2309" width="13.7109375" style="176" customWidth="1"/>
    <col min="2310" max="2554" width="8.85546875" style="176" customWidth="1"/>
    <col min="2555" max="2556" width="23.7109375" style="176"/>
    <col min="2557" max="2557" width="29.85546875" style="176" customWidth="1"/>
    <col min="2558" max="2558" width="61.85546875" style="176" customWidth="1"/>
    <col min="2559" max="2559" width="15" style="176" customWidth="1"/>
    <col min="2560" max="2560" width="14.28515625" style="176" customWidth="1"/>
    <col min="2561" max="2561" width="15.28515625" style="176" customWidth="1"/>
    <col min="2562" max="2565" width="13.7109375" style="176" customWidth="1"/>
    <col min="2566" max="2810" width="8.85546875" style="176" customWidth="1"/>
    <col min="2811" max="2812" width="23.7109375" style="176"/>
    <col min="2813" max="2813" width="29.85546875" style="176" customWidth="1"/>
    <col min="2814" max="2814" width="61.85546875" style="176" customWidth="1"/>
    <col min="2815" max="2815" width="15" style="176" customWidth="1"/>
    <col min="2816" max="2816" width="14.28515625" style="176" customWidth="1"/>
    <col min="2817" max="2817" width="15.28515625" style="176" customWidth="1"/>
    <col min="2818" max="2821" width="13.7109375" style="176" customWidth="1"/>
    <col min="2822" max="3066" width="8.85546875" style="176" customWidth="1"/>
    <col min="3067" max="3068" width="23.7109375" style="176"/>
    <col min="3069" max="3069" width="29.85546875" style="176" customWidth="1"/>
    <col min="3070" max="3070" width="61.85546875" style="176" customWidth="1"/>
    <col min="3071" max="3071" width="15" style="176" customWidth="1"/>
    <col min="3072" max="3072" width="14.28515625" style="176" customWidth="1"/>
    <col min="3073" max="3073" width="15.28515625" style="176" customWidth="1"/>
    <col min="3074" max="3077" width="13.7109375" style="176" customWidth="1"/>
    <col min="3078" max="3322" width="8.85546875" style="176" customWidth="1"/>
    <col min="3323" max="3324" width="23.7109375" style="176"/>
    <col min="3325" max="3325" width="29.85546875" style="176" customWidth="1"/>
    <col min="3326" max="3326" width="61.85546875" style="176" customWidth="1"/>
    <col min="3327" max="3327" width="15" style="176" customWidth="1"/>
    <col min="3328" max="3328" width="14.28515625" style="176" customWidth="1"/>
    <col min="3329" max="3329" width="15.28515625" style="176" customWidth="1"/>
    <col min="3330" max="3333" width="13.7109375" style="176" customWidth="1"/>
    <col min="3334" max="3578" width="8.85546875" style="176" customWidth="1"/>
    <col min="3579" max="3580" width="23.7109375" style="176"/>
    <col min="3581" max="3581" width="29.85546875" style="176" customWidth="1"/>
    <col min="3582" max="3582" width="61.85546875" style="176" customWidth="1"/>
    <col min="3583" max="3583" width="15" style="176" customWidth="1"/>
    <col min="3584" max="3584" width="14.28515625" style="176" customWidth="1"/>
    <col min="3585" max="3585" width="15.28515625" style="176" customWidth="1"/>
    <col min="3586" max="3589" width="13.7109375" style="176" customWidth="1"/>
    <col min="3590" max="3834" width="8.85546875" style="176" customWidth="1"/>
    <col min="3835" max="3836" width="23.7109375" style="176"/>
    <col min="3837" max="3837" width="29.85546875" style="176" customWidth="1"/>
    <col min="3838" max="3838" width="61.85546875" style="176" customWidth="1"/>
    <col min="3839" max="3839" width="15" style="176" customWidth="1"/>
    <col min="3840" max="3840" width="14.28515625" style="176" customWidth="1"/>
    <col min="3841" max="3841" width="15.28515625" style="176" customWidth="1"/>
    <col min="3842" max="3845" width="13.7109375" style="176" customWidth="1"/>
    <col min="3846" max="4090" width="8.85546875" style="176" customWidth="1"/>
    <col min="4091" max="4092" width="23.7109375" style="176"/>
    <col min="4093" max="4093" width="29.85546875" style="176" customWidth="1"/>
    <col min="4094" max="4094" width="61.85546875" style="176" customWidth="1"/>
    <col min="4095" max="4095" width="15" style="176" customWidth="1"/>
    <col min="4096" max="4096" width="14.28515625" style="176" customWidth="1"/>
    <col min="4097" max="4097" width="15.28515625" style="176" customWidth="1"/>
    <col min="4098" max="4101" width="13.7109375" style="176" customWidth="1"/>
    <col min="4102" max="4346" width="8.85546875" style="176" customWidth="1"/>
    <col min="4347" max="4348" width="23.7109375" style="176"/>
    <col min="4349" max="4349" width="29.85546875" style="176" customWidth="1"/>
    <col min="4350" max="4350" width="61.85546875" style="176" customWidth="1"/>
    <col min="4351" max="4351" width="15" style="176" customWidth="1"/>
    <col min="4352" max="4352" width="14.28515625" style="176" customWidth="1"/>
    <col min="4353" max="4353" width="15.28515625" style="176" customWidth="1"/>
    <col min="4354" max="4357" width="13.7109375" style="176" customWidth="1"/>
    <col min="4358" max="4602" width="8.85546875" style="176" customWidth="1"/>
    <col min="4603" max="4604" width="23.7109375" style="176"/>
    <col min="4605" max="4605" width="29.85546875" style="176" customWidth="1"/>
    <col min="4606" max="4606" width="61.85546875" style="176" customWidth="1"/>
    <col min="4607" max="4607" width="15" style="176" customWidth="1"/>
    <col min="4608" max="4608" width="14.28515625" style="176" customWidth="1"/>
    <col min="4609" max="4609" width="15.28515625" style="176" customWidth="1"/>
    <col min="4610" max="4613" width="13.7109375" style="176" customWidth="1"/>
    <col min="4614" max="4858" width="8.85546875" style="176" customWidth="1"/>
    <col min="4859" max="4860" width="23.7109375" style="176"/>
    <col min="4861" max="4861" width="29.85546875" style="176" customWidth="1"/>
    <col min="4862" max="4862" width="61.85546875" style="176" customWidth="1"/>
    <col min="4863" max="4863" width="15" style="176" customWidth="1"/>
    <col min="4864" max="4864" width="14.28515625" style="176" customWidth="1"/>
    <col min="4865" max="4865" width="15.28515625" style="176" customWidth="1"/>
    <col min="4866" max="4869" width="13.7109375" style="176" customWidth="1"/>
    <col min="4870" max="5114" width="8.85546875" style="176" customWidth="1"/>
    <col min="5115" max="5116" width="23.7109375" style="176"/>
    <col min="5117" max="5117" width="29.85546875" style="176" customWidth="1"/>
    <col min="5118" max="5118" width="61.85546875" style="176" customWidth="1"/>
    <col min="5119" max="5119" width="15" style="176" customWidth="1"/>
    <col min="5120" max="5120" width="14.28515625" style="176" customWidth="1"/>
    <col min="5121" max="5121" width="15.28515625" style="176" customWidth="1"/>
    <col min="5122" max="5125" width="13.7109375" style="176" customWidth="1"/>
    <col min="5126" max="5370" width="8.85546875" style="176" customWidth="1"/>
    <col min="5371" max="5372" width="23.7109375" style="176"/>
    <col min="5373" max="5373" width="29.85546875" style="176" customWidth="1"/>
    <col min="5374" max="5374" width="61.85546875" style="176" customWidth="1"/>
    <col min="5375" max="5375" width="15" style="176" customWidth="1"/>
    <col min="5376" max="5376" width="14.28515625" style="176" customWidth="1"/>
    <col min="5377" max="5377" width="15.28515625" style="176" customWidth="1"/>
    <col min="5378" max="5381" width="13.7109375" style="176" customWidth="1"/>
    <col min="5382" max="5626" width="8.85546875" style="176" customWidth="1"/>
    <col min="5627" max="5628" width="23.7109375" style="176"/>
    <col min="5629" max="5629" width="29.85546875" style="176" customWidth="1"/>
    <col min="5630" max="5630" width="61.85546875" style="176" customWidth="1"/>
    <col min="5631" max="5631" width="15" style="176" customWidth="1"/>
    <col min="5632" max="5632" width="14.28515625" style="176" customWidth="1"/>
    <col min="5633" max="5633" width="15.28515625" style="176" customWidth="1"/>
    <col min="5634" max="5637" width="13.7109375" style="176" customWidth="1"/>
    <col min="5638" max="5882" width="8.85546875" style="176" customWidth="1"/>
    <col min="5883" max="5884" width="23.7109375" style="176"/>
    <col min="5885" max="5885" width="29.85546875" style="176" customWidth="1"/>
    <col min="5886" max="5886" width="61.85546875" style="176" customWidth="1"/>
    <col min="5887" max="5887" width="15" style="176" customWidth="1"/>
    <col min="5888" max="5888" width="14.28515625" style="176" customWidth="1"/>
    <col min="5889" max="5889" width="15.28515625" style="176" customWidth="1"/>
    <col min="5890" max="5893" width="13.7109375" style="176" customWidth="1"/>
    <col min="5894" max="6138" width="8.85546875" style="176" customWidth="1"/>
    <col min="6139" max="6140" width="23.7109375" style="176"/>
    <col min="6141" max="6141" width="29.85546875" style="176" customWidth="1"/>
    <col min="6142" max="6142" width="61.85546875" style="176" customWidth="1"/>
    <col min="6143" max="6143" width="15" style="176" customWidth="1"/>
    <col min="6144" max="6144" width="14.28515625" style="176" customWidth="1"/>
    <col min="6145" max="6145" width="15.28515625" style="176" customWidth="1"/>
    <col min="6146" max="6149" width="13.7109375" style="176" customWidth="1"/>
    <col min="6150" max="6394" width="8.85546875" style="176" customWidth="1"/>
    <col min="6395" max="6396" width="23.7109375" style="176"/>
    <col min="6397" max="6397" width="29.85546875" style="176" customWidth="1"/>
    <col min="6398" max="6398" width="61.85546875" style="176" customWidth="1"/>
    <col min="6399" max="6399" width="15" style="176" customWidth="1"/>
    <col min="6400" max="6400" width="14.28515625" style="176" customWidth="1"/>
    <col min="6401" max="6401" width="15.28515625" style="176" customWidth="1"/>
    <col min="6402" max="6405" width="13.7109375" style="176" customWidth="1"/>
    <col min="6406" max="6650" width="8.85546875" style="176" customWidth="1"/>
    <col min="6651" max="6652" width="23.7109375" style="176"/>
    <col min="6653" max="6653" width="29.85546875" style="176" customWidth="1"/>
    <col min="6654" max="6654" width="61.85546875" style="176" customWidth="1"/>
    <col min="6655" max="6655" width="15" style="176" customWidth="1"/>
    <col min="6656" max="6656" width="14.28515625" style="176" customWidth="1"/>
    <col min="6657" max="6657" width="15.28515625" style="176" customWidth="1"/>
    <col min="6658" max="6661" width="13.7109375" style="176" customWidth="1"/>
    <col min="6662" max="6906" width="8.85546875" style="176" customWidth="1"/>
    <col min="6907" max="6908" width="23.7109375" style="176"/>
    <col min="6909" max="6909" width="29.85546875" style="176" customWidth="1"/>
    <col min="6910" max="6910" width="61.85546875" style="176" customWidth="1"/>
    <col min="6911" max="6911" width="15" style="176" customWidth="1"/>
    <col min="6912" max="6912" width="14.28515625" style="176" customWidth="1"/>
    <col min="6913" max="6913" width="15.28515625" style="176" customWidth="1"/>
    <col min="6914" max="6917" width="13.7109375" style="176" customWidth="1"/>
    <col min="6918" max="7162" width="8.85546875" style="176" customWidth="1"/>
    <col min="7163" max="7164" width="23.7109375" style="176"/>
    <col min="7165" max="7165" width="29.85546875" style="176" customWidth="1"/>
    <col min="7166" max="7166" width="61.85546875" style="176" customWidth="1"/>
    <col min="7167" max="7167" width="15" style="176" customWidth="1"/>
    <col min="7168" max="7168" width="14.28515625" style="176" customWidth="1"/>
    <col min="7169" max="7169" width="15.28515625" style="176" customWidth="1"/>
    <col min="7170" max="7173" width="13.7109375" style="176" customWidth="1"/>
    <col min="7174" max="7418" width="8.85546875" style="176" customWidth="1"/>
    <col min="7419" max="7420" width="23.7109375" style="176"/>
    <col min="7421" max="7421" width="29.85546875" style="176" customWidth="1"/>
    <col min="7422" max="7422" width="61.85546875" style="176" customWidth="1"/>
    <col min="7423" max="7423" width="15" style="176" customWidth="1"/>
    <col min="7424" max="7424" width="14.28515625" style="176" customWidth="1"/>
    <col min="7425" max="7425" width="15.28515625" style="176" customWidth="1"/>
    <col min="7426" max="7429" width="13.7109375" style="176" customWidth="1"/>
    <col min="7430" max="7674" width="8.85546875" style="176" customWidth="1"/>
    <col min="7675" max="7676" width="23.7109375" style="176"/>
    <col min="7677" max="7677" width="29.85546875" style="176" customWidth="1"/>
    <col min="7678" max="7678" width="61.85546875" style="176" customWidth="1"/>
    <col min="7679" max="7679" width="15" style="176" customWidth="1"/>
    <col min="7680" max="7680" width="14.28515625" style="176" customWidth="1"/>
    <col min="7681" max="7681" width="15.28515625" style="176" customWidth="1"/>
    <col min="7682" max="7685" width="13.7109375" style="176" customWidth="1"/>
    <col min="7686" max="7930" width="8.85546875" style="176" customWidth="1"/>
    <col min="7931" max="7932" width="23.7109375" style="176"/>
    <col min="7933" max="7933" width="29.85546875" style="176" customWidth="1"/>
    <col min="7934" max="7934" width="61.85546875" style="176" customWidth="1"/>
    <col min="7935" max="7935" width="15" style="176" customWidth="1"/>
    <col min="7936" max="7936" width="14.28515625" style="176" customWidth="1"/>
    <col min="7937" max="7937" width="15.28515625" style="176" customWidth="1"/>
    <col min="7938" max="7941" width="13.7109375" style="176" customWidth="1"/>
    <col min="7942" max="8186" width="8.85546875" style="176" customWidth="1"/>
    <col min="8187" max="8188" width="23.7109375" style="176"/>
    <col min="8189" max="8189" width="29.85546875" style="176" customWidth="1"/>
    <col min="8190" max="8190" width="61.85546875" style="176" customWidth="1"/>
    <col min="8191" max="8191" width="15" style="176" customWidth="1"/>
    <col min="8192" max="8192" width="14.28515625" style="176" customWidth="1"/>
    <col min="8193" max="8193" width="15.28515625" style="176" customWidth="1"/>
    <col min="8194" max="8197" width="13.7109375" style="176" customWidth="1"/>
    <col min="8198" max="8442" width="8.85546875" style="176" customWidth="1"/>
    <col min="8443" max="8444" width="23.7109375" style="176"/>
    <col min="8445" max="8445" width="29.85546875" style="176" customWidth="1"/>
    <col min="8446" max="8446" width="61.85546875" style="176" customWidth="1"/>
    <col min="8447" max="8447" width="15" style="176" customWidth="1"/>
    <col min="8448" max="8448" width="14.28515625" style="176" customWidth="1"/>
    <col min="8449" max="8449" width="15.28515625" style="176" customWidth="1"/>
    <col min="8450" max="8453" width="13.7109375" style="176" customWidth="1"/>
    <col min="8454" max="8698" width="8.85546875" style="176" customWidth="1"/>
    <col min="8699" max="8700" width="23.7109375" style="176"/>
    <col min="8701" max="8701" width="29.85546875" style="176" customWidth="1"/>
    <col min="8702" max="8702" width="61.85546875" style="176" customWidth="1"/>
    <col min="8703" max="8703" width="15" style="176" customWidth="1"/>
    <col min="8704" max="8704" width="14.28515625" style="176" customWidth="1"/>
    <col min="8705" max="8705" width="15.28515625" style="176" customWidth="1"/>
    <col min="8706" max="8709" width="13.7109375" style="176" customWidth="1"/>
    <col min="8710" max="8954" width="8.85546875" style="176" customWidth="1"/>
    <col min="8955" max="8956" width="23.7109375" style="176"/>
    <col min="8957" max="8957" width="29.85546875" style="176" customWidth="1"/>
    <col min="8958" max="8958" width="61.85546875" style="176" customWidth="1"/>
    <col min="8959" max="8959" width="15" style="176" customWidth="1"/>
    <col min="8960" max="8960" width="14.28515625" style="176" customWidth="1"/>
    <col min="8961" max="8961" width="15.28515625" style="176" customWidth="1"/>
    <col min="8962" max="8965" width="13.7109375" style="176" customWidth="1"/>
    <col min="8966" max="9210" width="8.85546875" style="176" customWidth="1"/>
    <col min="9211" max="9212" width="23.7109375" style="176"/>
    <col min="9213" max="9213" width="29.85546875" style="176" customWidth="1"/>
    <col min="9214" max="9214" width="61.85546875" style="176" customWidth="1"/>
    <col min="9215" max="9215" width="15" style="176" customWidth="1"/>
    <col min="9216" max="9216" width="14.28515625" style="176" customWidth="1"/>
    <col min="9217" max="9217" width="15.28515625" style="176" customWidth="1"/>
    <col min="9218" max="9221" width="13.7109375" style="176" customWidth="1"/>
    <col min="9222" max="9466" width="8.85546875" style="176" customWidth="1"/>
    <col min="9467" max="9468" width="23.7109375" style="176"/>
    <col min="9469" max="9469" width="29.85546875" style="176" customWidth="1"/>
    <col min="9470" max="9470" width="61.85546875" style="176" customWidth="1"/>
    <col min="9471" max="9471" width="15" style="176" customWidth="1"/>
    <col min="9472" max="9472" width="14.28515625" style="176" customWidth="1"/>
    <col min="9473" max="9473" width="15.28515625" style="176" customWidth="1"/>
    <col min="9474" max="9477" width="13.7109375" style="176" customWidth="1"/>
    <col min="9478" max="9722" width="8.85546875" style="176" customWidth="1"/>
    <col min="9723" max="9724" width="23.7109375" style="176"/>
    <col min="9725" max="9725" width="29.85546875" style="176" customWidth="1"/>
    <col min="9726" max="9726" width="61.85546875" style="176" customWidth="1"/>
    <col min="9727" max="9727" width="15" style="176" customWidth="1"/>
    <col min="9728" max="9728" width="14.28515625" style="176" customWidth="1"/>
    <col min="9729" max="9729" width="15.28515625" style="176" customWidth="1"/>
    <col min="9730" max="9733" width="13.7109375" style="176" customWidth="1"/>
    <col min="9734" max="9978" width="8.85546875" style="176" customWidth="1"/>
    <col min="9979" max="9980" width="23.7109375" style="176"/>
    <col min="9981" max="9981" width="29.85546875" style="176" customWidth="1"/>
    <col min="9982" max="9982" width="61.85546875" style="176" customWidth="1"/>
    <col min="9983" max="9983" width="15" style="176" customWidth="1"/>
    <col min="9984" max="9984" width="14.28515625" style="176" customWidth="1"/>
    <col min="9985" max="9985" width="15.28515625" style="176" customWidth="1"/>
    <col min="9986" max="9989" width="13.7109375" style="176" customWidth="1"/>
    <col min="9990" max="10234" width="8.85546875" style="176" customWidth="1"/>
    <col min="10235" max="10236" width="23.7109375" style="176"/>
    <col min="10237" max="10237" width="29.85546875" style="176" customWidth="1"/>
    <col min="10238" max="10238" width="61.85546875" style="176" customWidth="1"/>
    <col min="10239" max="10239" width="15" style="176" customWidth="1"/>
    <col min="10240" max="10240" width="14.28515625" style="176" customWidth="1"/>
    <col min="10241" max="10241" width="15.28515625" style="176" customWidth="1"/>
    <col min="10242" max="10245" width="13.7109375" style="176" customWidth="1"/>
    <col min="10246" max="10490" width="8.85546875" style="176" customWidth="1"/>
    <col min="10491" max="10492" width="23.7109375" style="176"/>
    <col min="10493" max="10493" width="29.85546875" style="176" customWidth="1"/>
    <col min="10494" max="10494" width="61.85546875" style="176" customWidth="1"/>
    <col min="10495" max="10495" width="15" style="176" customWidth="1"/>
    <col min="10496" max="10496" width="14.28515625" style="176" customWidth="1"/>
    <col min="10497" max="10497" width="15.28515625" style="176" customWidth="1"/>
    <col min="10498" max="10501" width="13.7109375" style="176" customWidth="1"/>
    <col min="10502" max="10746" width="8.85546875" style="176" customWidth="1"/>
    <col min="10747" max="10748" width="23.7109375" style="176"/>
    <col min="10749" max="10749" width="29.85546875" style="176" customWidth="1"/>
    <col min="10750" max="10750" width="61.85546875" style="176" customWidth="1"/>
    <col min="10751" max="10751" width="15" style="176" customWidth="1"/>
    <col min="10752" max="10752" width="14.28515625" style="176" customWidth="1"/>
    <col min="10753" max="10753" width="15.28515625" style="176" customWidth="1"/>
    <col min="10754" max="10757" width="13.7109375" style="176" customWidth="1"/>
    <col min="10758" max="11002" width="8.85546875" style="176" customWidth="1"/>
    <col min="11003" max="11004" width="23.7109375" style="176"/>
    <col min="11005" max="11005" width="29.85546875" style="176" customWidth="1"/>
    <col min="11006" max="11006" width="61.85546875" style="176" customWidth="1"/>
    <col min="11007" max="11007" width="15" style="176" customWidth="1"/>
    <col min="11008" max="11008" width="14.28515625" style="176" customWidth="1"/>
    <col min="11009" max="11009" width="15.28515625" style="176" customWidth="1"/>
    <col min="11010" max="11013" width="13.7109375" style="176" customWidth="1"/>
    <col min="11014" max="11258" width="8.85546875" style="176" customWidth="1"/>
    <col min="11259" max="11260" width="23.7109375" style="176"/>
    <col min="11261" max="11261" width="29.85546875" style="176" customWidth="1"/>
    <col min="11262" max="11262" width="61.85546875" style="176" customWidth="1"/>
    <col min="11263" max="11263" width="15" style="176" customWidth="1"/>
    <col min="11264" max="11264" width="14.28515625" style="176" customWidth="1"/>
    <col min="11265" max="11265" width="15.28515625" style="176" customWidth="1"/>
    <col min="11266" max="11269" width="13.7109375" style="176" customWidth="1"/>
    <col min="11270" max="11514" width="8.85546875" style="176" customWidth="1"/>
    <col min="11515" max="11516" width="23.7109375" style="176"/>
    <col min="11517" max="11517" width="29.85546875" style="176" customWidth="1"/>
    <col min="11518" max="11518" width="61.85546875" style="176" customWidth="1"/>
    <col min="11519" max="11519" width="15" style="176" customWidth="1"/>
    <col min="11520" max="11520" width="14.28515625" style="176" customWidth="1"/>
    <col min="11521" max="11521" width="15.28515625" style="176" customWidth="1"/>
    <col min="11522" max="11525" width="13.7109375" style="176" customWidth="1"/>
    <col min="11526" max="11770" width="8.85546875" style="176" customWidth="1"/>
    <col min="11771" max="11772" width="23.7109375" style="176"/>
    <col min="11773" max="11773" width="29.85546875" style="176" customWidth="1"/>
    <col min="11774" max="11774" width="61.85546875" style="176" customWidth="1"/>
    <col min="11775" max="11775" width="15" style="176" customWidth="1"/>
    <col min="11776" max="11776" width="14.28515625" style="176" customWidth="1"/>
    <col min="11777" max="11777" width="15.28515625" style="176" customWidth="1"/>
    <col min="11778" max="11781" width="13.7109375" style="176" customWidth="1"/>
    <col min="11782" max="12026" width="8.85546875" style="176" customWidth="1"/>
    <col min="12027" max="12028" width="23.7109375" style="176"/>
    <col min="12029" max="12029" width="29.85546875" style="176" customWidth="1"/>
    <col min="12030" max="12030" width="61.85546875" style="176" customWidth="1"/>
    <col min="12031" max="12031" width="15" style="176" customWidth="1"/>
    <col min="12032" max="12032" width="14.28515625" style="176" customWidth="1"/>
    <col min="12033" max="12033" width="15.28515625" style="176" customWidth="1"/>
    <col min="12034" max="12037" width="13.7109375" style="176" customWidth="1"/>
    <col min="12038" max="12282" width="8.85546875" style="176" customWidth="1"/>
    <col min="12283" max="12284" width="23.7109375" style="176"/>
    <col min="12285" max="12285" width="29.85546875" style="176" customWidth="1"/>
    <col min="12286" max="12286" width="61.85546875" style="176" customWidth="1"/>
    <col min="12287" max="12287" width="15" style="176" customWidth="1"/>
    <col min="12288" max="12288" width="14.28515625" style="176" customWidth="1"/>
    <col min="12289" max="12289" width="15.28515625" style="176" customWidth="1"/>
    <col min="12290" max="12293" width="13.7109375" style="176" customWidth="1"/>
    <col min="12294" max="12538" width="8.85546875" style="176" customWidth="1"/>
    <col min="12539" max="12540" width="23.7109375" style="176"/>
    <col min="12541" max="12541" width="29.85546875" style="176" customWidth="1"/>
    <col min="12542" max="12542" width="61.85546875" style="176" customWidth="1"/>
    <col min="12543" max="12543" width="15" style="176" customWidth="1"/>
    <col min="12544" max="12544" width="14.28515625" style="176" customWidth="1"/>
    <col min="12545" max="12545" width="15.28515625" style="176" customWidth="1"/>
    <col min="12546" max="12549" width="13.7109375" style="176" customWidth="1"/>
    <col min="12550" max="12794" width="8.85546875" style="176" customWidth="1"/>
    <col min="12795" max="12796" width="23.7109375" style="176"/>
    <col min="12797" max="12797" width="29.85546875" style="176" customWidth="1"/>
    <col min="12798" max="12798" width="61.85546875" style="176" customWidth="1"/>
    <col min="12799" max="12799" width="15" style="176" customWidth="1"/>
    <col min="12800" max="12800" width="14.28515625" style="176" customWidth="1"/>
    <col min="12801" max="12801" width="15.28515625" style="176" customWidth="1"/>
    <col min="12802" max="12805" width="13.7109375" style="176" customWidth="1"/>
    <col min="12806" max="13050" width="8.85546875" style="176" customWidth="1"/>
    <col min="13051" max="13052" width="23.7109375" style="176"/>
    <col min="13053" max="13053" width="29.85546875" style="176" customWidth="1"/>
    <col min="13054" max="13054" width="61.85546875" style="176" customWidth="1"/>
    <col min="13055" max="13055" width="15" style="176" customWidth="1"/>
    <col min="13056" max="13056" width="14.28515625" style="176" customWidth="1"/>
    <col min="13057" max="13057" width="15.28515625" style="176" customWidth="1"/>
    <col min="13058" max="13061" width="13.7109375" style="176" customWidth="1"/>
    <col min="13062" max="13306" width="8.85546875" style="176" customWidth="1"/>
    <col min="13307" max="13308" width="23.7109375" style="176"/>
    <col min="13309" max="13309" width="29.85546875" style="176" customWidth="1"/>
    <col min="13310" max="13310" width="61.85546875" style="176" customWidth="1"/>
    <col min="13311" max="13311" width="15" style="176" customWidth="1"/>
    <col min="13312" max="13312" width="14.28515625" style="176" customWidth="1"/>
    <col min="13313" max="13313" width="15.28515625" style="176" customWidth="1"/>
    <col min="13314" max="13317" width="13.7109375" style="176" customWidth="1"/>
    <col min="13318" max="13562" width="8.85546875" style="176" customWidth="1"/>
    <col min="13563" max="13564" width="23.7109375" style="176"/>
    <col min="13565" max="13565" width="29.85546875" style="176" customWidth="1"/>
    <col min="13566" max="13566" width="61.85546875" style="176" customWidth="1"/>
    <col min="13567" max="13567" width="15" style="176" customWidth="1"/>
    <col min="13568" max="13568" width="14.28515625" style="176" customWidth="1"/>
    <col min="13569" max="13569" width="15.28515625" style="176" customWidth="1"/>
    <col min="13570" max="13573" width="13.7109375" style="176" customWidth="1"/>
    <col min="13574" max="13818" width="8.85546875" style="176" customWidth="1"/>
    <col min="13819" max="13820" width="23.7109375" style="176"/>
    <col min="13821" max="13821" width="29.85546875" style="176" customWidth="1"/>
    <col min="13822" max="13822" width="61.85546875" style="176" customWidth="1"/>
    <col min="13823" max="13823" width="15" style="176" customWidth="1"/>
    <col min="13824" max="13824" width="14.28515625" style="176" customWidth="1"/>
    <col min="13825" max="13825" width="15.28515625" style="176" customWidth="1"/>
    <col min="13826" max="13829" width="13.7109375" style="176" customWidth="1"/>
    <col min="13830" max="14074" width="8.85546875" style="176" customWidth="1"/>
    <col min="14075" max="14076" width="23.7109375" style="176"/>
    <col min="14077" max="14077" width="29.85546875" style="176" customWidth="1"/>
    <col min="14078" max="14078" width="61.85546875" style="176" customWidth="1"/>
    <col min="14079" max="14079" width="15" style="176" customWidth="1"/>
    <col min="14080" max="14080" width="14.28515625" style="176" customWidth="1"/>
    <col min="14081" max="14081" width="15.28515625" style="176" customWidth="1"/>
    <col min="14082" max="14085" width="13.7109375" style="176" customWidth="1"/>
    <col min="14086" max="14330" width="8.85546875" style="176" customWidth="1"/>
    <col min="14331" max="14332" width="23.7109375" style="176"/>
    <col min="14333" max="14333" width="29.85546875" style="176" customWidth="1"/>
    <col min="14334" max="14334" width="61.85546875" style="176" customWidth="1"/>
    <col min="14335" max="14335" width="15" style="176" customWidth="1"/>
    <col min="14336" max="14336" width="14.28515625" style="176" customWidth="1"/>
    <col min="14337" max="14337" width="15.28515625" style="176" customWidth="1"/>
    <col min="14338" max="14341" width="13.7109375" style="176" customWidth="1"/>
    <col min="14342" max="14586" width="8.85546875" style="176" customWidth="1"/>
    <col min="14587" max="14588" width="23.7109375" style="176"/>
    <col min="14589" max="14589" width="29.85546875" style="176" customWidth="1"/>
    <col min="14590" max="14590" width="61.85546875" style="176" customWidth="1"/>
    <col min="14591" max="14591" width="15" style="176" customWidth="1"/>
    <col min="14592" max="14592" width="14.28515625" style="176" customWidth="1"/>
    <col min="14593" max="14593" width="15.28515625" style="176" customWidth="1"/>
    <col min="14594" max="14597" width="13.7109375" style="176" customWidth="1"/>
    <col min="14598" max="14842" width="8.85546875" style="176" customWidth="1"/>
    <col min="14843" max="14844" width="23.7109375" style="176"/>
    <col min="14845" max="14845" width="29.85546875" style="176" customWidth="1"/>
    <col min="14846" max="14846" width="61.85546875" style="176" customWidth="1"/>
    <col min="14847" max="14847" width="15" style="176" customWidth="1"/>
    <col min="14848" max="14848" width="14.28515625" style="176" customWidth="1"/>
    <col min="14849" max="14849" width="15.28515625" style="176" customWidth="1"/>
    <col min="14850" max="14853" width="13.7109375" style="176" customWidth="1"/>
    <col min="14854" max="15098" width="8.85546875" style="176" customWidth="1"/>
    <col min="15099" max="15100" width="23.7109375" style="176"/>
    <col min="15101" max="15101" width="29.85546875" style="176" customWidth="1"/>
    <col min="15102" max="15102" width="61.85546875" style="176" customWidth="1"/>
    <col min="15103" max="15103" width="15" style="176" customWidth="1"/>
    <col min="15104" max="15104" width="14.28515625" style="176" customWidth="1"/>
    <col min="15105" max="15105" width="15.28515625" style="176" customWidth="1"/>
    <col min="15106" max="15109" width="13.7109375" style="176" customWidth="1"/>
    <col min="15110" max="15354" width="8.85546875" style="176" customWidth="1"/>
    <col min="15355" max="15356" width="23.7109375" style="176"/>
    <col min="15357" max="15357" width="29.85546875" style="176" customWidth="1"/>
    <col min="15358" max="15358" width="61.85546875" style="176" customWidth="1"/>
    <col min="15359" max="15359" width="15" style="176" customWidth="1"/>
    <col min="15360" max="15360" width="14.28515625" style="176" customWidth="1"/>
    <col min="15361" max="15361" width="15.28515625" style="176" customWidth="1"/>
    <col min="15362" max="15365" width="13.7109375" style="176" customWidth="1"/>
    <col min="15366" max="15610" width="8.85546875" style="176" customWidth="1"/>
    <col min="15611" max="15612" width="23.7109375" style="176"/>
    <col min="15613" max="15613" width="29.85546875" style="176" customWidth="1"/>
    <col min="15614" max="15614" width="61.85546875" style="176" customWidth="1"/>
    <col min="15615" max="15615" width="15" style="176" customWidth="1"/>
    <col min="15616" max="15616" width="14.28515625" style="176" customWidth="1"/>
    <col min="15617" max="15617" width="15.28515625" style="176" customWidth="1"/>
    <col min="15618" max="15621" width="13.7109375" style="176" customWidth="1"/>
    <col min="15622" max="15866" width="8.85546875" style="176" customWidth="1"/>
    <col min="15867" max="15868" width="23.7109375" style="176"/>
    <col min="15869" max="15869" width="29.85546875" style="176" customWidth="1"/>
    <col min="15870" max="15870" width="61.85546875" style="176" customWidth="1"/>
    <col min="15871" max="15871" width="15" style="176" customWidth="1"/>
    <col min="15872" max="15872" width="14.28515625" style="176" customWidth="1"/>
    <col min="15873" max="15873" width="15.28515625" style="176" customWidth="1"/>
    <col min="15874" max="15877" width="13.7109375" style="176" customWidth="1"/>
    <col min="15878" max="16122" width="8.85546875" style="176" customWidth="1"/>
    <col min="16123" max="16124" width="23.7109375" style="176"/>
    <col min="16125" max="16125" width="29.85546875" style="176" customWidth="1"/>
    <col min="16126" max="16126" width="61.85546875" style="176" customWidth="1"/>
    <col min="16127" max="16127" width="15" style="176" customWidth="1"/>
    <col min="16128" max="16128" width="14.28515625" style="176" customWidth="1"/>
    <col min="16129" max="16129" width="15.28515625" style="176" customWidth="1"/>
    <col min="16130" max="16133" width="13.7109375" style="176" customWidth="1"/>
    <col min="16134" max="16378" width="8.85546875" style="176" customWidth="1"/>
    <col min="16379" max="16384" width="23.7109375" style="176"/>
  </cols>
  <sheetData>
    <row r="1" spans="1:251" s="164" customFormat="1" ht="16.5" customHeight="1" x14ac:dyDescent="0.25">
      <c r="A1" s="162"/>
      <c r="B1" s="163"/>
      <c r="C1" s="163"/>
      <c r="D1" s="284" t="s">
        <v>1359</v>
      </c>
      <c r="E1" s="284"/>
    </row>
    <row r="2" spans="1:251" s="164" customFormat="1" ht="15.75" x14ac:dyDescent="0.25">
      <c r="A2" s="162"/>
      <c r="B2" s="166"/>
      <c r="C2" s="165"/>
      <c r="D2" s="285" t="s">
        <v>1010</v>
      </c>
      <c r="E2" s="285"/>
    </row>
    <row r="3" spans="1:251" s="164" customFormat="1" ht="6.75" customHeight="1" x14ac:dyDescent="0.25">
      <c r="A3" s="162"/>
      <c r="B3" s="166"/>
      <c r="C3" s="165"/>
      <c r="D3" s="167"/>
      <c r="E3" s="168"/>
    </row>
    <row r="4" spans="1:251" s="170" customFormat="1" ht="15.75" customHeight="1" x14ac:dyDescent="0.25">
      <c r="A4" s="286" t="s">
        <v>1058</v>
      </c>
      <c r="B4" s="286"/>
      <c r="C4" s="286"/>
      <c r="D4" s="286"/>
      <c r="E4" s="286"/>
      <c r="F4" s="169"/>
      <c r="G4" s="169"/>
    </row>
    <row r="5" spans="1:251" s="170" customFormat="1" ht="10.5" customHeight="1" x14ac:dyDescent="0.25">
      <c r="A5" s="171"/>
      <c r="B5" s="171"/>
      <c r="C5" s="171"/>
      <c r="D5" s="171"/>
      <c r="E5" s="171"/>
      <c r="F5" s="169"/>
      <c r="G5" s="169"/>
    </row>
    <row r="6" spans="1:251" ht="80.25" customHeight="1" x14ac:dyDescent="0.25">
      <c r="A6" s="172" t="s">
        <v>1059</v>
      </c>
      <c r="B6" s="172" t="s">
        <v>1060</v>
      </c>
      <c r="C6" s="172" t="s">
        <v>1061</v>
      </c>
      <c r="D6" s="173" t="s">
        <v>1062</v>
      </c>
      <c r="E6" s="174" t="s">
        <v>1063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75"/>
      <c r="DS6" s="175"/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75"/>
      <c r="GD6" s="175"/>
      <c r="GE6" s="175"/>
      <c r="GF6" s="175"/>
      <c r="GG6" s="175"/>
      <c r="GH6" s="175"/>
      <c r="GI6" s="175"/>
      <c r="GJ6" s="175"/>
      <c r="GK6" s="175"/>
      <c r="GL6" s="175"/>
      <c r="GM6" s="175"/>
      <c r="GN6" s="175"/>
      <c r="GO6" s="175"/>
      <c r="GP6" s="175"/>
      <c r="GQ6" s="175"/>
      <c r="GR6" s="175"/>
      <c r="GS6" s="175"/>
      <c r="GT6" s="175"/>
      <c r="GU6" s="175"/>
      <c r="GV6" s="175"/>
      <c r="GW6" s="175"/>
      <c r="GX6" s="175"/>
      <c r="GY6" s="175"/>
      <c r="GZ6" s="175"/>
      <c r="HA6" s="175"/>
      <c r="HB6" s="175"/>
      <c r="HC6" s="175"/>
      <c r="HD6" s="175"/>
      <c r="HE6" s="175"/>
      <c r="HF6" s="175"/>
      <c r="HG6" s="175"/>
      <c r="HH6" s="175"/>
      <c r="HI6" s="175"/>
      <c r="HJ6" s="175"/>
      <c r="HK6" s="175"/>
      <c r="HL6" s="175"/>
      <c r="HM6" s="175"/>
      <c r="HN6" s="175"/>
      <c r="HO6" s="175"/>
      <c r="HP6" s="175"/>
      <c r="HQ6" s="175"/>
      <c r="HR6" s="175"/>
      <c r="HS6" s="175"/>
      <c r="HT6" s="175"/>
      <c r="HU6" s="175"/>
      <c r="HV6" s="175"/>
      <c r="HW6" s="175"/>
      <c r="HX6" s="175"/>
      <c r="HY6" s="175"/>
      <c r="HZ6" s="175"/>
      <c r="IA6" s="175"/>
      <c r="IB6" s="175"/>
      <c r="IC6" s="175"/>
      <c r="ID6" s="175"/>
      <c r="IE6" s="175"/>
      <c r="IF6" s="175"/>
      <c r="IG6" s="175"/>
      <c r="IH6" s="175"/>
      <c r="II6" s="175"/>
      <c r="IJ6" s="175"/>
      <c r="IK6" s="175"/>
      <c r="IL6" s="175"/>
      <c r="IM6" s="175"/>
      <c r="IN6" s="175"/>
      <c r="IO6" s="175"/>
      <c r="IP6" s="175"/>
      <c r="IQ6" s="175"/>
    </row>
    <row r="7" spans="1:251" ht="15.75" x14ac:dyDescent="0.25">
      <c r="A7" s="177" t="s">
        <v>1064</v>
      </c>
      <c r="B7" s="178" t="s">
        <v>1065</v>
      </c>
      <c r="C7" s="179">
        <f>SUM(C8:C13)</f>
        <v>1362072.3</v>
      </c>
      <c r="D7" s="179">
        <f>SUM(D8:D13)</f>
        <v>1393065.1</v>
      </c>
      <c r="E7" s="179">
        <f>D7/C7*100</f>
        <v>102.27541518904685</v>
      </c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0"/>
      <c r="FP7" s="180"/>
      <c r="FQ7" s="180"/>
      <c r="FR7" s="180"/>
      <c r="FS7" s="180"/>
      <c r="FT7" s="180"/>
      <c r="FU7" s="180"/>
      <c r="FV7" s="180"/>
      <c r="FW7" s="180"/>
      <c r="FX7" s="180"/>
      <c r="FY7" s="180"/>
      <c r="FZ7" s="180"/>
      <c r="GA7" s="180"/>
      <c r="GB7" s="180"/>
      <c r="GC7" s="180"/>
      <c r="GD7" s="180"/>
      <c r="GE7" s="180"/>
      <c r="GF7" s="180"/>
      <c r="GG7" s="180"/>
      <c r="GH7" s="180"/>
      <c r="GI7" s="180"/>
      <c r="GJ7" s="180"/>
      <c r="GK7" s="180"/>
      <c r="GL7" s="180"/>
      <c r="GM7" s="180"/>
      <c r="GN7" s="180"/>
      <c r="GO7" s="180"/>
      <c r="GP7" s="180"/>
      <c r="GQ7" s="180"/>
      <c r="GR7" s="180"/>
      <c r="GS7" s="180"/>
      <c r="GT7" s="180"/>
      <c r="GU7" s="180"/>
      <c r="GV7" s="180"/>
      <c r="GW7" s="180"/>
      <c r="GX7" s="180"/>
      <c r="GY7" s="180"/>
      <c r="GZ7" s="180"/>
      <c r="HA7" s="180"/>
      <c r="HB7" s="180"/>
      <c r="HC7" s="180"/>
      <c r="HD7" s="180"/>
      <c r="HE7" s="180"/>
      <c r="HF7" s="180"/>
      <c r="HG7" s="180"/>
      <c r="HH7" s="180"/>
      <c r="HI7" s="180"/>
      <c r="HJ7" s="180"/>
      <c r="HK7" s="180"/>
      <c r="HL7" s="180"/>
      <c r="HM7" s="180"/>
      <c r="HN7" s="180"/>
      <c r="HO7" s="180"/>
      <c r="HP7" s="180"/>
      <c r="HQ7" s="180"/>
      <c r="HR7" s="180"/>
      <c r="HS7" s="180"/>
      <c r="HT7" s="180"/>
      <c r="HU7" s="180"/>
      <c r="HV7" s="180"/>
      <c r="HW7" s="180"/>
      <c r="HX7" s="180"/>
      <c r="HY7" s="180"/>
      <c r="HZ7" s="180"/>
      <c r="IA7" s="180"/>
      <c r="IB7" s="180"/>
      <c r="IC7" s="180"/>
      <c r="ID7" s="180"/>
      <c r="IE7" s="180"/>
      <c r="IF7" s="180"/>
      <c r="IG7" s="180"/>
      <c r="IH7" s="180"/>
      <c r="II7" s="180"/>
      <c r="IJ7" s="180"/>
      <c r="IK7" s="180"/>
      <c r="IL7" s="180"/>
      <c r="IM7" s="180"/>
      <c r="IN7" s="180"/>
      <c r="IO7" s="180"/>
      <c r="IP7" s="180"/>
      <c r="IQ7" s="180"/>
    </row>
    <row r="8" spans="1:251" ht="83.25" customHeight="1" x14ac:dyDescent="0.25">
      <c r="A8" s="181" t="s">
        <v>1066</v>
      </c>
      <c r="B8" s="182" t="s">
        <v>1067</v>
      </c>
      <c r="C8" s="183">
        <v>1223165.2</v>
      </c>
      <c r="D8" s="183">
        <v>1233677.7</v>
      </c>
      <c r="E8" s="184">
        <f>D8/C8*100</f>
        <v>100.85945054682719</v>
      </c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</row>
    <row r="9" spans="1:251" ht="111.75" customHeight="1" x14ac:dyDescent="0.25">
      <c r="A9" s="185" t="s">
        <v>1068</v>
      </c>
      <c r="B9" s="186" t="s">
        <v>1069</v>
      </c>
      <c r="C9" s="183">
        <v>1507.1</v>
      </c>
      <c r="D9" s="183">
        <v>1614.6</v>
      </c>
      <c r="E9" s="184">
        <f>D9/C9*100</f>
        <v>107.13290425320152</v>
      </c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</row>
    <row r="10" spans="1:251" ht="55.5" customHeight="1" x14ac:dyDescent="0.25">
      <c r="A10" s="185" t="s">
        <v>1070</v>
      </c>
      <c r="B10" s="182" t="s">
        <v>1071</v>
      </c>
      <c r="C10" s="183">
        <v>16900</v>
      </c>
      <c r="D10" s="183">
        <v>16658.7</v>
      </c>
      <c r="E10" s="184">
        <f>D10/C10*100</f>
        <v>98.572189349112421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</row>
    <row r="11" spans="1:251" ht="94.5" x14ac:dyDescent="0.25">
      <c r="A11" s="185" t="s">
        <v>1072</v>
      </c>
      <c r="B11" s="186" t="s">
        <v>1073</v>
      </c>
      <c r="C11" s="183">
        <v>5500</v>
      </c>
      <c r="D11" s="183">
        <v>5821.3</v>
      </c>
      <c r="E11" s="184">
        <f>D11/C11*100</f>
        <v>105.8418181818182</v>
      </c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251" ht="110.25" x14ac:dyDescent="0.25">
      <c r="A12" s="185" t="s">
        <v>1074</v>
      </c>
      <c r="B12" s="186" t="s">
        <v>1075</v>
      </c>
      <c r="C12" s="183">
        <v>0</v>
      </c>
      <c r="D12" s="183">
        <v>12.5</v>
      </c>
      <c r="E12" s="184" t="s">
        <v>1076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251" ht="94.5" x14ac:dyDescent="0.25">
      <c r="A13" s="185" t="s">
        <v>1077</v>
      </c>
      <c r="B13" s="186" t="s">
        <v>1078</v>
      </c>
      <c r="C13" s="183">
        <v>115000</v>
      </c>
      <c r="D13" s="183">
        <v>135280.29999999999</v>
      </c>
      <c r="E13" s="184">
        <f t="shared" ref="E13:E32" si="0">D13/C13*100</f>
        <v>117.63504347826085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</row>
    <row r="14" spans="1:251" ht="33" customHeight="1" x14ac:dyDescent="0.25">
      <c r="A14" s="187" t="s">
        <v>1079</v>
      </c>
      <c r="B14" s="188" t="s">
        <v>1080</v>
      </c>
      <c r="C14" s="179">
        <f>SUM(C15:C18)</f>
        <v>33500</v>
      </c>
      <c r="D14" s="179">
        <f>SUM(D15:D18)</f>
        <v>33426</v>
      </c>
      <c r="E14" s="179">
        <f t="shared" si="0"/>
        <v>99.779104477611938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E14" s="180"/>
      <c r="FF14" s="180"/>
      <c r="FG14" s="180"/>
      <c r="FH14" s="180"/>
      <c r="FI14" s="180"/>
      <c r="FJ14" s="180"/>
      <c r="FK14" s="180"/>
      <c r="FL14" s="180"/>
      <c r="FM14" s="180"/>
      <c r="FN14" s="180"/>
      <c r="FO14" s="180"/>
      <c r="FP14" s="180"/>
      <c r="FQ14" s="180"/>
      <c r="FR14" s="180"/>
      <c r="FS14" s="180"/>
      <c r="FT14" s="180"/>
      <c r="FU14" s="180"/>
      <c r="FV14" s="180"/>
      <c r="FW14" s="180"/>
      <c r="FX14" s="180"/>
      <c r="FY14" s="180"/>
      <c r="FZ14" s="180"/>
      <c r="GA14" s="180"/>
      <c r="GB14" s="180"/>
      <c r="GC14" s="180"/>
      <c r="GD14" s="180"/>
      <c r="GE14" s="180"/>
      <c r="GF14" s="180"/>
      <c r="GG14" s="180"/>
      <c r="GH14" s="180"/>
      <c r="GI14" s="180"/>
      <c r="GJ14" s="180"/>
      <c r="GK14" s="180"/>
      <c r="GL14" s="180"/>
      <c r="GM14" s="180"/>
      <c r="GN14" s="180"/>
      <c r="GO14" s="180"/>
      <c r="GP14" s="180"/>
      <c r="GQ14" s="180"/>
      <c r="GR14" s="180"/>
      <c r="GS14" s="180"/>
      <c r="GT14" s="180"/>
      <c r="GU14" s="180"/>
      <c r="GV14" s="180"/>
      <c r="GW14" s="180"/>
      <c r="GX14" s="180"/>
      <c r="GY14" s="180"/>
      <c r="GZ14" s="180"/>
      <c r="HA14" s="180"/>
      <c r="HB14" s="180"/>
      <c r="HC14" s="180"/>
      <c r="HD14" s="180"/>
      <c r="HE14" s="180"/>
      <c r="HF14" s="180"/>
      <c r="HG14" s="180"/>
      <c r="HH14" s="180"/>
      <c r="HI14" s="180"/>
      <c r="HJ14" s="180"/>
      <c r="HK14" s="180"/>
      <c r="HL14" s="180"/>
      <c r="HM14" s="180"/>
      <c r="HN14" s="180"/>
      <c r="HO14" s="180"/>
      <c r="HP14" s="180"/>
      <c r="HQ14" s="180"/>
      <c r="HR14" s="180"/>
      <c r="HS14" s="180"/>
      <c r="HT14" s="180"/>
      <c r="HU14" s="180"/>
      <c r="HV14" s="180"/>
      <c r="HW14" s="180"/>
      <c r="HX14" s="180"/>
      <c r="HY14" s="180"/>
      <c r="HZ14" s="180"/>
      <c r="IA14" s="180"/>
      <c r="IB14" s="180"/>
      <c r="IC14" s="180"/>
      <c r="ID14" s="180"/>
      <c r="IE14" s="180"/>
      <c r="IF14" s="180"/>
      <c r="IG14" s="180"/>
      <c r="IH14" s="180"/>
      <c r="II14" s="180"/>
      <c r="IJ14" s="180"/>
      <c r="IK14" s="180"/>
      <c r="IL14" s="180"/>
      <c r="IM14" s="180"/>
      <c r="IN14" s="180"/>
      <c r="IO14" s="180"/>
      <c r="IP14" s="180"/>
      <c r="IQ14" s="180"/>
    </row>
    <row r="15" spans="1:251" ht="63" x14ac:dyDescent="0.25">
      <c r="A15" s="185" t="s">
        <v>1081</v>
      </c>
      <c r="B15" s="186" t="s">
        <v>1082</v>
      </c>
      <c r="C15" s="184">
        <v>16270</v>
      </c>
      <c r="D15" s="184">
        <v>16756.7</v>
      </c>
      <c r="E15" s="184">
        <f t="shared" si="0"/>
        <v>102.99139520590043</v>
      </c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</row>
    <row r="16" spans="1:251" ht="78.75" x14ac:dyDescent="0.25">
      <c r="A16" s="185" t="s">
        <v>1083</v>
      </c>
      <c r="B16" s="186" t="s">
        <v>1084</v>
      </c>
      <c r="C16" s="184">
        <v>92.3</v>
      </c>
      <c r="D16" s="184">
        <v>90.5</v>
      </c>
      <c r="E16" s="184">
        <f t="shared" si="0"/>
        <v>98.049837486457207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251" ht="63" x14ac:dyDescent="0.25">
      <c r="A17" s="185" t="s">
        <v>1085</v>
      </c>
      <c r="B17" s="186" t="s">
        <v>1086</v>
      </c>
      <c r="C17" s="184">
        <v>18780</v>
      </c>
      <c r="D17" s="184">
        <v>18501.3</v>
      </c>
      <c r="E17" s="184">
        <f t="shared" si="0"/>
        <v>98.515974440894567</v>
      </c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</row>
    <row r="18" spans="1:251" ht="63" x14ac:dyDescent="0.25">
      <c r="A18" s="185" t="s">
        <v>1087</v>
      </c>
      <c r="B18" s="186" t="s">
        <v>1088</v>
      </c>
      <c r="C18" s="184">
        <v>-1642.3</v>
      </c>
      <c r="D18" s="184">
        <v>-1922.5</v>
      </c>
      <c r="E18" s="184">
        <f t="shared" si="0"/>
        <v>117.06143822687693</v>
      </c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</row>
    <row r="19" spans="1:251" ht="15.75" x14ac:dyDescent="0.25">
      <c r="A19" s="177" t="s">
        <v>1089</v>
      </c>
      <c r="B19" s="189" t="s">
        <v>1090</v>
      </c>
      <c r="C19" s="179">
        <f>C20+C21+C22+C23</f>
        <v>400370.6</v>
      </c>
      <c r="D19" s="179">
        <f>D20+D21+D22+D23</f>
        <v>415329.6</v>
      </c>
      <c r="E19" s="179">
        <f t="shared" si="0"/>
        <v>103.7362883288633</v>
      </c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180"/>
      <c r="FG19" s="180"/>
      <c r="FH19" s="180"/>
      <c r="FI19" s="180"/>
      <c r="FJ19" s="180"/>
      <c r="FK19" s="180"/>
      <c r="FL19" s="180"/>
      <c r="FM19" s="180"/>
      <c r="FN19" s="180"/>
      <c r="FO19" s="180"/>
      <c r="FP19" s="180"/>
      <c r="FQ19" s="180"/>
      <c r="FR19" s="180"/>
      <c r="FS19" s="180"/>
      <c r="FT19" s="180"/>
      <c r="FU19" s="180"/>
      <c r="FV19" s="180"/>
      <c r="FW19" s="180"/>
      <c r="FX19" s="180"/>
      <c r="FY19" s="180"/>
      <c r="FZ19" s="180"/>
      <c r="GA19" s="180"/>
      <c r="GB19" s="180"/>
      <c r="GC19" s="180"/>
      <c r="GD19" s="180"/>
      <c r="GE19" s="180"/>
      <c r="GF19" s="180"/>
      <c r="GG19" s="180"/>
      <c r="GH19" s="180"/>
      <c r="GI19" s="180"/>
      <c r="GJ19" s="180"/>
      <c r="GK19" s="180"/>
      <c r="GL19" s="180"/>
      <c r="GM19" s="180"/>
      <c r="GN19" s="180"/>
      <c r="GO19" s="180"/>
      <c r="GP19" s="180"/>
      <c r="GQ19" s="180"/>
      <c r="GR19" s="180"/>
      <c r="GS19" s="180"/>
      <c r="GT19" s="180"/>
      <c r="GU19" s="180"/>
      <c r="GV19" s="180"/>
      <c r="GW19" s="180"/>
      <c r="GX19" s="180"/>
      <c r="GY19" s="180"/>
      <c r="GZ19" s="180"/>
      <c r="HA19" s="180"/>
      <c r="HB19" s="180"/>
      <c r="HC19" s="180"/>
      <c r="HD19" s="180"/>
      <c r="HE19" s="180"/>
      <c r="HF19" s="180"/>
      <c r="HG19" s="180"/>
      <c r="HH19" s="180"/>
      <c r="HI19" s="180"/>
      <c r="HJ19" s="180"/>
      <c r="HK19" s="180"/>
      <c r="HL19" s="180"/>
      <c r="HM19" s="180"/>
      <c r="HN19" s="180"/>
      <c r="HO19" s="180"/>
      <c r="HP19" s="180"/>
      <c r="HQ19" s="180"/>
      <c r="HR19" s="180"/>
      <c r="HS19" s="180"/>
      <c r="HT19" s="180"/>
      <c r="HU19" s="180"/>
      <c r="HV19" s="180"/>
      <c r="HW19" s="180"/>
      <c r="HX19" s="180"/>
      <c r="HY19" s="180"/>
      <c r="HZ19" s="180"/>
      <c r="IA19" s="180"/>
      <c r="IB19" s="180"/>
      <c r="IC19" s="180"/>
      <c r="ID19" s="180"/>
      <c r="IE19" s="180"/>
      <c r="IF19" s="180"/>
      <c r="IG19" s="180"/>
      <c r="IH19" s="180"/>
      <c r="II19" s="180"/>
      <c r="IJ19" s="180"/>
      <c r="IK19" s="180"/>
      <c r="IL19" s="180"/>
      <c r="IM19" s="180"/>
      <c r="IN19" s="180"/>
      <c r="IO19" s="180"/>
      <c r="IP19" s="180"/>
      <c r="IQ19" s="180"/>
    </row>
    <row r="20" spans="1:251" ht="34.5" customHeight="1" x14ac:dyDescent="0.25">
      <c r="A20" s="172" t="s">
        <v>1091</v>
      </c>
      <c r="B20" s="190" t="s">
        <v>1092</v>
      </c>
      <c r="C20" s="184">
        <v>382500</v>
      </c>
      <c r="D20" s="184">
        <v>394749.1</v>
      </c>
      <c r="E20" s="184">
        <f t="shared" si="0"/>
        <v>103.20237908496732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E20" s="180"/>
      <c r="FF20" s="180"/>
      <c r="FG20" s="180"/>
      <c r="FH20" s="180"/>
      <c r="FI20" s="180"/>
      <c r="FJ20" s="180"/>
      <c r="FK20" s="180"/>
      <c r="FL20" s="180"/>
      <c r="FM20" s="180"/>
      <c r="FN20" s="180"/>
      <c r="FO20" s="180"/>
      <c r="FP20" s="180"/>
      <c r="FQ20" s="180"/>
      <c r="FR20" s="180"/>
      <c r="FS20" s="180"/>
      <c r="FT20" s="180"/>
      <c r="FU20" s="180"/>
      <c r="FV20" s="180"/>
      <c r="FW20" s="180"/>
      <c r="FX20" s="180"/>
      <c r="FY20" s="180"/>
      <c r="FZ20" s="180"/>
      <c r="GA20" s="180"/>
      <c r="GB20" s="180"/>
      <c r="GC20" s="180"/>
      <c r="GD20" s="180"/>
      <c r="GE20" s="180"/>
      <c r="GF20" s="180"/>
      <c r="GG20" s="180"/>
      <c r="GH20" s="180"/>
      <c r="GI20" s="180"/>
      <c r="GJ20" s="180"/>
      <c r="GK20" s="180"/>
      <c r="GL20" s="180"/>
      <c r="GM20" s="180"/>
      <c r="GN20" s="180"/>
      <c r="GO20" s="180"/>
      <c r="GP20" s="180"/>
      <c r="GQ20" s="180"/>
      <c r="GR20" s="180"/>
      <c r="GS20" s="180"/>
      <c r="GT20" s="180"/>
      <c r="GU20" s="180"/>
      <c r="GV20" s="180"/>
      <c r="GW20" s="180"/>
      <c r="GX20" s="180"/>
      <c r="GY20" s="180"/>
      <c r="GZ20" s="180"/>
      <c r="HA20" s="180"/>
      <c r="HB20" s="180"/>
      <c r="HC20" s="180"/>
      <c r="HD20" s="180"/>
      <c r="HE20" s="180"/>
      <c r="HF20" s="180"/>
      <c r="HG20" s="180"/>
      <c r="HH20" s="180"/>
      <c r="HI20" s="180"/>
      <c r="HJ20" s="180"/>
      <c r="HK20" s="180"/>
      <c r="HL20" s="180"/>
      <c r="HM20" s="180"/>
      <c r="HN20" s="180"/>
      <c r="HO20" s="180"/>
      <c r="HP20" s="180"/>
      <c r="HQ20" s="180"/>
      <c r="HR20" s="180"/>
      <c r="HS20" s="180"/>
      <c r="HT20" s="180"/>
      <c r="HU20" s="180"/>
      <c r="HV20" s="180"/>
      <c r="HW20" s="180"/>
      <c r="HX20" s="180"/>
      <c r="HY20" s="180"/>
      <c r="HZ20" s="180"/>
      <c r="IA20" s="180"/>
      <c r="IB20" s="180"/>
      <c r="IC20" s="180"/>
      <c r="ID20" s="180"/>
      <c r="IE20" s="180"/>
      <c r="IF20" s="180"/>
      <c r="IG20" s="180"/>
      <c r="IH20" s="180"/>
      <c r="II20" s="180"/>
      <c r="IJ20" s="180"/>
      <c r="IK20" s="180"/>
      <c r="IL20" s="180"/>
      <c r="IM20" s="180"/>
      <c r="IN20" s="180"/>
      <c r="IO20" s="180"/>
      <c r="IP20" s="180"/>
      <c r="IQ20" s="180"/>
    </row>
    <row r="21" spans="1:251" ht="33.75" customHeight="1" x14ac:dyDescent="0.25">
      <c r="A21" s="172" t="s">
        <v>1093</v>
      </c>
      <c r="B21" s="182" t="s">
        <v>1094</v>
      </c>
      <c r="C21" s="184">
        <v>54</v>
      </c>
      <c r="D21" s="184">
        <v>74.5</v>
      </c>
      <c r="E21" s="184">
        <f t="shared" si="0"/>
        <v>137.96296296296296</v>
      </c>
    </row>
    <row r="22" spans="1:251" ht="24.6" customHeight="1" x14ac:dyDescent="0.25">
      <c r="A22" s="172" t="s">
        <v>1095</v>
      </c>
      <c r="B22" s="182" t="s">
        <v>1096</v>
      </c>
      <c r="C22" s="184">
        <v>491.6</v>
      </c>
      <c r="D22" s="184">
        <v>506.3</v>
      </c>
      <c r="E22" s="184">
        <f t="shared" si="0"/>
        <v>102.99023596419855</v>
      </c>
    </row>
    <row r="23" spans="1:251" ht="40.5" customHeight="1" x14ac:dyDescent="0.25">
      <c r="A23" s="172" t="s">
        <v>1097</v>
      </c>
      <c r="B23" s="182" t="s">
        <v>1098</v>
      </c>
      <c r="C23" s="184">
        <v>17325</v>
      </c>
      <c r="D23" s="184">
        <v>19999.7</v>
      </c>
      <c r="E23" s="184">
        <f t="shared" si="0"/>
        <v>115.43838383838386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F23" s="180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80"/>
      <c r="FY23" s="180"/>
      <c r="FZ23" s="180"/>
      <c r="GA23" s="180"/>
      <c r="GB23" s="180"/>
      <c r="GC23" s="180"/>
      <c r="GD23" s="180"/>
      <c r="GE23" s="180"/>
      <c r="GF23" s="180"/>
      <c r="GG23" s="180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R23" s="180"/>
      <c r="GS23" s="180"/>
      <c r="GT23" s="180"/>
      <c r="GU23" s="180"/>
      <c r="GV23" s="180"/>
      <c r="GW23" s="180"/>
      <c r="GX23" s="180"/>
      <c r="GY23" s="180"/>
      <c r="GZ23" s="180"/>
      <c r="HA23" s="180"/>
      <c r="HB23" s="180"/>
      <c r="HC23" s="180"/>
      <c r="HD23" s="180"/>
      <c r="HE23" s="180"/>
      <c r="HF23" s="180"/>
      <c r="HG23" s="180"/>
      <c r="HH23" s="180"/>
      <c r="HI23" s="180"/>
      <c r="HJ23" s="180"/>
      <c r="HK23" s="180"/>
      <c r="HL23" s="180"/>
      <c r="HM23" s="180"/>
      <c r="HN23" s="180"/>
      <c r="HO23" s="180"/>
      <c r="HP23" s="180"/>
      <c r="HQ23" s="180"/>
      <c r="HR23" s="180"/>
      <c r="HS23" s="180"/>
      <c r="HT23" s="180"/>
      <c r="HU23" s="180"/>
      <c r="HV23" s="180"/>
      <c r="HW23" s="180"/>
      <c r="HX23" s="180"/>
      <c r="HY23" s="180"/>
      <c r="HZ23" s="180"/>
      <c r="IA23" s="180"/>
      <c r="IB23" s="180"/>
      <c r="IC23" s="180"/>
      <c r="ID23" s="180"/>
      <c r="IE23" s="180"/>
      <c r="IF23" s="180"/>
      <c r="IG23" s="180"/>
      <c r="IH23" s="180"/>
      <c r="II23" s="180"/>
      <c r="IJ23" s="180"/>
      <c r="IK23" s="180"/>
      <c r="IL23" s="180"/>
      <c r="IM23" s="180"/>
      <c r="IN23" s="180"/>
      <c r="IO23" s="180"/>
      <c r="IP23" s="180"/>
      <c r="IQ23" s="180"/>
    </row>
    <row r="24" spans="1:251" ht="15.75" x14ac:dyDescent="0.25">
      <c r="A24" s="177" t="s">
        <v>1099</v>
      </c>
      <c r="B24" s="191" t="s">
        <v>1100</v>
      </c>
      <c r="C24" s="179">
        <f>C25+C26</f>
        <v>172500</v>
      </c>
      <c r="D24" s="179">
        <f>D25+D26</f>
        <v>175513.60000000001</v>
      </c>
      <c r="E24" s="179">
        <f t="shared" si="0"/>
        <v>101.74701449275364</v>
      </c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  <c r="GX24" s="180"/>
      <c r="GY24" s="180"/>
      <c r="GZ24" s="180"/>
      <c r="HA24" s="180"/>
      <c r="HB24" s="180"/>
      <c r="HC24" s="180"/>
      <c r="HD24" s="180"/>
      <c r="HE24" s="180"/>
      <c r="HF24" s="180"/>
      <c r="HG24" s="180"/>
      <c r="HH24" s="180"/>
      <c r="HI24" s="180"/>
      <c r="HJ24" s="180"/>
      <c r="HK24" s="180"/>
      <c r="HL24" s="180"/>
      <c r="HM24" s="180"/>
      <c r="HN24" s="180"/>
      <c r="HO24" s="180"/>
      <c r="HP24" s="180"/>
      <c r="HQ24" s="180"/>
      <c r="HR24" s="180"/>
      <c r="HS24" s="180"/>
      <c r="HT24" s="180"/>
      <c r="HU24" s="180"/>
      <c r="HV24" s="180"/>
      <c r="HW24" s="180"/>
      <c r="HX24" s="180"/>
      <c r="HY24" s="180"/>
      <c r="HZ24" s="180"/>
      <c r="IA24" s="180"/>
      <c r="IB24" s="180"/>
      <c r="IC24" s="180"/>
      <c r="ID24" s="180"/>
      <c r="IE24" s="180"/>
      <c r="IF24" s="180"/>
      <c r="IG24" s="180"/>
      <c r="IH24" s="180"/>
      <c r="II24" s="180"/>
      <c r="IJ24" s="180"/>
      <c r="IK24" s="180"/>
      <c r="IL24" s="180"/>
      <c r="IM24" s="180"/>
      <c r="IN24" s="180"/>
      <c r="IO24" s="180"/>
      <c r="IP24" s="180"/>
      <c r="IQ24" s="180"/>
    </row>
    <row r="25" spans="1:251" ht="50.25" customHeight="1" x14ac:dyDescent="0.25">
      <c r="A25" s="172" t="s">
        <v>1101</v>
      </c>
      <c r="B25" s="182" t="s">
        <v>1102</v>
      </c>
      <c r="C25" s="184">
        <v>76100</v>
      </c>
      <c r="D25" s="184">
        <v>79805.600000000006</v>
      </c>
      <c r="E25" s="184">
        <f t="shared" si="0"/>
        <v>104.86938239159002</v>
      </c>
    </row>
    <row r="26" spans="1:251" ht="15.75" x14ac:dyDescent="0.25">
      <c r="A26" s="172" t="s">
        <v>1103</v>
      </c>
      <c r="B26" s="192" t="s">
        <v>1104</v>
      </c>
      <c r="C26" s="179">
        <f>SUM(C27:C28)</f>
        <v>96400</v>
      </c>
      <c r="D26" s="179">
        <f>SUM(D27:D28)</f>
        <v>95708</v>
      </c>
      <c r="E26" s="179">
        <f t="shared" si="0"/>
        <v>99.282157676348547</v>
      </c>
    </row>
    <row r="27" spans="1:251" ht="31.5" x14ac:dyDescent="0.25">
      <c r="A27" s="172" t="s">
        <v>1105</v>
      </c>
      <c r="B27" s="182" t="s">
        <v>1106</v>
      </c>
      <c r="C27" s="184">
        <v>75100</v>
      </c>
      <c r="D27" s="184">
        <v>74141.600000000006</v>
      </c>
      <c r="E27" s="184">
        <f t="shared" si="0"/>
        <v>98.723834886817585</v>
      </c>
    </row>
    <row r="28" spans="1:251" ht="31.5" x14ac:dyDescent="0.25">
      <c r="A28" s="172" t="s">
        <v>1107</v>
      </c>
      <c r="B28" s="182" t="s">
        <v>1108</v>
      </c>
      <c r="C28" s="184">
        <v>21300</v>
      </c>
      <c r="D28" s="184">
        <v>21566.400000000001</v>
      </c>
      <c r="E28" s="184">
        <f t="shared" si="0"/>
        <v>101.25070422535212</v>
      </c>
    </row>
    <row r="29" spans="1:251" ht="15.75" x14ac:dyDescent="0.25">
      <c r="A29" s="177" t="s">
        <v>1109</v>
      </c>
      <c r="B29" s="192" t="s">
        <v>1110</v>
      </c>
      <c r="C29" s="179">
        <f>SUM(C30:C32)</f>
        <v>25674.2</v>
      </c>
      <c r="D29" s="179">
        <f>SUM(D30:D32)</f>
        <v>26303</v>
      </c>
      <c r="E29" s="179">
        <f t="shared" si="0"/>
        <v>102.44915128806352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0"/>
      <c r="GG29" s="180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 s="180"/>
      <c r="HK29" s="180"/>
      <c r="HL29" s="180"/>
      <c r="HM29" s="180"/>
      <c r="HN29" s="180"/>
      <c r="HO29" s="180"/>
      <c r="HP29" s="180"/>
      <c r="HQ29" s="180"/>
      <c r="HR29" s="180"/>
      <c r="HS29" s="180"/>
      <c r="HT29" s="180"/>
      <c r="HU29" s="180"/>
      <c r="HV29" s="180"/>
      <c r="HW29" s="180"/>
      <c r="HX29" s="180"/>
      <c r="HY29" s="180"/>
      <c r="HZ29" s="180"/>
      <c r="IA29" s="180"/>
      <c r="IB29" s="180"/>
      <c r="IC29" s="180"/>
      <c r="ID29" s="180"/>
      <c r="IE29" s="180"/>
      <c r="IF29" s="180"/>
      <c r="IG29" s="180"/>
      <c r="IH29" s="180"/>
      <c r="II29" s="180"/>
      <c r="IJ29" s="180"/>
      <c r="IK29" s="180"/>
      <c r="IL29" s="180"/>
      <c r="IM29" s="180"/>
      <c r="IN29" s="180"/>
      <c r="IO29" s="180"/>
      <c r="IP29" s="180"/>
      <c r="IQ29" s="180"/>
    </row>
    <row r="30" spans="1:251" ht="55.5" customHeight="1" x14ac:dyDescent="0.25">
      <c r="A30" s="172" t="s">
        <v>1111</v>
      </c>
      <c r="B30" s="182" t="s">
        <v>1112</v>
      </c>
      <c r="C30" s="184">
        <v>25524.7</v>
      </c>
      <c r="D30" s="184">
        <v>26155.4</v>
      </c>
      <c r="E30" s="184">
        <f t="shared" si="0"/>
        <v>102.47093991310379</v>
      </c>
    </row>
    <row r="31" spans="1:251" ht="40.5" customHeight="1" x14ac:dyDescent="0.25">
      <c r="A31" s="172" t="s">
        <v>1113</v>
      </c>
      <c r="B31" s="182" t="s">
        <v>1114</v>
      </c>
      <c r="C31" s="184">
        <v>131.9</v>
      </c>
      <c r="D31" s="184">
        <v>130</v>
      </c>
      <c r="E31" s="184">
        <f t="shared" si="0"/>
        <v>98.559514783927213</v>
      </c>
    </row>
    <row r="32" spans="1:251" ht="94.5" x14ac:dyDescent="0.25">
      <c r="A32" s="172" t="s">
        <v>1115</v>
      </c>
      <c r="B32" s="182" t="s">
        <v>1116</v>
      </c>
      <c r="C32" s="184">
        <v>17.600000000000001</v>
      </c>
      <c r="D32" s="184">
        <v>17.600000000000001</v>
      </c>
      <c r="E32" s="184">
        <f t="shared" si="0"/>
        <v>100</v>
      </c>
    </row>
    <row r="33" spans="1:251" ht="31.5" x14ac:dyDescent="0.25">
      <c r="A33" s="172" t="s">
        <v>1117</v>
      </c>
      <c r="B33" s="193" t="s">
        <v>1118</v>
      </c>
      <c r="C33" s="184">
        <v>0</v>
      </c>
      <c r="D33" s="184">
        <v>-12.8</v>
      </c>
      <c r="E33" s="184" t="s">
        <v>1076</v>
      </c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  <c r="GX33" s="180"/>
      <c r="GY33" s="180"/>
      <c r="GZ33" s="180"/>
      <c r="HA33" s="180"/>
      <c r="HB33" s="180"/>
      <c r="HC33" s="180"/>
      <c r="HD33" s="180"/>
      <c r="HE33" s="180"/>
      <c r="HF33" s="180"/>
      <c r="HG33" s="180"/>
      <c r="HH33" s="180"/>
      <c r="HI33" s="180"/>
      <c r="HJ33" s="180"/>
      <c r="HK33" s="180"/>
      <c r="HL33" s="180"/>
      <c r="HM33" s="180"/>
      <c r="HN33" s="180"/>
      <c r="HO33" s="180"/>
      <c r="HP33" s="180"/>
      <c r="HQ33" s="180"/>
      <c r="HR33" s="180"/>
      <c r="HS33" s="180"/>
      <c r="HT33" s="180"/>
      <c r="HU33" s="180"/>
      <c r="HV33" s="180"/>
      <c r="HW33" s="180"/>
      <c r="HX33" s="180"/>
      <c r="HY33" s="180"/>
      <c r="HZ33" s="180"/>
      <c r="IA33" s="180"/>
      <c r="IB33" s="180"/>
      <c r="IC33" s="180"/>
      <c r="ID33" s="180"/>
      <c r="IE33" s="180"/>
      <c r="IF33" s="180"/>
      <c r="IG33" s="180"/>
      <c r="IH33" s="180"/>
      <c r="II33" s="180"/>
      <c r="IJ33" s="180"/>
      <c r="IK33" s="180"/>
      <c r="IL33" s="180"/>
      <c r="IM33" s="180"/>
      <c r="IN33" s="180"/>
      <c r="IO33" s="180"/>
      <c r="IP33" s="180"/>
      <c r="IQ33" s="180"/>
    </row>
    <row r="34" spans="1:251" ht="15.75" x14ac:dyDescent="0.25">
      <c r="A34" s="278" t="s">
        <v>1119</v>
      </c>
      <c r="B34" s="279"/>
      <c r="C34" s="179">
        <f>C7+C14+C19+C24+C29+C33</f>
        <v>1994117.0999999999</v>
      </c>
      <c r="D34" s="179">
        <f>D7+D14+D19+D24+D29+D33</f>
        <v>2043624.5000000002</v>
      </c>
      <c r="E34" s="179">
        <f t="shared" ref="E34:E49" si="1">D34/C34*100</f>
        <v>102.48267265748838</v>
      </c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</row>
    <row r="35" spans="1:251" ht="31.5" x14ac:dyDescent="0.25">
      <c r="A35" s="177" t="s">
        <v>1120</v>
      </c>
      <c r="B35" s="189" t="s">
        <v>1020</v>
      </c>
      <c r="C35" s="179">
        <f>SUM(C36:C45)</f>
        <v>82729.899999999994</v>
      </c>
      <c r="D35" s="179">
        <f>SUM(D36:D45)</f>
        <v>88148.500000000015</v>
      </c>
      <c r="E35" s="179">
        <f t="shared" si="1"/>
        <v>106.54974803547449</v>
      </c>
      <c r="F35" s="180"/>
      <c r="G35" s="195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0"/>
      <c r="DU35" s="180"/>
      <c r="DV35" s="180"/>
      <c r="DW35" s="180"/>
      <c r="DX35" s="180"/>
      <c r="DY35" s="180"/>
      <c r="DZ35" s="180"/>
      <c r="EA35" s="18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/>
      <c r="FG35" s="180"/>
      <c r="FH35" s="180"/>
      <c r="FI35" s="180"/>
      <c r="FJ35" s="180"/>
      <c r="FK35" s="180"/>
      <c r="FL35" s="180"/>
      <c r="FM35" s="180"/>
      <c r="FN35" s="180"/>
      <c r="FO35" s="180"/>
      <c r="FP35" s="180"/>
      <c r="FQ35" s="180"/>
      <c r="FR35" s="180"/>
      <c r="FS35" s="180"/>
      <c r="FT35" s="180"/>
      <c r="FU35" s="180"/>
      <c r="FV35" s="180"/>
      <c r="FW35" s="180"/>
      <c r="FX35" s="180"/>
      <c r="FY35" s="180"/>
      <c r="FZ35" s="180"/>
      <c r="GA35" s="180"/>
      <c r="GB35" s="180"/>
      <c r="GC35" s="180"/>
      <c r="GD35" s="180"/>
      <c r="GE35" s="180"/>
      <c r="GF35" s="180"/>
      <c r="GG35" s="180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R35" s="180"/>
      <c r="GS35" s="180"/>
      <c r="GT35" s="180"/>
      <c r="GU35" s="180"/>
      <c r="GV35" s="180"/>
      <c r="GW35" s="180"/>
      <c r="GX35" s="180"/>
      <c r="GY35" s="180"/>
      <c r="GZ35" s="180"/>
      <c r="HA35" s="180"/>
      <c r="HB35" s="180"/>
      <c r="HC35" s="180"/>
      <c r="HD35" s="180"/>
      <c r="HE35" s="180"/>
      <c r="HF35" s="180"/>
      <c r="HG35" s="180"/>
      <c r="HH35" s="180"/>
      <c r="HI35" s="180"/>
      <c r="HJ35" s="180"/>
      <c r="HK35" s="180"/>
      <c r="HL35" s="180"/>
      <c r="HM35" s="180"/>
      <c r="HN35" s="180"/>
      <c r="HO35" s="180"/>
      <c r="HP35" s="180"/>
      <c r="HQ35" s="180"/>
      <c r="HR35" s="180"/>
      <c r="HS35" s="180"/>
      <c r="HT35" s="180"/>
      <c r="HU35" s="180"/>
      <c r="HV35" s="180"/>
      <c r="HW35" s="180"/>
      <c r="HX35" s="180"/>
      <c r="HY35" s="180"/>
      <c r="HZ35" s="180"/>
      <c r="IA35" s="180"/>
      <c r="IB35" s="180"/>
      <c r="IC35" s="180"/>
      <c r="ID35" s="180"/>
      <c r="IE35" s="180"/>
      <c r="IF35" s="180"/>
      <c r="IG35" s="180"/>
      <c r="IH35" s="180"/>
      <c r="II35" s="180"/>
      <c r="IJ35" s="180"/>
      <c r="IK35" s="180"/>
      <c r="IL35" s="180"/>
      <c r="IM35" s="180"/>
      <c r="IN35" s="180"/>
      <c r="IO35" s="180"/>
      <c r="IP35" s="180"/>
      <c r="IQ35" s="180"/>
    </row>
    <row r="36" spans="1:251" ht="78.75" x14ac:dyDescent="0.25">
      <c r="A36" s="196" t="s">
        <v>1121</v>
      </c>
      <c r="B36" s="197" t="s">
        <v>1122</v>
      </c>
      <c r="C36" s="184">
        <v>54956.9</v>
      </c>
      <c r="D36" s="184">
        <v>60393.9</v>
      </c>
      <c r="E36" s="184">
        <f t="shared" si="1"/>
        <v>109.89320722238701</v>
      </c>
    </row>
    <row r="37" spans="1:251" ht="78.75" x14ac:dyDescent="0.25">
      <c r="A37" s="196" t="s">
        <v>1123</v>
      </c>
      <c r="B37" s="197" t="s">
        <v>1124</v>
      </c>
      <c r="C37" s="184">
        <v>6257.2</v>
      </c>
      <c r="D37" s="184">
        <v>5407.2</v>
      </c>
      <c r="E37" s="184">
        <f t="shared" si="1"/>
        <v>86.415649172153678</v>
      </c>
    </row>
    <row r="38" spans="1:251" ht="63" x14ac:dyDescent="0.25">
      <c r="A38" s="196" t="s">
        <v>1125</v>
      </c>
      <c r="B38" s="197" t="s">
        <v>1126</v>
      </c>
      <c r="C38" s="184">
        <v>278.89999999999998</v>
      </c>
      <c r="D38" s="184">
        <v>282</v>
      </c>
      <c r="E38" s="184">
        <f t="shared" si="1"/>
        <v>101.1115095016135</v>
      </c>
    </row>
    <row r="39" spans="1:251" ht="63" x14ac:dyDescent="0.25">
      <c r="A39" s="196" t="s">
        <v>1127</v>
      </c>
      <c r="B39" s="197" t="s">
        <v>1126</v>
      </c>
      <c r="C39" s="184">
        <v>11.2</v>
      </c>
      <c r="D39" s="184">
        <v>6.2</v>
      </c>
      <c r="E39" s="184">
        <f t="shared" si="1"/>
        <v>55.357142857142861</v>
      </c>
    </row>
    <row r="40" spans="1:251" ht="63" x14ac:dyDescent="0.25">
      <c r="A40" s="196" t="s">
        <v>1128</v>
      </c>
      <c r="B40" s="197" t="s">
        <v>1126</v>
      </c>
      <c r="C40" s="184">
        <v>630.6</v>
      </c>
      <c r="D40" s="184">
        <v>743.6</v>
      </c>
      <c r="E40" s="184">
        <f t="shared" si="1"/>
        <v>117.91944180145893</v>
      </c>
    </row>
    <row r="41" spans="1:251" ht="63" x14ac:dyDescent="0.25">
      <c r="A41" s="196" t="s">
        <v>1129</v>
      </c>
      <c r="B41" s="197" t="s">
        <v>1126</v>
      </c>
      <c r="C41" s="184">
        <v>176.2</v>
      </c>
      <c r="D41" s="184">
        <v>176.2</v>
      </c>
      <c r="E41" s="184">
        <f t="shared" si="1"/>
        <v>100</v>
      </c>
    </row>
    <row r="42" spans="1:251" ht="31.5" x14ac:dyDescent="0.25">
      <c r="A42" s="196" t="s">
        <v>1130</v>
      </c>
      <c r="B42" s="198" t="s">
        <v>1131</v>
      </c>
      <c r="C42" s="184">
        <v>8176</v>
      </c>
      <c r="D42" s="184">
        <v>8370.6</v>
      </c>
      <c r="E42" s="184">
        <f t="shared" si="1"/>
        <v>102.38013698630138</v>
      </c>
    </row>
    <row r="43" spans="1:251" ht="110.25" x14ac:dyDescent="0.25">
      <c r="A43" s="196" t="s">
        <v>1132</v>
      </c>
      <c r="B43" s="198" t="s">
        <v>1133</v>
      </c>
      <c r="C43" s="184">
        <v>18</v>
      </c>
      <c r="D43" s="184">
        <v>18</v>
      </c>
      <c r="E43" s="184">
        <f t="shared" si="1"/>
        <v>100</v>
      </c>
    </row>
    <row r="44" spans="1:251" ht="47.25" x14ac:dyDescent="0.25">
      <c r="A44" s="196" t="s">
        <v>1134</v>
      </c>
      <c r="B44" s="197" t="s">
        <v>1135</v>
      </c>
      <c r="C44" s="184">
        <v>1611</v>
      </c>
      <c r="D44" s="184">
        <v>1611</v>
      </c>
      <c r="E44" s="184">
        <f t="shared" si="1"/>
        <v>100</v>
      </c>
    </row>
    <row r="45" spans="1:251" ht="78.75" customHeight="1" x14ac:dyDescent="0.25">
      <c r="A45" s="196" t="s">
        <v>1136</v>
      </c>
      <c r="B45" s="182" t="s">
        <v>1137</v>
      </c>
      <c r="C45" s="184">
        <v>10613.9</v>
      </c>
      <c r="D45" s="184">
        <v>11139.8</v>
      </c>
      <c r="E45" s="184">
        <f t="shared" si="1"/>
        <v>104.95482339196714</v>
      </c>
    </row>
    <row r="46" spans="1:251" ht="22.5" customHeight="1" x14ac:dyDescent="0.25">
      <c r="A46" s="177" t="s">
        <v>1138</v>
      </c>
      <c r="B46" s="192" t="s">
        <v>1139</v>
      </c>
      <c r="C46" s="179">
        <f>SUM(C47:C49)</f>
        <v>1750.1</v>
      </c>
      <c r="D46" s="179">
        <f>SUM(D47:D49)</f>
        <v>1750.3000000000002</v>
      </c>
      <c r="E46" s="179">
        <f t="shared" si="1"/>
        <v>100.01142791840468</v>
      </c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  <c r="DD46" s="180"/>
      <c r="DE46" s="180"/>
      <c r="DF46" s="180"/>
      <c r="DG46" s="180"/>
      <c r="DH46" s="180"/>
      <c r="DI46" s="180"/>
      <c r="DJ46" s="180"/>
      <c r="DK46" s="180"/>
      <c r="DL46" s="180"/>
      <c r="DM46" s="180"/>
      <c r="DN46" s="180"/>
      <c r="DO46" s="180"/>
      <c r="DP46" s="180"/>
      <c r="DQ46" s="180"/>
      <c r="DR46" s="180"/>
      <c r="DS46" s="180"/>
      <c r="DT46" s="180"/>
      <c r="DU46" s="180"/>
      <c r="DV46" s="180"/>
      <c r="DW46" s="180"/>
      <c r="DX46" s="180"/>
      <c r="DY46" s="180"/>
      <c r="DZ46" s="180"/>
      <c r="EA46" s="180"/>
      <c r="EB46" s="180"/>
      <c r="EC46" s="180"/>
      <c r="ED46" s="180"/>
      <c r="EE46" s="180"/>
      <c r="EF46" s="180"/>
      <c r="EG46" s="180"/>
      <c r="EH46" s="180"/>
      <c r="EI46" s="180"/>
      <c r="EJ46" s="180"/>
      <c r="EK46" s="180"/>
      <c r="EL46" s="180"/>
      <c r="EM46" s="180"/>
      <c r="EN46" s="180"/>
      <c r="EO46" s="180"/>
      <c r="EP46" s="180"/>
      <c r="EQ46" s="180"/>
      <c r="ER46" s="180"/>
      <c r="ES46" s="180"/>
      <c r="ET46" s="180"/>
      <c r="EU46" s="180"/>
      <c r="EV46" s="180"/>
      <c r="EW46" s="180"/>
      <c r="EX46" s="180"/>
      <c r="EY46" s="180"/>
      <c r="EZ46" s="180"/>
      <c r="FA46" s="180"/>
      <c r="FB46" s="180"/>
      <c r="FC46" s="180"/>
      <c r="FD46" s="180"/>
      <c r="FE46" s="180"/>
      <c r="FF46" s="180"/>
      <c r="FG46" s="180"/>
      <c r="FH46" s="180"/>
      <c r="FI46" s="180"/>
      <c r="FJ46" s="180"/>
      <c r="FK46" s="180"/>
      <c r="FL46" s="180"/>
      <c r="FM46" s="180"/>
      <c r="FN46" s="180"/>
      <c r="FO46" s="180"/>
      <c r="FP46" s="180"/>
      <c r="FQ46" s="180"/>
      <c r="FR46" s="180"/>
      <c r="FS46" s="180"/>
      <c r="FT46" s="180"/>
      <c r="FU46" s="180"/>
      <c r="FV46" s="180"/>
      <c r="FW46" s="180"/>
      <c r="FX46" s="180"/>
      <c r="FY46" s="180"/>
      <c r="FZ46" s="180"/>
      <c r="GA46" s="180"/>
      <c r="GB46" s="180"/>
      <c r="GC46" s="180"/>
      <c r="GD46" s="180"/>
      <c r="GE46" s="180"/>
      <c r="GF46" s="180"/>
      <c r="GG46" s="180"/>
      <c r="GH46" s="180"/>
      <c r="GI46" s="180"/>
      <c r="GJ46" s="180"/>
      <c r="GK46" s="180"/>
      <c r="GL46" s="180"/>
      <c r="GM46" s="180"/>
      <c r="GN46" s="180"/>
      <c r="GO46" s="180"/>
      <c r="GP46" s="180"/>
      <c r="GQ46" s="180"/>
      <c r="GR46" s="180"/>
      <c r="GS46" s="180"/>
      <c r="GT46" s="180"/>
      <c r="GU46" s="180"/>
      <c r="GV46" s="180"/>
      <c r="GW46" s="180"/>
      <c r="GX46" s="180"/>
      <c r="GY46" s="180"/>
      <c r="GZ46" s="180"/>
      <c r="HA46" s="180"/>
      <c r="HB46" s="180"/>
      <c r="HC46" s="180"/>
      <c r="HD46" s="180"/>
      <c r="HE46" s="180"/>
      <c r="HF46" s="180"/>
      <c r="HG46" s="180"/>
      <c r="HH46" s="180"/>
      <c r="HI46" s="180"/>
      <c r="HJ46" s="180"/>
      <c r="HK46" s="180"/>
      <c r="HL46" s="180"/>
      <c r="HM46" s="180"/>
      <c r="HN46" s="180"/>
      <c r="HO46" s="180"/>
      <c r="HP46" s="180"/>
      <c r="HQ46" s="180"/>
      <c r="HR46" s="180"/>
      <c r="HS46" s="180"/>
      <c r="HT46" s="180"/>
      <c r="HU46" s="180"/>
      <c r="HV46" s="180"/>
      <c r="HW46" s="180"/>
      <c r="HX46" s="180"/>
      <c r="HY46" s="180"/>
      <c r="HZ46" s="180"/>
      <c r="IA46" s="180"/>
      <c r="IB46" s="180"/>
      <c r="IC46" s="180"/>
      <c r="ID46" s="180"/>
      <c r="IE46" s="180"/>
      <c r="IF46" s="180"/>
      <c r="IG46" s="180"/>
      <c r="IH46" s="180"/>
      <c r="II46" s="180"/>
      <c r="IJ46" s="180"/>
      <c r="IK46" s="180"/>
      <c r="IL46" s="180"/>
      <c r="IM46" s="180"/>
      <c r="IN46" s="180"/>
      <c r="IO46" s="180"/>
      <c r="IP46" s="180"/>
      <c r="IQ46" s="180"/>
    </row>
    <row r="47" spans="1:251" ht="31.5" x14ac:dyDescent="0.25">
      <c r="A47" s="172" t="s">
        <v>1140</v>
      </c>
      <c r="B47" s="182" t="s">
        <v>1141</v>
      </c>
      <c r="C47" s="184">
        <v>1077</v>
      </c>
      <c r="D47" s="184">
        <v>1077.3</v>
      </c>
      <c r="E47" s="184">
        <f t="shared" si="1"/>
        <v>100.02785515320333</v>
      </c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  <c r="CT47" s="180"/>
      <c r="CU47" s="180"/>
      <c r="CV47" s="180"/>
      <c r="CW47" s="180"/>
      <c r="CX47" s="180"/>
      <c r="CY47" s="180"/>
      <c r="CZ47" s="180"/>
      <c r="DA47" s="180"/>
      <c r="DB47" s="180"/>
      <c r="DC47" s="180"/>
      <c r="DD47" s="180"/>
      <c r="DE47" s="180"/>
      <c r="DF47" s="180"/>
      <c r="DG47" s="180"/>
      <c r="DH47" s="180"/>
      <c r="DI47" s="180"/>
      <c r="DJ47" s="180"/>
      <c r="DK47" s="180"/>
      <c r="DL47" s="180"/>
      <c r="DM47" s="180"/>
      <c r="DN47" s="180"/>
      <c r="DO47" s="180"/>
      <c r="DP47" s="180"/>
      <c r="DQ47" s="180"/>
      <c r="DR47" s="180"/>
      <c r="DS47" s="180"/>
      <c r="DT47" s="180"/>
      <c r="DU47" s="180"/>
      <c r="DV47" s="180"/>
      <c r="DW47" s="180"/>
      <c r="DX47" s="180"/>
      <c r="DY47" s="180"/>
      <c r="DZ47" s="180"/>
      <c r="EA47" s="180"/>
      <c r="EB47" s="180"/>
      <c r="EC47" s="180"/>
      <c r="ED47" s="180"/>
      <c r="EE47" s="180"/>
      <c r="EF47" s="180"/>
      <c r="EG47" s="180"/>
      <c r="EH47" s="180"/>
      <c r="EI47" s="180"/>
      <c r="EJ47" s="180"/>
      <c r="EK47" s="180"/>
      <c r="EL47" s="180"/>
      <c r="EM47" s="180"/>
      <c r="EN47" s="180"/>
      <c r="EO47" s="180"/>
      <c r="EP47" s="180"/>
      <c r="EQ47" s="180"/>
      <c r="ER47" s="180"/>
      <c r="ES47" s="180"/>
      <c r="ET47" s="180"/>
      <c r="EU47" s="180"/>
      <c r="EV47" s="180"/>
      <c r="EW47" s="180"/>
      <c r="EX47" s="180"/>
      <c r="EY47" s="180"/>
      <c r="EZ47" s="180"/>
      <c r="FA47" s="180"/>
      <c r="FB47" s="180"/>
      <c r="FC47" s="180"/>
      <c r="FD47" s="180"/>
      <c r="FE47" s="180"/>
      <c r="FF47" s="180"/>
      <c r="FG47" s="180"/>
      <c r="FH47" s="180"/>
      <c r="FI47" s="180"/>
      <c r="FJ47" s="180"/>
      <c r="FK47" s="180"/>
      <c r="FL47" s="180"/>
      <c r="FM47" s="180"/>
      <c r="FN47" s="180"/>
      <c r="FO47" s="180"/>
      <c r="FP47" s="180"/>
      <c r="FQ47" s="180"/>
      <c r="FR47" s="180"/>
      <c r="FS47" s="180"/>
      <c r="FT47" s="180"/>
      <c r="FU47" s="180"/>
      <c r="FV47" s="180"/>
      <c r="FW47" s="180"/>
      <c r="FX47" s="180"/>
      <c r="FY47" s="180"/>
      <c r="FZ47" s="180"/>
      <c r="GA47" s="180"/>
      <c r="GB47" s="180"/>
      <c r="GC47" s="180"/>
      <c r="GD47" s="180"/>
      <c r="GE47" s="180"/>
      <c r="GF47" s="180"/>
      <c r="GG47" s="180"/>
      <c r="GH47" s="180"/>
      <c r="GI47" s="180"/>
      <c r="GJ47" s="180"/>
      <c r="GK47" s="180"/>
      <c r="GL47" s="180"/>
      <c r="GM47" s="180"/>
      <c r="GN47" s="180"/>
      <c r="GO47" s="180"/>
      <c r="GP47" s="180"/>
      <c r="GQ47" s="180"/>
      <c r="GR47" s="180"/>
      <c r="GS47" s="180"/>
      <c r="GT47" s="180"/>
      <c r="GU47" s="180"/>
      <c r="GV47" s="180"/>
      <c r="GW47" s="180"/>
      <c r="GX47" s="180"/>
      <c r="GY47" s="180"/>
      <c r="GZ47" s="180"/>
      <c r="HA47" s="180"/>
      <c r="HB47" s="180"/>
      <c r="HC47" s="180"/>
      <c r="HD47" s="180"/>
      <c r="HE47" s="180"/>
      <c r="HF47" s="180"/>
      <c r="HG47" s="180"/>
      <c r="HH47" s="180"/>
      <c r="HI47" s="180"/>
      <c r="HJ47" s="180"/>
      <c r="HK47" s="180"/>
      <c r="HL47" s="180"/>
      <c r="HM47" s="180"/>
      <c r="HN47" s="180"/>
      <c r="HO47" s="180"/>
      <c r="HP47" s="180"/>
      <c r="HQ47" s="180"/>
      <c r="HR47" s="180"/>
      <c r="HS47" s="180"/>
      <c r="HT47" s="180"/>
      <c r="HU47" s="180"/>
      <c r="HV47" s="180"/>
      <c r="HW47" s="180"/>
      <c r="HX47" s="180"/>
      <c r="HY47" s="180"/>
      <c r="HZ47" s="180"/>
      <c r="IA47" s="180"/>
      <c r="IB47" s="180"/>
      <c r="IC47" s="180"/>
      <c r="ID47" s="180"/>
      <c r="IE47" s="180"/>
      <c r="IF47" s="180"/>
      <c r="IG47" s="180"/>
      <c r="IH47" s="180"/>
      <c r="II47" s="180"/>
      <c r="IJ47" s="180"/>
      <c r="IK47" s="180"/>
      <c r="IL47" s="180"/>
      <c r="IM47" s="180"/>
      <c r="IN47" s="180"/>
      <c r="IO47" s="180"/>
      <c r="IP47" s="180"/>
      <c r="IQ47" s="180"/>
    </row>
    <row r="48" spans="1:251" ht="25.5" customHeight="1" x14ac:dyDescent="0.25">
      <c r="A48" s="172" t="s">
        <v>1142</v>
      </c>
      <c r="B48" s="199" t="s">
        <v>1143</v>
      </c>
      <c r="C48" s="184">
        <v>354.1</v>
      </c>
      <c r="D48" s="184">
        <v>354.1</v>
      </c>
      <c r="E48" s="184">
        <f t="shared" si="1"/>
        <v>100</v>
      </c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  <c r="DR48" s="180"/>
      <c r="DS48" s="180"/>
      <c r="DT48" s="180"/>
      <c r="DU48" s="180"/>
      <c r="DV48" s="180"/>
      <c r="DW48" s="180"/>
      <c r="DX48" s="180"/>
      <c r="DY48" s="180"/>
      <c r="DZ48" s="180"/>
      <c r="EA48" s="180"/>
      <c r="EB48" s="180"/>
      <c r="EC48" s="180"/>
      <c r="ED48" s="180"/>
      <c r="EE48" s="180"/>
      <c r="EF48" s="180"/>
      <c r="EG48" s="180"/>
      <c r="EH48" s="180"/>
      <c r="EI48" s="180"/>
      <c r="EJ48" s="180"/>
      <c r="EK48" s="180"/>
      <c r="EL48" s="180"/>
      <c r="EM48" s="180"/>
      <c r="EN48" s="180"/>
      <c r="EO48" s="180"/>
      <c r="EP48" s="180"/>
      <c r="EQ48" s="180"/>
      <c r="ER48" s="180"/>
      <c r="ES48" s="180"/>
      <c r="ET48" s="180"/>
      <c r="EU48" s="180"/>
      <c r="EV48" s="180"/>
      <c r="EW48" s="180"/>
      <c r="EX48" s="180"/>
      <c r="EY48" s="180"/>
      <c r="EZ48" s="180"/>
      <c r="FA48" s="180"/>
      <c r="FB48" s="180"/>
      <c r="FC48" s="180"/>
      <c r="FD48" s="180"/>
      <c r="FE48" s="180"/>
      <c r="FF48" s="180"/>
      <c r="FG48" s="180"/>
      <c r="FH48" s="180"/>
      <c r="FI48" s="180"/>
      <c r="FJ48" s="180"/>
      <c r="FK48" s="180"/>
      <c r="FL48" s="180"/>
      <c r="FM48" s="180"/>
      <c r="FN48" s="180"/>
      <c r="FO48" s="180"/>
      <c r="FP48" s="180"/>
      <c r="FQ48" s="180"/>
      <c r="FR48" s="180"/>
      <c r="FS48" s="180"/>
      <c r="FT48" s="180"/>
      <c r="FU48" s="180"/>
      <c r="FV48" s="180"/>
      <c r="FW48" s="180"/>
      <c r="FX48" s="180"/>
      <c r="FY48" s="180"/>
      <c r="FZ48" s="180"/>
      <c r="GA48" s="180"/>
      <c r="GB48" s="180"/>
      <c r="GC48" s="180"/>
      <c r="GD48" s="180"/>
      <c r="GE48" s="180"/>
      <c r="GF48" s="180"/>
      <c r="GG48" s="180"/>
      <c r="GH48" s="180"/>
      <c r="GI48" s="180"/>
      <c r="GJ48" s="180"/>
      <c r="GK48" s="180"/>
      <c r="GL48" s="180"/>
      <c r="GM48" s="180"/>
      <c r="GN48" s="180"/>
      <c r="GO48" s="180"/>
      <c r="GP48" s="180"/>
      <c r="GQ48" s="180"/>
      <c r="GR48" s="180"/>
      <c r="GS48" s="180"/>
      <c r="GT48" s="180"/>
      <c r="GU48" s="180"/>
      <c r="GV48" s="180"/>
      <c r="GW48" s="180"/>
      <c r="GX48" s="180"/>
      <c r="GY48" s="180"/>
      <c r="GZ48" s="180"/>
      <c r="HA48" s="180"/>
      <c r="HB48" s="180"/>
      <c r="HC48" s="180"/>
      <c r="HD48" s="180"/>
      <c r="HE48" s="180"/>
      <c r="HF48" s="180"/>
      <c r="HG48" s="180"/>
      <c r="HH48" s="180"/>
      <c r="HI48" s="180"/>
      <c r="HJ48" s="180"/>
      <c r="HK48" s="180"/>
      <c r="HL48" s="180"/>
      <c r="HM48" s="180"/>
      <c r="HN48" s="180"/>
      <c r="HO48" s="180"/>
      <c r="HP48" s="180"/>
      <c r="HQ48" s="180"/>
      <c r="HR48" s="180"/>
      <c r="HS48" s="180"/>
      <c r="HT48" s="180"/>
      <c r="HU48" s="180"/>
      <c r="HV48" s="180"/>
      <c r="HW48" s="180"/>
      <c r="HX48" s="180"/>
      <c r="HY48" s="180"/>
      <c r="HZ48" s="180"/>
      <c r="IA48" s="180"/>
      <c r="IB48" s="180"/>
      <c r="IC48" s="180"/>
      <c r="ID48" s="180"/>
      <c r="IE48" s="180"/>
      <c r="IF48" s="180"/>
      <c r="IG48" s="180"/>
      <c r="IH48" s="180"/>
      <c r="II48" s="180"/>
      <c r="IJ48" s="180"/>
      <c r="IK48" s="180"/>
      <c r="IL48" s="180"/>
      <c r="IM48" s="180"/>
      <c r="IN48" s="180"/>
      <c r="IO48" s="180"/>
      <c r="IP48" s="180"/>
      <c r="IQ48" s="180"/>
    </row>
    <row r="49" spans="1:251" ht="18.75" customHeight="1" x14ac:dyDescent="0.25">
      <c r="A49" s="172" t="s">
        <v>1144</v>
      </c>
      <c r="B49" s="199" t="s">
        <v>1145</v>
      </c>
      <c r="C49" s="184">
        <v>319</v>
      </c>
      <c r="D49" s="184">
        <v>318.89999999999998</v>
      </c>
      <c r="E49" s="184">
        <f t="shared" si="1"/>
        <v>99.968652037617545</v>
      </c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0"/>
      <c r="CV49" s="180"/>
      <c r="CW49" s="180"/>
      <c r="CX49" s="180"/>
      <c r="CY49" s="180"/>
      <c r="CZ49" s="180"/>
      <c r="DA49" s="180"/>
      <c r="DB49" s="18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0"/>
      <c r="FW49" s="180"/>
      <c r="FX49" s="180"/>
      <c r="FY49" s="180"/>
      <c r="FZ49" s="180"/>
      <c r="GA49" s="180"/>
      <c r="GB49" s="180"/>
      <c r="GC49" s="180"/>
      <c r="GD49" s="180"/>
      <c r="GE49" s="180"/>
      <c r="GF49" s="180"/>
      <c r="GG49" s="180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R49" s="180"/>
      <c r="GS49" s="180"/>
      <c r="GT49" s="180"/>
      <c r="GU49" s="180"/>
      <c r="GV49" s="180"/>
      <c r="GW49" s="180"/>
      <c r="GX49" s="180"/>
      <c r="GY49" s="180"/>
      <c r="GZ49" s="180"/>
      <c r="HA49" s="180"/>
      <c r="HB49" s="180"/>
      <c r="HC49" s="180"/>
      <c r="HD49" s="180"/>
      <c r="HE49" s="180"/>
      <c r="HF49" s="180"/>
      <c r="HG49" s="180"/>
      <c r="HH49" s="180"/>
      <c r="HI49" s="180"/>
      <c r="HJ49" s="180"/>
      <c r="HK49" s="180"/>
      <c r="HL49" s="180"/>
      <c r="HM49" s="180"/>
      <c r="HN49" s="180"/>
      <c r="HO49" s="180"/>
      <c r="HP49" s="180"/>
      <c r="HQ49" s="180"/>
      <c r="HR49" s="180"/>
      <c r="HS49" s="180"/>
      <c r="HT49" s="180"/>
      <c r="HU49" s="180"/>
      <c r="HV49" s="180"/>
      <c r="HW49" s="180"/>
      <c r="HX49" s="180"/>
      <c r="HY49" s="180"/>
      <c r="HZ49" s="180"/>
      <c r="IA49" s="180"/>
      <c r="IB49" s="180"/>
      <c r="IC49" s="180"/>
      <c r="ID49" s="180"/>
      <c r="IE49" s="180"/>
      <c r="IF49" s="180"/>
      <c r="IG49" s="180"/>
      <c r="IH49" s="180"/>
      <c r="II49" s="180"/>
      <c r="IJ49" s="180"/>
      <c r="IK49" s="180"/>
      <c r="IL49" s="180"/>
      <c r="IM49" s="180"/>
      <c r="IN49" s="180"/>
      <c r="IO49" s="180"/>
      <c r="IP49" s="180"/>
      <c r="IQ49" s="180"/>
    </row>
    <row r="50" spans="1:251" ht="31.5" x14ac:dyDescent="0.25">
      <c r="A50" s="177" t="s">
        <v>1146</v>
      </c>
      <c r="B50" s="178" t="s">
        <v>1023</v>
      </c>
      <c r="C50" s="179">
        <f>C51+C54+C53</f>
        <v>13429</v>
      </c>
      <c r="D50" s="179">
        <f>D51+D54+D53</f>
        <v>46207.6</v>
      </c>
      <c r="E50" s="179" t="s">
        <v>1147</v>
      </c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0"/>
      <c r="FU50" s="180"/>
      <c r="FV50" s="180"/>
      <c r="FW50" s="180"/>
      <c r="FX50" s="180"/>
      <c r="FY50" s="180"/>
      <c r="FZ50" s="180"/>
      <c r="GA50" s="180"/>
      <c r="GB50" s="180"/>
      <c r="GC50" s="180"/>
      <c r="GD50" s="180"/>
      <c r="GE50" s="180"/>
      <c r="GF50" s="180"/>
      <c r="GG50" s="180"/>
      <c r="GH50" s="180"/>
      <c r="GI50" s="180"/>
      <c r="GJ50" s="180"/>
      <c r="GK50" s="180"/>
      <c r="GL50" s="180"/>
      <c r="GM50" s="180"/>
      <c r="GN50" s="180"/>
      <c r="GO50" s="180"/>
      <c r="GP50" s="180"/>
      <c r="GQ50" s="180"/>
      <c r="GR50" s="180"/>
      <c r="GS50" s="180"/>
      <c r="GT50" s="180"/>
      <c r="GU50" s="180"/>
      <c r="GV50" s="180"/>
      <c r="GW50" s="180"/>
      <c r="GX50" s="180"/>
      <c r="GY50" s="180"/>
      <c r="GZ50" s="180"/>
      <c r="HA50" s="180"/>
      <c r="HB50" s="180"/>
      <c r="HC50" s="180"/>
      <c r="HD50" s="180"/>
      <c r="HE50" s="180"/>
      <c r="HF50" s="180"/>
      <c r="HG50" s="180"/>
      <c r="HH50" s="180"/>
      <c r="HI50" s="180"/>
      <c r="HJ50" s="180"/>
      <c r="HK50" s="180"/>
      <c r="HL50" s="180"/>
      <c r="HM50" s="180"/>
      <c r="HN50" s="180"/>
      <c r="HO50" s="180"/>
      <c r="HP50" s="180"/>
      <c r="HQ50" s="180"/>
      <c r="HR50" s="180"/>
      <c r="HS50" s="180"/>
      <c r="HT50" s="180"/>
      <c r="HU50" s="180"/>
      <c r="HV50" s="180"/>
      <c r="HW50" s="180"/>
      <c r="HX50" s="180"/>
      <c r="HY50" s="180"/>
      <c r="HZ50" s="180"/>
      <c r="IA50" s="180"/>
      <c r="IB50" s="180"/>
      <c r="IC50" s="180"/>
      <c r="ID50" s="180"/>
      <c r="IE50" s="180"/>
      <c r="IF50" s="180"/>
      <c r="IG50" s="180"/>
      <c r="IH50" s="180"/>
      <c r="II50" s="180"/>
      <c r="IJ50" s="180"/>
      <c r="IK50" s="180"/>
      <c r="IL50" s="180"/>
      <c r="IM50" s="180"/>
      <c r="IN50" s="180"/>
      <c r="IO50" s="180"/>
      <c r="IP50" s="180"/>
      <c r="IQ50" s="180"/>
    </row>
    <row r="51" spans="1:251" ht="31.5" x14ac:dyDescent="0.25">
      <c r="A51" s="172" t="s">
        <v>1148</v>
      </c>
      <c r="B51" s="182" t="s">
        <v>1026</v>
      </c>
      <c r="C51" s="184">
        <v>11069.4</v>
      </c>
      <c r="D51" s="184">
        <v>10905.4</v>
      </c>
      <c r="E51" s="184">
        <f>D51/C51*100</f>
        <v>98.518438217066873</v>
      </c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0"/>
      <c r="DL51" s="180"/>
      <c r="DM51" s="180"/>
      <c r="DN51" s="180"/>
      <c r="DO51" s="180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0"/>
      <c r="FU51" s="180"/>
      <c r="FV51" s="180"/>
      <c r="FW51" s="180"/>
      <c r="FX51" s="180"/>
      <c r="FY51" s="180"/>
      <c r="FZ51" s="180"/>
      <c r="GA51" s="180"/>
      <c r="GB51" s="180"/>
      <c r="GC51" s="180"/>
      <c r="GD51" s="180"/>
      <c r="GE51" s="180"/>
      <c r="GF51" s="180"/>
      <c r="GG51" s="180"/>
      <c r="GH51" s="180"/>
      <c r="GI51" s="180"/>
      <c r="GJ51" s="180"/>
      <c r="GK51" s="180"/>
      <c r="GL51" s="180"/>
      <c r="GM51" s="180"/>
      <c r="GN51" s="180"/>
      <c r="GO51" s="180"/>
      <c r="GP51" s="180"/>
      <c r="GQ51" s="180"/>
      <c r="GR51" s="180"/>
      <c r="GS51" s="180"/>
      <c r="GT51" s="180"/>
      <c r="GU51" s="180"/>
      <c r="GV51" s="180"/>
      <c r="GW51" s="180"/>
      <c r="GX51" s="180"/>
      <c r="GY51" s="180"/>
      <c r="GZ51" s="180"/>
      <c r="HA51" s="180"/>
      <c r="HB51" s="180"/>
      <c r="HC51" s="180"/>
      <c r="HD51" s="180"/>
      <c r="HE51" s="180"/>
      <c r="HF51" s="180"/>
      <c r="HG51" s="180"/>
      <c r="HH51" s="180"/>
      <c r="HI51" s="180"/>
      <c r="HJ51" s="180"/>
      <c r="HK51" s="180"/>
      <c r="HL51" s="180"/>
      <c r="HM51" s="180"/>
      <c r="HN51" s="180"/>
      <c r="HO51" s="180"/>
      <c r="HP51" s="180"/>
      <c r="HQ51" s="180"/>
      <c r="HR51" s="180"/>
      <c r="HS51" s="180"/>
      <c r="HT51" s="180"/>
      <c r="HU51" s="180"/>
      <c r="HV51" s="180"/>
      <c r="HW51" s="180"/>
      <c r="HX51" s="180"/>
      <c r="HY51" s="180"/>
      <c r="HZ51" s="180"/>
      <c r="IA51" s="180"/>
      <c r="IB51" s="180"/>
      <c r="IC51" s="180"/>
      <c r="ID51" s="180"/>
      <c r="IE51" s="180"/>
      <c r="IF51" s="180"/>
      <c r="IG51" s="180"/>
      <c r="IH51" s="180"/>
      <c r="II51" s="180"/>
      <c r="IJ51" s="180"/>
      <c r="IK51" s="180"/>
      <c r="IL51" s="180"/>
      <c r="IM51" s="180"/>
      <c r="IN51" s="180"/>
      <c r="IO51" s="180"/>
      <c r="IP51" s="180"/>
      <c r="IQ51" s="180"/>
    </row>
    <row r="52" spans="1:251" ht="78.75" x14ac:dyDescent="0.25">
      <c r="A52" s="172" t="s">
        <v>1149</v>
      </c>
      <c r="B52" s="182" t="s">
        <v>1150</v>
      </c>
      <c r="C52" s="184">
        <v>7400</v>
      </c>
      <c r="D52" s="184">
        <v>7241.7</v>
      </c>
      <c r="E52" s="184">
        <f>D52/C52*100</f>
        <v>97.860810810810804</v>
      </c>
    </row>
    <row r="53" spans="1:251" ht="31.5" x14ac:dyDescent="0.25">
      <c r="A53" s="200" t="s">
        <v>1151</v>
      </c>
      <c r="B53" s="182" t="s">
        <v>1027</v>
      </c>
      <c r="C53" s="184">
        <v>1644.7</v>
      </c>
      <c r="D53" s="184">
        <v>1467</v>
      </c>
      <c r="E53" s="184">
        <f>D53/C53*100</f>
        <v>89.195597981394783</v>
      </c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202"/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  <c r="DV53" s="202"/>
      <c r="DW53" s="202"/>
      <c r="DX53" s="202"/>
      <c r="DY53" s="202"/>
      <c r="DZ53" s="202"/>
      <c r="EA53" s="202"/>
      <c r="EB53" s="202"/>
      <c r="EC53" s="202"/>
      <c r="ED53" s="202"/>
      <c r="EE53" s="202"/>
      <c r="EF53" s="202"/>
      <c r="EG53" s="202"/>
      <c r="EH53" s="202"/>
      <c r="EI53" s="202"/>
      <c r="EJ53" s="202"/>
      <c r="EK53" s="202"/>
      <c r="EL53" s="202"/>
      <c r="EM53" s="202"/>
      <c r="EN53" s="202"/>
      <c r="EO53" s="202"/>
      <c r="EP53" s="202"/>
      <c r="EQ53" s="202"/>
      <c r="ER53" s="202"/>
      <c r="ES53" s="202"/>
      <c r="ET53" s="202"/>
      <c r="EU53" s="202"/>
      <c r="EV53" s="202"/>
      <c r="EW53" s="202"/>
      <c r="EX53" s="202"/>
      <c r="EY53" s="202"/>
      <c r="EZ53" s="202"/>
      <c r="FA53" s="202"/>
      <c r="FB53" s="202"/>
      <c r="FC53" s="202"/>
      <c r="FD53" s="202"/>
      <c r="FE53" s="202"/>
      <c r="FF53" s="202"/>
      <c r="FG53" s="202"/>
      <c r="FH53" s="202"/>
      <c r="FI53" s="202"/>
      <c r="FJ53" s="202"/>
      <c r="FK53" s="202"/>
      <c r="FL53" s="202"/>
      <c r="FM53" s="202"/>
      <c r="FN53" s="202"/>
      <c r="FO53" s="202"/>
      <c r="FP53" s="202"/>
      <c r="FQ53" s="202"/>
      <c r="FR53" s="202"/>
      <c r="FS53" s="202"/>
      <c r="FT53" s="202"/>
      <c r="FU53" s="202"/>
      <c r="FV53" s="202"/>
      <c r="FW53" s="202"/>
      <c r="FX53" s="202"/>
      <c r="FY53" s="202"/>
      <c r="FZ53" s="202"/>
      <c r="GA53" s="202"/>
      <c r="GB53" s="202"/>
      <c r="GC53" s="202"/>
      <c r="GD53" s="202"/>
      <c r="GE53" s="202"/>
      <c r="GF53" s="202"/>
      <c r="GG53" s="202"/>
      <c r="GH53" s="202"/>
      <c r="GI53" s="202"/>
      <c r="GJ53" s="202"/>
      <c r="GK53" s="202"/>
      <c r="GL53" s="202"/>
      <c r="GM53" s="202"/>
      <c r="GN53" s="202"/>
      <c r="GO53" s="202"/>
      <c r="GP53" s="202"/>
      <c r="GQ53" s="202"/>
      <c r="GR53" s="202"/>
      <c r="GS53" s="202"/>
      <c r="GT53" s="202"/>
      <c r="GU53" s="202"/>
      <c r="GV53" s="202"/>
      <c r="GW53" s="202"/>
      <c r="GX53" s="202"/>
      <c r="GY53" s="202"/>
      <c r="GZ53" s="202"/>
      <c r="HA53" s="202"/>
      <c r="HB53" s="202"/>
      <c r="HC53" s="202"/>
      <c r="HD53" s="202"/>
      <c r="HE53" s="202"/>
      <c r="HF53" s="202"/>
      <c r="HG53" s="202"/>
      <c r="HH53" s="202"/>
      <c r="HI53" s="202"/>
      <c r="HJ53" s="202"/>
      <c r="HK53" s="202"/>
      <c r="HL53" s="202"/>
      <c r="HM53" s="202"/>
      <c r="HN53" s="202"/>
      <c r="HO53" s="202"/>
      <c r="HP53" s="202"/>
      <c r="HQ53" s="202"/>
      <c r="HR53" s="202"/>
      <c r="HS53" s="202"/>
      <c r="HT53" s="202"/>
      <c r="HU53" s="202"/>
      <c r="HV53" s="202"/>
      <c r="HW53" s="202"/>
      <c r="HX53" s="202"/>
      <c r="HY53" s="202"/>
      <c r="HZ53" s="202"/>
      <c r="IA53" s="202"/>
      <c r="IB53" s="202"/>
      <c r="IC53" s="202"/>
      <c r="ID53" s="202"/>
      <c r="IE53" s="202"/>
      <c r="IF53" s="202"/>
      <c r="IG53" s="202"/>
      <c r="IH53" s="202"/>
      <c r="II53" s="202"/>
      <c r="IJ53" s="202"/>
      <c r="IK53" s="202"/>
      <c r="IL53" s="202"/>
      <c r="IM53" s="202"/>
      <c r="IN53" s="202"/>
      <c r="IO53" s="202"/>
      <c r="IP53" s="202"/>
      <c r="IQ53" s="202"/>
    </row>
    <row r="54" spans="1:251" ht="15.75" x14ac:dyDescent="0.25">
      <c r="A54" s="200" t="s">
        <v>1152</v>
      </c>
      <c r="B54" s="182" t="s">
        <v>1028</v>
      </c>
      <c r="C54" s="184">
        <v>714.9</v>
      </c>
      <c r="D54" s="184">
        <v>33835.199999999997</v>
      </c>
      <c r="E54" s="184" t="s">
        <v>1153</v>
      </c>
    </row>
    <row r="55" spans="1:251" ht="15.75" x14ac:dyDescent="0.25">
      <c r="A55" s="177" t="s">
        <v>1154</v>
      </c>
      <c r="B55" s="192" t="s">
        <v>1155</v>
      </c>
      <c r="C55" s="179">
        <f>SUM(C56:C65)</f>
        <v>51807.7</v>
      </c>
      <c r="D55" s="179">
        <f>SUM(D56:D65)</f>
        <v>52646.900000000009</v>
      </c>
      <c r="E55" s="179">
        <f>D55/C55*100</f>
        <v>101.61983643358037</v>
      </c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  <c r="DE55" s="180"/>
      <c r="DF55" s="180"/>
      <c r="DG55" s="180"/>
      <c r="DH55" s="180"/>
      <c r="DI55" s="180"/>
      <c r="DJ55" s="180"/>
      <c r="DK55" s="180"/>
      <c r="DL55" s="180"/>
      <c r="DM55" s="180"/>
      <c r="DN55" s="180"/>
      <c r="DO55" s="180"/>
      <c r="DP55" s="180"/>
      <c r="DQ55" s="180"/>
      <c r="DR55" s="180"/>
      <c r="DS55" s="180"/>
      <c r="DT55" s="180"/>
      <c r="DU55" s="180"/>
      <c r="DV55" s="180"/>
      <c r="DW55" s="180"/>
      <c r="DX55" s="180"/>
      <c r="DY55" s="180"/>
      <c r="DZ55" s="180"/>
      <c r="EA55" s="180"/>
      <c r="EB55" s="180"/>
      <c r="EC55" s="180"/>
      <c r="ED55" s="180"/>
      <c r="EE55" s="180"/>
      <c r="EF55" s="180"/>
      <c r="EG55" s="180"/>
      <c r="EH55" s="180"/>
      <c r="EI55" s="180"/>
      <c r="EJ55" s="180"/>
      <c r="EK55" s="180"/>
      <c r="EL55" s="180"/>
      <c r="EM55" s="180"/>
      <c r="EN55" s="180"/>
      <c r="EO55" s="180"/>
      <c r="EP55" s="180"/>
      <c r="EQ55" s="180"/>
      <c r="ER55" s="180"/>
      <c r="ES55" s="180"/>
      <c r="ET55" s="180"/>
      <c r="EU55" s="180"/>
      <c r="EV55" s="180"/>
      <c r="EW55" s="180"/>
      <c r="EX55" s="180"/>
      <c r="EY55" s="180"/>
      <c r="EZ55" s="180"/>
      <c r="FA55" s="180"/>
      <c r="FB55" s="180"/>
      <c r="FC55" s="180"/>
      <c r="FD55" s="180"/>
      <c r="FE55" s="180"/>
      <c r="FF55" s="180"/>
      <c r="FG55" s="180"/>
      <c r="FH55" s="180"/>
      <c r="FI55" s="180"/>
      <c r="FJ55" s="180"/>
      <c r="FK55" s="180"/>
      <c r="FL55" s="180"/>
      <c r="FM55" s="180"/>
      <c r="FN55" s="180"/>
      <c r="FO55" s="180"/>
      <c r="FP55" s="180"/>
      <c r="FQ55" s="180"/>
      <c r="FR55" s="180"/>
      <c r="FS55" s="180"/>
      <c r="FT55" s="180"/>
      <c r="FU55" s="180"/>
      <c r="FV55" s="180"/>
      <c r="FW55" s="180"/>
      <c r="FX55" s="180"/>
      <c r="FY55" s="180"/>
      <c r="FZ55" s="180"/>
      <c r="GA55" s="180"/>
      <c r="GB55" s="180"/>
      <c r="GC55" s="180"/>
      <c r="GD55" s="180"/>
      <c r="GE55" s="180"/>
      <c r="GF55" s="180"/>
      <c r="GG55" s="180"/>
      <c r="GH55" s="180"/>
      <c r="GI55" s="180"/>
      <c r="GJ55" s="180"/>
      <c r="GK55" s="180"/>
      <c r="GL55" s="180"/>
      <c r="GM55" s="180"/>
      <c r="GN55" s="180"/>
      <c r="GO55" s="180"/>
      <c r="GP55" s="180"/>
      <c r="GQ55" s="180"/>
      <c r="GR55" s="180"/>
      <c r="GS55" s="180"/>
      <c r="GT55" s="180"/>
      <c r="GU55" s="180"/>
      <c r="GV55" s="180"/>
      <c r="GW55" s="180"/>
      <c r="GX55" s="180"/>
      <c r="GY55" s="180"/>
      <c r="GZ55" s="180"/>
      <c r="HA55" s="180"/>
      <c r="HB55" s="180"/>
      <c r="HC55" s="180"/>
      <c r="HD55" s="180"/>
      <c r="HE55" s="180"/>
      <c r="HF55" s="180"/>
      <c r="HG55" s="180"/>
      <c r="HH55" s="180"/>
      <c r="HI55" s="180"/>
      <c r="HJ55" s="180"/>
      <c r="HK55" s="180"/>
      <c r="HL55" s="180"/>
      <c r="HM55" s="180"/>
      <c r="HN55" s="180"/>
      <c r="HO55" s="180"/>
      <c r="HP55" s="180"/>
      <c r="HQ55" s="180"/>
      <c r="HR55" s="180"/>
      <c r="HS55" s="180"/>
      <c r="HT55" s="180"/>
      <c r="HU55" s="180"/>
      <c r="HV55" s="180"/>
      <c r="HW55" s="180"/>
      <c r="HX55" s="180"/>
      <c r="HY55" s="180"/>
      <c r="HZ55" s="180"/>
      <c r="IA55" s="180"/>
      <c r="IB55" s="180"/>
      <c r="IC55" s="180"/>
      <c r="ID55" s="180"/>
      <c r="IE55" s="180"/>
      <c r="IF55" s="180"/>
      <c r="IG55" s="180"/>
      <c r="IH55" s="180"/>
      <c r="II55" s="180"/>
      <c r="IJ55" s="180"/>
      <c r="IK55" s="180"/>
      <c r="IL55" s="180"/>
      <c r="IM55" s="180"/>
      <c r="IN55" s="180"/>
      <c r="IO55" s="180"/>
      <c r="IP55" s="180"/>
      <c r="IQ55" s="180"/>
    </row>
    <row r="56" spans="1:251" ht="78.75" x14ac:dyDescent="0.25">
      <c r="A56" s="172" t="s">
        <v>1156</v>
      </c>
      <c r="B56" s="203" t="s">
        <v>1157</v>
      </c>
      <c r="C56" s="184">
        <v>17.8</v>
      </c>
      <c r="D56" s="184">
        <v>17.8</v>
      </c>
      <c r="E56" s="184">
        <f>D56/C56*100</f>
        <v>100</v>
      </c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  <c r="DE56" s="180"/>
      <c r="DF56" s="180"/>
      <c r="DG56" s="180"/>
      <c r="DH56" s="180"/>
      <c r="DI56" s="180"/>
      <c r="DJ56" s="180"/>
      <c r="DK56" s="180"/>
      <c r="DL56" s="180"/>
      <c r="DM56" s="180"/>
      <c r="DN56" s="180"/>
      <c r="DO56" s="180"/>
      <c r="DP56" s="180"/>
      <c r="DQ56" s="180"/>
      <c r="DR56" s="180"/>
      <c r="DS56" s="180"/>
      <c r="DT56" s="180"/>
      <c r="DU56" s="180"/>
      <c r="DV56" s="180"/>
      <c r="DW56" s="180"/>
      <c r="DX56" s="180"/>
      <c r="DY56" s="180"/>
      <c r="DZ56" s="180"/>
      <c r="EA56" s="180"/>
      <c r="EB56" s="180"/>
      <c r="EC56" s="180"/>
      <c r="ED56" s="180"/>
      <c r="EE56" s="180"/>
      <c r="EF56" s="180"/>
      <c r="EG56" s="180"/>
      <c r="EH56" s="180"/>
      <c r="EI56" s="180"/>
      <c r="EJ56" s="180"/>
      <c r="EK56" s="180"/>
      <c r="EL56" s="180"/>
      <c r="EM56" s="180"/>
      <c r="EN56" s="180"/>
      <c r="EO56" s="180"/>
      <c r="EP56" s="180"/>
      <c r="EQ56" s="180"/>
      <c r="ER56" s="180"/>
      <c r="ES56" s="180"/>
      <c r="ET56" s="180"/>
      <c r="EU56" s="180"/>
      <c r="EV56" s="180"/>
      <c r="EW56" s="180"/>
      <c r="EX56" s="180"/>
      <c r="EY56" s="180"/>
      <c r="EZ56" s="180"/>
      <c r="FA56" s="180"/>
      <c r="FB56" s="180"/>
      <c r="FC56" s="180"/>
      <c r="FD56" s="180"/>
      <c r="FE56" s="180"/>
      <c r="FF56" s="180"/>
      <c r="FG56" s="180"/>
      <c r="FH56" s="180"/>
      <c r="FI56" s="180"/>
      <c r="FJ56" s="180"/>
      <c r="FK56" s="180"/>
      <c r="FL56" s="180"/>
      <c r="FM56" s="180"/>
      <c r="FN56" s="180"/>
      <c r="FO56" s="180"/>
      <c r="FP56" s="180"/>
      <c r="FQ56" s="180"/>
      <c r="FR56" s="180"/>
      <c r="FS56" s="180"/>
      <c r="FT56" s="180"/>
      <c r="FU56" s="180"/>
      <c r="FV56" s="180"/>
      <c r="FW56" s="180"/>
      <c r="FX56" s="180"/>
      <c r="FY56" s="180"/>
      <c r="FZ56" s="180"/>
      <c r="GA56" s="180"/>
      <c r="GB56" s="180"/>
      <c r="GC56" s="180"/>
      <c r="GD56" s="180"/>
      <c r="GE56" s="180"/>
      <c r="GF56" s="180"/>
      <c r="GG56" s="180"/>
      <c r="GH56" s="180"/>
      <c r="GI56" s="180"/>
      <c r="GJ56" s="180"/>
      <c r="GK56" s="180"/>
      <c r="GL56" s="180"/>
      <c r="GM56" s="180"/>
      <c r="GN56" s="180"/>
      <c r="GO56" s="180"/>
      <c r="GP56" s="180"/>
      <c r="GQ56" s="180"/>
      <c r="GR56" s="180"/>
      <c r="GS56" s="180"/>
      <c r="GT56" s="180"/>
      <c r="GU56" s="180"/>
      <c r="GV56" s="180"/>
      <c r="GW56" s="180"/>
      <c r="GX56" s="180"/>
      <c r="GY56" s="180"/>
      <c r="GZ56" s="180"/>
      <c r="HA56" s="180"/>
      <c r="HB56" s="180"/>
      <c r="HC56" s="180"/>
      <c r="HD56" s="180"/>
      <c r="HE56" s="180"/>
      <c r="HF56" s="180"/>
      <c r="HG56" s="180"/>
      <c r="HH56" s="180"/>
      <c r="HI56" s="180"/>
      <c r="HJ56" s="180"/>
      <c r="HK56" s="180"/>
      <c r="HL56" s="180"/>
      <c r="HM56" s="180"/>
      <c r="HN56" s="180"/>
      <c r="HO56" s="180"/>
      <c r="HP56" s="180"/>
      <c r="HQ56" s="180"/>
      <c r="HR56" s="180"/>
      <c r="HS56" s="180"/>
      <c r="HT56" s="180"/>
      <c r="HU56" s="180"/>
      <c r="HV56" s="180"/>
      <c r="HW56" s="180"/>
      <c r="HX56" s="180"/>
      <c r="HY56" s="180"/>
      <c r="HZ56" s="180"/>
      <c r="IA56" s="180"/>
      <c r="IB56" s="180"/>
      <c r="IC56" s="180"/>
      <c r="ID56" s="180"/>
      <c r="IE56" s="180"/>
      <c r="IF56" s="180"/>
      <c r="IG56" s="180"/>
      <c r="IH56" s="180"/>
      <c r="II56" s="180"/>
      <c r="IJ56" s="180"/>
      <c r="IK56" s="180"/>
      <c r="IL56" s="180"/>
      <c r="IM56" s="180"/>
      <c r="IN56" s="180"/>
      <c r="IO56" s="180"/>
      <c r="IP56" s="180"/>
      <c r="IQ56" s="180"/>
    </row>
    <row r="57" spans="1:251" ht="78.75" x14ac:dyDescent="0.25">
      <c r="A57" s="172" t="s">
        <v>1158</v>
      </c>
      <c r="B57" s="203" t="s">
        <v>1157</v>
      </c>
      <c r="C57" s="184">
        <v>4.4000000000000004</v>
      </c>
      <c r="D57" s="184">
        <v>4.4000000000000004</v>
      </c>
      <c r="E57" s="184">
        <f>D57/C57*100</f>
        <v>100</v>
      </c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  <c r="DE57" s="180"/>
      <c r="DF57" s="180"/>
      <c r="DG57" s="180"/>
      <c r="DH57" s="180"/>
      <c r="DI57" s="180"/>
      <c r="DJ57" s="180"/>
      <c r="DK57" s="180"/>
      <c r="DL57" s="180"/>
      <c r="DM57" s="180"/>
      <c r="DN57" s="180"/>
      <c r="DO57" s="180"/>
      <c r="DP57" s="180"/>
      <c r="DQ57" s="180"/>
      <c r="DR57" s="180"/>
      <c r="DS57" s="180"/>
      <c r="DT57" s="180"/>
      <c r="DU57" s="180"/>
      <c r="DV57" s="180"/>
      <c r="DW57" s="180"/>
      <c r="DX57" s="180"/>
      <c r="DY57" s="180"/>
      <c r="DZ57" s="180"/>
      <c r="EA57" s="180"/>
      <c r="EB57" s="180"/>
      <c r="EC57" s="180"/>
      <c r="ED57" s="180"/>
      <c r="EE57" s="180"/>
      <c r="EF57" s="180"/>
      <c r="EG57" s="180"/>
      <c r="EH57" s="180"/>
      <c r="EI57" s="180"/>
      <c r="EJ57" s="180"/>
      <c r="EK57" s="180"/>
      <c r="EL57" s="180"/>
      <c r="EM57" s="180"/>
      <c r="EN57" s="180"/>
      <c r="EO57" s="180"/>
      <c r="EP57" s="180"/>
      <c r="EQ57" s="180"/>
      <c r="ER57" s="180"/>
      <c r="ES57" s="180"/>
      <c r="ET57" s="180"/>
      <c r="EU57" s="180"/>
      <c r="EV57" s="180"/>
      <c r="EW57" s="180"/>
      <c r="EX57" s="180"/>
      <c r="EY57" s="180"/>
      <c r="EZ57" s="180"/>
      <c r="FA57" s="180"/>
      <c r="FB57" s="180"/>
      <c r="FC57" s="180"/>
      <c r="FD57" s="180"/>
      <c r="FE57" s="180"/>
      <c r="FF57" s="180"/>
      <c r="FG57" s="180"/>
      <c r="FH57" s="180"/>
      <c r="FI57" s="180"/>
      <c r="FJ57" s="180"/>
      <c r="FK57" s="180"/>
      <c r="FL57" s="180"/>
      <c r="FM57" s="180"/>
      <c r="FN57" s="180"/>
      <c r="FO57" s="180"/>
      <c r="FP57" s="180"/>
      <c r="FQ57" s="180"/>
      <c r="FR57" s="180"/>
      <c r="FS57" s="180"/>
      <c r="FT57" s="180"/>
      <c r="FU57" s="180"/>
      <c r="FV57" s="180"/>
      <c r="FW57" s="180"/>
      <c r="FX57" s="180"/>
      <c r="FY57" s="180"/>
      <c r="FZ57" s="180"/>
      <c r="GA57" s="180"/>
      <c r="GB57" s="180"/>
      <c r="GC57" s="180"/>
      <c r="GD57" s="180"/>
      <c r="GE57" s="180"/>
      <c r="GF57" s="180"/>
      <c r="GG57" s="180"/>
      <c r="GH57" s="180"/>
      <c r="GI57" s="180"/>
      <c r="GJ57" s="180"/>
      <c r="GK57" s="180"/>
      <c r="GL57" s="180"/>
      <c r="GM57" s="180"/>
      <c r="GN57" s="180"/>
      <c r="GO57" s="180"/>
      <c r="GP57" s="180"/>
      <c r="GQ57" s="180"/>
      <c r="GR57" s="180"/>
      <c r="GS57" s="180"/>
      <c r="GT57" s="180"/>
      <c r="GU57" s="180"/>
      <c r="GV57" s="180"/>
      <c r="GW57" s="180"/>
      <c r="GX57" s="180"/>
      <c r="GY57" s="180"/>
      <c r="GZ57" s="180"/>
      <c r="HA57" s="180"/>
      <c r="HB57" s="180"/>
      <c r="HC57" s="180"/>
      <c r="HD57" s="180"/>
      <c r="HE57" s="180"/>
      <c r="HF57" s="180"/>
      <c r="HG57" s="180"/>
      <c r="HH57" s="180"/>
      <c r="HI57" s="180"/>
      <c r="HJ57" s="180"/>
      <c r="HK57" s="180"/>
      <c r="HL57" s="180"/>
      <c r="HM57" s="180"/>
      <c r="HN57" s="180"/>
      <c r="HO57" s="180"/>
      <c r="HP57" s="180"/>
      <c r="HQ57" s="180"/>
      <c r="HR57" s="180"/>
      <c r="HS57" s="180"/>
      <c r="HT57" s="180"/>
      <c r="HU57" s="180"/>
      <c r="HV57" s="180"/>
      <c r="HW57" s="180"/>
      <c r="HX57" s="180"/>
      <c r="HY57" s="180"/>
      <c r="HZ57" s="180"/>
      <c r="IA57" s="180"/>
      <c r="IB57" s="180"/>
      <c r="IC57" s="180"/>
      <c r="ID57" s="180"/>
      <c r="IE57" s="180"/>
      <c r="IF57" s="180"/>
      <c r="IG57" s="180"/>
      <c r="IH57" s="180"/>
      <c r="II57" s="180"/>
      <c r="IJ57" s="180"/>
      <c r="IK57" s="180"/>
      <c r="IL57" s="180"/>
      <c r="IM57" s="180"/>
      <c r="IN57" s="180"/>
      <c r="IO57" s="180"/>
      <c r="IP57" s="180"/>
      <c r="IQ57" s="180"/>
    </row>
    <row r="58" spans="1:251" ht="94.5" x14ac:dyDescent="0.25">
      <c r="A58" s="172" t="s">
        <v>1159</v>
      </c>
      <c r="B58" s="198" t="s">
        <v>1160</v>
      </c>
      <c r="C58" s="184">
        <v>6976.6</v>
      </c>
      <c r="D58" s="184">
        <v>7188.8</v>
      </c>
      <c r="E58" s="184">
        <f>D58/C58*100</f>
        <v>103.04159619298798</v>
      </c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180"/>
      <c r="CT58" s="180"/>
      <c r="CU58" s="180"/>
      <c r="CV58" s="180"/>
      <c r="CW58" s="180"/>
      <c r="CX58" s="180"/>
      <c r="CY58" s="180"/>
      <c r="CZ58" s="180"/>
      <c r="DA58" s="180"/>
      <c r="DB58" s="180"/>
      <c r="DC58" s="180"/>
      <c r="DD58" s="180"/>
      <c r="DE58" s="180"/>
      <c r="DF58" s="180"/>
      <c r="DG58" s="180"/>
      <c r="DH58" s="180"/>
      <c r="DI58" s="180"/>
      <c r="DJ58" s="180"/>
      <c r="DK58" s="180"/>
      <c r="DL58" s="180"/>
      <c r="DM58" s="180"/>
      <c r="DN58" s="180"/>
      <c r="DO58" s="180"/>
      <c r="DP58" s="180"/>
      <c r="DQ58" s="180"/>
      <c r="DR58" s="180"/>
      <c r="DS58" s="180"/>
      <c r="DT58" s="180"/>
      <c r="DU58" s="180"/>
      <c r="DV58" s="180"/>
      <c r="DW58" s="180"/>
      <c r="DX58" s="180"/>
      <c r="DY58" s="180"/>
      <c r="DZ58" s="180"/>
      <c r="EA58" s="180"/>
      <c r="EB58" s="180"/>
      <c r="EC58" s="180"/>
      <c r="ED58" s="180"/>
      <c r="EE58" s="180"/>
      <c r="EF58" s="180"/>
      <c r="EG58" s="180"/>
      <c r="EH58" s="180"/>
      <c r="EI58" s="180"/>
      <c r="EJ58" s="180"/>
      <c r="EK58" s="180"/>
      <c r="EL58" s="180"/>
      <c r="EM58" s="180"/>
      <c r="EN58" s="180"/>
      <c r="EO58" s="180"/>
      <c r="EP58" s="180"/>
      <c r="EQ58" s="180"/>
      <c r="ER58" s="180"/>
      <c r="ES58" s="180"/>
      <c r="ET58" s="180"/>
      <c r="EU58" s="180"/>
      <c r="EV58" s="180"/>
      <c r="EW58" s="180"/>
      <c r="EX58" s="180"/>
      <c r="EY58" s="180"/>
      <c r="EZ58" s="180"/>
      <c r="FA58" s="180"/>
      <c r="FB58" s="180"/>
      <c r="FC58" s="180"/>
      <c r="FD58" s="180"/>
      <c r="FE58" s="180"/>
      <c r="FF58" s="180"/>
      <c r="FG58" s="180"/>
      <c r="FH58" s="180"/>
      <c r="FI58" s="180"/>
      <c r="FJ58" s="180"/>
      <c r="FK58" s="180"/>
      <c r="FL58" s="180"/>
      <c r="FM58" s="180"/>
      <c r="FN58" s="180"/>
      <c r="FO58" s="180"/>
      <c r="FP58" s="180"/>
      <c r="FQ58" s="180"/>
      <c r="FR58" s="180"/>
      <c r="FS58" s="180"/>
      <c r="FT58" s="180"/>
      <c r="FU58" s="180"/>
      <c r="FV58" s="180"/>
      <c r="FW58" s="180"/>
      <c r="FX58" s="180"/>
      <c r="FY58" s="180"/>
      <c r="FZ58" s="180"/>
      <c r="GA58" s="180"/>
      <c r="GB58" s="180"/>
      <c r="GC58" s="180"/>
      <c r="GD58" s="180"/>
      <c r="GE58" s="180"/>
      <c r="GF58" s="180"/>
      <c r="GG58" s="180"/>
      <c r="GH58" s="180"/>
      <c r="GI58" s="180"/>
      <c r="GJ58" s="180"/>
      <c r="GK58" s="180"/>
      <c r="GL58" s="180"/>
      <c r="GM58" s="180"/>
      <c r="GN58" s="180"/>
      <c r="GO58" s="180"/>
      <c r="GP58" s="180"/>
      <c r="GQ58" s="180"/>
      <c r="GR58" s="180"/>
      <c r="GS58" s="180"/>
      <c r="GT58" s="180"/>
      <c r="GU58" s="180"/>
      <c r="GV58" s="180"/>
      <c r="GW58" s="180"/>
      <c r="GX58" s="180"/>
      <c r="GY58" s="180"/>
      <c r="GZ58" s="180"/>
      <c r="HA58" s="180"/>
      <c r="HB58" s="180"/>
      <c r="HC58" s="180"/>
      <c r="HD58" s="180"/>
      <c r="HE58" s="180"/>
      <c r="HF58" s="180"/>
      <c r="HG58" s="180"/>
      <c r="HH58" s="180"/>
      <c r="HI58" s="180"/>
      <c r="HJ58" s="180"/>
      <c r="HK58" s="180"/>
      <c r="HL58" s="180"/>
      <c r="HM58" s="180"/>
      <c r="HN58" s="180"/>
      <c r="HO58" s="180"/>
      <c r="HP58" s="180"/>
      <c r="HQ58" s="180"/>
      <c r="HR58" s="180"/>
      <c r="HS58" s="180"/>
      <c r="HT58" s="180"/>
      <c r="HU58" s="180"/>
      <c r="HV58" s="180"/>
      <c r="HW58" s="180"/>
      <c r="HX58" s="180"/>
      <c r="HY58" s="180"/>
      <c r="HZ58" s="180"/>
      <c r="IA58" s="180"/>
      <c r="IB58" s="180"/>
      <c r="IC58" s="180"/>
      <c r="ID58" s="180"/>
      <c r="IE58" s="180"/>
      <c r="IF58" s="180"/>
      <c r="IG58" s="180"/>
      <c r="IH58" s="180"/>
      <c r="II58" s="180"/>
      <c r="IJ58" s="180"/>
      <c r="IK58" s="180"/>
      <c r="IL58" s="180"/>
      <c r="IM58" s="180"/>
      <c r="IN58" s="180"/>
      <c r="IO58" s="180"/>
      <c r="IP58" s="180"/>
      <c r="IQ58" s="180"/>
    </row>
    <row r="59" spans="1:251" ht="78.75" x14ac:dyDescent="0.25">
      <c r="A59" s="172" t="s">
        <v>1161</v>
      </c>
      <c r="B59" s="198" t="s">
        <v>1162</v>
      </c>
      <c r="C59" s="184">
        <v>102.1</v>
      </c>
      <c r="D59" s="184">
        <v>102.2</v>
      </c>
      <c r="E59" s="184">
        <f>D59/C59*100</f>
        <v>100.09794319294809</v>
      </c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  <c r="CS59" s="180"/>
      <c r="CT59" s="180"/>
      <c r="CU59" s="180"/>
      <c r="CV59" s="180"/>
      <c r="CW59" s="180"/>
      <c r="CX59" s="180"/>
      <c r="CY59" s="180"/>
      <c r="CZ59" s="180"/>
      <c r="DA59" s="180"/>
      <c r="DB59" s="180"/>
      <c r="DC59" s="180"/>
      <c r="DD59" s="180"/>
      <c r="DE59" s="180"/>
      <c r="DF59" s="180"/>
      <c r="DG59" s="180"/>
      <c r="DH59" s="180"/>
      <c r="DI59" s="180"/>
      <c r="DJ59" s="180"/>
      <c r="DK59" s="180"/>
      <c r="DL59" s="180"/>
      <c r="DM59" s="180"/>
      <c r="DN59" s="180"/>
      <c r="DO59" s="180"/>
      <c r="DP59" s="180"/>
      <c r="DQ59" s="180"/>
      <c r="DR59" s="180"/>
      <c r="DS59" s="180"/>
      <c r="DT59" s="180"/>
      <c r="DU59" s="180"/>
      <c r="DV59" s="180"/>
      <c r="DW59" s="180"/>
      <c r="DX59" s="180"/>
      <c r="DY59" s="180"/>
      <c r="DZ59" s="180"/>
      <c r="EA59" s="180"/>
      <c r="EB59" s="180"/>
      <c r="EC59" s="180"/>
      <c r="ED59" s="180"/>
      <c r="EE59" s="180"/>
      <c r="EF59" s="180"/>
      <c r="EG59" s="180"/>
      <c r="EH59" s="180"/>
      <c r="EI59" s="180"/>
      <c r="EJ59" s="180"/>
      <c r="EK59" s="180"/>
      <c r="EL59" s="180"/>
      <c r="EM59" s="180"/>
      <c r="EN59" s="180"/>
      <c r="EO59" s="180"/>
      <c r="EP59" s="180"/>
      <c r="EQ59" s="180"/>
      <c r="ER59" s="180"/>
      <c r="ES59" s="180"/>
      <c r="ET59" s="180"/>
      <c r="EU59" s="180"/>
      <c r="EV59" s="180"/>
      <c r="EW59" s="180"/>
      <c r="EX59" s="180"/>
      <c r="EY59" s="180"/>
      <c r="EZ59" s="180"/>
      <c r="FA59" s="180"/>
      <c r="FB59" s="180"/>
      <c r="FC59" s="180"/>
      <c r="FD59" s="180"/>
      <c r="FE59" s="180"/>
      <c r="FF59" s="180"/>
      <c r="FG59" s="180"/>
      <c r="FH59" s="180"/>
      <c r="FI59" s="180"/>
      <c r="FJ59" s="180"/>
      <c r="FK59" s="180"/>
      <c r="FL59" s="180"/>
      <c r="FM59" s="180"/>
      <c r="FN59" s="180"/>
      <c r="FO59" s="180"/>
      <c r="FP59" s="180"/>
      <c r="FQ59" s="180"/>
      <c r="FR59" s="180"/>
      <c r="FS59" s="180"/>
      <c r="FT59" s="180"/>
      <c r="FU59" s="180"/>
      <c r="FV59" s="180"/>
      <c r="FW59" s="180"/>
      <c r="FX59" s="180"/>
      <c r="FY59" s="180"/>
      <c r="FZ59" s="180"/>
      <c r="GA59" s="180"/>
      <c r="GB59" s="180"/>
      <c r="GC59" s="180"/>
      <c r="GD59" s="180"/>
      <c r="GE59" s="180"/>
      <c r="GF59" s="180"/>
      <c r="GG59" s="180"/>
      <c r="GH59" s="180"/>
      <c r="GI59" s="180"/>
      <c r="GJ59" s="180"/>
      <c r="GK59" s="180"/>
      <c r="GL59" s="180"/>
      <c r="GM59" s="180"/>
      <c r="GN59" s="180"/>
      <c r="GO59" s="180"/>
      <c r="GP59" s="180"/>
      <c r="GQ59" s="180"/>
      <c r="GR59" s="180"/>
      <c r="GS59" s="180"/>
      <c r="GT59" s="180"/>
      <c r="GU59" s="180"/>
      <c r="GV59" s="180"/>
      <c r="GW59" s="180"/>
      <c r="GX59" s="180"/>
      <c r="GY59" s="180"/>
      <c r="GZ59" s="180"/>
      <c r="HA59" s="180"/>
      <c r="HB59" s="180"/>
      <c r="HC59" s="180"/>
      <c r="HD59" s="180"/>
      <c r="HE59" s="180"/>
      <c r="HF59" s="180"/>
      <c r="HG59" s="180"/>
      <c r="HH59" s="180"/>
      <c r="HI59" s="180"/>
      <c r="HJ59" s="180"/>
      <c r="HK59" s="180"/>
      <c r="HL59" s="180"/>
      <c r="HM59" s="180"/>
      <c r="HN59" s="180"/>
      <c r="HO59" s="180"/>
      <c r="HP59" s="180"/>
      <c r="HQ59" s="180"/>
      <c r="HR59" s="180"/>
      <c r="HS59" s="180"/>
      <c r="HT59" s="180"/>
      <c r="HU59" s="180"/>
      <c r="HV59" s="180"/>
      <c r="HW59" s="180"/>
      <c r="HX59" s="180"/>
      <c r="HY59" s="180"/>
      <c r="HZ59" s="180"/>
      <c r="IA59" s="180"/>
      <c r="IB59" s="180"/>
      <c r="IC59" s="180"/>
      <c r="ID59" s="180"/>
      <c r="IE59" s="180"/>
      <c r="IF59" s="180"/>
      <c r="IG59" s="180"/>
      <c r="IH59" s="180"/>
      <c r="II59" s="180"/>
      <c r="IJ59" s="180"/>
      <c r="IK59" s="180"/>
      <c r="IL59" s="180"/>
      <c r="IM59" s="180"/>
      <c r="IN59" s="180"/>
      <c r="IO59" s="180"/>
      <c r="IP59" s="180"/>
      <c r="IQ59" s="180"/>
    </row>
    <row r="60" spans="1:251" ht="78.75" x14ac:dyDescent="0.25">
      <c r="A60" s="172" t="s">
        <v>1163</v>
      </c>
      <c r="B60" s="182" t="s">
        <v>1162</v>
      </c>
      <c r="C60" s="184">
        <v>0</v>
      </c>
      <c r="D60" s="184">
        <v>0</v>
      </c>
      <c r="E60" s="184" t="s">
        <v>1076</v>
      </c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0"/>
      <c r="CA60" s="180"/>
      <c r="CB60" s="180"/>
      <c r="CC60" s="180"/>
      <c r="CD60" s="180"/>
      <c r="CE60" s="180"/>
      <c r="CF60" s="180"/>
      <c r="CG60" s="180"/>
      <c r="CH60" s="180"/>
      <c r="CI60" s="180"/>
      <c r="CJ60" s="180"/>
      <c r="CK60" s="180"/>
      <c r="CL60" s="180"/>
      <c r="CM60" s="180"/>
      <c r="CN60" s="180"/>
      <c r="CO60" s="180"/>
      <c r="CP60" s="180"/>
      <c r="CQ60" s="180"/>
      <c r="CR60" s="180"/>
      <c r="CS60" s="180"/>
      <c r="CT60" s="180"/>
      <c r="CU60" s="180"/>
      <c r="CV60" s="180"/>
      <c r="CW60" s="180"/>
      <c r="CX60" s="180"/>
      <c r="CY60" s="180"/>
      <c r="CZ60" s="180"/>
      <c r="DA60" s="180"/>
      <c r="DB60" s="180"/>
      <c r="DC60" s="180"/>
      <c r="DD60" s="180"/>
      <c r="DE60" s="180"/>
      <c r="DF60" s="180"/>
      <c r="DG60" s="180"/>
      <c r="DH60" s="180"/>
      <c r="DI60" s="180"/>
      <c r="DJ60" s="180"/>
      <c r="DK60" s="180"/>
      <c r="DL60" s="180"/>
      <c r="DM60" s="180"/>
      <c r="DN60" s="180"/>
      <c r="DO60" s="180"/>
      <c r="DP60" s="180"/>
      <c r="DQ60" s="180"/>
      <c r="DR60" s="180"/>
      <c r="DS60" s="180"/>
      <c r="DT60" s="180"/>
      <c r="DU60" s="180"/>
      <c r="DV60" s="180"/>
      <c r="DW60" s="180"/>
      <c r="DX60" s="180"/>
      <c r="DY60" s="180"/>
      <c r="DZ60" s="180"/>
      <c r="EA60" s="180"/>
      <c r="EB60" s="180"/>
      <c r="EC60" s="180"/>
      <c r="ED60" s="180"/>
      <c r="EE60" s="180"/>
      <c r="EF60" s="180"/>
      <c r="EG60" s="180"/>
      <c r="EH60" s="180"/>
      <c r="EI60" s="180"/>
      <c r="EJ60" s="180"/>
      <c r="EK60" s="180"/>
      <c r="EL60" s="180"/>
      <c r="EM60" s="180"/>
      <c r="EN60" s="180"/>
      <c r="EO60" s="180"/>
      <c r="EP60" s="180"/>
      <c r="EQ60" s="180"/>
      <c r="ER60" s="180"/>
      <c r="ES60" s="180"/>
      <c r="ET60" s="180"/>
      <c r="EU60" s="180"/>
      <c r="EV60" s="180"/>
      <c r="EW60" s="180"/>
      <c r="EX60" s="180"/>
      <c r="EY60" s="180"/>
      <c r="EZ60" s="180"/>
      <c r="FA60" s="180"/>
      <c r="FB60" s="180"/>
      <c r="FC60" s="180"/>
      <c r="FD60" s="180"/>
      <c r="FE60" s="180"/>
      <c r="FF60" s="180"/>
      <c r="FG60" s="180"/>
      <c r="FH60" s="180"/>
      <c r="FI60" s="180"/>
      <c r="FJ60" s="180"/>
      <c r="FK60" s="180"/>
      <c r="FL60" s="180"/>
      <c r="FM60" s="180"/>
      <c r="FN60" s="180"/>
      <c r="FO60" s="180"/>
      <c r="FP60" s="180"/>
      <c r="FQ60" s="180"/>
      <c r="FR60" s="180"/>
      <c r="FS60" s="180"/>
      <c r="FT60" s="180"/>
      <c r="FU60" s="180"/>
      <c r="FV60" s="180"/>
      <c r="FW60" s="180"/>
      <c r="FX60" s="180"/>
      <c r="FY60" s="180"/>
      <c r="FZ60" s="180"/>
      <c r="GA60" s="180"/>
      <c r="GB60" s="180"/>
      <c r="GC60" s="180"/>
      <c r="GD60" s="180"/>
      <c r="GE60" s="180"/>
      <c r="GF60" s="180"/>
      <c r="GG60" s="180"/>
      <c r="GH60" s="180"/>
      <c r="GI60" s="180"/>
      <c r="GJ60" s="180"/>
      <c r="GK60" s="180"/>
      <c r="GL60" s="180"/>
      <c r="GM60" s="180"/>
      <c r="GN60" s="180"/>
      <c r="GO60" s="180"/>
      <c r="GP60" s="180"/>
      <c r="GQ60" s="180"/>
      <c r="GR60" s="180"/>
      <c r="GS60" s="180"/>
      <c r="GT60" s="180"/>
      <c r="GU60" s="180"/>
      <c r="GV60" s="180"/>
      <c r="GW60" s="180"/>
      <c r="GX60" s="180"/>
      <c r="GY60" s="180"/>
      <c r="GZ60" s="180"/>
      <c r="HA60" s="180"/>
      <c r="HB60" s="180"/>
      <c r="HC60" s="180"/>
      <c r="HD60" s="180"/>
      <c r="HE60" s="180"/>
      <c r="HF60" s="180"/>
      <c r="HG60" s="180"/>
      <c r="HH60" s="180"/>
      <c r="HI60" s="180"/>
      <c r="HJ60" s="180"/>
      <c r="HK60" s="180"/>
      <c r="HL60" s="180"/>
      <c r="HM60" s="180"/>
      <c r="HN60" s="180"/>
      <c r="HO60" s="180"/>
      <c r="HP60" s="180"/>
      <c r="HQ60" s="180"/>
      <c r="HR60" s="180"/>
      <c r="HS60" s="180"/>
      <c r="HT60" s="180"/>
      <c r="HU60" s="180"/>
      <c r="HV60" s="180"/>
      <c r="HW60" s="180"/>
      <c r="HX60" s="180"/>
      <c r="HY60" s="180"/>
      <c r="HZ60" s="180"/>
      <c r="IA60" s="180"/>
      <c r="IB60" s="180"/>
      <c r="IC60" s="180"/>
      <c r="ID60" s="180"/>
      <c r="IE60" s="180"/>
      <c r="IF60" s="180"/>
      <c r="IG60" s="180"/>
      <c r="IH60" s="180"/>
      <c r="II60" s="180"/>
      <c r="IJ60" s="180"/>
      <c r="IK60" s="180"/>
      <c r="IL60" s="180"/>
      <c r="IM60" s="180"/>
      <c r="IN60" s="180"/>
      <c r="IO60" s="180"/>
      <c r="IP60" s="180"/>
      <c r="IQ60" s="180"/>
    </row>
    <row r="61" spans="1:251" ht="94.5" x14ac:dyDescent="0.25">
      <c r="A61" s="172" t="s">
        <v>1164</v>
      </c>
      <c r="B61" s="198" t="s">
        <v>1165</v>
      </c>
      <c r="C61" s="184">
        <v>261.2</v>
      </c>
      <c r="D61" s="184">
        <v>16.8</v>
      </c>
      <c r="E61" s="184">
        <f t="shared" ref="E61:E71" si="2">D61/C61*100</f>
        <v>6.431852986217458</v>
      </c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80"/>
      <c r="BQ61" s="180"/>
      <c r="BR61" s="180"/>
      <c r="BS61" s="180"/>
      <c r="BT61" s="180"/>
      <c r="BU61" s="180"/>
      <c r="BV61" s="180"/>
      <c r="BW61" s="180"/>
      <c r="BX61" s="180"/>
      <c r="BY61" s="180"/>
      <c r="BZ61" s="180"/>
      <c r="CA61" s="180"/>
      <c r="CB61" s="180"/>
      <c r="CC61" s="180"/>
      <c r="CD61" s="180"/>
      <c r="CE61" s="180"/>
      <c r="CF61" s="180"/>
      <c r="CG61" s="180"/>
      <c r="CH61" s="180"/>
      <c r="CI61" s="180"/>
      <c r="CJ61" s="180"/>
      <c r="CK61" s="180"/>
      <c r="CL61" s="180"/>
      <c r="CM61" s="180"/>
      <c r="CN61" s="180"/>
      <c r="CO61" s="180"/>
      <c r="CP61" s="180"/>
      <c r="CQ61" s="180"/>
      <c r="CR61" s="180"/>
      <c r="CS61" s="180"/>
      <c r="CT61" s="180"/>
      <c r="CU61" s="180"/>
      <c r="CV61" s="180"/>
      <c r="CW61" s="180"/>
      <c r="CX61" s="180"/>
      <c r="CY61" s="180"/>
      <c r="CZ61" s="180"/>
      <c r="DA61" s="180"/>
      <c r="DB61" s="180"/>
      <c r="DC61" s="180"/>
      <c r="DD61" s="180"/>
      <c r="DE61" s="180"/>
      <c r="DF61" s="180"/>
      <c r="DG61" s="180"/>
      <c r="DH61" s="180"/>
      <c r="DI61" s="180"/>
      <c r="DJ61" s="180"/>
      <c r="DK61" s="180"/>
      <c r="DL61" s="180"/>
      <c r="DM61" s="180"/>
      <c r="DN61" s="180"/>
      <c r="DO61" s="180"/>
      <c r="DP61" s="180"/>
      <c r="DQ61" s="180"/>
      <c r="DR61" s="180"/>
      <c r="DS61" s="180"/>
      <c r="DT61" s="180"/>
      <c r="DU61" s="180"/>
      <c r="DV61" s="180"/>
      <c r="DW61" s="180"/>
      <c r="DX61" s="180"/>
      <c r="DY61" s="180"/>
      <c r="DZ61" s="180"/>
      <c r="EA61" s="180"/>
      <c r="EB61" s="180"/>
      <c r="EC61" s="180"/>
      <c r="ED61" s="180"/>
      <c r="EE61" s="180"/>
      <c r="EF61" s="180"/>
      <c r="EG61" s="180"/>
      <c r="EH61" s="180"/>
      <c r="EI61" s="180"/>
      <c r="EJ61" s="180"/>
      <c r="EK61" s="180"/>
      <c r="EL61" s="180"/>
      <c r="EM61" s="180"/>
      <c r="EN61" s="180"/>
      <c r="EO61" s="180"/>
      <c r="EP61" s="180"/>
      <c r="EQ61" s="180"/>
      <c r="ER61" s="180"/>
      <c r="ES61" s="180"/>
      <c r="ET61" s="180"/>
      <c r="EU61" s="180"/>
      <c r="EV61" s="180"/>
      <c r="EW61" s="180"/>
      <c r="EX61" s="180"/>
      <c r="EY61" s="180"/>
      <c r="EZ61" s="180"/>
      <c r="FA61" s="180"/>
      <c r="FB61" s="180"/>
      <c r="FC61" s="180"/>
      <c r="FD61" s="180"/>
      <c r="FE61" s="180"/>
      <c r="FF61" s="180"/>
      <c r="FG61" s="180"/>
      <c r="FH61" s="180"/>
      <c r="FI61" s="180"/>
      <c r="FJ61" s="180"/>
      <c r="FK61" s="180"/>
      <c r="FL61" s="180"/>
      <c r="FM61" s="180"/>
      <c r="FN61" s="180"/>
      <c r="FO61" s="180"/>
      <c r="FP61" s="180"/>
      <c r="FQ61" s="180"/>
      <c r="FR61" s="180"/>
      <c r="FS61" s="180"/>
      <c r="FT61" s="180"/>
      <c r="FU61" s="180"/>
      <c r="FV61" s="180"/>
      <c r="FW61" s="180"/>
      <c r="FX61" s="180"/>
      <c r="FY61" s="180"/>
      <c r="FZ61" s="180"/>
      <c r="GA61" s="180"/>
      <c r="GB61" s="180"/>
      <c r="GC61" s="180"/>
      <c r="GD61" s="180"/>
      <c r="GE61" s="180"/>
      <c r="GF61" s="180"/>
      <c r="GG61" s="180"/>
      <c r="GH61" s="180"/>
      <c r="GI61" s="180"/>
      <c r="GJ61" s="180"/>
      <c r="GK61" s="180"/>
      <c r="GL61" s="180"/>
      <c r="GM61" s="180"/>
      <c r="GN61" s="180"/>
      <c r="GO61" s="180"/>
      <c r="GP61" s="180"/>
      <c r="GQ61" s="180"/>
      <c r="GR61" s="180"/>
      <c r="GS61" s="180"/>
      <c r="GT61" s="180"/>
      <c r="GU61" s="180"/>
      <c r="GV61" s="180"/>
      <c r="GW61" s="180"/>
      <c r="GX61" s="180"/>
      <c r="GY61" s="180"/>
      <c r="GZ61" s="180"/>
      <c r="HA61" s="180"/>
      <c r="HB61" s="180"/>
      <c r="HC61" s="180"/>
      <c r="HD61" s="180"/>
      <c r="HE61" s="180"/>
      <c r="HF61" s="180"/>
      <c r="HG61" s="180"/>
      <c r="HH61" s="180"/>
      <c r="HI61" s="180"/>
      <c r="HJ61" s="180"/>
      <c r="HK61" s="180"/>
      <c r="HL61" s="180"/>
      <c r="HM61" s="180"/>
      <c r="HN61" s="180"/>
      <c r="HO61" s="180"/>
      <c r="HP61" s="180"/>
      <c r="HQ61" s="180"/>
      <c r="HR61" s="180"/>
      <c r="HS61" s="180"/>
      <c r="HT61" s="180"/>
      <c r="HU61" s="180"/>
      <c r="HV61" s="180"/>
      <c r="HW61" s="180"/>
      <c r="HX61" s="180"/>
      <c r="HY61" s="180"/>
      <c r="HZ61" s="180"/>
      <c r="IA61" s="180"/>
      <c r="IB61" s="180"/>
      <c r="IC61" s="180"/>
      <c r="ID61" s="180"/>
      <c r="IE61" s="180"/>
      <c r="IF61" s="180"/>
      <c r="IG61" s="180"/>
      <c r="IH61" s="180"/>
      <c r="II61" s="180"/>
      <c r="IJ61" s="180"/>
      <c r="IK61" s="180"/>
      <c r="IL61" s="180"/>
      <c r="IM61" s="180"/>
      <c r="IN61" s="180"/>
      <c r="IO61" s="180"/>
      <c r="IP61" s="180"/>
      <c r="IQ61" s="180"/>
    </row>
    <row r="62" spans="1:251" ht="47.25" x14ac:dyDescent="0.25">
      <c r="A62" s="196" t="s">
        <v>1166</v>
      </c>
      <c r="B62" s="182" t="s">
        <v>1167</v>
      </c>
      <c r="C62" s="184">
        <v>23998.2</v>
      </c>
      <c r="D62" s="184">
        <v>24797.9</v>
      </c>
      <c r="E62" s="184">
        <f t="shared" si="2"/>
        <v>103.33233325832771</v>
      </c>
    </row>
    <row r="63" spans="1:251" ht="47.25" x14ac:dyDescent="0.25">
      <c r="A63" s="196" t="s">
        <v>1168</v>
      </c>
      <c r="B63" s="182" t="s">
        <v>1406</v>
      </c>
      <c r="C63" s="184">
        <v>579.20000000000005</v>
      </c>
      <c r="D63" s="184">
        <v>579.20000000000005</v>
      </c>
      <c r="E63" s="184">
        <f t="shared" si="2"/>
        <v>100</v>
      </c>
    </row>
    <row r="64" spans="1:251" ht="78.75" x14ac:dyDescent="0.25">
      <c r="A64" s="196" t="s">
        <v>1169</v>
      </c>
      <c r="B64" s="198" t="s">
        <v>1170</v>
      </c>
      <c r="C64" s="184">
        <v>10500</v>
      </c>
      <c r="D64" s="184">
        <v>10571.6</v>
      </c>
      <c r="E64" s="184">
        <f t="shared" si="2"/>
        <v>100.68190476190478</v>
      </c>
    </row>
    <row r="65" spans="1:251" ht="47.25" x14ac:dyDescent="0.25">
      <c r="A65" s="196" t="s">
        <v>1171</v>
      </c>
      <c r="B65" s="198" t="s">
        <v>1172</v>
      </c>
      <c r="C65" s="184">
        <v>9368.2000000000007</v>
      </c>
      <c r="D65" s="184">
        <v>9368.2000000000007</v>
      </c>
      <c r="E65" s="184">
        <f t="shared" si="2"/>
        <v>100</v>
      </c>
    </row>
    <row r="66" spans="1:251" ht="20.25" customHeight="1" x14ac:dyDescent="0.25">
      <c r="A66" s="177" t="s">
        <v>1173</v>
      </c>
      <c r="B66" s="192" t="s">
        <v>1174</v>
      </c>
      <c r="C66" s="179">
        <f>SUM(C67:C94)</f>
        <v>13100</v>
      </c>
      <c r="D66" s="179">
        <f>SUM(D67:D94)</f>
        <v>24777.599999999999</v>
      </c>
      <c r="E66" s="179">
        <f t="shared" si="2"/>
        <v>189.14198473282443</v>
      </c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180"/>
      <c r="BW66" s="180"/>
      <c r="BX66" s="180"/>
      <c r="BY66" s="180"/>
      <c r="BZ66" s="180"/>
      <c r="CA66" s="180"/>
      <c r="CB66" s="180"/>
      <c r="CC66" s="180"/>
      <c r="CD66" s="180"/>
      <c r="CE66" s="180"/>
      <c r="CF66" s="180"/>
      <c r="CG66" s="180"/>
      <c r="CH66" s="180"/>
      <c r="CI66" s="180"/>
      <c r="CJ66" s="180"/>
      <c r="CK66" s="180"/>
      <c r="CL66" s="180"/>
      <c r="CM66" s="180"/>
      <c r="CN66" s="180"/>
      <c r="CO66" s="180"/>
      <c r="CP66" s="180"/>
      <c r="CQ66" s="180"/>
      <c r="CR66" s="180"/>
      <c r="CS66" s="180"/>
      <c r="CT66" s="180"/>
      <c r="CU66" s="180"/>
      <c r="CV66" s="180"/>
      <c r="CW66" s="180"/>
      <c r="CX66" s="180"/>
      <c r="CY66" s="180"/>
      <c r="CZ66" s="180"/>
      <c r="DA66" s="180"/>
      <c r="DB66" s="180"/>
      <c r="DC66" s="180"/>
      <c r="DD66" s="180"/>
      <c r="DE66" s="180"/>
      <c r="DF66" s="180"/>
      <c r="DG66" s="180"/>
      <c r="DH66" s="180"/>
      <c r="DI66" s="180"/>
      <c r="DJ66" s="180"/>
      <c r="DK66" s="180"/>
      <c r="DL66" s="180"/>
      <c r="DM66" s="180"/>
      <c r="DN66" s="180"/>
      <c r="DO66" s="180"/>
      <c r="DP66" s="180"/>
      <c r="DQ66" s="180"/>
      <c r="DR66" s="180"/>
      <c r="DS66" s="180"/>
      <c r="DT66" s="180"/>
      <c r="DU66" s="180"/>
      <c r="DV66" s="180"/>
      <c r="DW66" s="180"/>
      <c r="DX66" s="180"/>
      <c r="DY66" s="180"/>
      <c r="DZ66" s="180"/>
      <c r="EA66" s="180"/>
      <c r="EB66" s="180"/>
      <c r="EC66" s="180"/>
      <c r="ED66" s="180"/>
      <c r="EE66" s="180"/>
      <c r="EF66" s="180"/>
      <c r="EG66" s="180"/>
      <c r="EH66" s="180"/>
      <c r="EI66" s="180"/>
      <c r="EJ66" s="180"/>
      <c r="EK66" s="180"/>
      <c r="EL66" s="180"/>
      <c r="EM66" s="180"/>
      <c r="EN66" s="180"/>
      <c r="EO66" s="180"/>
      <c r="EP66" s="180"/>
      <c r="EQ66" s="180"/>
      <c r="ER66" s="180"/>
      <c r="ES66" s="180"/>
      <c r="ET66" s="180"/>
      <c r="EU66" s="180"/>
      <c r="EV66" s="180"/>
      <c r="EW66" s="180"/>
      <c r="EX66" s="180"/>
      <c r="EY66" s="180"/>
      <c r="EZ66" s="180"/>
      <c r="FA66" s="180"/>
      <c r="FB66" s="180"/>
      <c r="FC66" s="180"/>
      <c r="FD66" s="180"/>
      <c r="FE66" s="180"/>
      <c r="FF66" s="180"/>
      <c r="FG66" s="180"/>
      <c r="FH66" s="180"/>
      <c r="FI66" s="180"/>
      <c r="FJ66" s="180"/>
      <c r="FK66" s="180"/>
      <c r="FL66" s="180"/>
      <c r="FM66" s="180"/>
      <c r="FN66" s="180"/>
      <c r="FO66" s="180"/>
      <c r="FP66" s="180"/>
      <c r="FQ66" s="180"/>
      <c r="FR66" s="180"/>
      <c r="FS66" s="180"/>
      <c r="FT66" s="180"/>
      <c r="FU66" s="180"/>
      <c r="FV66" s="180"/>
      <c r="FW66" s="180"/>
      <c r="FX66" s="180"/>
      <c r="FY66" s="180"/>
      <c r="FZ66" s="180"/>
      <c r="GA66" s="180"/>
      <c r="GB66" s="180"/>
      <c r="GC66" s="180"/>
      <c r="GD66" s="180"/>
      <c r="GE66" s="180"/>
      <c r="GF66" s="180"/>
      <c r="GG66" s="180"/>
      <c r="GH66" s="180"/>
      <c r="GI66" s="180"/>
      <c r="GJ66" s="180"/>
      <c r="GK66" s="180"/>
      <c r="GL66" s="180"/>
      <c r="GM66" s="180"/>
      <c r="GN66" s="180"/>
      <c r="GO66" s="180"/>
      <c r="GP66" s="180"/>
      <c r="GQ66" s="180"/>
      <c r="GR66" s="180"/>
      <c r="GS66" s="180"/>
      <c r="GT66" s="180"/>
      <c r="GU66" s="180"/>
      <c r="GV66" s="180"/>
      <c r="GW66" s="180"/>
      <c r="GX66" s="180"/>
      <c r="GY66" s="180"/>
      <c r="GZ66" s="180"/>
      <c r="HA66" s="180"/>
      <c r="HB66" s="180"/>
      <c r="HC66" s="180"/>
      <c r="HD66" s="180"/>
      <c r="HE66" s="180"/>
      <c r="HF66" s="180"/>
      <c r="HG66" s="180"/>
      <c r="HH66" s="180"/>
      <c r="HI66" s="180"/>
      <c r="HJ66" s="180"/>
      <c r="HK66" s="180"/>
      <c r="HL66" s="180"/>
      <c r="HM66" s="180"/>
      <c r="HN66" s="180"/>
      <c r="HO66" s="180"/>
      <c r="HP66" s="180"/>
      <c r="HQ66" s="180"/>
      <c r="HR66" s="180"/>
      <c r="HS66" s="180"/>
      <c r="HT66" s="180"/>
      <c r="HU66" s="180"/>
      <c r="HV66" s="180"/>
      <c r="HW66" s="180"/>
      <c r="HX66" s="180"/>
      <c r="HY66" s="180"/>
      <c r="HZ66" s="180"/>
      <c r="IA66" s="180"/>
      <c r="IB66" s="180"/>
      <c r="IC66" s="180"/>
      <c r="ID66" s="180"/>
      <c r="IE66" s="180"/>
      <c r="IF66" s="180"/>
      <c r="IG66" s="180"/>
      <c r="IH66" s="180"/>
      <c r="II66" s="180"/>
      <c r="IJ66" s="180"/>
      <c r="IK66" s="180"/>
      <c r="IL66" s="180"/>
      <c r="IM66" s="180"/>
      <c r="IN66" s="180"/>
      <c r="IO66" s="180"/>
      <c r="IP66" s="180"/>
      <c r="IQ66" s="180"/>
    </row>
    <row r="67" spans="1:251" ht="78.75" x14ac:dyDescent="0.25">
      <c r="A67" s="172" t="s">
        <v>1175</v>
      </c>
      <c r="B67" s="203" t="s">
        <v>1176</v>
      </c>
      <c r="C67" s="184">
        <v>104</v>
      </c>
      <c r="D67" s="184">
        <v>108.7</v>
      </c>
      <c r="E67" s="184">
        <f t="shared" si="2"/>
        <v>104.51923076923077</v>
      </c>
    </row>
    <row r="68" spans="1:251" ht="94.5" x14ac:dyDescent="0.25">
      <c r="A68" s="172" t="s">
        <v>1177</v>
      </c>
      <c r="B68" s="203" t="s">
        <v>1178</v>
      </c>
      <c r="C68" s="184">
        <v>211.7</v>
      </c>
      <c r="D68" s="184">
        <v>240.8</v>
      </c>
      <c r="E68" s="184">
        <f t="shared" si="2"/>
        <v>113.74586679263111</v>
      </c>
    </row>
    <row r="69" spans="1:251" ht="78.75" x14ac:dyDescent="0.25">
      <c r="A69" s="172" t="s">
        <v>1179</v>
      </c>
      <c r="B69" s="198" t="s">
        <v>1180</v>
      </c>
      <c r="C69" s="184">
        <v>47.7</v>
      </c>
      <c r="D69" s="184">
        <v>49.9</v>
      </c>
      <c r="E69" s="184">
        <f t="shared" si="2"/>
        <v>104.61215932914045</v>
      </c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180"/>
      <c r="BW69" s="180"/>
      <c r="BX69" s="180"/>
      <c r="BY69" s="180"/>
      <c r="BZ69" s="180"/>
      <c r="CA69" s="180"/>
      <c r="CB69" s="180"/>
      <c r="CC69" s="180"/>
      <c r="CD69" s="180"/>
      <c r="CE69" s="180"/>
      <c r="CF69" s="180"/>
      <c r="CG69" s="180"/>
      <c r="CH69" s="180"/>
      <c r="CI69" s="180"/>
      <c r="CJ69" s="180"/>
      <c r="CK69" s="180"/>
      <c r="CL69" s="180"/>
      <c r="CM69" s="180"/>
      <c r="CN69" s="180"/>
      <c r="CO69" s="180"/>
      <c r="CP69" s="180"/>
      <c r="CQ69" s="180"/>
      <c r="CR69" s="180"/>
      <c r="CS69" s="180"/>
      <c r="CT69" s="180"/>
      <c r="CU69" s="180"/>
      <c r="CV69" s="180"/>
      <c r="CW69" s="180"/>
      <c r="CX69" s="180"/>
      <c r="CY69" s="180"/>
      <c r="CZ69" s="180"/>
      <c r="DA69" s="180"/>
      <c r="DB69" s="180"/>
      <c r="DC69" s="180"/>
      <c r="DD69" s="180"/>
      <c r="DE69" s="180"/>
      <c r="DF69" s="180"/>
      <c r="DG69" s="180"/>
      <c r="DH69" s="180"/>
      <c r="DI69" s="180"/>
      <c r="DJ69" s="180"/>
      <c r="DK69" s="180"/>
      <c r="DL69" s="180"/>
      <c r="DM69" s="180"/>
      <c r="DN69" s="180"/>
      <c r="DO69" s="180"/>
      <c r="DP69" s="180"/>
      <c r="DQ69" s="180"/>
      <c r="DR69" s="180"/>
      <c r="DS69" s="180"/>
      <c r="DT69" s="180"/>
      <c r="DU69" s="180"/>
      <c r="DV69" s="180"/>
      <c r="DW69" s="180"/>
      <c r="DX69" s="180"/>
      <c r="DY69" s="180"/>
      <c r="DZ69" s="180"/>
      <c r="EA69" s="180"/>
      <c r="EB69" s="180"/>
      <c r="EC69" s="180"/>
      <c r="ED69" s="180"/>
      <c r="EE69" s="180"/>
      <c r="EF69" s="180"/>
      <c r="EG69" s="180"/>
      <c r="EH69" s="180"/>
      <c r="EI69" s="180"/>
      <c r="EJ69" s="180"/>
      <c r="EK69" s="180"/>
      <c r="EL69" s="180"/>
      <c r="EM69" s="180"/>
      <c r="EN69" s="180"/>
      <c r="EO69" s="180"/>
      <c r="EP69" s="180"/>
      <c r="EQ69" s="180"/>
      <c r="ER69" s="180"/>
      <c r="ES69" s="180"/>
      <c r="ET69" s="180"/>
      <c r="EU69" s="180"/>
      <c r="EV69" s="180"/>
      <c r="EW69" s="180"/>
      <c r="EX69" s="180"/>
      <c r="EY69" s="180"/>
      <c r="EZ69" s="180"/>
      <c r="FA69" s="180"/>
      <c r="FB69" s="180"/>
      <c r="FC69" s="180"/>
      <c r="FD69" s="180"/>
      <c r="FE69" s="180"/>
      <c r="FF69" s="180"/>
      <c r="FG69" s="180"/>
      <c r="FH69" s="180"/>
      <c r="FI69" s="180"/>
      <c r="FJ69" s="180"/>
      <c r="FK69" s="180"/>
      <c r="FL69" s="180"/>
      <c r="FM69" s="180"/>
      <c r="FN69" s="180"/>
      <c r="FO69" s="180"/>
      <c r="FP69" s="180"/>
      <c r="FQ69" s="180"/>
      <c r="FR69" s="180"/>
      <c r="FS69" s="180"/>
      <c r="FT69" s="180"/>
      <c r="FU69" s="180"/>
      <c r="FV69" s="180"/>
      <c r="FW69" s="180"/>
      <c r="FX69" s="180"/>
      <c r="FY69" s="180"/>
      <c r="FZ69" s="180"/>
      <c r="GA69" s="180"/>
      <c r="GB69" s="180"/>
      <c r="GC69" s="180"/>
      <c r="GD69" s="180"/>
      <c r="GE69" s="180"/>
      <c r="GF69" s="180"/>
      <c r="GG69" s="180"/>
      <c r="GH69" s="180"/>
      <c r="GI69" s="180"/>
      <c r="GJ69" s="180"/>
      <c r="GK69" s="180"/>
      <c r="GL69" s="180"/>
      <c r="GM69" s="180"/>
      <c r="GN69" s="180"/>
      <c r="GO69" s="180"/>
      <c r="GP69" s="180"/>
      <c r="GQ69" s="180"/>
      <c r="GR69" s="180"/>
      <c r="GS69" s="180"/>
      <c r="GT69" s="180"/>
      <c r="GU69" s="180"/>
      <c r="GV69" s="180"/>
      <c r="GW69" s="180"/>
      <c r="GX69" s="180"/>
      <c r="GY69" s="180"/>
      <c r="GZ69" s="180"/>
      <c r="HA69" s="180"/>
      <c r="HB69" s="180"/>
      <c r="HC69" s="180"/>
      <c r="HD69" s="180"/>
      <c r="HE69" s="180"/>
      <c r="HF69" s="180"/>
      <c r="HG69" s="180"/>
      <c r="HH69" s="180"/>
      <c r="HI69" s="180"/>
      <c r="HJ69" s="180"/>
      <c r="HK69" s="180"/>
      <c r="HL69" s="180"/>
      <c r="HM69" s="180"/>
      <c r="HN69" s="180"/>
      <c r="HO69" s="180"/>
      <c r="HP69" s="180"/>
      <c r="HQ69" s="180"/>
      <c r="HR69" s="180"/>
      <c r="HS69" s="180"/>
      <c r="HT69" s="180"/>
      <c r="HU69" s="180"/>
      <c r="HV69" s="180"/>
      <c r="HW69" s="180"/>
      <c r="HX69" s="180"/>
      <c r="HY69" s="180"/>
      <c r="HZ69" s="180"/>
      <c r="IA69" s="180"/>
      <c r="IB69" s="180"/>
      <c r="IC69" s="180"/>
      <c r="ID69" s="180"/>
      <c r="IE69" s="180"/>
      <c r="IF69" s="180"/>
      <c r="IG69" s="180"/>
      <c r="IH69" s="180"/>
      <c r="II69" s="180"/>
      <c r="IJ69" s="180"/>
      <c r="IK69" s="180"/>
      <c r="IL69" s="180"/>
      <c r="IM69" s="180"/>
      <c r="IN69" s="180"/>
      <c r="IO69" s="180"/>
      <c r="IP69" s="180"/>
      <c r="IQ69" s="180"/>
    </row>
    <row r="70" spans="1:251" ht="78.75" x14ac:dyDescent="0.25">
      <c r="A70" s="172" t="s">
        <v>1181</v>
      </c>
      <c r="B70" s="204" t="s">
        <v>1182</v>
      </c>
      <c r="C70" s="205">
        <v>5</v>
      </c>
      <c r="D70" s="205">
        <v>5</v>
      </c>
      <c r="E70" s="184">
        <f t="shared" si="2"/>
        <v>100</v>
      </c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  <c r="CS70" s="180"/>
      <c r="CT70" s="180"/>
      <c r="CU70" s="180"/>
      <c r="CV70" s="180"/>
      <c r="CW70" s="180"/>
      <c r="CX70" s="180"/>
      <c r="CY70" s="180"/>
      <c r="CZ70" s="180"/>
      <c r="DA70" s="180"/>
      <c r="DB70" s="180"/>
      <c r="DC70" s="180"/>
      <c r="DD70" s="180"/>
      <c r="DE70" s="180"/>
      <c r="DF70" s="180"/>
      <c r="DG70" s="180"/>
      <c r="DH70" s="180"/>
      <c r="DI70" s="180"/>
      <c r="DJ70" s="180"/>
      <c r="DK70" s="180"/>
      <c r="DL70" s="180"/>
      <c r="DM70" s="180"/>
      <c r="DN70" s="180"/>
      <c r="DO70" s="180"/>
      <c r="DP70" s="180"/>
      <c r="DQ70" s="180"/>
      <c r="DR70" s="180"/>
      <c r="DS70" s="180"/>
      <c r="DT70" s="180"/>
      <c r="DU70" s="180"/>
      <c r="DV70" s="180"/>
      <c r="DW70" s="180"/>
      <c r="DX70" s="180"/>
      <c r="DY70" s="180"/>
      <c r="DZ70" s="180"/>
      <c r="EA70" s="180"/>
      <c r="EB70" s="180"/>
      <c r="EC70" s="180"/>
      <c r="ED70" s="180"/>
      <c r="EE70" s="180"/>
      <c r="EF70" s="180"/>
      <c r="EG70" s="180"/>
      <c r="EH70" s="180"/>
      <c r="EI70" s="180"/>
      <c r="EJ70" s="180"/>
      <c r="EK70" s="180"/>
      <c r="EL70" s="180"/>
      <c r="EM70" s="180"/>
      <c r="EN70" s="180"/>
      <c r="EO70" s="180"/>
      <c r="EP70" s="180"/>
      <c r="EQ70" s="180"/>
      <c r="ER70" s="180"/>
      <c r="ES70" s="180"/>
      <c r="ET70" s="180"/>
      <c r="EU70" s="180"/>
      <c r="EV70" s="180"/>
      <c r="EW70" s="180"/>
      <c r="EX70" s="180"/>
      <c r="EY70" s="180"/>
      <c r="EZ70" s="180"/>
      <c r="FA70" s="180"/>
      <c r="FB70" s="180"/>
      <c r="FC70" s="180"/>
      <c r="FD70" s="180"/>
      <c r="FE70" s="180"/>
      <c r="FF70" s="180"/>
      <c r="FG70" s="180"/>
      <c r="FH70" s="180"/>
      <c r="FI70" s="180"/>
      <c r="FJ70" s="180"/>
      <c r="FK70" s="180"/>
      <c r="FL70" s="180"/>
      <c r="FM70" s="180"/>
      <c r="FN70" s="180"/>
      <c r="FO70" s="180"/>
      <c r="FP70" s="180"/>
      <c r="FQ70" s="180"/>
      <c r="FR70" s="180"/>
      <c r="FS70" s="180"/>
      <c r="FT70" s="180"/>
      <c r="FU70" s="180"/>
      <c r="FV70" s="180"/>
      <c r="FW70" s="180"/>
      <c r="FX70" s="180"/>
      <c r="FY70" s="180"/>
      <c r="FZ70" s="180"/>
      <c r="GA70" s="180"/>
      <c r="GB70" s="180"/>
      <c r="GC70" s="180"/>
      <c r="GD70" s="180"/>
      <c r="GE70" s="180"/>
      <c r="GF70" s="180"/>
      <c r="GG70" s="180"/>
      <c r="GH70" s="180"/>
      <c r="GI70" s="180"/>
      <c r="GJ70" s="180"/>
      <c r="GK70" s="180"/>
      <c r="GL70" s="180"/>
      <c r="GM70" s="180"/>
      <c r="GN70" s="180"/>
      <c r="GO70" s="180"/>
      <c r="GP70" s="180"/>
      <c r="GQ70" s="180"/>
      <c r="GR70" s="180"/>
      <c r="GS70" s="180"/>
      <c r="GT70" s="180"/>
      <c r="GU70" s="180"/>
      <c r="GV70" s="180"/>
      <c r="GW70" s="180"/>
      <c r="GX70" s="180"/>
      <c r="GY70" s="180"/>
      <c r="GZ70" s="180"/>
      <c r="HA70" s="180"/>
      <c r="HB70" s="180"/>
      <c r="HC70" s="180"/>
      <c r="HD70" s="180"/>
      <c r="HE70" s="180"/>
      <c r="HF70" s="180"/>
      <c r="HG70" s="180"/>
      <c r="HH70" s="180"/>
      <c r="HI70" s="180"/>
      <c r="HJ70" s="180"/>
      <c r="HK70" s="180"/>
      <c r="HL70" s="180"/>
      <c r="HM70" s="180"/>
      <c r="HN70" s="180"/>
      <c r="HO70" s="180"/>
      <c r="HP70" s="180"/>
      <c r="HQ70" s="180"/>
      <c r="HR70" s="180"/>
      <c r="HS70" s="180"/>
      <c r="HT70" s="180"/>
      <c r="HU70" s="180"/>
      <c r="HV70" s="180"/>
      <c r="HW70" s="180"/>
      <c r="HX70" s="180"/>
      <c r="HY70" s="180"/>
      <c r="HZ70" s="180"/>
      <c r="IA70" s="180"/>
      <c r="IB70" s="180"/>
      <c r="IC70" s="180"/>
      <c r="ID70" s="180"/>
      <c r="IE70" s="180"/>
      <c r="IF70" s="180"/>
      <c r="IG70" s="180"/>
      <c r="IH70" s="180"/>
      <c r="II70" s="180"/>
      <c r="IJ70" s="180"/>
      <c r="IK70" s="180"/>
      <c r="IL70" s="180"/>
      <c r="IM70" s="180"/>
      <c r="IN70" s="180"/>
      <c r="IO70" s="180"/>
      <c r="IP70" s="180"/>
      <c r="IQ70" s="180"/>
    </row>
    <row r="71" spans="1:251" ht="78.75" x14ac:dyDescent="0.25">
      <c r="A71" s="185" t="s">
        <v>1183</v>
      </c>
      <c r="B71" s="206" t="s">
        <v>1184</v>
      </c>
      <c r="C71" s="205">
        <v>6.3</v>
      </c>
      <c r="D71" s="205">
        <v>7.2</v>
      </c>
      <c r="E71" s="184">
        <f t="shared" si="2"/>
        <v>114.28571428571431</v>
      </c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  <c r="CT71" s="180"/>
      <c r="CU71" s="180"/>
      <c r="CV71" s="180"/>
      <c r="CW71" s="180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  <c r="EB71" s="180"/>
      <c r="EC71" s="180"/>
      <c r="ED71" s="180"/>
      <c r="EE71" s="180"/>
      <c r="EF71" s="180"/>
      <c r="EG71" s="180"/>
      <c r="EH71" s="180"/>
      <c r="EI71" s="180"/>
      <c r="EJ71" s="180"/>
      <c r="EK71" s="180"/>
      <c r="EL71" s="180"/>
      <c r="EM71" s="180"/>
      <c r="EN71" s="180"/>
      <c r="EO71" s="180"/>
      <c r="EP71" s="180"/>
      <c r="EQ71" s="180"/>
      <c r="ER71" s="180"/>
      <c r="ES71" s="180"/>
      <c r="ET71" s="180"/>
      <c r="EU71" s="180"/>
      <c r="EV71" s="180"/>
      <c r="EW71" s="180"/>
      <c r="EX71" s="180"/>
      <c r="EY71" s="180"/>
      <c r="EZ71" s="180"/>
      <c r="FA71" s="180"/>
      <c r="FB71" s="180"/>
      <c r="FC71" s="180"/>
      <c r="FD71" s="180"/>
      <c r="FE71" s="180"/>
      <c r="FF71" s="180"/>
      <c r="FG71" s="180"/>
      <c r="FH71" s="180"/>
      <c r="FI71" s="180"/>
      <c r="FJ71" s="180"/>
      <c r="FK71" s="180"/>
      <c r="FL71" s="180"/>
      <c r="FM71" s="180"/>
      <c r="FN71" s="180"/>
      <c r="FO71" s="180"/>
      <c r="FP71" s="180"/>
      <c r="FQ71" s="180"/>
      <c r="FR71" s="180"/>
      <c r="FS71" s="180"/>
      <c r="FT71" s="180"/>
      <c r="FU71" s="180"/>
      <c r="FV71" s="180"/>
      <c r="FW71" s="180"/>
      <c r="FX71" s="180"/>
      <c r="FY71" s="180"/>
      <c r="FZ71" s="180"/>
      <c r="GA71" s="180"/>
      <c r="GB71" s="180"/>
      <c r="GC71" s="180"/>
      <c r="GD71" s="180"/>
      <c r="GE71" s="180"/>
      <c r="GF71" s="180"/>
      <c r="GG71" s="180"/>
      <c r="GH71" s="180"/>
      <c r="GI71" s="180"/>
      <c r="GJ71" s="180"/>
      <c r="GK71" s="180"/>
      <c r="GL71" s="180"/>
      <c r="GM71" s="180"/>
      <c r="GN71" s="180"/>
      <c r="GO71" s="180"/>
      <c r="GP71" s="180"/>
      <c r="GQ71" s="180"/>
      <c r="GR71" s="180"/>
      <c r="GS71" s="180"/>
      <c r="GT71" s="180"/>
      <c r="GU71" s="180"/>
      <c r="GV71" s="180"/>
      <c r="GW71" s="180"/>
      <c r="GX71" s="180"/>
      <c r="GY71" s="180"/>
      <c r="GZ71" s="180"/>
      <c r="HA71" s="180"/>
      <c r="HB71" s="180"/>
      <c r="HC71" s="180"/>
      <c r="HD71" s="180"/>
      <c r="HE71" s="180"/>
      <c r="HF71" s="180"/>
      <c r="HG71" s="180"/>
      <c r="HH71" s="180"/>
      <c r="HI71" s="180"/>
      <c r="HJ71" s="180"/>
      <c r="HK71" s="180"/>
      <c r="HL71" s="180"/>
      <c r="HM71" s="180"/>
      <c r="HN71" s="180"/>
      <c r="HO71" s="180"/>
      <c r="HP71" s="180"/>
      <c r="HQ71" s="180"/>
      <c r="HR71" s="180"/>
      <c r="HS71" s="180"/>
      <c r="HT71" s="180"/>
      <c r="HU71" s="180"/>
      <c r="HV71" s="180"/>
      <c r="HW71" s="180"/>
      <c r="HX71" s="180"/>
      <c r="HY71" s="180"/>
      <c r="HZ71" s="180"/>
      <c r="IA71" s="180"/>
      <c r="IB71" s="180"/>
      <c r="IC71" s="180"/>
      <c r="ID71" s="180"/>
      <c r="IE71" s="180"/>
      <c r="IF71" s="180"/>
      <c r="IG71" s="180"/>
      <c r="IH71" s="180"/>
      <c r="II71" s="180"/>
      <c r="IJ71" s="180"/>
      <c r="IK71" s="180"/>
      <c r="IL71" s="180"/>
      <c r="IM71" s="180"/>
      <c r="IN71" s="180"/>
      <c r="IO71" s="180"/>
      <c r="IP71" s="180"/>
      <c r="IQ71" s="180"/>
    </row>
    <row r="72" spans="1:251" ht="78.75" x14ac:dyDescent="0.25">
      <c r="A72" s="172" t="s">
        <v>1185</v>
      </c>
      <c r="B72" s="182" t="s">
        <v>1186</v>
      </c>
      <c r="C72" s="205">
        <v>0</v>
      </c>
      <c r="D72" s="205">
        <v>0</v>
      </c>
      <c r="E72" s="184" t="s">
        <v>1076</v>
      </c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80"/>
      <c r="CF72" s="180"/>
      <c r="CG72" s="180"/>
      <c r="CH72" s="180"/>
      <c r="CI72" s="180"/>
      <c r="CJ72" s="180"/>
      <c r="CK72" s="180"/>
      <c r="CL72" s="180"/>
      <c r="CM72" s="180"/>
      <c r="CN72" s="180"/>
      <c r="CO72" s="180"/>
      <c r="CP72" s="180"/>
      <c r="CQ72" s="180"/>
      <c r="CR72" s="180"/>
      <c r="CS72" s="180"/>
      <c r="CT72" s="180"/>
      <c r="CU72" s="180"/>
      <c r="CV72" s="180"/>
      <c r="CW72" s="180"/>
      <c r="CX72" s="180"/>
      <c r="CY72" s="180"/>
      <c r="CZ72" s="180"/>
      <c r="DA72" s="180"/>
      <c r="DB72" s="180"/>
      <c r="DC72" s="180"/>
      <c r="DD72" s="180"/>
      <c r="DE72" s="180"/>
      <c r="DF72" s="180"/>
      <c r="DG72" s="180"/>
      <c r="DH72" s="180"/>
      <c r="DI72" s="180"/>
      <c r="DJ72" s="180"/>
      <c r="DK72" s="180"/>
      <c r="DL72" s="180"/>
      <c r="DM72" s="180"/>
      <c r="DN72" s="180"/>
      <c r="DO72" s="180"/>
      <c r="DP72" s="180"/>
      <c r="DQ72" s="180"/>
      <c r="DR72" s="180"/>
      <c r="DS72" s="180"/>
      <c r="DT72" s="180"/>
      <c r="DU72" s="180"/>
      <c r="DV72" s="180"/>
      <c r="DW72" s="180"/>
      <c r="DX72" s="180"/>
      <c r="DY72" s="180"/>
      <c r="DZ72" s="180"/>
      <c r="EA72" s="180"/>
      <c r="EB72" s="180"/>
      <c r="EC72" s="180"/>
      <c r="ED72" s="180"/>
      <c r="EE72" s="180"/>
      <c r="EF72" s="180"/>
      <c r="EG72" s="180"/>
      <c r="EH72" s="180"/>
      <c r="EI72" s="180"/>
      <c r="EJ72" s="180"/>
      <c r="EK72" s="180"/>
      <c r="EL72" s="180"/>
      <c r="EM72" s="180"/>
      <c r="EN72" s="180"/>
      <c r="EO72" s="180"/>
      <c r="EP72" s="180"/>
      <c r="EQ72" s="180"/>
      <c r="ER72" s="180"/>
      <c r="ES72" s="180"/>
      <c r="ET72" s="180"/>
      <c r="EU72" s="180"/>
      <c r="EV72" s="180"/>
      <c r="EW72" s="180"/>
      <c r="EX72" s="180"/>
      <c r="EY72" s="180"/>
      <c r="EZ72" s="180"/>
      <c r="FA72" s="180"/>
      <c r="FB72" s="180"/>
      <c r="FC72" s="180"/>
      <c r="FD72" s="180"/>
      <c r="FE72" s="180"/>
      <c r="FF72" s="180"/>
      <c r="FG72" s="180"/>
      <c r="FH72" s="180"/>
      <c r="FI72" s="180"/>
      <c r="FJ72" s="180"/>
      <c r="FK72" s="180"/>
      <c r="FL72" s="180"/>
      <c r="FM72" s="180"/>
      <c r="FN72" s="180"/>
      <c r="FO72" s="180"/>
      <c r="FP72" s="180"/>
      <c r="FQ72" s="180"/>
      <c r="FR72" s="180"/>
      <c r="FS72" s="180"/>
      <c r="FT72" s="180"/>
      <c r="FU72" s="180"/>
      <c r="FV72" s="180"/>
      <c r="FW72" s="180"/>
      <c r="FX72" s="180"/>
      <c r="FY72" s="180"/>
      <c r="FZ72" s="180"/>
      <c r="GA72" s="180"/>
      <c r="GB72" s="180"/>
      <c r="GC72" s="180"/>
      <c r="GD72" s="180"/>
      <c r="GE72" s="180"/>
      <c r="GF72" s="180"/>
      <c r="GG72" s="180"/>
      <c r="GH72" s="180"/>
      <c r="GI72" s="180"/>
      <c r="GJ72" s="180"/>
      <c r="GK72" s="180"/>
      <c r="GL72" s="180"/>
      <c r="GM72" s="180"/>
      <c r="GN72" s="180"/>
      <c r="GO72" s="180"/>
      <c r="GP72" s="180"/>
      <c r="GQ72" s="180"/>
      <c r="GR72" s="180"/>
      <c r="GS72" s="180"/>
      <c r="GT72" s="180"/>
      <c r="GU72" s="180"/>
      <c r="GV72" s="180"/>
      <c r="GW72" s="180"/>
      <c r="GX72" s="180"/>
      <c r="GY72" s="180"/>
      <c r="GZ72" s="180"/>
      <c r="HA72" s="180"/>
      <c r="HB72" s="180"/>
      <c r="HC72" s="180"/>
      <c r="HD72" s="180"/>
      <c r="HE72" s="180"/>
      <c r="HF72" s="180"/>
      <c r="HG72" s="180"/>
      <c r="HH72" s="180"/>
      <c r="HI72" s="180"/>
      <c r="HJ72" s="180"/>
      <c r="HK72" s="180"/>
      <c r="HL72" s="180"/>
      <c r="HM72" s="180"/>
      <c r="HN72" s="180"/>
      <c r="HO72" s="180"/>
      <c r="HP72" s="180"/>
      <c r="HQ72" s="180"/>
      <c r="HR72" s="180"/>
      <c r="HS72" s="180"/>
      <c r="HT72" s="180"/>
      <c r="HU72" s="180"/>
      <c r="HV72" s="180"/>
      <c r="HW72" s="180"/>
      <c r="HX72" s="180"/>
      <c r="HY72" s="180"/>
      <c r="HZ72" s="180"/>
      <c r="IA72" s="180"/>
      <c r="IB72" s="180"/>
      <c r="IC72" s="180"/>
      <c r="ID72" s="180"/>
      <c r="IE72" s="180"/>
      <c r="IF72" s="180"/>
      <c r="IG72" s="180"/>
      <c r="IH72" s="180"/>
      <c r="II72" s="180"/>
      <c r="IJ72" s="180"/>
      <c r="IK72" s="180"/>
      <c r="IL72" s="180"/>
      <c r="IM72" s="180"/>
      <c r="IN72" s="180"/>
      <c r="IO72" s="180"/>
      <c r="IP72" s="180"/>
      <c r="IQ72" s="180"/>
    </row>
    <row r="73" spans="1:251" ht="78.75" x14ac:dyDescent="0.25">
      <c r="A73" s="185" t="s">
        <v>1187</v>
      </c>
      <c r="B73" s="198" t="s">
        <v>1188</v>
      </c>
      <c r="C73" s="184">
        <v>4.5999999999999996</v>
      </c>
      <c r="D73" s="184">
        <v>4.5999999999999996</v>
      </c>
      <c r="E73" s="184">
        <f>D73/C73*100</f>
        <v>100</v>
      </c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0"/>
      <c r="BF73" s="180"/>
      <c r="BG73" s="180"/>
      <c r="BH73" s="180"/>
      <c r="BI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0"/>
      <c r="CH73" s="180"/>
      <c r="CI73" s="180"/>
      <c r="CJ73" s="180"/>
      <c r="CK73" s="180"/>
      <c r="CL73" s="180"/>
      <c r="CM73" s="180"/>
      <c r="CN73" s="180"/>
      <c r="CO73" s="180"/>
      <c r="CP73" s="180"/>
      <c r="CQ73" s="180"/>
      <c r="CR73" s="180"/>
      <c r="CS73" s="180"/>
      <c r="CT73" s="180"/>
      <c r="CU73" s="180"/>
      <c r="CV73" s="180"/>
      <c r="CW73" s="180"/>
      <c r="CX73" s="180"/>
      <c r="CY73" s="180"/>
      <c r="CZ73" s="180"/>
      <c r="DA73" s="180"/>
      <c r="DB73" s="180"/>
      <c r="DC73" s="180"/>
      <c r="DD73" s="180"/>
      <c r="DE73" s="180"/>
      <c r="DF73" s="180"/>
      <c r="DG73" s="180"/>
      <c r="DH73" s="180"/>
      <c r="DI73" s="180"/>
      <c r="DJ73" s="180"/>
      <c r="DK73" s="180"/>
      <c r="DL73" s="180"/>
      <c r="DM73" s="180"/>
      <c r="DN73" s="180"/>
      <c r="DO73" s="180"/>
      <c r="DP73" s="180"/>
      <c r="DQ73" s="180"/>
      <c r="DR73" s="180"/>
      <c r="DS73" s="180"/>
      <c r="DT73" s="180"/>
      <c r="DU73" s="180"/>
      <c r="DV73" s="180"/>
      <c r="DW73" s="180"/>
      <c r="DX73" s="180"/>
      <c r="DY73" s="180"/>
      <c r="DZ73" s="180"/>
      <c r="EA73" s="180"/>
      <c r="EB73" s="180"/>
      <c r="EC73" s="180"/>
      <c r="ED73" s="180"/>
      <c r="EE73" s="180"/>
      <c r="EF73" s="180"/>
      <c r="EG73" s="180"/>
      <c r="EH73" s="180"/>
      <c r="EI73" s="180"/>
      <c r="EJ73" s="180"/>
      <c r="EK73" s="180"/>
      <c r="EL73" s="180"/>
      <c r="EM73" s="180"/>
      <c r="EN73" s="180"/>
      <c r="EO73" s="180"/>
      <c r="EP73" s="180"/>
      <c r="EQ73" s="180"/>
      <c r="ER73" s="180"/>
      <c r="ES73" s="180"/>
      <c r="ET73" s="180"/>
      <c r="EU73" s="180"/>
      <c r="EV73" s="180"/>
      <c r="EW73" s="180"/>
      <c r="EX73" s="180"/>
      <c r="EY73" s="180"/>
      <c r="EZ73" s="180"/>
      <c r="FA73" s="180"/>
      <c r="FB73" s="180"/>
      <c r="FC73" s="180"/>
      <c r="FD73" s="180"/>
      <c r="FE73" s="180"/>
      <c r="FF73" s="180"/>
      <c r="FG73" s="180"/>
      <c r="FH73" s="180"/>
      <c r="FI73" s="180"/>
      <c r="FJ73" s="180"/>
      <c r="FK73" s="180"/>
      <c r="FL73" s="180"/>
      <c r="FM73" s="180"/>
      <c r="FN73" s="180"/>
      <c r="FO73" s="180"/>
      <c r="FP73" s="180"/>
      <c r="FQ73" s="180"/>
      <c r="FR73" s="180"/>
      <c r="FS73" s="180"/>
      <c r="FT73" s="180"/>
      <c r="FU73" s="180"/>
      <c r="FV73" s="180"/>
      <c r="FW73" s="180"/>
      <c r="FX73" s="180"/>
      <c r="FY73" s="180"/>
      <c r="FZ73" s="180"/>
      <c r="GA73" s="180"/>
      <c r="GB73" s="180"/>
      <c r="GC73" s="180"/>
      <c r="GD73" s="180"/>
      <c r="GE73" s="180"/>
      <c r="GF73" s="180"/>
      <c r="GG73" s="180"/>
      <c r="GH73" s="180"/>
      <c r="GI73" s="180"/>
      <c r="GJ73" s="180"/>
      <c r="GK73" s="180"/>
      <c r="GL73" s="180"/>
      <c r="GM73" s="180"/>
      <c r="GN73" s="180"/>
      <c r="GO73" s="180"/>
      <c r="GP73" s="180"/>
      <c r="GQ73" s="180"/>
      <c r="GR73" s="180"/>
      <c r="GS73" s="180"/>
      <c r="GT73" s="180"/>
      <c r="GU73" s="180"/>
      <c r="GV73" s="180"/>
      <c r="GW73" s="180"/>
      <c r="GX73" s="180"/>
      <c r="GY73" s="180"/>
      <c r="GZ73" s="180"/>
      <c r="HA73" s="180"/>
      <c r="HB73" s="180"/>
      <c r="HC73" s="180"/>
      <c r="HD73" s="180"/>
      <c r="HE73" s="180"/>
      <c r="HF73" s="180"/>
      <c r="HG73" s="180"/>
      <c r="HH73" s="180"/>
      <c r="HI73" s="180"/>
      <c r="HJ73" s="180"/>
      <c r="HK73" s="180"/>
      <c r="HL73" s="180"/>
      <c r="HM73" s="180"/>
      <c r="HN73" s="180"/>
      <c r="HO73" s="180"/>
      <c r="HP73" s="180"/>
      <c r="HQ73" s="180"/>
      <c r="HR73" s="180"/>
      <c r="HS73" s="180"/>
      <c r="HT73" s="180"/>
      <c r="HU73" s="180"/>
      <c r="HV73" s="180"/>
      <c r="HW73" s="180"/>
      <c r="HX73" s="180"/>
      <c r="HY73" s="180"/>
      <c r="HZ73" s="180"/>
      <c r="IA73" s="180"/>
      <c r="IB73" s="180"/>
      <c r="IC73" s="180"/>
      <c r="ID73" s="180"/>
      <c r="IE73" s="180"/>
      <c r="IF73" s="180"/>
      <c r="IG73" s="180"/>
      <c r="IH73" s="180"/>
      <c r="II73" s="180"/>
      <c r="IJ73" s="180"/>
      <c r="IK73" s="180"/>
      <c r="IL73" s="180"/>
      <c r="IM73" s="180"/>
      <c r="IN73" s="180"/>
      <c r="IO73" s="180"/>
      <c r="IP73" s="180"/>
      <c r="IQ73" s="180"/>
    </row>
    <row r="74" spans="1:251" ht="63" x14ac:dyDescent="0.25">
      <c r="A74" s="196" t="s">
        <v>1189</v>
      </c>
      <c r="B74" s="197" t="s">
        <v>1190</v>
      </c>
      <c r="C74" s="184">
        <v>0</v>
      </c>
      <c r="D74" s="184">
        <v>0</v>
      </c>
      <c r="E74" s="184" t="s">
        <v>1076</v>
      </c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  <c r="BI74" s="207"/>
      <c r="BJ74" s="207"/>
      <c r="BK74" s="207"/>
      <c r="BL74" s="207"/>
      <c r="BM74" s="207"/>
      <c r="BN74" s="207"/>
      <c r="BO74" s="207"/>
      <c r="BP74" s="207"/>
      <c r="BQ74" s="207"/>
      <c r="BR74" s="207"/>
      <c r="BS74" s="207"/>
      <c r="BT74" s="207"/>
      <c r="BU74" s="207"/>
      <c r="BV74" s="207"/>
      <c r="BW74" s="207"/>
      <c r="BX74" s="207"/>
      <c r="BY74" s="207"/>
      <c r="BZ74" s="207"/>
      <c r="CA74" s="207"/>
      <c r="CB74" s="207"/>
      <c r="CC74" s="207"/>
      <c r="CD74" s="207"/>
      <c r="CE74" s="207"/>
      <c r="CF74" s="207"/>
      <c r="CG74" s="207"/>
      <c r="CH74" s="207"/>
      <c r="CI74" s="207"/>
      <c r="CJ74" s="207"/>
      <c r="CK74" s="207"/>
      <c r="CL74" s="207"/>
      <c r="CM74" s="207"/>
      <c r="CN74" s="207"/>
      <c r="CO74" s="207"/>
      <c r="CP74" s="207"/>
      <c r="CQ74" s="207"/>
      <c r="CR74" s="207"/>
      <c r="CS74" s="207"/>
      <c r="CT74" s="207"/>
      <c r="CU74" s="207"/>
      <c r="CV74" s="207"/>
      <c r="CW74" s="207"/>
      <c r="CX74" s="207"/>
      <c r="CY74" s="207"/>
      <c r="CZ74" s="207"/>
      <c r="DA74" s="207"/>
      <c r="DB74" s="207"/>
      <c r="DC74" s="207"/>
      <c r="DD74" s="207"/>
      <c r="DE74" s="207"/>
      <c r="DF74" s="207"/>
      <c r="DG74" s="207"/>
      <c r="DH74" s="207"/>
      <c r="DI74" s="207"/>
      <c r="DJ74" s="207"/>
      <c r="DK74" s="207"/>
      <c r="DL74" s="207"/>
      <c r="DM74" s="207"/>
      <c r="DN74" s="207"/>
      <c r="DO74" s="207"/>
      <c r="DP74" s="207"/>
      <c r="DQ74" s="207"/>
      <c r="DR74" s="207"/>
      <c r="DS74" s="207"/>
      <c r="DT74" s="207"/>
      <c r="DU74" s="207"/>
      <c r="DV74" s="207"/>
      <c r="DW74" s="207"/>
      <c r="DX74" s="207"/>
      <c r="DY74" s="207"/>
      <c r="DZ74" s="207"/>
      <c r="EA74" s="207"/>
      <c r="EB74" s="207"/>
      <c r="EC74" s="207"/>
      <c r="ED74" s="207"/>
      <c r="EE74" s="207"/>
      <c r="EF74" s="207"/>
      <c r="EG74" s="207"/>
      <c r="EH74" s="207"/>
      <c r="EI74" s="207"/>
      <c r="EJ74" s="207"/>
      <c r="EK74" s="207"/>
      <c r="EL74" s="207"/>
      <c r="EM74" s="207"/>
      <c r="EN74" s="207"/>
      <c r="EO74" s="207"/>
      <c r="EP74" s="207"/>
      <c r="EQ74" s="207"/>
      <c r="ER74" s="207"/>
      <c r="ES74" s="207"/>
      <c r="ET74" s="207"/>
      <c r="EU74" s="207"/>
      <c r="EV74" s="207"/>
      <c r="EW74" s="207"/>
      <c r="EX74" s="207"/>
      <c r="EY74" s="207"/>
      <c r="EZ74" s="207"/>
      <c r="FA74" s="207"/>
      <c r="FB74" s="207"/>
      <c r="FC74" s="207"/>
      <c r="FD74" s="207"/>
      <c r="FE74" s="207"/>
      <c r="FF74" s="207"/>
      <c r="FG74" s="207"/>
      <c r="FH74" s="207"/>
      <c r="FI74" s="207"/>
      <c r="FJ74" s="207"/>
      <c r="FK74" s="207"/>
      <c r="FL74" s="207"/>
      <c r="FM74" s="207"/>
      <c r="FN74" s="207"/>
      <c r="FO74" s="207"/>
      <c r="FP74" s="207"/>
      <c r="FQ74" s="207"/>
      <c r="FR74" s="207"/>
      <c r="FS74" s="207"/>
      <c r="FT74" s="207"/>
      <c r="FU74" s="207"/>
      <c r="FV74" s="207"/>
      <c r="FW74" s="207"/>
      <c r="FX74" s="207"/>
      <c r="FY74" s="207"/>
      <c r="FZ74" s="207"/>
      <c r="GA74" s="207"/>
      <c r="GB74" s="207"/>
      <c r="GC74" s="207"/>
      <c r="GD74" s="207"/>
      <c r="GE74" s="207"/>
      <c r="GF74" s="207"/>
      <c r="GG74" s="207"/>
      <c r="GH74" s="207"/>
      <c r="GI74" s="207"/>
      <c r="GJ74" s="207"/>
      <c r="GK74" s="207"/>
      <c r="GL74" s="207"/>
      <c r="GM74" s="207"/>
      <c r="GN74" s="207"/>
      <c r="GO74" s="207"/>
      <c r="GP74" s="207"/>
      <c r="GQ74" s="207"/>
      <c r="GR74" s="207"/>
      <c r="GS74" s="207"/>
      <c r="GT74" s="207"/>
      <c r="GU74" s="207"/>
      <c r="GV74" s="207"/>
      <c r="GW74" s="207"/>
      <c r="GX74" s="207"/>
      <c r="GY74" s="207"/>
      <c r="GZ74" s="207"/>
      <c r="HA74" s="207"/>
      <c r="HB74" s="207"/>
      <c r="HC74" s="207"/>
      <c r="HD74" s="207"/>
      <c r="HE74" s="207"/>
      <c r="HF74" s="207"/>
      <c r="HG74" s="207"/>
      <c r="HH74" s="207"/>
      <c r="HI74" s="207"/>
      <c r="HJ74" s="207"/>
      <c r="HK74" s="207"/>
      <c r="HL74" s="207"/>
      <c r="HM74" s="207"/>
      <c r="HN74" s="207"/>
      <c r="HO74" s="207"/>
      <c r="HP74" s="207"/>
      <c r="HQ74" s="207"/>
      <c r="HR74" s="207"/>
      <c r="HS74" s="207"/>
      <c r="HT74" s="207"/>
      <c r="HU74" s="207"/>
      <c r="HV74" s="207"/>
      <c r="HW74" s="207"/>
      <c r="HX74" s="207"/>
      <c r="HY74" s="207"/>
      <c r="HZ74" s="207"/>
      <c r="IA74" s="207"/>
      <c r="IB74" s="207"/>
      <c r="IC74" s="207"/>
      <c r="ID74" s="207"/>
      <c r="IE74" s="207"/>
      <c r="IF74" s="207"/>
      <c r="IG74" s="207"/>
      <c r="IH74" s="207"/>
      <c r="II74" s="207"/>
      <c r="IJ74" s="207"/>
      <c r="IK74" s="207"/>
      <c r="IL74" s="207"/>
      <c r="IM74" s="207"/>
      <c r="IN74" s="207"/>
      <c r="IO74" s="207"/>
      <c r="IP74" s="207"/>
      <c r="IQ74" s="207"/>
    </row>
    <row r="75" spans="1:251" ht="78.75" x14ac:dyDescent="0.25">
      <c r="A75" s="196" t="s">
        <v>1191</v>
      </c>
      <c r="B75" s="197" t="s">
        <v>1192</v>
      </c>
      <c r="C75" s="184">
        <v>0.2</v>
      </c>
      <c r="D75" s="184">
        <v>0.3</v>
      </c>
      <c r="E75" s="184">
        <f>D75/C75*100</f>
        <v>149.99999999999997</v>
      </c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7"/>
      <c r="AY75" s="207"/>
      <c r="AZ75" s="207"/>
      <c r="BA75" s="207"/>
      <c r="BB75" s="207"/>
      <c r="BC75" s="207"/>
      <c r="BD75" s="207"/>
      <c r="BE75" s="207"/>
      <c r="BF75" s="207"/>
      <c r="BG75" s="207"/>
      <c r="BH75" s="207"/>
      <c r="BI75" s="207"/>
      <c r="BJ75" s="207"/>
      <c r="BK75" s="207"/>
      <c r="BL75" s="207"/>
      <c r="BM75" s="207"/>
      <c r="BN75" s="207"/>
      <c r="BO75" s="207"/>
      <c r="BP75" s="207"/>
      <c r="BQ75" s="207"/>
      <c r="BR75" s="207"/>
      <c r="BS75" s="207"/>
      <c r="BT75" s="207"/>
      <c r="BU75" s="207"/>
      <c r="BV75" s="207"/>
      <c r="BW75" s="207"/>
      <c r="BX75" s="207"/>
      <c r="BY75" s="207"/>
      <c r="BZ75" s="207"/>
      <c r="CA75" s="207"/>
      <c r="CB75" s="207"/>
      <c r="CC75" s="207"/>
      <c r="CD75" s="207"/>
      <c r="CE75" s="207"/>
      <c r="CF75" s="207"/>
      <c r="CG75" s="207"/>
      <c r="CH75" s="207"/>
      <c r="CI75" s="207"/>
      <c r="CJ75" s="207"/>
      <c r="CK75" s="207"/>
      <c r="CL75" s="207"/>
      <c r="CM75" s="207"/>
      <c r="CN75" s="207"/>
      <c r="CO75" s="207"/>
      <c r="CP75" s="207"/>
      <c r="CQ75" s="207"/>
      <c r="CR75" s="207"/>
      <c r="CS75" s="207"/>
      <c r="CT75" s="207"/>
      <c r="CU75" s="207"/>
      <c r="CV75" s="207"/>
      <c r="CW75" s="207"/>
      <c r="CX75" s="207"/>
      <c r="CY75" s="207"/>
      <c r="CZ75" s="207"/>
      <c r="DA75" s="207"/>
      <c r="DB75" s="207"/>
      <c r="DC75" s="207"/>
      <c r="DD75" s="207"/>
      <c r="DE75" s="207"/>
      <c r="DF75" s="207"/>
      <c r="DG75" s="207"/>
      <c r="DH75" s="207"/>
      <c r="DI75" s="207"/>
      <c r="DJ75" s="207"/>
      <c r="DK75" s="207"/>
      <c r="DL75" s="207"/>
      <c r="DM75" s="207"/>
      <c r="DN75" s="207"/>
      <c r="DO75" s="207"/>
      <c r="DP75" s="207"/>
      <c r="DQ75" s="207"/>
      <c r="DR75" s="207"/>
      <c r="DS75" s="207"/>
      <c r="DT75" s="207"/>
      <c r="DU75" s="207"/>
      <c r="DV75" s="207"/>
      <c r="DW75" s="207"/>
      <c r="DX75" s="207"/>
      <c r="DY75" s="207"/>
      <c r="DZ75" s="207"/>
      <c r="EA75" s="207"/>
      <c r="EB75" s="207"/>
      <c r="EC75" s="207"/>
      <c r="ED75" s="207"/>
      <c r="EE75" s="207"/>
      <c r="EF75" s="207"/>
      <c r="EG75" s="207"/>
      <c r="EH75" s="207"/>
      <c r="EI75" s="207"/>
      <c r="EJ75" s="207"/>
      <c r="EK75" s="207"/>
      <c r="EL75" s="207"/>
      <c r="EM75" s="207"/>
      <c r="EN75" s="207"/>
      <c r="EO75" s="207"/>
      <c r="EP75" s="207"/>
      <c r="EQ75" s="207"/>
      <c r="ER75" s="207"/>
      <c r="ES75" s="207"/>
      <c r="ET75" s="207"/>
      <c r="EU75" s="207"/>
      <c r="EV75" s="207"/>
      <c r="EW75" s="207"/>
      <c r="EX75" s="207"/>
      <c r="EY75" s="207"/>
      <c r="EZ75" s="207"/>
      <c r="FA75" s="207"/>
      <c r="FB75" s="207"/>
      <c r="FC75" s="207"/>
      <c r="FD75" s="207"/>
      <c r="FE75" s="207"/>
      <c r="FF75" s="207"/>
      <c r="FG75" s="207"/>
      <c r="FH75" s="207"/>
      <c r="FI75" s="207"/>
      <c r="FJ75" s="207"/>
      <c r="FK75" s="207"/>
      <c r="FL75" s="207"/>
      <c r="FM75" s="207"/>
      <c r="FN75" s="207"/>
      <c r="FO75" s="207"/>
      <c r="FP75" s="207"/>
      <c r="FQ75" s="207"/>
      <c r="FR75" s="207"/>
      <c r="FS75" s="207"/>
      <c r="FT75" s="207"/>
      <c r="FU75" s="207"/>
      <c r="FV75" s="207"/>
      <c r="FW75" s="207"/>
      <c r="FX75" s="207"/>
      <c r="FY75" s="207"/>
      <c r="FZ75" s="207"/>
      <c r="GA75" s="207"/>
      <c r="GB75" s="207"/>
      <c r="GC75" s="207"/>
      <c r="GD75" s="207"/>
      <c r="GE75" s="207"/>
      <c r="GF75" s="207"/>
      <c r="GG75" s="207"/>
      <c r="GH75" s="207"/>
      <c r="GI75" s="207"/>
      <c r="GJ75" s="207"/>
      <c r="GK75" s="207"/>
      <c r="GL75" s="207"/>
      <c r="GM75" s="207"/>
      <c r="GN75" s="207"/>
      <c r="GO75" s="207"/>
      <c r="GP75" s="207"/>
      <c r="GQ75" s="207"/>
      <c r="GR75" s="207"/>
      <c r="GS75" s="207"/>
      <c r="GT75" s="207"/>
      <c r="GU75" s="207"/>
      <c r="GV75" s="207"/>
      <c r="GW75" s="207"/>
      <c r="GX75" s="207"/>
      <c r="GY75" s="207"/>
      <c r="GZ75" s="207"/>
      <c r="HA75" s="207"/>
      <c r="HB75" s="207"/>
      <c r="HC75" s="207"/>
      <c r="HD75" s="207"/>
      <c r="HE75" s="207"/>
      <c r="HF75" s="207"/>
      <c r="HG75" s="207"/>
      <c r="HH75" s="207"/>
      <c r="HI75" s="207"/>
      <c r="HJ75" s="207"/>
      <c r="HK75" s="207"/>
      <c r="HL75" s="207"/>
      <c r="HM75" s="207"/>
      <c r="HN75" s="207"/>
      <c r="HO75" s="207"/>
      <c r="HP75" s="207"/>
      <c r="HQ75" s="207"/>
      <c r="HR75" s="207"/>
      <c r="HS75" s="207"/>
      <c r="HT75" s="207"/>
      <c r="HU75" s="207"/>
      <c r="HV75" s="207"/>
      <c r="HW75" s="207"/>
      <c r="HX75" s="207"/>
      <c r="HY75" s="207"/>
      <c r="HZ75" s="207"/>
      <c r="IA75" s="207"/>
      <c r="IB75" s="207"/>
      <c r="IC75" s="207"/>
      <c r="ID75" s="207"/>
      <c r="IE75" s="207"/>
      <c r="IF75" s="207"/>
      <c r="IG75" s="207"/>
      <c r="IH75" s="207"/>
      <c r="II75" s="207"/>
      <c r="IJ75" s="207"/>
      <c r="IK75" s="207"/>
      <c r="IL75" s="207"/>
      <c r="IM75" s="207"/>
      <c r="IN75" s="207"/>
      <c r="IO75" s="207"/>
      <c r="IP75" s="207"/>
      <c r="IQ75" s="207"/>
    </row>
    <row r="76" spans="1:251" ht="78.75" x14ac:dyDescent="0.25">
      <c r="A76" s="185" t="s">
        <v>1193</v>
      </c>
      <c r="B76" s="182" t="s">
        <v>1194</v>
      </c>
      <c r="C76" s="184">
        <v>0</v>
      </c>
      <c r="D76" s="184">
        <v>0</v>
      </c>
      <c r="E76" s="184" t="s">
        <v>1076</v>
      </c>
    </row>
    <row r="77" spans="1:251" ht="94.5" x14ac:dyDescent="0.25">
      <c r="A77" s="172" t="s">
        <v>1195</v>
      </c>
      <c r="B77" s="198" t="s">
        <v>1196</v>
      </c>
      <c r="C77" s="184">
        <v>385.5</v>
      </c>
      <c r="D77" s="208">
        <v>408.7</v>
      </c>
      <c r="E77" s="184">
        <f t="shared" ref="E77:E95" si="3">D77/C77*100</f>
        <v>106.01815823605708</v>
      </c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0"/>
      <c r="CQ77" s="180"/>
      <c r="CR77" s="180"/>
      <c r="CS77" s="180"/>
      <c r="CT77" s="180"/>
      <c r="CU77" s="180"/>
      <c r="CV77" s="180"/>
      <c r="CW77" s="180"/>
      <c r="CX77" s="180"/>
      <c r="CY77" s="180"/>
      <c r="CZ77" s="180"/>
      <c r="DA77" s="180"/>
      <c r="DB77" s="180"/>
      <c r="DC77" s="180"/>
      <c r="DD77" s="180"/>
      <c r="DE77" s="180"/>
      <c r="DF77" s="180"/>
      <c r="DG77" s="180"/>
      <c r="DH77" s="180"/>
      <c r="DI77" s="180"/>
      <c r="DJ77" s="180"/>
      <c r="DK77" s="180"/>
      <c r="DL77" s="180"/>
      <c r="DM77" s="180"/>
      <c r="DN77" s="180"/>
      <c r="DO77" s="180"/>
      <c r="DP77" s="180"/>
      <c r="DQ77" s="180"/>
      <c r="DR77" s="180"/>
      <c r="DS77" s="180"/>
      <c r="DT77" s="180"/>
      <c r="DU77" s="180"/>
      <c r="DV77" s="180"/>
      <c r="DW77" s="180"/>
      <c r="DX77" s="180"/>
      <c r="DY77" s="180"/>
      <c r="DZ77" s="180"/>
      <c r="EA77" s="180"/>
      <c r="EB77" s="180"/>
      <c r="EC77" s="180"/>
      <c r="ED77" s="180"/>
      <c r="EE77" s="180"/>
      <c r="EF77" s="180"/>
      <c r="EG77" s="180"/>
      <c r="EH77" s="180"/>
      <c r="EI77" s="180"/>
      <c r="EJ77" s="180"/>
      <c r="EK77" s="180"/>
      <c r="EL77" s="180"/>
      <c r="EM77" s="180"/>
      <c r="EN77" s="180"/>
      <c r="EO77" s="180"/>
      <c r="EP77" s="180"/>
      <c r="EQ77" s="180"/>
      <c r="ER77" s="180"/>
      <c r="ES77" s="180"/>
      <c r="ET77" s="180"/>
      <c r="EU77" s="180"/>
      <c r="EV77" s="180"/>
      <c r="EW77" s="180"/>
      <c r="EX77" s="180"/>
      <c r="EY77" s="180"/>
      <c r="EZ77" s="180"/>
      <c r="FA77" s="180"/>
      <c r="FB77" s="180"/>
      <c r="FC77" s="180"/>
      <c r="FD77" s="180"/>
      <c r="FE77" s="180"/>
      <c r="FF77" s="180"/>
      <c r="FG77" s="180"/>
      <c r="FH77" s="180"/>
      <c r="FI77" s="180"/>
      <c r="FJ77" s="180"/>
      <c r="FK77" s="180"/>
      <c r="FL77" s="180"/>
      <c r="FM77" s="180"/>
      <c r="FN77" s="180"/>
      <c r="FO77" s="180"/>
      <c r="FP77" s="180"/>
      <c r="FQ77" s="180"/>
      <c r="FR77" s="180"/>
      <c r="FS77" s="180"/>
      <c r="FT77" s="180"/>
      <c r="FU77" s="180"/>
      <c r="FV77" s="180"/>
      <c r="FW77" s="180"/>
      <c r="FX77" s="180"/>
      <c r="FY77" s="180"/>
      <c r="FZ77" s="180"/>
      <c r="GA77" s="180"/>
      <c r="GB77" s="180"/>
      <c r="GC77" s="180"/>
      <c r="GD77" s="180"/>
      <c r="GE77" s="180"/>
      <c r="GF77" s="180"/>
      <c r="GG77" s="180"/>
      <c r="GH77" s="180"/>
      <c r="GI77" s="180"/>
      <c r="GJ77" s="180"/>
      <c r="GK77" s="180"/>
      <c r="GL77" s="180"/>
      <c r="GM77" s="180"/>
      <c r="GN77" s="180"/>
      <c r="GO77" s="180"/>
      <c r="GP77" s="180"/>
      <c r="GQ77" s="180"/>
      <c r="GR77" s="180"/>
      <c r="GS77" s="180"/>
      <c r="GT77" s="180"/>
      <c r="GU77" s="180"/>
      <c r="GV77" s="180"/>
      <c r="GW77" s="180"/>
      <c r="GX77" s="180"/>
      <c r="GY77" s="180"/>
      <c r="GZ77" s="180"/>
      <c r="HA77" s="180"/>
      <c r="HB77" s="180"/>
      <c r="HC77" s="180"/>
      <c r="HD77" s="180"/>
      <c r="HE77" s="180"/>
      <c r="HF77" s="180"/>
      <c r="HG77" s="180"/>
      <c r="HH77" s="180"/>
      <c r="HI77" s="180"/>
      <c r="HJ77" s="180"/>
      <c r="HK77" s="180"/>
      <c r="HL77" s="180"/>
      <c r="HM77" s="180"/>
      <c r="HN77" s="180"/>
      <c r="HO77" s="180"/>
      <c r="HP77" s="180"/>
      <c r="HQ77" s="180"/>
      <c r="HR77" s="180"/>
      <c r="HS77" s="180"/>
      <c r="HT77" s="180"/>
      <c r="HU77" s="180"/>
      <c r="HV77" s="180"/>
      <c r="HW77" s="180"/>
      <c r="HX77" s="180"/>
      <c r="HY77" s="180"/>
      <c r="HZ77" s="180"/>
      <c r="IA77" s="180"/>
      <c r="IB77" s="180"/>
      <c r="IC77" s="180"/>
      <c r="ID77" s="180"/>
      <c r="IE77" s="180"/>
      <c r="IF77" s="180"/>
      <c r="IG77" s="180"/>
      <c r="IH77" s="180"/>
      <c r="II77" s="180"/>
      <c r="IJ77" s="180"/>
      <c r="IK77" s="180"/>
      <c r="IL77" s="180"/>
      <c r="IM77" s="180"/>
      <c r="IN77" s="180"/>
      <c r="IO77" s="180"/>
      <c r="IP77" s="180"/>
      <c r="IQ77" s="180"/>
    </row>
    <row r="78" spans="1:251" ht="110.25" x14ac:dyDescent="0.25">
      <c r="A78" s="185" t="s">
        <v>1197</v>
      </c>
      <c r="B78" s="198" t="s">
        <v>1198</v>
      </c>
      <c r="C78" s="184">
        <v>122.1</v>
      </c>
      <c r="D78" s="184">
        <v>124.6</v>
      </c>
      <c r="E78" s="184">
        <f t="shared" si="3"/>
        <v>102.04750204750204</v>
      </c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  <c r="AT78" s="207"/>
      <c r="AU78" s="207"/>
      <c r="AV78" s="207"/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207"/>
      <c r="BP78" s="207"/>
      <c r="BQ78" s="207"/>
      <c r="BR78" s="207"/>
      <c r="BS78" s="207"/>
      <c r="BT78" s="207"/>
      <c r="BU78" s="207"/>
      <c r="BV78" s="207"/>
      <c r="BW78" s="207"/>
      <c r="BX78" s="207"/>
      <c r="BY78" s="207"/>
      <c r="BZ78" s="207"/>
      <c r="CA78" s="207"/>
      <c r="CB78" s="207"/>
      <c r="CC78" s="207"/>
      <c r="CD78" s="207"/>
      <c r="CE78" s="207"/>
      <c r="CF78" s="207"/>
      <c r="CG78" s="207"/>
      <c r="CH78" s="207"/>
      <c r="CI78" s="207"/>
      <c r="CJ78" s="207"/>
      <c r="CK78" s="207"/>
      <c r="CL78" s="207"/>
      <c r="CM78" s="207"/>
      <c r="CN78" s="207"/>
      <c r="CO78" s="207"/>
      <c r="CP78" s="207"/>
      <c r="CQ78" s="207"/>
      <c r="CR78" s="207"/>
      <c r="CS78" s="207"/>
      <c r="CT78" s="207"/>
      <c r="CU78" s="207"/>
      <c r="CV78" s="207"/>
      <c r="CW78" s="207"/>
      <c r="CX78" s="207"/>
      <c r="CY78" s="207"/>
      <c r="CZ78" s="207"/>
      <c r="DA78" s="207"/>
      <c r="DB78" s="207"/>
      <c r="DC78" s="207"/>
      <c r="DD78" s="207"/>
      <c r="DE78" s="207"/>
      <c r="DF78" s="207"/>
      <c r="DG78" s="207"/>
      <c r="DH78" s="207"/>
      <c r="DI78" s="207"/>
      <c r="DJ78" s="207"/>
      <c r="DK78" s="207"/>
      <c r="DL78" s="207"/>
      <c r="DM78" s="207"/>
      <c r="DN78" s="207"/>
      <c r="DO78" s="207"/>
      <c r="DP78" s="207"/>
      <c r="DQ78" s="207"/>
      <c r="DR78" s="207"/>
      <c r="DS78" s="207"/>
      <c r="DT78" s="207"/>
      <c r="DU78" s="207"/>
      <c r="DV78" s="207"/>
      <c r="DW78" s="207"/>
      <c r="DX78" s="207"/>
      <c r="DY78" s="207"/>
      <c r="DZ78" s="207"/>
      <c r="EA78" s="207"/>
      <c r="EB78" s="207"/>
      <c r="EC78" s="207"/>
      <c r="ED78" s="207"/>
      <c r="EE78" s="207"/>
      <c r="EF78" s="207"/>
      <c r="EG78" s="207"/>
      <c r="EH78" s="207"/>
      <c r="EI78" s="207"/>
      <c r="EJ78" s="207"/>
      <c r="EK78" s="207"/>
      <c r="EL78" s="207"/>
      <c r="EM78" s="207"/>
      <c r="EN78" s="207"/>
      <c r="EO78" s="207"/>
      <c r="EP78" s="207"/>
      <c r="EQ78" s="207"/>
      <c r="ER78" s="207"/>
      <c r="ES78" s="207"/>
      <c r="ET78" s="207"/>
      <c r="EU78" s="207"/>
      <c r="EV78" s="207"/>
      <c r="EW78" s="207"/>
      <c r="EX78" s="207"/>
      <c r="EY78" s="207"/>
      <c r="EZ78" s="207"/>
      <c r="FA78" s="207"/>
      <c r="FB78" s="207"/>
      <c r="FC78" s="207"/>
      <c r="FD78" s="207"/>
      <c r="FE78" s="207"/>
      <c r="FF78" s="207"/>
      <c r="FG78" s="207"/>
      <c r="FH78" s="207"/>
      <c r="FI78" s="207"/>
      <c r="FJ78" s="207"/>
      <c r="FK78" s="207"/>
      <c r="FL78" s="207"/>
      <c r="FM78" s="207"/>
      <c r="FN78" s="207"/>
      <c r="FO78" s="207"/>
      <c r="FP78" s="207"/>
      <c r="FQ78" s="207"/>
      <c r="FR78" s="207"/>
      <c r="FS78" s="207"/>
      <c r="FT78" s="207"/>
      <c r="FU78" s="207"/>
      <c r="FV78" s="207"/>
      <c r="FW78" s="207"/>
      <c r="FX78" s="207"/>
      <c r="FY78" s="207"/>
      <c r="FZ78" s="207"/>
      <c r="GA78" s="207"/>
      <c r="GB78" s="207"/>
      <c r="GC78" s="207"/>
      <c r="GD78" s="207"/>
      <c r="GE78" s="207"/>
      <c r="GF78" s="207"/>
      <c r="GG78" s="207"/>
      <c r="GH78" s="207"/>
      <c r="GI78" s="207"/>
      <c r="GJ78" s="207"/>
      <c r="GK78" s="207"/>
      <c r="GL78" s="207"/>
      <c r="GM78" s="207"/>
      <c r="GN78" s="207"/>
      <c r="GO78" s="207"/>
      <c r="GP78" s="207"/>
      <c r="GQ78" s="207"/>
      <c r="GR78" s="207"/>
      <c r="GS78" s="207"/>
      <c r="GT78" s="207"/>
      <c r="GU78" s="207"/>
      <c r="GV78" s="207"/>
      <c r="GW78" s="207"/>
      <c r="GX78" s="207"/>
      <c r="GY78" s="207"/>
      <c r="GZ78" s="207"/>
      <c r="HA78" s="207"/>
      <c r="HB78" s="207"/>
      <c r="HC78" s="207"/>
      <c r="HD78" s="207"/>
      <c r="HE78" s="207"/>
      <c r="HF78" s="207"/>
      <c r="HG78" s="207"/>
      <c r="HH78" s="207"/>
      <c r="HI78" s="207"/>
      <c r="HJ78" s="207"/>
      <c r="HK78" s="207"/>
      <c r="HL78" s="207"/>
      <c r="HM78" s="207"/>
      <c r="HN78" s="207"/>
      <c r="HO78" s="207"/>
      <c r="HP78" s="207"/>
      <c r="HQ78" s="207"/>
      <c r="HR78" s="207"/>
      <c r="HS78" s="207"/>
      <c r="HT78" s="207"/>
      <c r="HU78" s="207"/>
      <c r="HV78" s="207"/>
      <c r="HW78" s="207"/>
      <c r="HX78" s="207"/>
      <c r="HY78" s="207"/>
      <c r="HZ78" s="207"/>
      <c r="IA78" s="207"/>
      <c r="IB78" s="207"/>
      <c r="IC78" s="207"/>
      <c r="ID78" s="207"/>
      <c r="IE78" s="207"/>
      <c r="IF78" s="207"/>
      <c r="IG78" s="207"/>
      <c r="IH78" s="207"/>
      <c r="II78" s="207"/>
      <c r="IJ78" s="207"/>
      <c r="IK78" s="207"/>
      <c r="IL78" s="207"/>
      <c r="IM78" s="207"/>
      <c r="IN78" s="207"/>
      <c r="IO78" s="207"/>
      <c r="IP78" s="207"/>
      <c r="IQ78" s="207"/>
    </row>
    <row r="79" spans="1:251" ht="110.25" x14ac:dyDescent="0.25">
      <c r="A79" s="185" t="s">
        <v>1199</v>
      </c>
      <c r="B79" s="198" t="s">
        <v>1200</v>
      </c>
      <c r="C79" s="184">
        <v>55.9</v>
      </c>
      <c r="D79" s="184">
        <v>55.9</v>
      </c>
      <c r="E79" s="184">
        <f t="shared" si="3"/>
        <v>100</v>
      </c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  <c r="BI79" s="207"/>
      <c r="BJ79" s="207"/>
      <c r="BK79" s="207"/>
      <c r="BL79" s="207"/>
      <c r="BM79" s="207"/>
      <c r="BN79" s="207"/>
      <c r="BO79" s="207"/>
      <c r="BP79" s="207"/>
      <c r="BQ79" s="207"/>
      <c r="BR79" s="207"/>
      <c r="BS79" s="207"/>
      <c r="BT79" s="207"/>
      <c r="BU79" s="207"/>
      <c r="BV79" s="207"/>
      <c r="BW79" s="207"/>
      <c r="BX79" s="207"/>
      <c r="BY79" s="207"/>
      <c r="BZ79" s="207"/>
      <c r="CA79" s="207"/>
      <c r="CB79" s="207"/>
      <c r="CC79" s="207"/>
      <c r="CD79" s="207"/>
      <c r="CE79" s="207"/>
      <c r="CF79" s="207"/>
      <c r="CG79" s="207"/>
      <c r="CH79" s="207"/>
      <c r="CI79" s="207"/>
      <c r="CJ79" s="207"/>
      <c r="CK79" s="207"/>
      <c r="CL79" s="207"/>
      <c r="CM79" s="207"/>
      <c r="CN79" s="207"/>
      <c r="CO79" s="207"/>
      <c r="CP79" s="207"/>
      <c r="CQ79" s="207"/>
      <c r="CR79" s="207"/>
      <c r="CS79" s="207"/>
      <c r="CT79" s="207"/>
      <c r="CU79" s="207"/>
      <c r="CV79" s="207"/>
      <c r="CW79" s="207"/>
      <c r="CX79" s="207"/>
      <c r="CY79" s="207"/>
      <c r="CZ79" s="207"/>
      <c r="DA79" s="207"/>
      <c r="DB79" s="207"/>
      <c r="DC79" s="207"/>
      <c r="DD79" s="207"/>
      <c r="DE79" s="207"/>
      <c r="DF79" s="207"/>
      <c r="DG79" s="207"/>
      <c r="DH79" s="207"/>
      <c r="DI79" s="207"/>
      <c r="DJ79" s="207"/>
      <c r="DK79" s="207"/>
      <c r="DL79" s="207"/>
      <c r="DM79" s="207"/>
      <c r="DN79" s="207"/>
      <c r="DO79" s="207"/>
      <c r="DP79" s="207"/>
      <c r="DQ79" s="207"/>
      <c r="DR79" s="207"/>
      <c r="DS79" s="207"/>
      <c r="DT79" s="207"/>
      <c r="DU79" s="207"/>
      <c r="DV79" s="207"/>
      <c r="DW79" s="207"/>
      <c r="DX79" s="207"/>
      <c r="DY79" s="207"/>
      <c r="DZ79" s="207"/>
      <c r="EA79" s="207"/>
      <c r="EB79" s="207"/>
      <c r="EC79" s="207"/>
      <c r="ED79" s="207"/>
      <c r="EE79" s="207"/>
      <c r="EF79" s="207"/>
      <c r="EG79" s="207"/>
      <c r="EH79" s="207"/>
      <c r="EI79" s="207"/>
      <c r="EJ79" s="207"/>
      <c r="EK79" s="207"/>
      <c r="EL79" s="207"/>
      <c r="EM79" s="207"/>
      <c r="EN79" s="207"/>
      <c r="EO79" s="207"/>
      <c r="EP79" s="207"/>
      <c r="EQ79" s="207"/>
      <c r="ER79" s="207"/>
      <c r="ES79" s="207"/>
      <c r="ET79" s="207"/>
      <c r="EU79" s="207"/>
      <c r="EV79" s="207"/>
      <c r="EW79" s="207"/>
      <c r="EX79" s="207"/>
      <c r="EY79" s="207"/>
      <c r="EZ79" s="207"/>
      <c r="FA79" s="207"/>
      <c r="FB79" s="207"/>
      <c r="FC79" s="207"/>
      <c r="FD79" s="207"/>
      <c r="FE79" s="207"/>
      <c r="FF79" s="207"/>
      <c r="FG79" s="207"/>
      <c r="FH79" s="207"/>
      <c r="FI79" s="207"/>
      <c r="FJ79" s="207"/>
      <c r="FK79" s="207"/>
      <c r="FL79" s="207"/>
      <c r="FM79" s="207"/>
      <c r="FN79" s="207"/>
      <c r="FO79" s="207"/>
      <c r="FP79" s="207"/>
      <c r="FQ79" s="207"/>
      <c r="FR79" s="207"/>
      <c r="FS79" s="207"/>
      <c r="FT79" s="207"/>
      <c r="FU79" s="207"/>
      <c r="FV79" s="207"/>
      <c r="FW79" s="207"/>
      <c r="FX79" s="207"/>
      <c r="FY79" s="207"/>
      <c r="FZ79" s="207"/>
      <c r="GA79" s="207"/>
      <c r="GB79" s="207"/>
      <c r="GC79" s="207"/>
      <c r="GD79" s="207"/>
      <c r="GE79" s="207"/>
      <c r="GF79" s="207"/>
      <c r="GG79" s="207"/>
      <c r="GH79" s="207"/>
      <c r="GI79" s="207"/>
      <c r="GJ79" s="207"/>
      <c r="GK79" s="207"/>
      <c r="GL79" s="207"/>
      <c r="GM79" s="207"/>
      <c r="GN79" s="207"/>
      <c r="GO79" s="207"/>
      <c r="GP79" s="207"/>
      <c r="GQ79" s="207"/>
      <c r="GR79" s="207"/>
      <c r="GS79" s="207"/>
      <c r="GT79" s="207"/>
      <c r="GU79" s="207"/>
      <c r="GV79" s="207"/>
      <c r="GW79" s="207"/>
      <c r="GX79" s="207"/>
      <c r="GY79" s="207"/>
      <c r="GZ79" s="207"/>
      <c r="HA79" s="207"/>
      <c r="HB79" s="207"/>
      <c r="HC79" s="207"/>
      <c r="HD79" s="207"/>
      <c r="HE79" s="207"/>
      <c r="HF79" s="207"/>
      <c r="HG79" s="207"/>
      <c r="HH79" s="207"/>
      <c r="HI79" s="207"/>
      <c r="HJ79" s="207"/>
      <c r="HK79" s="207"/>
      <c r="HL79" s="207"/>
      <c r="HM79" s="207"/>
      <c r="HN79" s="207"/>
      <c r="HO79" s="207"/>
      <c r="HP79" s="207"/>
      <c r="HQ79" s="207"/>
      <c r="HR79" s="207"/>
      <c r="HS79" s="207"/>
      <c r="HT79" s="207"/>
      <c r="HU79" s="207"/>
      <c r="HV79" s="207"/>
      <c r="HW79" s="207"/>
      <c r="HX79" s="207"/>
      <c r="HY79" s="207"/>
      <c r="HZ79" s="207"/>
      <c r="IA79" s="207"/>
      <c r="IB79" s="207"/>
      <c r="IC79" s="207"/>
      <c r="ID79" s="207"/>
      <c r="IE79" s="207"/>
      <c r="IF79" s="207"/>
      <c r="IG79" s="207"/>
      <c r="IH79" s="207"/>
      <c r="II79" s="207"/>
      <c r="IJ79" s="207"/>
      <c r="IK79" s="207"/>
      <c r="IL79" s="207"/>
      <c r="IM79" s="207"/>
      <c r="IN79" s="207"/>
      <c r="IO79" s="207"/>
      <c r="IP79" s="207"/>
      <c r="IQ79" s="207"/>
    </row>
    <row r="80" spans="1:251" ht="78.75" x14ac:dyDescent="0.25">
      <c r="A80" s="185" t="s">
        <v>1201</v>
      </c>
      <c r="B80" s="198" t="s">
        <v>1202</v>
      </c>
      <c r="C80" s="184">
        <v>25</v>
      </c>
      <c r="D80" s="184">
        <v>25</v>
      </c>
      <c r="E80" s="184">
        <f t="shared" si="3"/>
        <v>100</v>
      </c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  <c r="BI80" s="207"/>
      <c r="BJ80" s="207"/>
      <c r="BK80" s="207"/>
      <c r="BL80" s="207"/>
      <c r="BM80" s="207"/>
      <c r="BN80" s="207"/>
      <c r="BO80" s="207"/>
      <c r="BP80" s="207"/>
      <c r="BQ80" s="207"/>
      <c r="BR80" s="207"/>
      <c r="BS80" s="207"/>
      <c r="BT80" s="207"/>
      <c r="BU80" s="207"/>
      <c r="BV80" s="207"/>
      <c r="BW80" s="207"/>
      <c r="BX80" s="207"/>
      <c r="BY80" s="207"/>
      <c r="BZ80" s="207"/>
      <c r="CA80" s="207"/>
      <c r="CB80" s="207"/>
      <c r="CC80" s="207"/>
      <c r="CD80" s="207"/>
      <c r="CE80" s="207"/>
      <c r="CF80" s="207"/>
      <c r="CG80" s="207"/>
      <c r="CH80" s="207"/>
      <c r="CI80" s="207"/>
      <c r="CJ80" s="207"/>
      <c r="CK80" s="207"/>
      <c r="CL80" s="207"/>
      <c r="CM80" s="207"/>
      <c r="CN80" s="207"/>
      <c r="CO80" s="207"/>
      <c r="CP80" s="207"/>
      <c r="CQ80" s="207"/>
      <c r="CR80" s="207"/>
      <c r="CS80" s="207"/>
      <c r="CT80" s="207"/>
      <c r="CU80" s="207"/>
      <c r="CV80" s="207"/>
      <c r="CW80" s="207"/>
      <c r="CX80" s="207"/>
      <c r="CY80" s="207"/>
      <c r="CZ80" s="207"/>
      <c r="DA80" s="207"/>
      <c r="DB80" s="207"/>
      <c r="DC80" s="207"/>
      <c r="DD80" s="207"/>
      <c r="DE80" s="207"/>
      <c r="DF80" s="207"/>
      <c r="DG80" s="207"/>
      <c r="DH80" s="207"/>
      <c r="DI80" s="207"/>
      <c r="DJ80" s="207"/>
      <c r="DK80" s="207"/>
      <c r="DL80" s="207"/>
      <c r="DM80" s="207"/>
      <c r="DN80" s="207"/>
      <c r="DO80" s="207"/>
      <c r="DP80" s="207"/>
      <c r="DQ80" s="207"/>
      <c r="DR80" s="207"/>
      <c r="DS80" s="207"/>
      <c r="DT80" s="207"/>
      <c r="DU80" s="207"/>
      <c r="DV80" s="207"/>
      <c r="DW80" s="207"/>
      <c r="DX80" s="207"/>
      <c r="DY80" s="207"/>
      <c r="DZ80" s="207"/>
      <c r="EA80" s="207"/>
      <c r="EB80" s="207"/>
      <c r="EC80" s="207"/>
      <c r="ED80" s="207"/>
      <c r="EE80" s="207"/>
      <c r="EF80" s="207"/>
      <c r="EG80" s="207"/>
      <c r="EH80" s="207"/>
      <c r="EI80" s="207"/>
      <c r="EJ80" s="207"/>
      <c r="EK80" s="207"/>
      <c r="EL80" s="207"/>
      <c r="EM80" s="207"/>
      <c r="EN80" s="207"/>
      <c r="EO80" s="207"/>
      <c r="EP80" s="207"/>
      <c r="EQ80" s="207"/>
      <c r="ER80" s="207"/>
      <c r="ES80" s="207"/>
      <c r="ET80" s="207"/>
      <c r="EU80" s="207"/>
      <c r="EV80" s="207"/>
      <c r="EW80" s="207"/>
      <c r="EX80" s="207"/>
      <c r="EY80" s="207"/>
      <c r="EZ80" s="207"/>
      <c r="FA80" s="207"/>
      <c r="FB80" s="207"/>
      <c r="FC80" s="207"/>
      <c r="FD80" s="207"/>
      <c r="FE80" s="207"/>
      <c r="FF80" s="207"/>
      <c r="FG80" s="207"/>
      <c r="FH80" s="207"/>
      <c r="FI80" s="207"/>
      <c r="FJ80" s="207"/>
      <c r="FK80" s="207"/>
      <c r="FL80" s="207"/>
      <c r="FM80" s="207"/>
      <c r="FN80" s="207"/>
      <c r="FO80" s="207"/>
      <c r="FP80" s="207"/>
      <c r="FQ80" s="207"/>
      <c r="FR80" s="207"/>
      <c r="FS80" s="207"/>
      <c r="FT80" s="207"/>
      <c r="FU80" s="207"/>
      <c r="FV80" s="207"/>
      <c r="FW80" s="207"/>
      <c r="FX80" s="207"/>
      <c r="FY80" s="207"/>
      <c r="FZ80" s="207"/>
      <c r="GA80" s="207"/>
      <c r="GB80" s="207"/>
      <c r="GC80" s="207"/>
      <c r="GD80" s="207"/>
      <c r="GE80" s="207"/>
      <c r="GF80" s="207"/>
      <c r="GG80" s="207"/>
      <c r="GH80" s="207"/>
      <c r="GI80" s="207"/>
      <c r="GJ80" s="207"/>
      <c r="GK80" s="207"/>
      <c r="GL80" s="207"/>
      <c r="GM80" s="207"/>
      <c r="GN80" s="207"/>
      <c r="GO80" s="207"/>
      <c r="GP80" s="207"/>
      <c r="GQ80" s="207"/>
      <c r="GR80" s="207"/>
      <c r="GS80" s="207"/>
      <c r="GT80" s="207"/>
      <c r="GU80" s="207"/>
      <c r="GV80" s="207"/>
      <c r="GW80" s="207"/>
      <c r="GX80" s="207"/>
      <c r="GY80" s="207"/>
      <c r="GZ80" s="207"/>
      <c r="HA80" s="207"/>
      <c r="HB80" s="207"/>
      <c r="HC80" s="207"/>
      <c r="HD80" s="207"/>
      <c r="HE80" s="207"/>
      <c r="HF80" s="207"/>
      <c r="HG80" s="207"/>
      <c r="HH80" s="207"/>
      <c r="HI80" s="207"/>
      <c r="HJ80" s="207"/>
      <c r="HK80" s="207"/>
      <c r="HL80" s="207"/>
      <c r="HM80" s="207"/>
      <c r="HN80" s="207"/>
      <c r="HO80" s="207"/>
      <c r="HP80" s="207"/>
      <c r="HQ80" s="207"/>
      <c r="HR80" s="207"/>
      <c r="HS80" s="207"/>
      <c r="HT80" s="207"/>
      <c r="HU80" s="207"/>
      <c r="HV80" s="207"/>
      <c r="HW80" s="207"/>
      <c r="HX80" s="207"/>
      <c r="HY80" s="207"/>
      <c r="HZ80" s="207"/>
      <c r="IA80" s="207"/>
      <c r="IB80" s="207"/>
      <c r="IC80" s="207"/>
      <c r="ID80" s="207"/>
      <c r="IE80" s="207"/>
      <c r="IF80" s="207"/>
      <c r="IG80" s="207"/>
      <c r="IH80" s="207"/>
      <c r="II80" s="207"/>
      <c r="IJ80" s="207"/>
      <c r="IK80" s="207"/>
      <c r="IL80" s="207"/>
      <c r="IM80" s="207"/>
      <c r="IN80" s="207"/>
      <c r="IO80" s="207"/>
      <c r="IP80" s="207"/>
      <c r="IQ80" s="207"/>
    </row>
    <row r="81" spans="1:251" ht="78.75" x14ac:dyDescent="0.25">
      <c r="A81" s="185" t="s">
        <v>1203</v>
      </c>
      <c r="B81" s="198" t="s">
        <v>1204</v>
      </c>
      <c r="C81" s="184">
        <v>11</v>
      </c>
      <c r="D81" s="184">
        <v>11.5</v>
      </c>
      <c r="E81" s="184">
        <f t="shared" si="3"/>
        <v>104.54545454545455</v>
      </c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7"/>
      <c r="BX81" s="207"/>
      <c r="BY81" s="207"/>
      <c r="BZ81" s="207"/>
      <c r="CA81" s="207"/>
      <c r="CB81" s="207"/>
      <c r="CC81" s="207"/>
      <c r="CD81" s="207"/>
      <c r="CE81" s="207"/>
      <c r="CF81" s="207"/>
      <c r="CG81" s="207"/>
      <c r="CH81" s="207"/>
      <c r="CI81" s="207"/>
      <c r="CJ81" s="207"/>
      <c r="CK81" s="207"/>
      <c r="CL81" s="207"/>
      <c r="CM81" s="207"/>
      <c r="CN81" s="207"/>
      <c r="CO81" s="207"/>
      <c r="CP81" s="207"/>
      <c r="CQ81" s="207"/>
      <c r="CR81" s="207"/>
      <c r="CS81" s="207"/>
      <c r="CT81" s="207"/>
      <c r="CU81" s="207"/>
      <c r="CV81" s="207"/>
      <c r="CW81" s="207"/>
      <c r="CX81" s="207"/>
      <c r="CY81" s="207"/>
      <c r="CZ81" s="207"/>
      <c r="DA81" s="207"/>
      <c r="DB81" s="207"/>
      <c r="DC81" s="207"/>
      <c r="DD81" s="207"/>
      <c r="DE81" s="207"/>
      <c r="DF81" s="207"/>
      <c r="DG81" s="207"/>
      <c r="DH81" s="207"/>
      <c r="DI81" s="207"/>
      <c r="DJ81" s="207"/>
      <c r="DK81" s="207"/>
      <c r="DL81" s="207"/>
      <c r="DM81" s="207"/>
      <c r="DN81" s="207"/>
      <c r="DO81" s="207"/>
      <c r="DP81" s="207"/>
      <c r="DQ81" s="207"/>
      <c r="DR81" s="207"/>
      <c r="DS81" s="207"/>
      <c r="DT81" s="207"/>
      <c r="DU81" s="207"/>
      <c r="DV81" s="207"/>
      <c r="DW81" s="207"/>
      <c r="DX81" s="207"/>
      <c r="DY81" s="207"/>
      <c r="DZ81" s="207"/>
      <c r="EA81" s="207"/>
      <c r="EB81" s="207"/>
      <c r="EC81" s="207"/>
      <c r="ED81" s="207"/>
      <c r="EE81" s="207"/>
      <c r="EF81" s="207"/>
      <c r="EG81" s="207"/>
      <c r="EH81" s="207"/>
      <c r="EI81" s="207"/>
      <c r="EJ81" s="207"/>
      <c r="EK81" s="207"/>
      <c r="EL81" s="207"/>
      <c r="EM81" s="207"/>
      <c r="EN81" s="207"/>
      <c r="EO81" s="207"/>
      <c r="EP81" s="207"/>
      <c r="EQ81" s="207"/>
      <c r="ER81" s="207"/>
      <c r="ES81" s="207"/>
      <c r="ET81" s="207"/>
      <c r="EU81" s="207"/>
      <c r="EV81" s="207"/>
      <c r="EW81" s="207"/>
      <c r="EX81" s="207"/>
      <c r="EY81" s="207"/>
      <c r="EZ81" s="207"/>
      <c r="FA81" s="207"/>
      <c r="FB81" s="207"/>
      <c r="FC81" s="207"/>
      <c r="FD81" s="207"/>
      <c r="FE81" s="207"/>
      <c r="FF81" s="207"/>
      <c r="FG81" s="207"/>
      <c r="FH81" s="207"/>
      <c r="FI81" s="207"/>
      <c r="FJ81" s="207"/>
      <c r="FK81" s="207"/>
      <c r="FL81" s="207"/>
      <c r="FM81" s="207"/>
      <c r="FN81" s="207"/>
      <c r="FO81" s="207"/>
      <c r="FP81" s="207"/>
      <c r="FQ81" s="207"/>
      <c r="FR81" s="207"/>
      <c r="FS81" s="207"/>
      <c r="FT81" s="207"/>
      <c r="FU81" s="207"/>
      <c r="FV81" s="207"/>
      <c r="FW81" s="207"/>
      <c r="FX81" s="207"/>
      <c r="FY81" s="207"/>
      <c r="FZ81" s="207"/>
      <c r="GA81" s="207"/>
      <c r="GB81" s="207"/>
      <c r="GC81" s="207"/>
      <c r="GD81" s="207"/>
      <c r="GE81" s="207"/>
      <c r="GF81" s="207"/>
      <c r="GG81" s="207"/>
      <c r="GH81" s="207"/>
      <c r="GI81" s="207"/>
      <c r="GJ81" s="207"/>
      <c r="GK81" s="207"/>
      <c r="GL81" s="207"/>
      <c r="GM81" s="207"/>
      <c r="GN81" s="207"/>
      <c r="GO81" s="207"/>
      <c r="GP81" s="207"/>
      <c r="GQ81" s="207"/>
      <c r="GR81" s="207"/>
      <c r="GS81" s="207"/>
      <c r="GT81" s="207"/>
      <c r="GU81" s="207"/>
      <c r="GV81" s="207"/>
      <c r="GW81" s="207"/>
      <c r="GX81" s="207"/>
      <c r="GY81" s="207"/>
      <c r="GZ81" s="207"/>
      <c r="HA81" s="207"/>
      <c r="HB81" s="207"/>
      <c r="HC81" s="207"/>
      <c r="HD81" s="207"/>
      <c r="HE81" s="207"/>
      <c r="HF81" s="207"/>
      <c r="HG81" s="207"/>
      <c r="HH81" s="207"/>
      <c r="HI81" s="207"/>
      <c r="HJ81" s="207"/>
      <c r="HK81" s="207"/>
      <c r="HL81" s="207"/>
      <c r="HM81" s="207"/>
      <c r="HN81" s="207"/>
      <c r="HO81" s="207"/>
      <c r="HP81" s="207"/>
      <c r="HQ81" s="207"/>
      <c r="HR81" s="207"/>
      <c r="HS81" s="207"/>
      <c r="HT81" s="207"/>
      <c r="HU81" s="207"/>
      <c r="HV81" s="207"/>
      <c r="HW81" s="207"/>
      <c r="HX81" s="207"/>
      <c r="HY81" s="207"/>
      <c r="HZ81" s="207"/>
      <c r="IA81" s="207"/>
      <c r="IB81" s="207"/>
      <c r="IC81" s="207"/>
      <c r="ID81" s="207"/>
      <c r="IE81" s="207"/>
      <c r="IF81" s="207"/>
      <c r="IG81" s="207"/>
      <c r="IH81" s="207"/>
      <c r="II81" s="207"/>
      <c r="IJ81" s="207"/>
      <c r="IK81" s="207"/>
      <c r="IL81" s="207"/>
      <c r="IM81" s="207"/>
      <c r="IN81" s="207"/>
      <c r="IO81" s="207"/>
      <c r="IP81" s="207"/>
      <c r="IQ81" s="207"/>
    </row>
    <row r="82" spans="1:251" ht="78.75" x14ac:dyDescent="0.25">
      <c r="A82" s="172" t="s">
        <v>1205</v>
      </c>
      <c r="B82" s="182" t="s">
        <v>1206</v>
      </c>
      <c r="C82" s="184">
        <v>376.7</v>
      </c>
      <c r="D82" s="184">
        <v>380.7</v>
      </c>
      <c r="E82" s="184">
        <f t="shared" si="3"/>
        <v>101.06185293336874</v>
      </c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7"/>
      <c r="BV82" s="207"/>
      <c r="BW82" s="207"/>
      <c r="BX82" s="207"/>
      <c r="BY82" s="207"/>
      <c r="BZ82" s="207"/>
      <c r="CA82" s="207"/>
      <c r="CB82" s="207"/>
      <c r="CC82" s="207"/>
      <c r="CD82" s="207"/>
      <c r="CE82" s="207"/>
      <c r="CF82" s="207"/>
      <c r="CG82" s="207"/>
      <c r="CH82" s="207"/>
      <c r="CI82" s="207"/>
      <c r="CJ82" s="207"/>
      <c r="CK82" s="207"/>
      <c r="CL82" s="207"/>
      <c r="CM82" s="207"/>
      <c r="CN82" s="207"/>
      <c r="CO82" s="207"/>
      <c r="CP82" s="207"/>
      <c r="CQ82" s="207"/>
      <c r="CR82" s="207"/>
      <c r="CS82" s="207"/>
      <c r="CT82" s="207"/>
      <c r="CU82" s="207"/>
      <c r="CV82" s="207"/>
      <c r="CW82" s="207"/>
      <c r="CX82" s="207"/>
      <c r="CY82" s="207"/>
      <c r="CZ82" s="207"/>
      <c r="DA82" s="207"/>
      <c r="DB82" s="207"/>
      <c r="DC82" s="207"/>
      <c r="DD82" s="207"/>
      <c r="DE82" s="207"/>
      <c r="DF82" s="207"/>
      <c r="DG82" s="207"/>
      <c r="DH82" s="207"/>
      <c r="DI82" s="207"/>
      <c r="DJ82" s="207"/>
      <c r="DK82" s="207"/>
      <c r="DL82" s="207"/>
      <c r="DM82" s="207"/>
      <c r="DN82" s="207"/>
      <c r="DO82" s="207"/>
      <c r="DP82" s="207"/>
      <c r="DQ82" s="207"/>
      <c r="DR82" s="207"/>
      <c r="DS82" s="207"/>
      <c r="DT82" s="207"/>
      <c r="DU82" s="207"/>
      <c r="DV82" s="207"/>
      <c r="DW82" s="207"/>
      <c r="DX82" s="207"/>
      <c r="DY82" s="207"/>
      <c r="DZ82" s="207"/>
      <c r="EA82" s="207"/>
      <c r="EB82" s="207"/>
      <c r="EC82" s="207"/>
      <c r="ED82" s="207"/>
      <c r="EE82" s="207"/>
      <c r="EF82" s="207"/>
      <c r="EG82" s="207"/>
      <c r="EH82" s="207"/>
      <c r="EI82" s="207"/>
      <c r="EJ82" s="207"/>
      <c r="EK82" s="207"/>
      <c r="EL82" s="207"/>
      <c r="EM82" s="207"/>
      <c r="EN82" s="207"/>
      <c r="EO82" s="207"/>
      <c r="EP82" s="207"/>
      <c r="EQ82" s="207"/>
      <c r="ER82" s="207"/>
      <c r="ES82" s="207"/>
      <c r="ET82" s="207"/>
      <c r="EU82" s="207"/>
      <c r="EV82" s="207"/>
      <c r="EW82" s="207"/>
      <c r="EX82" s="207"/>
      <c r="EY82" s="207"/>
      <c r="EZ82" s="207"/>
      <c r="FA82" s="207"/>
      <c r="FB82" s="207"/>
      <c r="FC82" s="207"/>
      <c r="FD82" s="207"/>
      <c r="FE82" s="207"/>
      <c r="FF82" s="207"/>
      <c r="FG82" s="207"/>
      <c r="FH82" s="207"/>
      <c r="FI82" s="207"/>
      <c r="FJ82" s="207"/>
      <c r="FK82" s="207"/>
      <c r="FL82" s="207"/>
      <c r="FM82" s="207"/>
      <c r="FN82" s="207"/>
      <c r="FO82" s="207"/>
      <c r="FP82" s="207"/>
      <c r="FQ82" s="207"/>
      <c r="FR82" s="207"/>
      <c r="FS82" s="207"/>
      <c r="FT82" s="207"/>
      <c r="FU82" s="207"/>
      <c r="FV82" s="207"/>
      <c r="FW82" s="207"/>
      <c r="FX82" s="207"/>
      <c r="FY82" s="207"/>
      <c r="FZ82" s="207"/>
      <c r="GA82" s="207"/>
      <c r="GB82" s="207"/>
      <c r="GC82" s="207"/>
      <c r="GD82" s="207"/>
      <c r="GE82" s="207"/>
      <c r="GF82" s="207"/>
      <c r="GG82" s="207"/>
      <c r="GH82" s="207"/>
      <c r="GI82" s="207"/>
      <c r="GJ82" s="207"/>
      <c r="GK82" s="207"/>
      <c r="GL82" s="207"/>
      <c r="GM82" s="207"/>
      <c r="GN82" s="207"/>
      <c r="GO82" s="207"/>
      <c r="GP82" s="207"/>
      <c r="GQ82" s="207"/>
      <c r="GR82" s="207"/>
      <c r="GS82" s="207"/>
      <c r="GT82" s="207"/>
      <c r="GU82" s="207"/>
      <c r="GV82" s="207"/>
      <c r="GW82" s="207"/>
      <c r="GX82" s="207"/>
      <c r="GY82" s="207"/>
      <c r="GZ82" s="207"/>
      <c r="HA82" s="207"/>
      <c r="HB82" s="207"/>
      <c r="HC82" s="207"/>
      <c r="HD82" s="207"/>
      <c r="HE82" s="207"/>
      <c r="HF82" s="207"/>
      <c r="HG82" s="207"/>
      <c r="HH82" s="207"/>
      <c r="HI82" s="207"/>
      <c r="HJ82" s="207"/>
      <c r="HK82" s="207"/>
      <c r="HL82" s="207"/>
      <c r="HM82" s="207"/>
      <c r="HN82" s="207"/>
      <c r="HO82" s="207"/>
      <c r="HP82" s="207"/>
      <c r="HQ82" s="207"/>
      <c r="HR82" s="207"/>
      <c r="HS82" s="207"/>
      <c r="HT82" s="207"/>
      <c r="HU82" s="207"/>
      <c r="HV82" s="207"/>
      <c r="HW82" s="207"/>
      <c r="HX82" s="207"/>
      <c r="HY82" s="207"/>
      <c r="HZ82" s="207"/>
      <c r="IA82" s="207"/>
      <c r="IB82" s="207"/>
      <c r="IC82" s="207"/>
      <c r="ID82" s="207"/>
      <c r="IE82" s="207"/>
      <c r="IF82" s="207"/>
      <c r="IG82" s="207"/>
      <c r="IH82" s="207"/>
      <c r="II82" s="207"/>
      <c r="IJ82" s="207"/>
      <c r="IK82" s="207"/>
      <c r="IL82" s="207"/>
      <c r="IM82" s="207"/>
      <c r="IN82" s="207"/>
      <c r="IO82" s="207"/>
      <c r="IP82" s="207"/>
      <c r="IQ82" s="207"/>
    </row>
    <row r="83" spans="1:251" ht="94.5" x14ac:dyDescent="0.25">
      <c r="A83" s="172" t="s">
        <v>1207</v>
      </c>
      <c r="B83" s="198" t="s">
        <v>1208</v>
      </c>
      <c r="C83" s="184">
        <v>594</v>
      </c>
      <c r="D83" s="184">
        <v>655.1</v>
      </c>
      <c r="E83" s="184">
        <f t="shared" si="3"/>
        <v>110.28619528619529</v>
      </c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7"/>
      <c r="AE83" s="207"/>
      <c r="AF83" s="207"/>
      <c r="AG83" s="207"/>
      <c r="AH83" s="207"/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  <c r="BI83" s="207"/>
      <c r="BJ83" s="207"/>
      <c r="BK83" s="207"/>
      <c r="BL83" s="207"/>
      <c r="BM83" s="207"/>
      <c r="BN83" s="207"/>
      <c r="BO83" s="207"/>
      <c r="BP83" s="207"/>
      <c r="BQ83" s="207"/>
      <c r="BR83" s="207"/>
      <c r="BS83" s="207"/>
      <c r="BT83" s="207"/>
      <c r="BU83" s="207"/>
      <c r="BV83" s="207"/>
      <c r="BW83" s="207"/>
      <c r="BX83" s="207"/>
      <c r="BY83" s="207"/>
      <c r="BZ83" s="207"/>
      <c r="CA83" s="207"/>
      <c r="CB83" s="207"/>
      <c r="CC83" s="207"/>
      <c r="CD83" s="207"/>
      <c r="CE83" s="207"/>
      <c r="CF83" s="207"/>
      <c r="CG83" s="207"/>
      <c r="CH83" s="207"/>
      <c r="CI83" s="207"/>
      <c r="CJ83" s="207"/>
      <c r="CK83" s="207"/>
      <c r="CL83" s="207"/>
      <c r="CM83" s="207"/>
      <c r="CN83" s="207"/>
      <c r="CO83" s="207"/>
      <c r="CP83" s="207"/>
      <c r="CQ83" s="207"/>
      <c r="CR83" s="207"/>
      <c r="CS83" s="207"/>
      <c r="CT83" s="207"/>
      <c r="CU83" s="207"/>
      <c r="CV83" s="207"/>
      <c r="CW83" s="207"/>
      <c r="CX83" s="207"/>
      <c r="CY83" s="207"/>
      <c r="CZ83" s="207"/>
      <c r="DA83" s="207"/>
      <c r="DB83" s="207"/>
      <c r="DC83" s="207"/>
      <c r="DD83" s="207"/>
      <c r="DE83" s="207"/>
      <c r="DF83" s="207"/>
      <c r="DG83" s="207"/>
      <c r="DH83" s="207"/>
      <c r="DI83" s="207"/>
      <c r="DJ83" s="207"/>
      <c r="DK83" s="207"/>
      <c r="DL83" s="207"/>
      <c r="DM83" s="207"/>
      <c r="DN83" s="207"/>
      <c r="DO83" s="207"/>
      <c r="DP83" s="207"/>
      <c r="DQ83" s="207"/>
      <c r="DR83" s="207"/>
      <c r="DS83" s="207"/>
      <c r="DT83" s="207"/>
      <c r="DU83" s="207"/>
      <c r="DV83" s="207"/>
      <c r="DW83" s="207"/>
      <c r="DX83" s="207"/>
      <c r="DY83" s="207"/>
      <c r="DZ83" s="207"/>
      <c r="EA83" s="207"/>
      <c r="EB83" s="207"/>
      <c r="EC83" s="207"/>
      <c r="ED83" s="207"/>
      <c r="EE83" s="207"/>
      <c r="EF83" s="207"/>
      <c r="EG83" s="207"/>
      <c r="EH83" s="207"/>
      <c r="EI83" s="207"/>
      <c r="EJ83" s="207"/>
      <c r="EK83" s="207"/>
      <c r="EL83" s="207"/>
      <c r="EM83" s="207"/>
      <c r="EN83" s="207"/>
      <c r="EO83" s="207"/>
      <c r="EP83" s="207"/>
      <c r="EQ83" s="207"/>
      <c r="ER83" s="207"/>
      <c r="ES83" s="207"/>
      <c r="ET83" s="207"/>
      <c r="EU83" s="207"/>
      <c r="EV83" s="207"/>
      <c r="EW83" s="207"/>
      <c r="EX83" s="207"/>
      <c r="EY83" s="207"/>
      <c r="EZ83" s="207"/>
      <c r="FA83" s="207"/>
      <c r="FB83" s="207"/>
      <c r="FC83" s="207"/>
      <c r="FD83" s="207"/>
      <c r="FE83" s="207"/>
      <c r="FF83" s="207"/>
      <c r="FG83" s="207"/>
      <c r="FH83" s="207"/>
      <c r="FI83" s="207"/>
      <c r="FJ83" s="207"/>
      <c r="FK83" s="207"/>
      <c r="FL83" s="207"/>
      <c r="FM83" s="207"/>
      <c r="FN83" s="207"/>
      <c r="FO83" s="207"/>
      <c r="FP83" s="207"/>
      <c r="FQ83" s="207"/>
      <c r="FR83" s="207"/>
      <c r="FS83" s="207"/>
      <c r="FT83" s="207"/>
      <c r="FU83" s="207"/>
      <c r="FV83" s="207"/>
      <c r="FW83" s="207"/>
      <c r="FX83" s="207"/>
      <c r="FY83" s="207"/>
      <c r="FZ83" s="207"/>
      <c r="GA83" s="207"/>
      <c r="GB83" s="207"/>
      <c r="GC83" s="207"/>
      <c r="GD83" s="207"/>
      <c r="GE83" s="207"/>
      <c r="GF83" s="207"/>
      <c r="GG83" s="207"/>
      <c r="GH83" s="207"/>
      <c r="GI83" s="207"/>
      <c r="GJ83" s="207"/>
      <c r="GK83" s="207"/>
      <c r="GL83" s="207"/>
      <c r="GM83" s="207"/>
      <c r="GN83" s="207"/>
      <c r="GO83" s="207"/>
      <c r="GP83" s="207"/>
      <c r="GQ83" s="207"/>
      <c r="GR83" s="207"/>
      <c r="GS83" s="207"/>
      <c r="GT83" s="207"/>
      <c r="GU83" s="207"/>
      <c r="GV83" s="207"/>
      <c r="GW83" s="207"/>
      <c r="GX83" s="207"/>
      <c r="GY83" s="207"/>
      <c r="GZ83" s="207"/>
      <c r="HA83" s="207"/>
      <c r="HB83" s="207"/>
      <c r="HC83" s="207"/>
      <c r="HD83" s="207"/>
      <c r="HE83" s="207"/>
      <c r="HF83" s="207"/>
      <c r="HG83" s="207"/>
      <c r="HH83" s="207"/>
      <c r="HI83" s="207"/>
      <c r="HJ83" s="207"/>
      <c r="HK83" s="207"/>
      <c r="HL83" s="207"/>
      <c r="HM83" s="207"/>
      <c r="HN83" s="207"/>
      <c r="HO83" s="207"/>
      <c r="HP83" s="207"/>
      <c r="HQ83" s="207"/>
      <c r="HR83" s="207"/>
      <c r="HS83" s="207"/>
      <c r="HT83" s="207"/>
      <c r="HU83" s="207"/>
      <c r="HV83" s="207"/>
      <c r="HW83" s="207"/>
      <c r="HX83" s="207"/>
      <c r="HY83" s="207"/>
      <c r="HZ83" s="207"/>
      <c r="IA83" s="207"/>
      <c r="IB83" s="207"/>
      <c r="IC83" s="207"/>
      <c r="ID83" s="207"/>
      <c r="IE83" s="207"/>
      <c r="IF83" s="207"/>
      <c r="IG83" s="207"/>
      <c r="IH83" s="207"/>
      <c r="II83" s="207"/>
      <c r="IJ83" s="207"/>
      <c r="IK83" s="207"/>
      <c r="IL83" s="207"/>
      <c r="IM83" s="207"/>
      <c r="IN83" s="207"/>
      <c r="IO83" s="207"/>
      <c r="IP83" s="207"/>
      <c r="IQ83" s="207"/>
    </row>
    <row r="84" spans="1:251" ht="47.25" x14ac:dyDescent="0.25">
      <c r="A84" s="172" t="s">
        <v>1209</v>
      </c>
      <c r="B84" s="182" t="s">
        <v>1210</v>
      </c>
      <c r="C84" s="184">
        <v>139.19999999999999</v>
      </c>
      <c r="D84" s="184">
        <v>139.19999999999999</v>
      </c>
      <c r="E84" s="184">
        <f t="shared" si="3"/>
        <v>100</v>
      </c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07"/>
      <c r="BS84" s="207"/>
      <c r="BT84" s="207"/>
      <c r="BU84" s="207"/>
      <c r="BV84" s="207"/>
      <c r="BW84" s="207"/>
      <c r="BX84" s="207"/>
      <c r="BY84" s="207"/>
      <c r="BZ84" s="207"/>
      <c r="CA84" s="207"/>
      <c r="CB84" s="207"/>
      <c r="CC84" s="207"/>
      <c r="CD84" s="207"/>
      <c r="CE84" s="207"/>
      <c r="CF84" s="207"/>
      <c r="CG84" s="207"/>
      <c r="CH84" s="207"/>
      <c r="CI84" s="207"/>
      <c r="CJ84" s="207"/>
      <c r="CK84" s="207"/>
      <c r="CL84" s="207"/>
      <c r="CM84" s="207"/>
      <c r="CN84" s="207"/>
      <c r="CO84" s="207"/>
      <c r="CP84" s="207"/>
      <c r="CQ84" s="207"/>
      <c r="CR84" s="207"/>
      <c r="CS84" s="207"/>
      <c r="CT84" s="207"/>
      <c r="CU84" s="207"/>
      <c r="CV84" s="207"/>
      <c r="CW84" s="207"/>
      <c r="CX84" s="207"/>
      <c r="CY84" s="207"/>
      <c r="CZ84" s="207"/>
      <c r="DA84" s="207"/>
      <c r="DB84" s="207"/>
      <c r="DC84" s="207"/>
      <c r="DD84" s="207"/>
      <c r="DE84" s="207"/>
      <c r="DF84" s="207"/>
      <c r="DG84" s="207"/>
      <c r="DH84" s="207"/>
      <c r="DI84" s="207"/>
      <c r="DJ84" s="207"/>
      <c r="DK84" s="207"/>
      <c r="DL84" s="207"/>
      <c r="DM84" s="207"/>
      <c r="DN84" s="207"/>
      <c r="DO84" s="207"/>
      <c r="DP84" s="207"/>
      <c r="DQ84" s="207"/>
      <c r="DR84" s="207"/>
      <c r="DS84" s="207"/>
      <c r="DT84" s="207"/>
      <c r="DU84" s="207"/>
      <c r="DV84" s="207"/>
      <c r="DW84" s="207"/>
      <c r="DX84" s="207"/>
      <c r="DY84" s="207"/>
      <c r="DZ84" s="207"/>
      <c r="EA84" s="207"/>
      <c r="EB84" s="207"/>
      <c r="EC84" s="207"/>
      <c r="ED84" s="207"/>
      <c r="EE84" s="207"/>
      <c r="EF84" s="207"/>
      <c r="EG84" s="207"/>
      <c r="EH84" s="207"/>
      <c r="EI84" s="207"/>
      <c r="EJ84" s="207"/>
      <c r="EK84" s="207"/>
      <c r="EL84" s="207"/>
      <c r="EM84" s="207"/>
      <c r="EN84" s="207"/>
      <c r="EO84" s="207"/>
      <c r="EP84" s="207"/>
      <c r="EQ84" s="207"/>
      <c r="ER84" s="207"/>
      <c r="ES84" s="207"/>
      <c r="ET84" s="207"/>
      <c r="EU84" s="207"/>
      <c r="EV84" s="207"/>
      <c r="EW84" s="207"/>
      <c r="EX84" s="207"/>
      <c r="EY84" s="207"/>
      <c r="EZ84" s="207"/>
      <c r="FA84" s="207"/>
      <c r="FB84" s="207"/>
      <c r="FC84" s="207"/>
      <c r="FD84" s="207"/>
      <c r="FE84" s="207"/>
      <c r="FF84" s="207"/>
      <c r="FG84" s="207"/>
      <c r="FH84" s="207"/>
      <c r="FI84" s="207"/>
      <c r="FJ84" s="207"/>
      <c r="FK84" s="207"/>
      <c r="FL84" s="207"/>
      <c r="FM84" s="207"/>
      <c r="FN84" s="207"/>
      <c r="FO84" s="207"/>
      <c r="FP84" s="207"/>
      <c r="FQ84" s="207"/>
      <c r="FR84" s="207"/>
      <c r="FS84" s="207"/>
      <c r="FT84" s="207"/>
      <c r="FU84" s="207"/>
      <c r="FV84" s="207"/>
      <c r="FW84" s="207"/>
      <c r="FX84" s="207"/>
      <c r="FY84" s="207"/>
      <c r="FZ84" s="207"/>
      <c r="GA84" s="207"/>
      <c r="GB84" s="207"/>
      <c r="GC84" s="207"/>
      <c r="GD84" s="207"/>
      <c r="GE84" s="207"/>
      <c r="GF84" s="207"/>
      <c r="GG84" s="207"/>
      <c r="GH84" s="207"/>
      <c r="GI84" s="207"/>
      <c r="GJ84" s="207"/>
      <c r="GK84" s="207"/>
      <c r="GL84" s="207"/>
      <c r="GM84" s="207"/>
      <c r="GN84" s="207"/>
      <c r="GO84" s="207"/>
      <c r="GP84" s="207"/>
      <c r="GQ84" s="207"/>
      <c r="GR84" s="207"/>
      <c r="GS84" s="207"/>
      <c r="GT84" s="207"/>
      <c r="GU84" s="207"/>
      <c r="GV84" s="207"/>
      <c r="GW84" s="207"/>
      <c r="GX84" s="207"/>
      <c r="GY84" s="207"/>
      <c r="GZ84" s="207"/>
      <c r="HA84" s="207"/>
      <c r="HB84" s="207"/>
      <c r="HC84" s="207"/>
      <c r="HD84" s="207"/>
      <c r="HE84" s="207"/>
      <c r="HF84" s="207"/>
      <c r="HG84" s="207"/>
      <c r="HH84" s="207"/>
      <c r="HI84" s="207"/>
      <c r="HJ84" s="207"/>
      <c r="HK84" s="207"/>
      <c r="HL84" s="207"/>
      <c r="HM84" s="207"/>
      <c r="HN84" s="207"/>
      <c r="HO84" s="207"/>
      <c r="HP84" s="207"/>
      <c r="HQ84" s="207"/>
      <c r="HR84" s="207"/>
      <c r="HS84" s="207"/>
      <c r="HT84" s="207"/>
      <c r="HU84" s="207"/>
      <c r="HV84" s="207"/>
      <c r="HW84" s="207"/>
      <c r="HX84" s="207"/>
      <c r="HY84" s="207"/>
      <c r="HZ84" s="207"/>
      <c r="IA84" s="207"/>
      <c r="IB84" s="207"/>
      <c r="IC84" s="207"/>
      <c r="ID84" s="207"/>
      <c r="IE84" s="207"/>
      <c r="IF84" s="207"/>
      <c r="IG84" s="207"/>
      <c r="IH84" s="207"/>
      <c r="II84" s="207"/>
      <c r="IJ84" s="207"/>
      <c r="IK84" s="207"/>
      <c r="IL84" s="207"/>
      <c r="IM84" s="207"/>
      <c r="IN84" s="207"/>
      <c r="IO84" s="207"/>
      <c r="IP84" s="207"/>
      <c r="IQ84" s="207"/>
    </row>
    <row r="85" spans="1:251" ht="78.75" x14ac:dyDescent="0.25">
      <c r="A85" s="172" t="s">
        <v>1211</v>
      </c>
      <c r="B85" s="182" t="s">
        <v>1212</v>
      </c>
      <c r="C85" s="184">
        <v>491.4</v>
      </c>
      <c r="D85" s="208">
        <v>551.5</v>
      </c>
      <c r="E85" s="184">
        <f t="shared" si="3"/>
        <v>112.23036223036225</v>
      </c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7"/>
      <c r="BY85" s="207"/>
      <c r="BZ85" s="207"/>
      <c r="CA85" s="207"/>
      <c r="CB85" s="207"/>
      <c r="CC85" s="207"/>
      <c r="CD85" s="207"/>
      <c r="CE85" s="207"/>
      <c r="CF85" s="207"/>
      <c r="CG85" s="207"/>
      <c r="CH85" s="207"/>
      <c r="CI85" s="207"/>
      <c r="CJ85" s="207"/>
      <c r="CK85" s="207"/>
      <c r="CL85" s="207"/>
      <c r="CM85" s="207"/>
      <c r="CN85" s="207"/>
      <c r="CO85" s="207"/>
      <c r="CP85" s="207"/>
      <c r="CQ85" s="207"/>
      <c r="CR85" s="207"/>
      <c r="CS85" s="207"/>
      <c r="CT85" s="207"/>
      <c r="CU85" s="207"/>
      <c r="CV85" s="207"/>
      <c r="CW85" s="207"/>
      <c r="CX85" s="207"/>
      <c r="CY85" s="207"/>
      <c r="CZ85" s="207"/>
      <c r="DA85" s="207"/>
      <c r="DB85" s="207"/>
      <c r="DC85" s="207"/>
      <c r="DD85" s="207"/>
      <c r="DE85" s="207"/>
      <c r="DF85" s="207"/>
      <c r="DG85" s="207"/>
      <c r="DH85" s="207"/>
      <c r="DI85" s="207"/>
      <c r="DJ85" s="207"/>
      <c r="DK85" s="207"/>
      <c r="DL85" s="207"/>
      <c r="DM85" s="207"/>
      <c r="DN85" s="207"/>
      <c r="DO85" s="207"/>
      <c r="DP85" s="207"/>
      <c r="DQ85" s="207"/>
      <c r="DR85" s="207"/>
      <c r="DS85" s="207"/>
      <c r="DT85" s="207"/>
      <c r="DU85" s="207"/>
      <c r="DV85" s="207"/>
      <c r="DW85" s="207"/>
      <c r="DX85" s="207"/>
      <c r="DY85" s="207"/>
      <c r="DZ85" s="207"/>
      <c r="EA85" s="207"/>
      <c r="EB85" s="207"/>
      <c r="EC85" s="207"/>
      <c r="ED85" s="207"/>
      <c r="EE85" s="207"/>
      <c r="EF85" s="207"/>
      <c r="EG85" s="207"/>
      <c r="EH85" s="207"/>
      <c r="EI85" s="207"/>
      <c r="EJ85" s="207"/>
      <c r="EK85" s="207"/>
      <c r="EL85" s="207"/>
      <c r="EM85" s="207"/>
      <c r="EN85" s="207"/>
      <c r="EO85" s="207"/>
      <c r="EP85" s="207"/>
      <c r="EQ85" s="207"/>
      <c r="ER85" s="207"/>
      <c r="ES85" s="207"/>
      <c r="ET85" s="207"/>
      <c r="EU85" s="207"/>
      <c r="EV85" s="207"/>
      <c r="EW85" s="207"/>
      <c r="EX85" s="207"/>
      <c r="EY85" s="207"/>
      <c r="EZ85" s="207"/>
      <c r="FA85" s="207"/>
      <c r="FB85" s="207"/>
      <c r="FC85" s="207"/>
      <c r="FD85" s="207"/>
      <c r="FE85" s="207"/>
      <c r="FF85" s="207"/>
      <c r="FG85" s="207"/>
      <c r="FH85" s="207"/>
      <c r="FI85" s="207"/>
      <c r="FJ85" s="207"/>
      <c r="FK85" s="207"/>
      <c r="FL85" s="207"/>
      <c r="FM85" s="207"/>
      <c r="FN85" s="207"/>
      <c r="FO85" s="207"/>
      <c r="FP85" s="207"/>
      <c r="FQ85" s="207"/>
      <c r="FR85" s="207"/>
      <c r="FS85" s="207"/>
      <c r="FT85" s="207"/>
      <c r="FU85" s="207"/>
      <c r="FV85" s="207"/>
      <c r="FW85" s="207"/>
      <c r="FX85" s="207"/>
      <c r="FY85" s="207"/>
      <c r="FZ85" s="207"/>
      <c r="GA85" s="207"/>
      <c r="GB85" s="207"/>
      <c r="GC85" s="207"/>
      <c r="GD85" s="207"/>
      <c r="GE85" s="207"/>
      <c r="GF85" s="207"/>
      <c r="GG85" s="207"/>
      <c r="GH85" s="207"/>
      <c r="GI85" s="207"/>
      <c r="GJ85" s="207"/>
      <c r="GK85" s="207"/>
      <c r="GL85" s="207"/>
      <c r="GM85" s="207"/>
      <c r="GN85" s="207"/>
      <c r="GO85" s="207"/>
      <c r="GP85" s="207"/>
      <c r="GQ85" s="207"/>
      <c r="GR85" s="207"/>
      <c r="GS85" s="207"/>
      <c r="GT85" s="207"/>
      <c r="GU85" s="207"/>
      <c r="GV85" s="207"/>
      <c r="GW85" s="207"/>
      <c r="GX85" s="207"/>
      <c r="GY85" s="207"/>
      <c r="GZ85" s="207"/>
      <c r="HA85" s="207"/>
      <c r="HB85" s="207"/>
      <c r="HC85" s="207"/>
      <c r="HD85" s="207"/>
      <c r="HE85" s="207"/>
      <c r="HF85" s="207"/>
      <c r="HG85" s="207"/>
      <c r="HH85" s="207"/>
      <c r="HI85" s="207"/>
      <c r="HJ85" s="207"/>
      <c r="HK85" s="207"/>
      <c r="HL85" s="207"/>
      <c r="HM85" s="207"/>
      <c r="HN85" s="207"/>
      <c r="HO85" s="207"/>
      <c r="HP85" s="207"/>
      <c r="HQ85" s="207"/>
      <c r="HR85" s="207"/>
      <c r="HS85" s="207"/>
      <c r="HT85" s="207"/>
      <c r="HU85" s="207"/>
      <c r="HV85" s="207"/>
      <c r="HW85" s="207"/>
      <c r="HX85" s="207"/>
      <c r="HY85" s="207"/>
      <c r="HZ85" s="207"/>
      <c r="IA85" s="207"/>
      <c r="IB85" s="207"/>
      <c r="IC85" s="207"/>
      <c r="ID85" s="207"/>
      <c r="IE85" s="207"/>
      <c r="IF85" s="207"/>
      <c r="IG85" s="207"/>
      <c r="IH85" s="207"/>
      <c r="II85" s="207"/>
      <c r="IJ85" s="207"/>
      <c r="IK85" s="207"/>
      <c r="IL85" s="207"/>
      <c r="IM85" s="207"/>
      <c r="IN85" s="207"/>
      <c r="IO85" s="207"/>
      <c r="IP85" s="207"/>
      <c r="IQ85" s="207"/>
    </row>
    <row r="86" spans="1:251" ht="63" x14ac:dyDescent="0.25">
      <c r="A86" s="185" t="s">
        <v>1213</v>
      </c>
      <c r="B86" s="182" t="s">
        <v>1214</v>
      </c>
      <c r="C86" s="184">
        <v>6745.5</v>
      </c>
      <c r="D86" s="184">
        <v>6815.9</v>
      </c>
      <c r="E86" s="184">
        <f t="shared" si="3"/>
        <v>101.04365873545326</v>
      </c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07"/>
      <c r="AF86" s="207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7"/>
      <c r="BY86" s="207"/>
      <c r="BZ86" s="207"/>
      <c r="CA86" s="207"/>
      <c r="CB86" s="207"/>
      <c r="CC86" s="207"/>
      <c r="CD86" s="207"/>
      <c r="CE86" s="207"/>
      <c r="CF86" s="207"/>
      <c r="CG86" s="207"/>
      <c r="CH86" s="207"/>
      <c r="CI86" s="207"/>
      <c r="CJ86" s="207"/>
      <c r="CK86" s="207"/>
      <c r="CL86" s="207"/>
      <c r="CM86" s="207"/>
      <c r="CN86" s="207"/>
      <c r="CO86" s="207"/>
      <c r="CP86" s="207"/>
      <c r="CQ86" s="207"/>
      <c r="CR86" s="207"/>
      <c r="CS86" s="207"/>
      <c r="CT86" s="207"/>
      <c r="CU86" s="207"/>
      <c r="CV86" s="207"/>
      <c r="CW86" s="207"/>
      <c r="CX86" s="207"/>
      <c r="CY86" s="207"/>
      <c r="CZ86" s="207"/>
      <c r="DA86" s="207"/>
      <c r="DB86" s="207"/>
      <c r="DC86" s="207"/>
      <c r="DD86" s="207"/>
      <c r="DE86" s="207"/>
      <c r="DF86" s="207"/>
      <c r="DG86" s="207"/>
      <c r="DH86" s="207"/>
      <c r="DI86" s="207"/>
      <c r="DJ86" s="207"/>
      <c r="DK86" s="207"/>
      <c r="DL86" s="207"/>
      <c r="DM86" s="207"/>
      <c r="DN86" s="207"/>
      <c r="DO86" s="207"/>
      <c r="DP86" s="207"/>
      <c r="DQ86" s="207"/>
      <c r="DR86" s="207"/>
      <c r="DS86" s="207"/>
      <c r="DT86" s="207"/>
      <c r="DU86" s="207"/>
      <c r="DV86" s="207"/>
      <c r="DW86" s="207"/>
      <c r="DX86" s="207"/>
      <c r="DY86" s="207"/>
      <c r="DZ86" s="207"/>
      <c r="EA86" s="207"/>
      <c r="EB86" s="207"/>
      <c r="EC86" s="207"/>
      <c r="ED86" s="207"/>
      <c r="EE86" s="207"/>
      <c r="EF86" s="207"/>
      <c r="EG86" s="207"/>
      <c r="EH86" s="207"/>
      <c r="EI86" s="207"/>
      <c r="EJ86" s="207"/>
      <c r="EK86" s="207"/>
      <c r="EL86" s="207"/>
      <c r="EM86" s="207"/>
      <c r="EN86" s="207"/>
      <c r="EO86" s="207"/>
      <c r="EP86" s="207"/>
      <c r="EQ86" s="207"/>
      <c r="ER86" s="207"/>
      <c r="ES86" s="207"/>
      <c r="ET86" s="207"/>
      <c r="EU86" s="207"/>
      <c r="EV86" s="207"/>
      <c r="EW86" s="207"/>
      <c r="EX86" s="207"/>
      <c r="EY86" s="207"/>
      <c r="EZ86" s="207"/>
      <c r="FA86" s="207"/>
      <c r="FB86" s="207"/>
      <c r="FC86" s="207"/>
      <c r="FD86" s="207"/>
      <c r="FE86" s="207"/>
      <c r="FF86" s="207"/>
      <c r="FG86" s="207"/>
      <c r="FH86" s="207"/>
      <c r="FI86" s="207"/>
      <c r="FJ86" s="207"/>
      <c r="FK86" s="207"/>
      <c r="FL86" s="207"/>
      <c r="FM86" s="207"/>
      <c r="FN86" s="207"/>
      <c r="FO86" s="207"/>
      <c r="FP86" s="207"/>
      <c r="FQ86" s="207"/>
      <c r="FR86" s="207"/>
      <c r="FS86" s="207"/>
      <c r="FT86" s="207"/>
      <c r="FU86" s="207"/>
      <c r="FV86" s="207"/>
      <c r="FW86" s="207"/>
      <c r="FX86" s="207"/>
      <c r="FY86" s="207"/>
      <c r="FZ86" s="207"/>
      <c r="GA86" s="207"/>
      <c r="GB86" s="207"/>
      <c r="GC86" s="207"/>
      <c r="GD86" s="207"/>
      <c r="GE86" s="207"/>
      <c r="GF86" s="207"/>
      <c r="GG86" s="207"/>
      <c r="GH86" s="207"/>
      <c r="GI86" s="207"/>
      <c r="GJ86" s="207"/>
      <c r="GK86" s="207"/>
      <c r="GL86" s="207"/>
      <c r="GM86" s="207"/>
      <c r="GN86" s="207"/>
      <c r="GO86" s="207"/>
      <c r="GP86" s="207"/>
      <c r="GQ86" s="207"/>
      <c r="GR86" s="207"/>
      <c r="GS86" s="207"/>
      <c r="GT86" s="207"/>
      <c r="GU86" s="207"/>
      <c r="GV86" s="207"/>
      <c r="GW86" s="207"/>
      <c r="GX86" s="207"/>
      <c r="GY86" s="207"/>
      <c r="GZ86" s="207"/>
      <c r="HA86" s="207"/>
      <c r="HB86" s="207"/>
      <c r="HC86" s="207"/>
      <c r="HD86" s="207"/>
      <c r="HE86" s="207"/>
      <c r="HF86" s="207"/>
      <c r="HG86" s="207"/>
      <c r="HH86" s="207"/>
      <c r="HI86" s="207"/>
      <c r="HJ86" s="207"/>
      <c r="HK86" s="207"/>
      <c r="HL86" s="207"/>
      <c r="HM86" s="207"/>
      <c r="HN86" s="207"/>
      <c r="HO86" s="207"/>
      <c r="HP86" s="207"/>
      <c r="HQ86" s="207"/>
      <c r="HR86" s="207"/>
      <c r="HS86" s="207"/>
      <c r="HT86" s="207"/>
      <c r="HU86" s="207"/>
      <c r="HV86" s="207"/>
      <c r="HW86" s="207"/>
      <c r="HX86" s="207"/>
      <c r="HY86" s="207"/>
      <c r="HZ86" s="207"/>
      <c r="IA86" s="207"/>
      <c r="IB86" s="207"/>
      <c r="IC86" s="207"/>
      <c r="ID86" s="207"/>
      <c r="IE86" s="207"/>
      <c r="IF86" s="207"/>
      <c r="IG86" s="207"/>
      <c r="IH86" s="207"/>
      <c r="II86" s="207"/>
      <c r="IJ86" s="207"/>
      <c r="IK86" s="207"/>
      <c r="IL86" s="207"/>
      <c r="IM86" s="207"/>
      <c r="IN86" s="207"/>
      <c r="IO86" s="207"/>
      <c r="IP86" s="207"/>
      <c r="IQ86" s="207"/>
    </row>
    <row r="87" spans="1:251" ht="47.25" x14ac:dyDescent="0.25">
      <c r="A87" s="185" t="s">
        <v>1215</v>
      </c>
      <c r="B87" s="182" t="s">
        <v>1216</v>
      </c>
      <c r="C87" s="184">
        <v>9.1999999999999993</v>
      </c>
      <c r="D87" s="184">
        <v>9.1999999999999993</v>
      </c>
      <c r="E87" s="184">
        <f t="shared" si="3"/>
        <v>100</v>
      </c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07"/>
      <c r="AF87" s="207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  <c r="BI87" s="207"/>
      <c r="BJ87" s="207"/>
      <c r="BK87" s="207"/>
      <c r="BL87" s="207"/>
      <c r="BM87" s="207"/>
      <c r="BN87" s="207"/>
      <c r="BO87" s="207"/>
      <c r="BP87" s="207"/>
      <c r="BQ87" s="207"/>
      <c r="BR87" s="207"/>
      <c r="BS87" s="207"/>
      <c r="BT87" s="207"/>
      <c r="BU87" s="207"/>
      <c r="BV87" s="207"/>
      <c r="BW87" s="207"/>
      <c r="BX87" s="207"/>
      <c r="BY87" s="207"/>
      <c r="BZ87" s="207"/>
      <c r="CA87" s="207"/>
      <c r="CB87" s="207"/>
      <c r="CC87" s="207"/>
      <c r="CD87" s="207"/>
      <c r="CE87" s="207"/>
      <c r="CF87" s="207"/>
      <c r="CG87" s="207"/>
      <c r="CH87" s="207"/>
      <c r="CI87" s="207"/>
      <c r="CJ87" s="207"/>
      <c r="CK87" s="207"/>
      <c r="CL87" s="207"/>
      <c r="CM87" s="207"/>
      <c r="CN87" s="207"/>
      <c r="CO87" s="207"/>
      <c r="CP87" s="207"/>
      <c r="CQ87" s="207"/>
      <c r="CR87" s="207"/>
      <c r="CS87" s="207"/>
      <c r="CT87" s="207"/>
      <c r="CU87" s="207"/>
      <c r="CV87" s="207"/>
      <c r="CW87" s="207"/>
      <c r="CX87" s="207"/>
      <c r="CY87" s="207"/>
      <c r="CZ87" s="207"/>
      <c r="DA87" s="207"/>
      <c r="DB87" s="207"/>
      <c r="DC87" s="207"/>
      <c r="DD87" s="207"/>
      <c r="DE87" s="207"/>
      <c r="DF87" s="207"/>
      <c r="DG87" s="207"/>
      <c r="DH87" s="207"/>
      <c r="DI87" s="207"/>
      <c r="DJ87" s="207"/>
      <c r="DK87" s="207"/>
      <c r="DL87" s="207"/>
      <c r="DM87" s="207"/>
      <c r="DN87" s="207"/>
      <c r="DO87" s="207"/>
      <c r="DP87" s="207"/>
      <c r="DQ87" s="207"/>
      <c r="DR87" s="207"/>
      <c r="DS87" s="207"/>
      <c r="DT87" s="207"/>
      <c r="DU87" s="207"/>
      <c r="DV87" s="207"/>
      <c r="DW87" s="207"/>
      <c r="DX87" s="207"/>
      <c r="DY87" s="207"/>
      <c r="DZ87" s="207"/>
      <c r="EA87" s="207"/>
      <c r="EB87" s="207"/>
      <c r="EC87" s="207"/>
      <c r="ED87" s="207"/>
      <c r="EE87" s="207"/>
      <c r="EF87" s="207"/>
      <c r="EG87" s="207"/>
      <c r="EH87" s="207"/>
      <c r="EI87" s="207"/>
      <c r="EJ87" s="207"/>
      <c r="EK87" s="207"/>
      <c r="EL87" s="207"/>
      <c r="EM87" s="207"/>
      <c r="EN87" s="207"/>
      <c r="EO87" s="207"/>
      <c r="EP87" s="207"/>
      <c r="EQ87" s="207"/>
      <c r="ER87" s="207"/>
      <c r="ES87" s="207"/>
      <c r="ET87" s="207"/>
      <c r="EU87" s="207"/>
      <c r="EV87" s="207"/>
      <c r="EW87" s="207"/>
      <c r="EX87" s="207"/>
      <c r="EY87" s="207"/>
      <c r="EZ87" s="207"/>
      <c r="FA87" s="207"/>
      <c r="FB87" s="207"/>
      <c r="FC87" s="207"/>
      <c r="FD87" s="207"/>
      <c r="FE87" s="207"/>
      <c r="FF87" s="207"/>
      <c r="FG87" s="207"/>
      <c r="FH87" s="207"/>
      <c r="FI87" s="207"/>
      <c r="FJ87" s="207"/>
      <c r="FK87" s="207"/>
      <c r="FL87" s="207"/>
      <c r="FM87" s="207"/>
      <c r="FN87" s="207"/>
      <c r="FO87" s="207"/>
      <c r="FP87" s="207"/>
      <c r="FQ87" s="207"/>
      <c r="FR87" s="207"/>
      <c r="FS87" s="207"/>
      <c r="FT87" s="207"/>
      <c r="FU87" s="207"/>
      <c r="FV87" s="207"/>
      <c r="FW87" s="207"/>
      <c r="FX87" s="207"/>
      <c r="FY87" s="207"/>
      <c r="FZ87" s="207"/>
      <c r="GA87" s="207"/>
      <c r="GB87" s="207"/>
      <c r="GC87" s="207"/>
      <c r="GD87" s="207"/>
      <c r="GE87" s="207"/>
      <c r="GF87" s="207"/>
      <c r="GG87" s="207"/>
      <c r="GH87" s="207"/>
      <c r="GI87" s="207"/>
      <c r="GJ87" s="207"/>
      <c r="GK87" s="207"/>
      <c r="GL87" s="207"/>
      <c r="GM87" s="207"/>
      <c r="GN87" s="207"/>
      <c r="GO87" s="207"/>
      <c r="GP87" s="207"/>
      <c r="GQ87" s="207"/>
      <c r="GR87" s="207"/>
      <c r="GS87" s="207"/>
      <c r="GT87" s="207"/>
      <c r="GU87" s="207"/>
      <c r="GV87" s="207"/>
      <c r="GW87" s="207"/>
      <c r="GX87" s="207"/>
      <c r="GY87" s="207"/>
      <c r="GZ87" s="207"/>
      <c r="HA87" s="207"/>
      <c r="HB87" s="207"/>
      <c r="HC87" s="207"/>
      <c r="HD87" s="207"/>
      <c r="HE87" s="207"/>
      <c r="HF87" s="207"/>
      <c r="HG87" s="207"/>
      <c r="HH87" s="207"/>
      <c r="HI87" s="207"/>
      <c r="HJ87" s="207"/>
      <c r="HK87" s="207"/>
      <c r="HL87" s="207"/>
      <c r="HM87" s="207"/>
      <c r="HN87" s="207"/>
      <c r="HO87" s="207"/>
      <c r="HP87" s="207"/>
      <c r="HQ87" s="207"/>
      <c r="HR87" s="207"/>
      <c r="HS87" s="207"/>
      <c r="HT87" s="207"/>
      <c r="HU87" s="207"/>
      <c r="HV87" s="207"/>
      <c r="HW87" s="207"/>
      <c r="HX87" s="207"/>
      <c r="HY87" s="207"/>
      <c r="HZ87" s="207"/>
      <c r="IA87" s="207"/>
      <c r="IB87" s="207"/>
      <c r="IC87" s="207"/>
      <c r="ID87" s="207"/>
      <c r="IE87" s="207"/>
      <c r="IF87" s="207"/>
      <c r="IG87" s="207"/>
      <c r="IH87" s="207"/>
      <c r="II87" s="207"/>
      <c r="IJ87" s="207"/>
      <c r="IK87" s="207"/>
      <c r="IL87" s="207"/>
      <c r="IM87" s="207"/>
      <c r="IN87" s="207"/>
      <c r="IO87" s="207"/>
      <c r="IP87" s="207"/>
      <c r="IQ87" s="207"/>
    </row>
    <row r="88" spans="1:251" ht="47.25" x14ac:dyDescent="0.25">
      <c r="A88" s="185" t="s">
        <v>1217</v>
      </c>
      <c r="B88" s="182" t="s">
        <v>1218</v>
      </c>
      <c r="C88" s="184">
        <v>208</v>
      </c>
      <c r="D88" s="184">
        <v>278.10000000000002</v>
      </c>
      <c r="E88" s="184">
        <f t="shared" si="3"/>
        <v>133.70192307692307</v>
      </c>
      <c r="F88" s="209"/>
      <c r="G88" s="210"/>
      <c r="H88" s="209"/>
      <c r="I88" s="210"/>
      <c r="J88" s="209"/>
      <c r="K88" s="210"/>
      <c r="L88" s="209"/>
      <c r="M88" s="210"/>
      <c r="N88" s="209"/>
      <c r="O88" s="210"/>
      <c r="P88" s="209"/>
      <c r="Q88" s="210"/>
      <c r="R88" s="209"/>
      <c r="S88" s="210"/>
      <c r="T88" s="209"/>
      <c r="U88" s="210"/>
      <c r="V88" s="209"/>
      <c r="W88" s="210"/>
      <c r="X88" s="209"/>
      <c r="Y88" s="210"/>
      <c r="Z88" s="209"/>
      <c r="AA88" s="210"/>
      <c r="AB88" s="209"/>
      <c r="AC88" s="210"/>
      <c r="AD88" s="209"/>
      <c r="AE88" s="210"/>
      <c r="AF88" s="209"/>
      <c r="AG88" s="210"/>
      <c r="AH88" s="209"/>
      <c r="AI88" s="210"/>
      <c r="AJ88" s="209"/>
      <c r="AK88" s="210"/>
      <c r="AL88" s="209"/>
      <c r="AM88" s="210"/>
      <c r="AN88" s="209"/>
      <c r="AO88" s="210"/>
      <c r="AP88" s="209"/>
      <c r="AQ88" s="210"/>
      <c r="AR88" s="209"/>
      <c r="AS88" s="210"/>
      <c r="AT88" s="209"/>
      <c r="AU88" s="210"/>
      <c r="AV88" s="209"/>
      <c r="AW88" s="210"/>
      <c r="AX88" s="209"/>
      <c r="AY88" s="210"/>
      <c r="AZ88" s="209"/>
      <c r="BA88" s="210"/>
      <c r="BB88" s="209"/>
      <c r="BC88" s="210"/>
      <c r="BD88" s="209"/>
      <c r="BE88" s="210"/>
      <c r="BF88" s="209"/>
      <c r="BG88" s="210"/>
      <c r="BH88" s="209"/>
      <c r="BI88" s="210"/>
      <c r="BJ88" s="209"/>
      <c r="BK88" s="210"/>
      <c r="BL88" s="209"/>
      <c r="BM88" s="210"/>
      <c r="BN88" s="209"/>
      <c r="BO88" s="210"/>
      <c r="BP88" s="209"/>
      <c r="BQ88" s="210"/>
      <c r="BR88" s="209"/>
      <c r="BS88" s="210"/>
      <c r="BT88" s="209"/>
      <c r="BU88" s="210"/>
      <c r="BV88" s="209"/>
      <c r="BW88" s="210"/>
      <c r="BX88" s="209"/>
      <c r="BY88" s="210"/>
      <c r="BZ88" s="209"/>
      <c r="CA88" s="210"/>
      <c r="CB88" s="209"/>
      <c r="CC88" s="210"/>
      <c r="CD88" s="209"/>
      <c r="CE88" s="210"/>
      <c r="CF88" s="209"/>
      <c r="CG88" s="210"/>
      <c r="CH88" s="209"/>
      <c r="CI88" s="210"/>
      <c r="CJ88" s="209"/>
      <c r="CK88" s="210"/>
      <c r="CL88" s="209"/>
      <c r="CM88" s="210"/>
      <c r="CN88" s="209"/>
      <c r="CO88" s="210"/>
      <c r="CP88" s="209"/>
      <c r="CQ88" s="210"/>
      <c r="CR88" s="209"/>
      <c r="CS88" s="210"/>
      <c r="CT88" s="209"/>
      <c r="CU88" s="210"/>
      <c r="CV88" s="209"/>
      <c r="CW88" s="210"/>
      <c r="CX88" s="209"/>
      <c r="CY88" s="210"/>
      <c r="CZ88" s="209"/>
      <c r="DA88" s="210"/>
      <c r="DB88" s="209"/>
      <c r="DC88" s="210"/>
      <c r="DD88" s="209"/>
      <c r="DE88" s="210"/>
      <c r="DF88" s="209"/>
      <c r="DG88" s="210"/>
      <c r="DH88" s="209"/>
      <c r="DI88" s="210"/>
      <c r="DJ88" s="209"/>
      <c r="DK88" s="210"/>
      <c r="DL88" s="209"/>
      <c r="DM88" s="210"/>
      <c r="DN88" s="209"/>
      <c r="DO88" s="210"/>
      <c r="DP88" s="209"/>
      <c r="DQ88" s="210"/>
      <c r="DR88" s="209"/>
      <c r="DS88" s="210"/>
      <c r="DT88" s="209"/>
      <c r="DU88" s="210"/>
      <c r="DV88" s="209"/>
      <c r="DW88" s="210"/>
      <c r="DX88" s="209"/>
      <c r="DY88" s="210"/>
      <c r="DZ88" s="209"/>
      <c r="EA88" s="210"/>
      <c r="EB88" s="209"/>
      <c r="EC88" s="210"/>
      <c r="ED88" s="209"/>
      <c r="EE88" s="210"/>
      <c r="EF88" s="209"/>
      <c r="EG88" s="210"/>
      <c r="EH88" s="209"/>
      <c r="EI88" s="210"/>
      <c r="EJ88" s="209"/>
      <c r="EK88" s="210"/>
      <c r="EL88" s="209"/>
      <c r="EM88" s="210"/>
      <c r="EN88" s="209"/>
      <c r="EO88" s="210"/>
      <c r="EP88" s="209"/>
      <c r="EQ88" s="210"/>
      <c r="ER88" s="209"/>
      <c r="ES88" s="210"/>
      <c r="ET88" s="209"/>
      <c r="EU88" s="210"/>
      <c r="EV88" s="209"/>
      <c r="EW88" s="210"/>
      <c r="EX88" s="209"/>
      <c r="EY88" s="210"/>
      <c r="EZ88" s="209"/>
      <c r="FA88" s="210"/>
      <c r="FB88" s="209"/>
      <c r="FC88" s="210"/>
      <c r="FD88" s="209"/>
      <c r="FE88" s="210"/>
      <c r="FF88" s="209"/>
      <c r="FG88" s="210"/>
      <c r="FH88" s="209"/>
      <c r="FI88" s="210"/>
      <c r="FJ88" s="209"/>
      <c r="FK88" s="210"/>
      <c r="FL88" s="209"/>
      <c r="FM88" s="210"/>
      <c r="FN88" s="209"/>
      <c r="FO88" s="210"/>
      <c r="FP88" s="209"/>
      <c r="FQ88" s="210"/>
      <c r="FR88" s="209"/>
      <c r="FS88" s="210"/>
      <c r="FT88" s="209"/>
      <c r="FU88" s="210"/>
      <c r="FV88" s="209"/>
      <c r="FW88" s="210"/>
      <c r="FX88" s="209"/>
      <c r="FY88" s="210"/>
      <c r="FZ88" s="209"/>
      <c r="GA88" s="210"/>
      <c r="GB88" s="209"/>
      <c r="GC88" s="210"/>
      <c r="GD88" s="209"/>
      <c r="GE88" s="210"/>
      <c r="GF88" s="209"/>
      <c r="GG88" s="210"/>
      <c r="GH88" s="209"/>
      <c r="GI88" s="210"/>
      <c r="GJ88" s="209"/>
      <c r="GK88" s="210"/>
      <c r="GL88" s="209"/>
      <c r="GM88" s="210"/>
      <c r="GN88" s="209"/>
      <c r="GO88" s="210"/>
      <c r="GP88" s="209"/>
      <c r="GQ88" s="210"/>
      <c r="GR88" s="209"/>
      <c r="GS88" s="210"/>
      <c r="GT88" s="209"/>
      <c r="GU88" s="210"/>
      <c r="GV88" s="209"/>
      <c r="GW88" s="210"/>
      <c r="GX88" s="209"/>
      <c r="GY88" s="210"/>
      <c r="GZ88" s="209"/>
      <c r="HA88" s="210"/>
      <c r="HB88" s="209"/>
      <c r="HC88" s="210"/>
      <c r="HD88" s="209"/>
      <c r="HE88" s="210"/>
      <c r="HF88" s="209"/>
      <c r="HG88" s="210"/>
      <c r="HH88" s="209"/>
      <c r="HI88" s="210"/>
      <c r="HJ88" s="209"/>
      <c r="HK88" s="210"/>
      <c r="HL88" s="209"/>
      <c r="HM88" s="210"/>
      <c r="HN88" s="209"/>
      <c r="HO88" s="210"/>
      <c r="HP88" s="209"/>
      <c r="HQ88" s="210"/>
      <c r="HR88" s="209"/>
      <c r="HS88" s="210"/>
      <c r="HT88" s="209"/>
      <c r="HU88" s="210"/>
      <c r="HV88" s="209"/>
      <c r="HW88" s="210"/>
      <c r="HX88" s="209"/>
      <c r="HY88" s="210"/>
      <c r="HZ88" s="209"/>
      <c r="IA88" s="210"/>
      <c r="IB88" s="209"/>
      <c r="IC88" s="210"/>
      <c r="ID88" s="209"/>
      <c r="IE88" s="210"/>
      <c r="IF88" s="209"/>
      <c r="IG88" s="210"/>
      <c r="IH88" s="209"/>
      <c r="II88" s="210"/>
      <c r="IJ88" s="209"/>
      <c r="IK88" s="210"/>
      <c r="IL88" s="209"/>
      <c r="IM88" s="211"/>
      <c r="IN88" s="211"/>
      <c r="IO88" s="211"/>
      <c r="IP88" s="211"/>
      <c r="IQ88" s="211"/>
    </row>
    <row r="89" spans="1:251" ht="63" x14ac:dyDescent="0.25">
      <c r="A89" s="185" t="s">
        <v>1219</v>
      </c>
      <c r="B89" s="182" t="s">
        <v>1220</v>
      </c>
      <c r="C89" s="184">
        <v>1487.3</v>
      </c>
      <c r="D89" s="184">
        <v>1487.4</v>
      </c>
      <c r="E89" s="184">
        <f t="shared" si="3"/>
        <v>100.00672359308815</v>
      </c>
      <c r="F89" s="209"/>
      <c r="G89" s="210"/>
      <c r="H89" s="209"/>
      <c r="I89" s="210"/>
      <c r="J89" s="209"/>
      <c r="K89" s="210"/>
      <c r="L89" s="209"/>
      <c r="M89" s="210"/>
      <c r="N89" s="209"/>
      <c r="O89" s="210"/>
      <c r="P89" s="209"/>
      <c r="Q89" s="210"/>
      <c r="R89" s="209"/>
      <c r="S89" s="210"/>
      <c r="T89" s="209"/>
      <c r="U89" s="210"/>
      <c r="V89" s="209"/>
      <c r="W89" s="210"/>
      <c r="X89" s="209"/>
      <c r="Y89" s="210"/>
      <c r="Z89" s="209"/>
      <c r="AA89" s="210"/>
      <c r="AB89" s="209"/>
      <c r="AC89" s="210"/>
      <c r="AD89" s="209"/>
      <c r="AE89" s="210"/>
      <c r="AF89" s="209"/>
      <c r="AG89" s="210"/>
      <c r="AH89" s="209"/>
      <c r="AI89" s="210"/>
      <c r="AJ89" s="209"/>
      <c r="AK89" s="210"/>
      <c r="AL89" s="209"/>
      <c r="AM89" s="210"/>
      <c r="AN89" s="209"/>
      <c r="AO89" s="210"/>
      <c r="AP89" s="209"/>
      <c r="AQ89" s="210"/>
      <c r="AR89" s="209"/>
      <c r="AS89" s="210"/>
      <c r="AT89" s="209"/>
      <c r="AU89" s="210"/>
      <c r="AV89" s="209"/>
      <c r="AW89" s="210"/>
      <c r="AX89" s="209"/>
      <c r="AY89" s="210"/>
      <c r="AZ89" s="209"/>
      <c r="BA89" s="210"/>
      <c r="BB89" s="209"/>
      <c r="BC89" s="210"/>
      <c r="BD89" s="209"/>
      <c r="BE89" s="210"/>
      <c r="BF89" s="209"/>
      <c r="BG89" s="210"/>
      <c r="BH89" s="209"/>
      <c r="BI89" s="210"/>
      <c r="BJ89" s="209"/>
      <c r="BK89" s="210"/>
      <c r="BL89" s="209"/>
      <c r="BM89" s="210"/>
      <c r="BN89" s="209"/>
      <c r="BO89" s="210"/>
      <c r="BP89" s="209"/>
      <c r="BQ89" s="210"/>
      <c r="BR89" s="209"/>
      <c r="BS89" s="210"/>
      <c r="BT89" s="209"/>
      <c r="BU89" s="210"/>
      <c r="BV89" s="209"/>
      <c r="BW89" s="210"/>
      <c r="BX89" s="209"/>
      <c r="BY89" s="210"/>
      <c r="BZ89" s="209"/>
      <c r="CA89" s="210"/>
      <c r="CB89" s="209"/>
      <c r="CC89" s="210"/>
      <c r="CD89" s="209"/>
      <c r="CE89" s="210"/>
      <c r="CF89" s="209"/>
      <c r="CG89" s="210"/>
      <c r="CH89" s="209"/>
      <c r="CI89" s="210"/>
      <c r="CJ89" s="209"/>
      <c r="CK89" s="210"/>
      <c r="CL89" s="209"/>
      <c r="CM89" s="210"/>
      <c r="CN89" s="209"/>
      <c r="CO89" s="210"/>
      <c r="CP89" s="209"/>
      <c r="CQ89" s="210"/>
      <c r="CR89" s="209"/>
      <c r="CS89" s="210"/>
      <c r="CT89" s="209"/>
      <c r="CU89" s="210"/>
      <c r="CV89" s="209"/>
      <c r="CW89" s="210"/>
      <c r="CX89" s="209"/>
      <c r="CY89" s="210"/>
      <c r="CZ89" s="209"/>
      <c r="DA89" s="210"/>
      <c r="DB89" s="209"/>
      <c r="DC89" s="210"/>
      <c r="DD89" s="209"/>
      <c r="DE89" s="210"/>
      <c r="DF89" s="209"/>
      <c r="DG89" s="210"/>
      <c r="DH89" s="209"/>
      <c r="DI89" s="210"/>
      <c r="DJ89" s="209"/>
      <c r="DK89" s="210"/>
      <c r="DL89" s="209"/>
      <c r="DM89" s="210"/>
      <c r="DN89" s="209"/>
      <c r="DO89" s="210"/>
      <c r="DP89" s="209"/>
      <c r="DQ89" s="210"/>
      <c r="DR89" s="209"/>
      <c r="DS89" s="210"/>
      <c r="DT89" s="209"/>
      <c r="DU89" s="210"/>
      <c r="DV89" s="209"/>
      <c r="DW89" s="210"/>
      <c r="DX89" s="209"/>
      <c r="DY89" s="210"/>
      <c r="DZ89" s="209"/>
      <c r="EA89" s="210"/>
      <c r="EB89" s="209"/>
      <c r="EC89" s="210"/>
      <c r="ED89" s="209"/>
      <c r="EE89" s="210"/>
      <c r="EF89" s="209"/>
      <c r="EG89" s="210"/>
      <c r="EH89" s="209"/>
      <c r="EI89" s="210"/>
      <c r="EJ89" s="209"/>
      <c r="EK89" s="210"/>
      <c r="EL89" s="209"/>
      <c r="EM89" s="210"/>
      <c r="EN89" s="209"/>
      <c r="EO89" s="210"/>
      <c r="EP89" s="209"/>
      <c r="EQ89" s="210"/>
      <c r="ER89" s="209"/>
      <c r="ES89" s="210"/>
      <c r="ET89" s="209"/>
      <c r="EU89" s="210"/>
      <c r="EV89" s="209"/>
      <c r="EW89" s="210"/>
      <c r="EX89" s="209"/>
      <c r="EY89" s="210"/>
      <c r="EZ89" s="209"/>
      <c r="FA89" s="210"/>
      <c r="FB89" s="209"/>
      <c r="FC89" s="210"/>
      <c r="FD89" s="209"/>
      <c r="FE89" s="210"/>
      <c r="FF89" s="209"/>
      <c r="FG89" s="210"/>
      <c r="FH89" s="209"/>
      <c r="FI89" s="210"/>
      <c r="FJ89" s="209"/>
      <c r="FK89" s="210"/>
      <c r="FL89" s="209"/>
      <c r="FM89" s="210"/>
      <c r="FN89" s="209"/>
      <c r="FO89" s="210"/>
      <c r="FP89" s="209"/>
      <c r="FQ89" s="210"/>
      <c r="FR89" s="209"/>
      <c r="FS89" s="210"/>
      <c r="FT89" s="209"/>
      <c r="FU89" s="210"/>
      <c r="FV89" s="209"/>
      <c r="FW89" s="210"/>
      <c r="FX89" s="209"/>
      <c r="FY89" s="210"/>
      <c r="FZ89" s="209"/>
      <c r="GA89" s="210"/>
      <c r="GB89" s="209"/>
      <c r="GC89" s="210"/>
      <c r="GD89" s="209"/>
      <c r="GE89" s="210"/>
      <c r="GF89" s="209"/>
      <c r="GG89" s="210"/>
      <c r="GH89" s="209"/>
      <c r="GI89" s="210"/>
      <c r="GJ89" s="209"/>
      <c r="GK89" s="210"/>
      <c r="GL89" s="209"/>
      <c r="GM89" s="210"/>
      <c r="GN89" s="209"/>
      <c r="GO89" s="210"/>
      <c r="GP89" s="209"/>
      <c r="GQ89" s="210"/>
      <c r="GR89" s="209"/>
      <c r="GS89" s="210"/>
      <c r="GT89" s="209"/>
      <c r="GU89" s="210"/>
      <c r="GV89" s="209"/>
      <c r="GW89" s="210"/>
      <c r="GX89" s="209"/>
      <c r="GY89" s="210"/>
      <c r="GZ89" s="209"/>
      <c r="HA89" s="210"/>
      <c r="HB89" s="209"/>
      <c r="HC89" s="210"/>
      <c r="HD89" s="209"/>
      <c r="HE89" s="210"/>
      <c r="HF89" s="209"/>
      <c r="HG89" s="210"/>
      <c r="HH89" s="209"/>
      <c r="HI89" s="210"/>
      <c r="HJ89" s="209"/>
      <c r="HK89" s="210"/>
      <c r="HL89" s="209"/>
      <c r="HM89" s="210"/>
      <c r="HN89" s="209"/>
      <c r="HO89" s="210"/>
      <c r="HP89" s="209"/>
      <c r="HQ89" s="210"/>
      <c r="HR89" s="209"/>
      <c r="HS89" s="210"/>
      <c r="HT89" s="209"/>
      <c r="HU89" s="210"/>
      <c r="HV89" s="209"/>
      <c r="HW89" s="210"/>
      <c r="HX89" s="209"/>
      <c r="HY89" s="210"/>
      <c r="HZ89" s="209"/>
      <c r="IA89" s="210"/>
      <c r="IB89" s="209"/>
      <c r="IC89" s="210"/>
      <c r="ID89" s="209"/>
      <c r="IE89" s="210"/>
      <c r="IF89" s="209"/>
      <c r="IG89" s="210"/>
      <c r="IH89" s="209"/>
      <c r="II89" s="210"/>
      <c r="IJ89" s="209"/>
      <c r="IK89" s="210"/>
      <c r="IL89" s="209"/>
      <c r="IM89" s="211"/>
      <c r="IN89" s="211"/>
      <c r="IO89" s="211"/>
      <c r="IP89" s="211"/>
      <c r="IQ89" s="211"/>
    </row>
    <row r="90" spans="1:251" ht="157.5" x14ac:dyDescent="0.25">
      <c r="A90" s="185" t="s">
        <v>1221</v>
      </c>
      <c r="B90" s="198" t="s">
        <v>1032</v>
      </c>
      <c r="C90" s="184">
        <v>16.2</v>
      </c>
      <c r="D90" s="184">
        <v>18</v>
      </c>
      <c r="E90" s="184">
        <f t="shared" si="3"/>
        <v>111.11111111111111</v>
      </c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207"/>
      <c r="AV90" s="207"/>
      <c r="AW90" s="207"/>
      <c r="AX90" s="207"/>
      <c r="AY90" s="207"/>
      <c r="AZ90" s="207"/>
      <c r="BA90" s="207"/>
      <c r="BB90" s="207"/>
      <c r="BC90" s="207"/>
      <c r="BD90" s="207"/>
      <c r="BE90" s="207"/>
      <c r="BF90" s="207"/>
      <c r="BG90" s="207"/>
      <c r="BH90" s="207"/>
      <c r="BI90" s="207"/>
      <c r="BJ90" s="207"/>
      <c r="BK90" s="207"/>
      <c r="BL90" s="207"/>
      <c r="BM90" s="207"/>
      <c r="BN90" s="207"/>
      <c r="BO90" s="207"/>
      <c r="BP90" s="207"/>
      <c r="BQ90" s="207"/>
      <c r="BR90" s="207"/>
      <c r="BS90" s="207"/>
      <c r="BT90" s="207"/>
      <c r="BU90" s="207"/>
      <c r="BV90" s="207"/>
      <c r="BW90" s="207"/>
      <c r="BX90" s="207"/>
      <c r="BY90" s="207"/>
      <c r="BZ90" s="207"/>
      <c r="CA90" s="207"/>
      <c r="CB90" s="207"/>
      <c r="CC90" s="207"/>
      <c r="CD90" s="207"/>
      <c r="CE90" s="207"/>
      <c r="CF90" s="207"/>
      <c r="CG90" s="207"/>
      <c r="CH90" s="207"/>
      <c r="CI90" s="207"/>
      <c r="CJ90" s="207"/>
      <c r="CK90" s="207"/>
      <c r="CL90" s="207"/>
      <c r="CM90" s="207"/>
      <c r="CN90" s="207"/>
      <c r="CO90" s="207"/>
      <c r="CP90" s="207"/>
      <c r="CQ90" s="207"/>
      <c r="CR90" s="207"/>
      <c r="CS90" s="207"/>
      <c r="CT90" s="207"/>
      <c r="CU90" s="207"/>
      <c r="CV90" s="207"/>
      <c r="CW90" s="207"/>
      <c r="CX90" s="207"/>
      <c r="CY90" s="207"/>
      <c r="CZ90" s="207"/>
      <c r="DA90" s="207"/>
      <c r="DB90" s="207"/>
      <c r="DC90" s="207"/>
      <c r="DD90" s="207"/>
      <c r="DE90" s="207"/>
      <c r="DF90" s="207"/>
      <c r="DG90" s="207"/>
      <c r="DH90" s="207"/>
      <c r="DI90" s="207"/>
      <c r="DJ90" s="207"/>
      <c r="DK90" s="207"/>
      <c r="DL90" s="207"/>
      <c r="DM90" s="207"/>
      <c r="DN90" s="207"/>
      <c r="DO90" s="207"/>
      <c r="DP90" s="207"/>
      <c r="DQ90" s="207"/>
      <c r="DR90" s="207"/>
      <c r="DS90" s="207"/>
      <c r="DT90" s="207"/>
      <c r="DU90" s="207"/>
      <c r="DV90" s="207"/>
      <c r="DW90" s="207"/>
      <c r="DX90" s="207"/>
      <c r="DY90" s="207"/>
      <c r="DZ90" s="207"/>
      <c r="EA90" s="207"/>
      <c r="EB90" s="207"/>
      <c r="EC90" s="207"/>
      <c r="ED90" s="207"/>
      <c r="EE90" s="207"/>
      <c r="EF90" s="207"/>
      <c r="EG90" s="207"/>
      <c r="EH90" s="207"/>
      <c r="EI90" s="207"/>
      <c r="EJ90" s="207"/>
      <c r="EK90" s="207"/>
      <c r="EL90" s="207"/>
      <c r="EM90" s="207"/>
      <c r="EN90" s="207"/>
      <c r="EO90" s="207"/>
      <c r="EP90" s="207"/>
      <c r="EQ90" s="207"/>
      <c r="ER90" s="207"/>
      <c r="ES90" s="207"/>
      <c r="ET90" s="207"/>
      <c r="EU90" s="207"/>
      <c r="EV90" s="207"/>
      <c r="EW90" s="207"/>
      <c r="EX90" s="207"/>
      <c r="EY90" s="207"/>
      <c r="EZ90" s="207"/>
      <c r="FA90" s="207"/>
      <c r="FB90" s="207"/>
      <c r="FC90" s="207"/>
      <c r="FD90" s="207"/>
      <c r="FE90" s="207"/>
      <c r="FF90" s="207"/>
      <c r="FG90" s="207"/>
      <c r="FH90" s="207"/>
      <c r="FI90" s="207"/>
      <c r="FJ90" s="207"/>
      <c r="FK90" s="207"/>
      <c r="FL90" s="207"/>
      <c r="FM90" s="207"/>
      <c r="FN90" s="207"/>
      <c r="FO90" s="207"/>
      <c r="FP90" s="207"/>
      <c r="FQ90" s="207"/>
      <c r="FR90" s="207"/>
      <c r="FS90" s="207"/>
      <c r="FT90" s="207"/>
      <c r="FU90" s="207"/>
      <c r="FV90" s="207"/>
      <c r="FW90" s="207"/>
      <c r="FX90" s="207"/>
      <c r="FY90" s="207"/>
      <c r="FZ90" s="207"/>
      <c r="GA90" s="207"/>
      <c r="GB90" s="207"/>
      <c r="GC90" s="207"/>
      <c r="GD90" s="207"/>
      <c r="GE90" s="207"/>
      <c r="GF90" s="207"/>
      <c r="GG90" s="207"/>
      <c r="GH90" s="207"/>
      <c r="GI90" s="207"/>
      <c r="GJ90" s="207"/>
      <c r="GK90" s="207"/>
      <c r="GL90" s="207"/>
      <c r="GM90" s="207"/>
      <c r="GN90" s="207"/>
      <c r="GO90" s="207"/>
      <c r="GP90" s="207"/>
      <c r="GQ90" s="207"/>
      <c r="GR90" s="207"/>
      <c r="GS90" s="207"/>
      <c r="GT90" s="207"/>
      <c r="GU90" s="207"/>
      <c r="GV90" s="207"/>
      <c r="GW90" s="207"/>
      <c r="GX90" s="207"/>
      <c r="GY90" s="207"/>
      <c r="GZ90" s="207"/>
      <c r="HA90" s="207"/>
      <c r="HB90" s="207"/>
      <c r="HC90" s="207"/>
      <c r="HD90" s="207"/>
      <c r="HE90" s="207"/>
      <c r="HF90" s="207"/>
      <c r="HG90" s="207"/>
      <c r="HH90" s="207"/>
      <c r="HI90" s="207"/>
      <c r="HJ90" s="207"/>
      <c r="HK90" s="207"/>
      <c r="HL90" s="207"/>
      <c r="HM90" s="207"/>
      <c r="HN90" s="207"/>
      <c r="HO90" s="207"/>
      <c r="HP90" s="207"/>
      <c r="HQ90" s="207"/>
      <c r="HR90" s="207"/>
      <c r="HS90" s="207"/>
      <c r="HT90" s="207"/>
      <c r="HU90" s="207"/>
      <c r="HV90" s="207"/>
      <c r="HW90" s="207"/>
      <c r="HX90" s="207"/>
      <c r="HY90" s="207"/>
      <c r="HZ90" s="207"/>
      <c r="IA90" s="207"/>
      <c r="IB90" s="207"/>
      <c r="IC90" s="207"/>
      <c r="ID90" s="207"/>
      <c r="IE90" s="207"/>
      <c r="IF90" s="207"/>
      <c r="IG90" s="207"/>
      <c r="IH90" s="207"/>
      <c r="II90" s="207"/>
      <c r="IJ90" s="207"/>
      <c r="IK90" s="207"/>
      <c r="IL90" s="207"/>
      <c r="IM90" s="207"/>
      <c r="IN90" s="207"/>
      <c r="IO90" s="207"/>
      <c r="IP90" s="207"/>
      <c r="IQ90" s="207"/>
    </row>
    <row r="91" spans="1:251" ht="63" x14ac:dyDescent="0.25">
      <c r="A91" s="185" t="s">
        <v>1222</v>
      </c>
      <c r="B91" s="182" t="s">
        <v>1034</v>
      </c>
      <c r="C91" s="184">
        <v>61.6</v>
      </c>
      <c r="D91" s="184">
        <v>61.6</v>
      </c>
      <c r="E91" s="184">
        <f t="shared" si="3"/>
        <v>100</v>
      </c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  <c r="BI91" s="211"/>
      <c r="BJ91" s="211"/>
      <c r="BK91" s="211"/>
      <c r="BL91" s="21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211"/>
      <c r="CD91" s="211"/>
      <c r="CE91" s="211"/>
      <c r="CF91" s="211"/>
      <c r="CG91" s="211"/>
      <c r="CH91" s="211"/>
      <c r="CI91" s="211"/>
      <c r="CJ91" s="211"/>
      <c r="CK91" s="211"/>
      <c r="CL91" s="211"/>
      <c r="CM91" s="211"/>
      <c r="CN91" s="211"/>
      <c r="CO91" s="211"/>
      <c r="CP91" s="211"/>
      <c r="CQ91" s="211"/>
      <c r="CR91" s="211"/>
      <c r="CS91" s="211"/>
      <c r="CT91" s="211"/>
      <c r="CU91" s="211"/>
      <c r="CV91" s="211"/>
      <c r="CW91" s="211"/>
      <c r="CX91" s="211"/>
      <c r="CY91" s="211"/>
      <c r="CZ91" s="211"/>
      <c r="DA91" s="211"/>
      <c r="DB91" s="211"/>
      <c r="DC91" s="211"/>
      <c r="DD91" s="211"/>
      <c r="DE91" s="211"/>
      <c r="DF91" s="211"/>
      <c r="DG91" s="211"/>
      <c r="DH91" s="211"/>
      <c r="DI91" s="211"/>
      <c r="DJ91" s="211"/>
      <c r="DK91" s="211"/>
      <c r="DL91" s="211"/>
      <c r="DM91" s="211"/>
      <c r="DN91" s="211"/>
      <c r="DO91" s="211"/>
      <c r="DP91" s="211"/>
      <c r="DQ91" s="211"/>
      <c r="DR91" s="211"/>
      <c r="DS91" s="211"/>
      <c r="DT91" s="211"/>
      <c r="DU91" s="211"/>
      <c r="DV91" s="211"/>
      <c r="DW91" s="211"/>
      <c r="DX91" s="211"/>
      <c r="DY91" s="211"/>
      <c r="DZ91" s="211"/>
      <c r="EA91" s="211"/>
      <c r="EB91" s="211"/>
      <c r="EC91" s="211"/>
      <c r="ED91" s="211"/>
      <c r="EE91" s="211"/>
      <c r="EF91" s="211"/>
      <c r="EG91" s="211"/>
      <c r="EH91" s="211"/>
      <c r="EI91" s="211"/>
      <c r="EJ91" s="211"/>
      <c r="EK91" s="211"/>
      <c r="EL91" s="211"/>
      <c r="EM91" s="211"/>
      <c r="EN91" s="211"/>
      <c r="EO91" s="211"/>
      <c r="EP91" s="211"/>
      <c r="EQ91" s="211"/>
      <c r="ER91" s="211"/>
      <c r="ES91" s="211"/>
      <c r="ET91" s="211"/>
      <c r="EU91" s="211"/>
      <c r="EV91" s="211"/>
      <c r="EW91" s="211"/>
      <c r="EX91" s="211"/>
      <c r="EY91" s="211"/>
      <c r="EZ91" s="211"/>
      <c r="FA91" s="211"/>
      <c r="FB91" s="211"/>
      <c r="FC91" s="211"/>
      <c r="FD91" s="211"/>
      <c r="FE91" s="211"/>
      <c r="FF91" s="211"/>
      <c r="FG91" s="211"/>
      <c r="FH91" s="211"/>
      <c r="FI91" s="211"/>
      <c r="FJ91" s="211"/>
      <c r="FK91" s="211"/>
      <c r="FL91" s="211"/>
      <c r="FM91" s="211"/>
      <c r="FN91" s="211"/>
      <c r="FO91" s="211"/>
      <c r="FP91" s="211"/>
      <c r="FQ91" s="211"/>
      <c r="FR91" s="211"/>
      <c r="FS91" s="211"/>
      <c r="FT91" s="211"/>
      <c r="FU91" s="211"/>
      <c r="FV91" s="211"/>
      <c r="FW91" s="211"/>
      <c r="FX91" s="211"/>
      <c r="FY91" s="211"/>
      <c r="FZ91" s="211"/>
      <c r="GA91" s="211"/>
      <c r="GB91" s="211"/>
      <c r="GC91" s="211"/>
      <c r="GD91" s="211"/>
      <c r="GE91" s="211"/>
      <c r="GF91" s="211"/>
      <c r="GG91" s="211"/>
      <c r="GH91" s="211"/>
      <c r="GI91" s="211"/>
      <c r="GJ91" s="211"/>
      <c r="GK91" s="211"/>
      <c r="GL91" s="211"/>
      <c r="GM91" s="211"/>
      <c r="GN91" s="211"/>
      <c r="GO91" s="211"/>
      <c r="GP91" s="211"/>
      <c r="GQ91" s="211"/>
      <c r="GR91" s="211"/>
      <c r="GS91" s="211"/>
      <c r="GT91" s="211"/>
      <c r="GU91" s="211"/>
      <c r="GV91" s="211"/>
      <c r="GW91" s="211"/>
      <c r="GX91" s="211"/>
      <c r="GY91" s="211"/>
      <c r="GZ91" s="211"/>
      <c r="HA91" s="211"/>
      <c r="HB91" s="211"/>
      <c r="HC91" s="211"/>
      <c r="HD91" s="211"/>
      <c r="HE91" s="211"/>
      <c r="HF91" s="211"/>
      <c r="HG91" s="211"/>
      <c r="HH91" s="211"/>
      <c r="HI91" s="211"/>
      <c r="HJ91" s="211"/>
      <c r="HK91" s="211"/>
      <c r="HL91" s="211"/>
      <c r="HM91" s="211"/>
      <c r="HN91" s="211"/>
      <c r="HO91" s="211"/>
      <c r="HP91" s="211"/>
      <c r="HQ91" s="211"/>
      <c r="HR91" s="211"/>
      <c r="HS91" s="211"/>
      <c r="HT91" s="211"/>
      <c r="HU91" s="211"/>
      <c r="HV91" s="211"/>
      <c r="HW91" s="211"/>
      <c r="HX91" s="211"/>
      <c r="HY91" s="211"/>
      <c r="HZ91" s="211"/>
      <c r="IA91" s="211"/>
      <c r="IB91" s="211"/>
      <c r="IC91" s="211"/>
      <c r="ID91" s="211"/>
      <c r="IE91" s="211"/>
      <c r="IF91" s="211"/>
      <c r="IG91" s="211"/>
      <c r="IH91" s="211"/>
      <c r="II91" s="211"/>
      <c r="IJ91" s="211"/>
      <c r="IK91" s="211"/>
      <c r="IL91" s="211"/>
      <c r="IM91" s="211"/>
      <c r="IN91" s="211"/>
      <c r="IO91" s="211"/>
      <c r="IP91" s="211"/>
      <c r="IQ91" s="211"/>
    </row>
    <row r="92" spans="1:251" ht="63" x14ac:dyDescent="0.25">
      <c r="A92" s="172" t="s">
        <v>1223</v>
      </c>
      <c r="B92" s="182" t="s">
        <v>1224</v>
      </c>
      <c r="C92" s="184">
        <v>1584.5</v>
      </c>
      <c r="D92" s="184">
        <v>1697</v>
      </c>
      <c r="E92" s="184">
        <f t="shared" si="3"/>
        <v>107.10003155569581</v>
      </c>
      <c r="F92" s="209"/>
      <c r="G92" s="210"/>
      <c r="H92" s="209"/>
      <c r="I92" s="210"/>
      <c r="J92" s="209"/>
      <c r="K92" s="210"/>
      <c r="L92" s="209"/>
      <c r="M92" s="210"/>
      <c r="N92" s="209"/>
      <c r="O92" s="210"/>
      <c r="P92" s="209"/>
      <c r="Q92" s="210"/>
      <c r="R92" s="209"/>
      <c r="S92" s="210"/>
      <c r="T92" s="209"/>
      <c r="U92" s="210"/>
      <c r="V92" s="209"/>
      <c r="W92" s="210"/>
      <c r="X92" s="209"/>
      <c r="Y92" s="210"/>
      <c r="Z92" s="209"/>
      <c r="AA92" s="210"/>
      <c r="AB92" s="209"/>
      <c r="AC92" s="210"/>
      <c r="AD92" s="209"/>
      <c r="AE92" s="210"/>
      <c r="AF92" s="209"/>
      <c r="AG92" s="210"/>
      <c r="AH92" s="209"/>
      <c r="AI92" s="210"/>
      <c r="AJ92" s="209"/>
      <c r="AK92" s="210"/>
      <c r="AL92" s="209"/>
      <c r="AM92" s="210"/>
      <c r="AN92" s="209"/>
      <c r="AO92" s="210"/>
      <c r="AP92" s="209"/>
      <c r="AQ92" s="210"/>
      <c r="AR92" s="209"/>
      <c r="AS92" s="210"/>
      <c r="AT92" s="209"/>
      <c r="AU92" s="210"/>
      <c r="AV92" s="209"/>
      <c r="AW92" s="210"/>
      <c r="AX92" s="209"/>
      <c r="AY92" s="210"/>
      <c r="AZ92" s="209"/>
      <c r="BA92" s="210"/>
      <c r="BB92" s="209"/>
      <c r="BC92" s="210"/>
      <c r="BD92" s="209"/>
      <c r="BE92" s="210"/>
      <c r="BF92" s="209"/>
      <c r="BG92" s="210"/>
      <c r="BH92" s="209"/>
      <c r="BI92" s="210"/>
      <c r="BJ92" s="209"/>
      <c r="BK92" s="210"/>
      <c r="BL92" s="209"/>
      <c r="BM92" s="210"/>
      <c r="BN92" s="209"/>
      <c r="BO92" s="210"/>
      <c r="BP92" s="209"/>
      <c r="BQ92" s="210"/>
      <c r="BR92" s="209"/>
      <c r="BS92" s="210"/>
      <c r="BT92" s="209"/>
      <c r="BU92" s="210"/>
      <c r="BV92" s="209"/>
      <c r="BW92" s="210"/>
      <c r="BX92" s="209"/>
      <c r="BY92" s="210"/>
      <c r="BZ92" s="209"/>
      <c r="CA92" s="210"/>
      <c r="CB92" s="209"/>
      <c r="CC92" s="210"/>
      <c r="CD92" s="209"/>
      <c r="CE92" s="210"/>
      <c r="CF92" s="209"/>
      <c r="CG92" s="210"/>
      <c r="CH92" s="209"/>
      <c r="CI92" s="210"/>
      <c r="CJ92" s="209"/>
      <c r="CK92" s="210"/>
      <c r="CL92" s="209"/>
      <c r="CM92" s="210"/>
      <c r="CN92" s="209"/>
      <c r="CO92" s="210"/>
      <c r="CP92" s="209"/>
      <c r="CQ92" s="210"/>
      <c r="CR92" s="209"/>
      <c r="CS92" s="210"/>
      <c r="CT92" s="209"/>
      <c r="CU92" s="210"/>
      <c r="CV92" s="209"/>
      <c r="CW92" s="210"/>
      <c r="CX92" s="209"/>
      <c r="CY92" s="210"/>
      <c r="CZ92" s="209"/>
      <c r="DA92" s="210"/>
      <c r="DB92" s="209"/>
      <c r="DC92" s="210"/>
      <c r="DD92" s="209"/>
      <c r="DE92" s="210"/>
      <c r="DF92" s="209"/>
      <c r="DG92" s="210"/>
      <c r="DH92" s="209"/>
      <c r="DI92" s="210"/>
      <c r="DJ92" s="209"/>
      <c r="DK92" s="210"/>
      <c r="DL92" s="209"/>
      <c r="DM92" s="210"/>
      <c r="DN92" s="209"/>
      <c r="DO92" s="210"/>
      <c r="DP92" s="209"/>
      <c r="DQ92" s="210"/>
      <c r="DR92" s="209"/>
      <c r="DS92" s="210"/>
      <c r="DT92" s="209"/>
      <c r="DU92" s="210"/>
      <c r="DV92" s="209"/>
      <c r="DW92" s="210"/>
      <c r="DX92" s="209"/>
      <c r="DY92" s="210"/>
      <c r="DZ92" s="209"/>
      <c r="EA92" s="210"/>
      <c r="EB92" s="209"/>
      <c r="EC92" s="210"/>
      <c r="ED92" s="209"/>
      <c r="EE92" s="210"/>
      <c r="EF92" s="209"/>
      <c r="EG92" s="210"/>
      <c r="EH92" s="209"/>
      <c r="EI92" s="210"/>
      <c r="EJ92" s="209"/>
      <c r="EK92" s="210"/>
      <c r="EL92" s="209"/>
      <c r="EM92" s="210"/>
      <c r="EN92" s="209"/>
      <c r="EO92" s="210"/>
      <c r="EP92" s="209"/>
      <c r="EQ92" s="210"/>
      <c r="ER92" s="209"/>
      <c r="ES92" s="210"/>
      <c r="ET92" s="209"/>
      <c r="EU92" s="210"/>
      <c r="EV92" s="209"/>
      <c r="EW92" s="210"/>
      <c r="EX92" s="209"/>
      <c r="EY92" s="210"/>
      <c r="EZ92" s="209"/>
      <c r="FA92" s="210"/>
      <c r="FB92" s="209"/>
      <c r="FC92" s="210"/>
      <c r="FD92" s="209"/>
      <c r="FE92" s="210"/>
      <c r="FF92" s="209"/>
      <c r="FG92" s="210"/>
      <c r="FH92" s="209"/>
      <c r="FI92" s="210"/>
      <c r="FJ92" s="209"/>
      <c r="FK92" s="210"/>
      <c r="FL92" s="209"/>
      <c r="FM92" s="210"/>
      <c r="FN92" s="209"/>
      <c r="FO92" s="210"/>
      <c r="FP92" s="209"/>
      <c r="FQ92" s="210"/>
      <c r="FR92" s="209"/>
      <c r="FS92" s="210"/>
      <c r="FT92" s="209"/>
      <c r="FU92" s="210"/>
      <c r="FV92" s="209"/>
      <c r="FW92" s="210"/>
      <c r="FX92" s="209"/>
      <c r="FY92" s="210"/>
      <c r="FZ92" s="209"/>
      <c r="GA92" s="210"/>
      <c r="GB92" s="209"/>
      <c r="GC92" s="210"/>
      <c r="GD92" s="209"/>
      <c r="GE92" s="210"/>
      <c r="GF92" s="209"/>
      <c r="GG92" s="210"/>
      <c r="GH92" s="209"/>
      <c r="GI92" s="210"/>
      <c r="GJ92" s="209"/>
      <c r="GK92" s="210"/>
      <c r="GL92" s="209"/>
      <c r="GM92" s="210"/>
      <c r="GN92" s="209"/>
      <c r="GO92" s="210"/>
      <c r="GP92" s="209"/>
      <c r="GQ92" s="210"/>
      <c r="GR92" s="209"/>
      <c r="GS92" s="210"/>
      <c r="GT92" s="209"/>
      <c r="GU92" s="210"/>
      <c r="GV92" s="209"/>
      <c r="GW92" s="210"/>
      <c r="GX92" s="209"/>
      <c r="GY92" s="210"/>
      <c r="GZ92" s="209"/>
      <c r="HA92" s="210"/>
      <c r="HB92" s="209"/>
      <c r="HC92" s="210"/>
      <c r="HD92" s="209"/>
      <c r="HE92" s="210"/>
      <c r="HF92" s="209"/>
      <c r="HG92" s="210"/>
      <c r="HH92" s="209"/>
      <c r="HI92" s="210"/>
      <c r="HJ92" s="209"/>
      <c r="HK92" s="210"/>
      <c r="HL92" s="209"/>
      <c r="HM92" s="210"/>
      <c r="HN92" s="209"/>
      <c r="HO92" s="210"/>
      <c r="HP92" s="209"/>
      <c r="HQ92" s="210"/>
      <c r="HR92" s="209"/>
      <c r="HS92" s="210"/>
      <c r="HT92" s="209"/>
      <c r="HU92" s="210"/>
      <c r="HV92" s="209"/>
      <c r="HW92" s="210"/>
      <c r="HX92" s="209"/>
      <c r="HY92" s="210"/>
      <c r="HZ92" s="209"/>
      <c r="IA92" s="210"/>
      <c r="IB92" s="209"/>
      <c r="IC92" s="210"/>
      <c r="ID92" s="209"/>
      <c r="IE92" s="210"/>
      <c r="IF92" s="209"/>
      <c r="IG92" s="210"/>
      <c r="IH92" s="209"/>
      <c r="II92" s="210"/>
      <c r="IJ92" s="209"/>
      <c r="IK92" s="210"/>
      <c r="IL92" s="209"/>
      <c r="IM92" s="211"/>
      <c r="IN92" s="211"/>
      <c r="IO92" s="211"/>
      <c r="IP92" s="211"/>
      <c r="IQ92" s="211"/>
    </row>
    <row r="93" spans="1:251" ht="78.75" x14ac:dyDescent="0.25">
      <c r="A93" s="185" t="s">
        <v>1225</v>
      </c>
      <c r="B93" s="182" t="s">
        <v>1226</v>
      </c>
      <c r="C93" s="184">
        <v>94.1</v>
      </c>
      <c r="D93" s="184">
        <v>94.1</v>
      </c>
      <c r="E93" s="184">
        <f t="shared" si="3"/>
        <v>100</v>
      </c>
      <c r="F93" s="209"/>
      <c r="G93" s="210"/>
      <c r="H93" s="209"/>
      <c r="I93" s="210"/>
      <c r="J93" s="209"/>
      <c r="K93" s="210"/>
      <c r="L93" s="209"/>
      <c r="M93" s="210"/>
      <c r="N93" s="209"/>
      <c r="O93" s="210"/>
      <c r="P93" s="209"/>
      <c r="Q93" s="210"/>
      <c r="R93" s="209"/>
      <c r="S93" s="210"/>
      <c r="T93" s="209"/>
      <c r="U93" s="210"/>
      <c r="V93" s="209"/>
      <c r="W93" s="210"/>
      <c r="X93" s="209"/>
      <c r="Y93" s="210"/>
      <c r="Z93" s="209"/>
      <c r="AA93" s="210"/>
      <c r="AB93" s="209"/>
      <c r="AC93" s="210"/>
      <c r="AD93" s="209"/>
      <c r="AE93" s="210"/>
      <c r="AF93" s="209"/>
      <c r="AG93" s="210"/>
      <c r="AH93" s="209"/>
      <c r="AI93" s="210"/>
      <c r="AJ93" s="209"/>
      <c r="AK93" s="210"/>
      <c r="AL93" s="209"/>
      <c r="AM93" s="210"/>
      <c r="AN93" s="209"/>
      <c r="AO93" s="210"/>
      <c r="AP93" s="209"/>
      <c r="AQ93" s="210"/>
      <c r="AR93" s="209"/>
      <c r="AS93" s="210"/>
      <c r="AT93" s="209"/>
      <c r="AU93" s="210"/>
      <c r="AV93" s="209"/>
      <c r="AW93" s="210"/>
      <c r="AX93" s="209"/>
      <c r="AY93" s="210"/>
      <c r="AZ93" s="209"/>
      <c r="BA93" s="210"/>
      <c r="BB93" s="209"/>
      <c r="BC93" s="210"/>
      <c r="BD93" s="209"/>
      <c r="BE93" s="210"/>
      <c r="BF93" s="209"/>
      <c r="BG93" s="210"/>
      <c r="BH93" s="209"/>
      <c r="BI93" s="210"/>
      <c r="BJ93" s="209"/>
      <c r="BK93" s="210"/>
      <c r="BL93" s="209"/>
      <c r="BM93" s="210"/>
      <c r="BN93" s="209"/>
      <c r="BO93" s="210"/>
      <c r="BP93" s="209"/>
      <c r="BQ93" s="210"/>
      <c r="BR93" s="209"/>
      <c r="BS93" s="210"/>
      <c r="BT93" s="209"/>
      <c r="BU93" s="210"/>
      <c r="BV93" s="209"/>
      <c r="BW93" s="210"/>
      <c r="BX93" s="209"/>
      <c r="BY93" s="210"/>
      <c r="BZ93" s="209"/>
      <c r="CA93" s="210"/>
      <c r="CB93" s="209"/>
      <c r="CC93" s="210"/>
      <c r="CD93" s="209"/>
      <c r="CE93" s="210"/>
      <c r="CF93" s="209"/>
      <c r="CG93" s="210"/>
      <c r="CH93" s="209"/>
      <c r="CI93" s="210"/>
      <c r="CJ93" s="209"/>
      <c r="CK93" s="210"/>
      <c r="CL93" s="209"/>
      <c r="CM93" s="210"/>
      <c r="CN93" s="209"/>
      <c r="CO93" s="210"/>
      <c r="CP93" s="209"/>
      <c r="CQ93" s="210"/>
      <c r="CR93" s="209"/>
      <c r="CS93" s="210"/>
      <c r="CT93" s="209"/>
      <c r="CU93" s="210"/>
      <c r="CV93" s="209"/>
      <c r="CW93" s="210"/>
      <c r="CX93" s="209"/>
      <c r="CY93" s="210"/>
      <c r="CZ93" s="209"/>
      <c r="DA93" s="210"/>
      <c r="DB93" s="209"/>
      <c r="DC93" s="210"/>
      <c r="DD93" s="209"/>
      <c r="DE93" s="210"/>
      <c r="DF93" s="209"/>
      <c r="DG93" s="210"/>
      <c r="DH93" s="209"/>
      <c r="DI93" s="210"/>
      <c r="DJ93" s="209"/>
      <c r="DK93" s="210"/>
      <c r="DL93" s="209"/>
      <c r="DM93" s="210"/>
      <c r="DN93" s="209"/>
      <c r="DO93" s="210"/>
      <c r="DP93" s="209"/>
      <c r="DQ93" s="210"/>
      <c r="DR93" s="209"/>
      <c r="DS93" s="210"/>
      <c r="DT93" s="209"/>
      <c r="DU93" s="210"/>
      <c r="DV93" s="209"/>
      <c r="DW93" s="210"/>
      <c r="DX93" s="209"/>
      <c r="DY93" s="210"/>
      <c r="DZ93" s="209"/>
      <c r="EA93" s="210"/>
      <c r="EB93" s="209"/>
      <c r="EC93" s="210"/>
      <c r="ED93" s="209"/>
      <c r="EE93" s="210"/>
      <c r="EF93" s="209"/>
      <c r="EG93" s="210"/>
      <c r="EH93" s="209"/>
      <c r="EI93" s="210"/>
      <c r="EJ93" s="209"/>
      <c r="EK93" s="210"/>
      <c r="EL93" s="209"/>
      <c r="EM93" s="210"/>
      <c r="EN93" s="209"/>
      <c r="EO93" s="210"/>
      <c r="EP93" s="209"/>
      <c r="EQ93" s="210"/>
      <c r="ER93" s="209"/>
      <c r="ES93" s="210"/>
      <c r="ET93" s="209"/>
      <c r="EU93" s="210"/>
      <c r="EV93" s="209"/>
      <c r="EW93" s="210"/>
      <c r="EX93" s="209"/>
      <c r="EY93" s="210"/>
      <c r="EZ93" s="209"/>
      <c r="FA93" s="210"/>
      <c r="FB93" s="209"/>
      <c r="FC93" s="210"/>
      <c r="FD93" s="209"/>
      <c r="FE93" s="210"/>
      <c r="FF93" s="209"/>
      <c r="FG93" s="210"/>
      <c r="FH93" s="209"/>
      <c r="FI93" s="210"/>
      <c r="FJ93" s="209"/>
      <c r="FK93" s="210"/>
      <c r="FL93" s="209"/>
      <c r="FM93" s="210"/>
      <c r="FN93" s="209"/>
      <c r="FO93" s="210"/>
      <c r="FP93" s="209"/>
      <c r="FQ93" s="210"/>
      <c r="FR93" s="209"/>
      <c r="FS93" s="210"/>
      <c r="FT93" s="209"/>
      <c r="FU93" s="210"/>
      <c r="FV93" s="209"/>
      <c r="FW93" s="210"/>
      <c r="FX93" s="209"/>
      <c r="FY93" s="210"/>
      <c r="FZ93" s="209"/>
      <c r="GA93" s="210"/>
      <c r="GB93" s="209"/>
      <c r="GC93" s="210"/>
      <c r="GD93" s="209"/>
      <c r="GE93" s="210"/>
      <c r="GF93" s="209"/>
      <c r="GG93" s="210"/>
      <c r="GH93" s="209"/>
      <c r="GI93" s="210"/>
      <c r="GJ93" s="209"/>
      <c r="GK93" s="210"/>
      <c r="GL93" s="209"/>
      <c r="GM93" s="210"/>
      <c r="GN93" s="209"/>
      <c r="GO93" s="210"/>
      <c r="GP93" s="209"/>
      <c r="GQ93" s="210"/>
      <c r="GR93" s="209"/>
      <c r="GS93" s="210"/>
      <c r="GT93" s="209"/>
      <c r="GU93" s="210"/>
      <c r="GV93" s="209"/>
      <c r="GW93" s="210"/>
      <c r="GX93" s="209"/>
      <c r="GY93" s="210"/>
      <c r="GZ93" s="209"/>
      <c r="HA93" s="210"/>
      <c r="HB93" s="209"/>
      <c r="HC93" s="210"/>
      <c r="HD93" s="209"/>
      <c r="HE93" s="210"/>
      <c r="HF93" s="209"/>
      <c r="HG93" s="210"/>
      <c r="HH93" s="209"/>
      <c r="HI93" s="210"/>
      <c r="HJ93" s="209"/>
      <c r="HK93" s="210"/>
      <c r="HL93" s="209"/>
      <c r="HM93" s="210"/>
      <c r="HN93" s="209"/>
      <c r="HO93" s="210"/>
      <c r="HP93" s="209"/>
      <c r="HQ93" s="210"/>
      <c r="HR93" s="209"/>
      <c r="HS93" s="210"/>
      <c r="HT93" s="209"/>
      <c r="HU93" s="210"/>
      <c r="HV93" s="209"/>
      <c r="HW93" s="210"/>
      <c r="HX93" s="209"/>
      <c r="HY93" s="210"/>
      <c r="HZ93" s="209"/>
      <c r="IA93" s="210"/>
      <c r="IB93" s="209"/>
      <c r="IC93" s="210"/>
      <c r="ID93" s="209"/>
      <c r="IE93" s="210"/>
      <c r="IF93" s="209"/>
      <c r="IG93" s="210"/>
      <c r="IH93" s="209"/>
      <c r="II93" s="210"/>
      <c r="IJ93" s="209"/>
      <c r="IK93" s="210"/>
      <c r="IL93" s="209"/>
      <c r="IM93" s="211"/>
      <c r="IN93" s="211"/>
      <c r="IO93" s="211"/>
      <c r="IP93" s="211"/>
      <c r="IQ93" s="211"/>
    </row>
    <row r="94" spans="1:251" ht="116.25" customHeight="1" x14ac:dyDescent="0.25">
      <c r="A94" s="185" t="s">
        <v>1227</v>
      </c>
      <c r="B94" s="198" t="s">
        <v>1228</v>
      </c>
      <c r="C94" s="184">
        <v>313.3</v>
      </c>
      <c r="D94" s="184">
        <v>11547.6</v>
      </c>
      <c r="E94" s="184">
        <f t="shared" si="3"/>
        <v>3685.7963613150332</v>
      </c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180"/>
      <c r="BP94" s="180"/>
      <c r="BQ94" s="180"/>
      <c r="BR94" s="180"/>
      <c r="BS94" s="180"/>
      <c r="BT94" s="180"/>
      <c r="BU94" s="180"/>
      <c r="BV94" s="180"/>
      <c r="BW94" s="180"/>
      <c r="BX94" s="180"/>
      <c r="BY94" s="180"/>
      <c r="BZ94" s="180"/>
      <c r="CA94" s="180"/>
      <c r="CB94" s="180"/>
      <c r="CC94" s="180"/>
      <c r="CD94" s="180"/>
      <c r="CE94" s="180"/>
      <c r="CF94" s="180"/>
      <c r="CG94" s="180"/>
      <c r="CH94" s="180"/>
      <c r="CI94" s="180"/>
      <c r="CJ94" s="180"/>
      <c r="CK94" s="180"/>
      <c r="CL94" s="180"/>
      <c r="CM94" s="180"/>
      <c r="CN94" s="180"/>
      <c r="CO94" s="180"/>
      <c r="CP94" s="180"/>
      <c r="CQ94" s="180"/>
      <c r="CR94" s="180"/>
      <c r="CS94" s="180"/>
      <c r="CT94" s="180"/>
      <c r="CU94" s="180"/>
      <c r="CV94" s="180"/>
      <c r="CW94" s="180"/>
      <c r="CX94" s="180"/>
      <c r="CY94" s="180"/>
      <c r="CZ94" s="180"/>
      <c r="DA94" s="180"/>
      <c r="DB94" s="180"/>
      <c r="DC94" s="180"/>
      <c r="DD94" s="180"/>
      <c r="DE94" s="180"/>
      <c r="DF94" s="180"/>
      <c r="DG94" s="180"/>
      <c r="DH94" s="180"/>
      <c r="DI94" s="180"/>
      <c r="DJ94" s="180"/>
      <c r="DK94" s="180"/>
      <c r="DL94" s="180"/>
      <c r="DM94" s="180"/>
      <c r="DN94" s="180"/>
      <c r="DO94" s="180"/>
      <c r="DP94" s="180"/>
      <c r="DQ94" s="180"/>
      <c r="DR94" s="180"/>
      <c r="DS94" s="180"/>
      <c r="DT94" s="180"/>
      <c r="DU94" s="180"/>
      <c r="DV94" s="180"/>
      <c r="DW94" s="180"/>
      <c r="DX94" s="180"/>
      <c r="DY94" s="180"/>
      <c r="DZ94" s="180"/>
      <c r="EA94" s="180"/>
      <c r="EB94" s="180"/>
      <c r="EC94" s="180"/>
      <c r="ED94" s="180"/>
      <c r="EE94" s="180"/>
      <c r="EF94" s="180"/>
      <c r="EG94" s="180"/>
      <c r="EH94" s="180"/>
      <c r="EI94" s="180"/>
      <c r="EJ94" s="180"/>
      <c r="EK94" s="180"/>
      <c r="EL94" s="180"/>
      <c r="EM94" s="180"/>
      <c r="EN94" s="180"/>
      <c r="EO94" s="180"/>
      <c r="EP94" s="180"/>
      <c r="EQ94" s="180"/>
      <c r="ER94" s="180"/>
      <c r="ES94" s="180"/>
      <c r="ET94" s="180"/>
      <c r="EU94" s="180"/>
      <c r="EV94" s="180"/>
      <c r="EW94" s="180"/>
      <c r="EX94" s="180"/>
      <c r="EY94" s="180"/>
      <c r="EZ94" s="180"/>
      <c r="FA94" s="180"/>
      <c r="FB94" s="180"/>
      <c r="FC94" s="180"/>
      <c r="FD94" s="180"/>
      <c r="FE94" s="180"/>
      <c r="FF94" s="180"/>
      <c r="FG94" s="180"/>
      <c r="FH94" s="180"/>
      <c r="FI94" s="180"/>
      <c r="FJ94" s="180"/>
      <c r="FK94" s="180"/>
      <c r="FL94" s="180"/>
      <c r="FM94" s="180"/>
      <c r="FN94" s="180"/>
      <c r="FO94" s="180"/>
      <c r="FP94" s="180"/>
      <c r="FQ94" s="180"/>
      <c r="FR94" s="180"/>
      <c r="FS94" s="180"/>
      <c r="FT94" s="180"/>
      <c r="FU94" s="180"/>
      <c r="FV94" s="180"/>
      <c r="FW94" s="180"/>
      <c r="FX94" s="180"/>
      <c r="FY94" s="180"/>
      <c r="FZ94" s="180"/>
      <c r="GA94" s="180"/>
      <c r="GB94" s="180"/>
      <c r="GC94" s="180"/>
      <c r="GD94" s="180"/>
      <c r="GE94" s="180"/>
      <c r="GF94" s="180"/>
      <c r="GG94" s="180"/>
      <c r="GH94" s="180"/>
      <c r="GI94" s="180"/>
      <c r="GJ94" s="180"/>
      <c r="GK94" s="180"/>
      <c r="GL94" s="180"/>
      <c r="GM94" s="180"/>
      <c r="GN94" s="180"/>
      <c r="GO94" s="180"/>
      <c r="GP94" s="180"/>
      <c r="GQ94" s="180"/>
      <c r="GR94" s="180"/>
      <c r="GS94" s="180"/>
      <c r="GT94" s="180"/>
      <c r="GU94" s="180"/>
      <c r="GV94" s="180"/>
      <c r="GW94" s="180"/>
      <c r="GX94" s="180"/>
      <c r="GY94" s="180"/>
      <c r="GZ94" s="180"/>
      <c r="HA94" s="180"/>
      <c r="HB94" s="180"/>
      <c r="HC94" s="180"/>
      <c r="HD94" s="180"/>
      <c r="HE94" s="180"/>
      <c r="HF94" s="180"/>
      <c r="HG94" s="180"/>
      <c r="HH94" s="180"/>
      <c r="HI94" s="180"/>
      <c r="HJ94" s="180"/>
      <c r="HK94" s="180"/>
      <c r="HL94" s="180"/>
      <c r="HM94" s="180"/>
      <c r="HN94" s="180"/>
      <c r="HO94" s="180"/>
      <c r="HP94" s="180"/>
      <c r="HQ94" s="180"/>
      <c r="HR94" s="180"/>
      <c r="HS94" s="180"/>
      <c r="HT94" s="180"/>
      <c r="HU94" s="180"/>
      <c r="HV94" s="180"/>
      <c r="HW94" s="180"/>
      <c r="HX94" s="180"/>
      <c r="HY94" s="180"/>
      <c r="HZ94" s="180"/>
      <c r="IA94" s="180"/>
      <c r="IB94" s="180"/>
      <c r="IC94" s="180"/>
      <c r="ID94" s="180"/>
      <c r="IE94" s="180"/>
      <c r="IF94" s="180"/>
      <c r="IG94" s="180"/>
      <c r="IH94" s="180"/>
      <c r="II94" s="180"/>
      <c r="IJ94" s="180"/>
      <c r="IK94" s="180"/>
      <c r="IL94" s="195">
        <f>SUM(C94:IK94)</f>
        <v>15546.696361315033</v>
      </c>
      <c r="IM94" s="180"/>
      <c r="IN94" s="180"/>
      <c r="IO94" s="180"/>
      <c r="IP94" s="180"/>
      <c r="IQ94" s="180"/>
    </row>
    <row r="95" spans="1:251" ht="18.75" customHeight="1" x14ac:dyDescent="0.25">
      <c r="A95" s="177" t="s">
        <v>1229</v>
      </c>
      <c r="B95" s="178" t="s">
        <v>1230</v>
      </c>
      <c r="C95" s="179">
        <f>C96+C97+C98</f>
        <v>3579.2999999999997</v>
      </c>
      <c r="D95" s="179">
        <f>D96+D97+D98</f>
        <v>14135.699999999999</v>
      </c>
      <c r="E95" s="179">
        <f t="shared" si="3"/>
        <v>394.92917609588466</v>
      </c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7"/>
      <c r="AH95" s="207"/>
      <c r="AI95" s="207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  <c r="AT95" s="207"/>
      <c r="AU95" s="207"/>
      <c r="AV95" s="207"/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  <c r="BI95" s="207"/>
      <c r="BJ95" s="207"/>
      <c r="BK95" s="207"/>
      <c r="BL95" s="207"/>
      <c r="BM95" s="207"/>
      <c r="BN95" s="207"/>
      <c r="BO95" s="207"/>
      <c r="BP95" s="207"/>
      <c r="BQ95" s="207"/>
      <c r="BR95" s="207"/>
      <c r="BS95" s="207"/>
      <c r="BT95" s="207"/>
      <c r="BU95" s="207"/>
      <c r="BV95" s="207"/>
      <c r="BW95" s="207"/>
      <c r="BX95" s="207"/>
      <c r="BY95" s="207"/>
      <c r="BZ95" s="207"/>
      <c r="CA95" s="207"/>
      <c r="CB95" s="207"/>
      <c r="CC95" s="207"/>
      <c r="CD95" s="207"/>
      <c r="CE95" s="207"/>
      <c r="CF95" s="207"/>
      <c r="CG95" s="207"/>
      <c r="CH95" s="207"/>
      <c r="CI95" s="207"/>
      <c r="CJ95" s="207"/>
      <c r="CK95" s="207"/>
      <c r="CL95" s="207"/>
      <c r="CM95" s="207"/>
      <c r="CN95" s="207"/>
      <c r="CO95" s="207"/>
      <c r="CP95" s="207"/>
      <c r="CQ95" s="207"/>
      <c r="CR95" s="207"/>
      <c r="CS95" s="207"/>
      <c r="CT95" s="207"/>
      <c r="CU95" s="207"/>
      <c r="CV95" s="207"/>
      <c r="CW95" s="207"/>
      <c r="CX95" s="207"/>
      <c r="CY95" s="207"/>
      <c r="CZ95" s="207"/>
      <c r="DA95" s="207"/>
      <c r="DB95" s="207"/>
      <c r="DC95" s="207"/>
      <c r="DD95" s="207"/>
      <c r="DE95" s="207"/>
      <c r="DF95" s="207"/>
      <c r="DG95" s="207"/>
      <c r="DH95" s="207"/>
      <c r="DI95" s="207"/>
      <c r="DJ95" s="207"/>
      <c r="DK95" s="207"/>
      <c r="DL95" s="207"/>
      <c r="DM95" s="207"/>
      <c r="DN95" s="207"/>
      <c r="DO95" s="207"/>
      <c r="DP95" s="207"/>
      <c r="DQ95" s="207"/>
      <c r="DR95" s="207"/>
      <c r="DS95" s="207"/>
      <c r="DT95" s="207"/>
      <c r="DU95" s="207"/>
      <c r="DV95" s="207"/>
      <c r="DW95" s="207"/>
      <c r="DX95" s="207"/>
      <c r="DY95" s="207"/>
      <c r="DZ95" s="207"/>
      <c r="EA95" s="207"/>
      <c r="EB95" s="207"/>
      <c r="EC95" s="207"/>
      <c r="ED95" s="207"/>
      <c r="EE95" s="207"/>
      <c r="EF95" s="207"/>
      <c r="EG95" s="207"/>
      <c r="EH95" s="207"/>
      <c r="EI95" s="207"/>
      <c r="EJ95" s="207"/>
      <c r="EK95" s="207"/>
      <c r="EL95" s="207"/>
      <c r="EM95" s="207"/>
      <c r="EN95" s="207"/>
      <c r="EO95" s="207"/>
      <c r="EP95" s="207"/>
      <c r="EQ95" s="207"/>
      <c r="ER95" s="207"/>
      <c r="ES95" s="207"/>
      <c r="ET95" s="207"/>
      <c r="EU95" s="207"/>
      <c r="EV95" s="207"/>
      <c r="EW95" s="207"/>
      <c r="EX95" s="207"/>
      <c r="EY95" s="207"/>
      <c r="EZ95" s="207"/>
      <c r="FA95" s="207"/>
      <c r="FB95" s="207"/>
      <c r="FC95" s="207"/>
      <c r="FD95" s="207"/>
      <c r="FE95" s="207"/>
      <c r="FF95" s="207"/>
      <c r="FG95" s="207"/>
      <c r="FH95" s="207"/>
      <c r="FI95" s="207"/>
      <c r="FJ95" s="207"/>
      <c r="FK95" s="207"/>
      <c r="FL95" s="207"/>
      <c r="FM95" s="207"/>
      <c r="FN95" s="207"/>
      <c r="FO95" s="207"/>
      <c r="FP95" s="207"/>
      <c r="FQ95" s="207"/>
      <c r="FR95" s="207"/>
      <c r="FS95" s="207"/>
      <c r="FT95" s="207"/>
      <c r="FU95" s="207"/>
      <c r="FV95" s="207"/>
      <c r="FW95" s="207"/>
      <c r="FX95" s="207"/>
      <c r="FY95" s="207"/>
      <c r="FZ95" s="207"/>
      <c r="GA95" s="207"/>
      <c r="GB95" s="207"/>
      <c r="GC95" s="207"/>
      <c r="GD95" s="207"/>
      <c r="GE95" s="207"/>
      <c r="GF95" s="207"/>
      <c r="GG95" s="207"/>
      <c r="GH95" s="207"/>
      <c r="GI95" s="207"/>
      <c r="GJ95" s="207"/>
      <c r="GK95" s="207"/>
      <c r="GL95" s="207"/>
      <c r="GM95" s="207"/>
      <c r="GN95" s="207"/>
      <c r="GO95" s="207"/>
      <c r="GP95" s="207"/>
      <c r="GQ95" s="207"/>
      <c r="GR95" s="207"/>
      <c r="GS95" s="207"/>
      <c r="GT95" s="207"/>
      <c r="GU95" s="207"/>
      <c r="GV95" s="207"/>
      <c r="GW95" s="207"/>
      <c r="GX95" s="207"/>
      <c r="GY95" s="207"/>
      <c r="GZ95" s="207"/>
      <c r="HA95" s="207"/>
      <c r="HB95" s="207"/>
      <c r="HC95" s="207"/>
      <c r="HD95" s="207"/>
      <c r="HE95" s="207"/>
      <c r="HF95" s="207"/>
      <c r="HG95" s="207"/>
      <c r="HH95" s="207"/>
      <c r="HI95" s="207"/>
      <c r="HJ95" s="207"/>
      <c r="HK95" s="207"/>
      <c r="HL95" s="207"/>
      <c r="HM95" s="207"/>
      <c r="HN95" s="207"/>
      <c r="HO95" s="207"/>
      <c r="HP95" s="207"/>
      <c r="HQ95" s="207"/>
      <c r="HR95" s="207"/>
      <c r="HS95" s="207"/>
      <c r="HT95" s="207"/>
      <c r="HU95" s="207"/>
      <c r="HV95" s="207"/>
      <c r="HW95" s="207"/>
      <c r="HX95" s="207"/>
      <c r="HY95" s="207"/>
      <c r="HZ95" s="207"/>
      <c r="IA95" s="207"/>
      <c r="IB95" s="207"/>
      <c r="IC95" s="207"/>
      <c r="ID95" s="207"/>
      <c r="IE95" s="207"/>
      <c r="IF95" s="207"/>
      <c r="IG95" s="207"/>
      <c r="IH95" s="207"/>
      <c r="II95" s="207"/>
      <c r="IJ95" s="207"/>
      <c r="IK95" s="207"/>
      <c r="IL95" s="207"/>
      <c r="IM95" s="207"/>
      <c r="IN95" s="207"/>
      <c r="IO95" s="207"/>
      <c r="IP95" s="207"/>
      <c r="IQ95" s="207"/>
    </row>
    <row r="96" spans="1:251" ht="17.25" customHeight="1" x14ac:dyDescent="0.25">
      <c r="A96" s="172" t="s">
        <v>1231</v>
      </c>
      <c r="B96" s="199" t="s">
        <v>1232</v>
      </c>
      <c r="C96" s="184">
        <v>0</v>
      </c>
      <c r="D96" s="184">
        <v>372.5</v>
      </c>
      <c r="E96" s="184" t="s">
        <v>1076</v>
      </c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  <c r="AT96" s="207"/>
      <c r="AU96" s="207"/>
      <c r="AV96" s="207"/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  <c r="BI96" s="207"/>
      <c r="BJ96" s="207"/>
      <c r="BK96" s="207"/>
      <c r="BL96" s="207"/>
      <c r="BM96" s="207"/>
      <c r="BN96" s="207"/>
      <c r="BO96" s="207"/>
      <c r="BP96" s="207"/>
      <c r="BQ96" s="207"/>
      <c r="BR96" s="207"/>
      <c r="BS96" s="207"/>
      <c r="BT96" s="207"/>
      <c r="BU96" s="207"/>
      <c r="BV96" s="207"/>
      <c r="BW96" s="207"/>
      <c r="BX96" s="207"/>
      <c r="BY96" s="207"/>
      <c r="BZ96" s="207"/>
      <c r="CA96" s="207"/>
      <c r="CB96" s="207"/>
      <c r="CC96" s="207"/>
      <c r="CD96" s="207"/>
      <c r="CE96" s="207"/>
      <c r="CF96" s="207"/>
      <c r="CG96" s="207"/>
      <c r="CH96" s="207"/>
      <c r="CI96" s="207"/>
      <c r="CJ96" s="207"/>
      <c r="CK96" s="207"/>
      <c r="CL96" s="207"/>
      <c r="CM96" s="207"/>
      <c r="CN96" s="207"/>
      <c r="CO96" s="207"/>
      <c r="CP96" s="207"/>
      <c r="CQ96" s="207"/>
      <c r="CR96" s="207"/>
      <c r="CS96" s="207"/>
      <c r="CT96" s="207"/>
      <c r="CU96" s="207"/>
      <c r="CV96" s="207"/>
      <c r="CW96" s="207"/>
      <c r="CX96" s="207"/>
      <c r="CY96" s="207"/>
      <c r="CZ96" s="207"/>
      <c r="DA96" s="207"/>
      <c r="DB96" s="207"/>
      <c r="DC96" s="207"/>
      <c r="DD96" s="207"/>
      <c r="DE96" s="207"/>
      <c r="DF96" s="207"/>
      <c r="DG96" s="207"/>
      <c r="DH96" s="207"/>
      <c r="DI96" s="207"/>
      <c r="DJ96" s="207"/>
      <c r="DK96" s="207"/>
      <c r="DL96" s="207"/>
      <c r="DM96" s="207"/>
      <c r="DN96" s="207"/>
      <c r="DO96" s="207"/>
      <c r="DP96" s="207"/>
      <c r="DQ96" s="207"/>
      <c r="DR96" s="207"/>
      <c r="DS96" s="207"/>
      <c r="DT96" s="207"/>
      <c r="DU96" s="207"/>
      <c r="DV96" s="207"/>
      <c r="DW96" s="207"/>
      <c r="DX96" s="207"/>
      <c r="DY96" s="207"/>
      <c r="DZ96" s="207"/>
      <c r="EA96" s="207"/>
      <c r="EB96" s="207"/>
      <c r="EC96" s="207"/>
      <c r="ED96" s="207"/>
      <c r="EE96" s="207"/>
      <c r="EF96" s="207"/>
      <c r="EG96" s="207"/>
      <c r="EH96" s="207"/>
      <c r="EI96" s="207"/>
      <c r="EJ96" s="207"/>
      <c r="EK96" s="207"/>
      <c r="EL96" s="207"/>
      <c r="EM96" s="207"/>
      <c r="EN96" s="207"/>
      <c r="EO96" s="207"/>
      <c r="EP96" s="207"/>
      <c r="EQ96" s="207"/>
      <c r="ER96" s="207"/>
      <c r="ES96" s="207"/>
      <c r="ET96" s="207"/>
      <c r="EU96" s="207"/>
      <c r="EV96" s="207"/>
      <c r="EW96" s="207"/>
      <c r="EX96" s="207"/>
      <c r="EY96" s="207"/>
      <c r="EZ96" s="207"/>
      <c r="FA96" s="207"/>
      <c r="FB96" s="207"/>
      <c r="FC96" s="207"/>
      <c r="FD96" s="207"/>
      <c r="FE96" s="207"/>
      <c r="FF96" s="207"/>
      <c r="FG96" s="207"/>
      <c r="FH96" s="207"/>
      <c r="FI96" s="207"/>
      <c r="FJ96" s="207"/>
      <c r="FK96" s="207"/>
      <c r="FL96" s="207"/>
      <c r="FM96" s="207"/>
      <c r="FN96" s="207"/>
      <c r="FO96" s="207"/>
      <c r="FP96" s="207"/>
      <c r="FQ96" s="207"/>
      <c r="FR96" s="207"/>
      <c r="FS96" s="207"/>
      <c r="FT96" s="207"/>
      <c r="FU96" s="207"/>
      <c r="FV96" s="207"/>
      <c r="FW96" s="207"/>
      <c r="FX96" s="207"/>
      <c r="FY96" s="207"/>
      <c r="FZ96" s="207"/>
      <c r="GA96" s="207"/>
      <c r="GB96" s="207"/>
      <c r="GC96" s="207"/>
      <c r="GD96" s="207"/>
      <c r="GE96" s="207"/>
      <c r="GF96" s="207"/>
      <c r="GG96" s="207"/>
      <c r="GH96" s="207"/>
      <c r="GI96" s="207"/>
      <c r="GJ96" s="207"/>
      <c r="GK96" s="207"/>
      <c r="GL96" s="207"/>
      <c r="GM96" s="207"/>
      <c r="GN96" s="207"/>
      <c r="GO96" s="207"/>
      <c r="GP96" s="207"/>
      <c r="GQ96" s="207"/>
      <c r="GR96" s="207"/>
      <c r="GS96" s="207"/>
      <c r="GT96" s="207"/>
      <c r="GU96" s="207"/>
      <c r="GV96" s="207"/>
      <c r="GW96" s="207"/>
      <c r="GX96" s="207"/>
      <c r="GY96" s="207"/>
      <c r="GZ96" s="207"/>
      <c r="HA96" s="207"/>
      <c r="HB96" s="207"/>
      <c r="HC96" s="207"/>
      <c r="HD96" s="207"/>
      <c r="HE96" s="207"/>
      <c r="HF96" s="207"/>
      <c r="HG96" s="207"/>
      <c r="HH96" s="207"/>
      <c r="HI96" s="207"/>
      <c r="HJ96" s="207"/>
      <c r="HK96" s="207"/>
      <c r="HL96" s="207"/>
      <c r="HM96" s="207"/>
      <c r="HN96" s="207"/>
      <c r="HO96" s="207"/>
      <c r="HP96" s="207"/>
      <c r="HQ96" s="207"/>
      <c r="HR96" s="207"/>
      <c r="HS96" s="207"/>
      <c r="HT96" s="207"/>
      <c r="HU96" s="207"/>
      <c r="HV96" s="207"/>
      <c r="HW96" s="207"/>
      <c r="HX96" s="207"/>
      <c r="HY96" s="207"/>
      <c r="HZ96" s="207"/>
      <c r="IA96" s="207"/>
      <c r="IB96" s="207"/>
      <c r="IC96" s="207"/>
      <c r="ID96" s="207"/>
      <c r="IE96" s="207"/>
      <c r="IF96" s="207"/>
      <c r="IG96" s="207"/>
      <c r="IH96" s="207"/>
      <c r="II96" s="207"/>
      <c r="IJ96" s="207"/>
      <c r="IK96" s="207"/>
      <c r="IL96" s="207"/>
      <c r="IM96" s="207"/>
      <c r="IN96" s="207"/>
      <c r="IO96" s="207"/>
      <c r="IP96" s="207"/>
      <c r="IQ96" s="207"/>
    </row>
    <row r="97" spans="1:251" ht="15.75" x14ac:dyDescent="0.25">
      <c r="A97" s="172" t="s">
        <v>1233</v>
      </c>
      <c r="B97" s="199" t="s">
        <v>1038</v>
      </c>
      <c r="C97" s="212">
        <v>3254.6</v>
      </c>
      <c r="D97" s="212">
        <v>13447.4</v>
      </c>
      <c r="E97" s="184" t="s">
        <v>1234</v>
      </c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  <c r="AT97" s="207"/>
      <c r="AU97" s="207"/>
      <c r="AV97" s="207"/>
      <c r="AW97" s="207"/>
      <c r="AX97" s="207"/>
      <c r="AY97" s="207"/>
      <c r="AZ97" s="207"/>
      <c r="BA97" s="207"/>
      <c r="BB97" s="207"/>
      <c r="BC97" s="207"/>
      <c r="BD97" s="207"/>
      <c r="BE97" s="207"/>
      <c r="BF97" s="207"/>
      <c r="BG97" s="207"/>
      <c r="BH97" s="207"/>
      <c r="BI97" s="207"/>
      <c r="BJ97" s="207"/>
      <c r="BK97" s="207"/>
      <c r="BL97" s="207"/>
      <c r="BM97" s="207"/>
      <c r="BN97" s="207"/>
      <c r="BO97" s="207"/>
      <c r="BP97" s="207"/>
      <c r="BQ97" s="207"/>
      <c r="BR97" s="207"/>
      <c r="BS97" s="207"/>
      <c r="BT97" s="207"/>
      <c r="BU97" s="207"/>
      <c r="BV97" s="207"/>
      <c r="BW97" s="207"/>
      <c r="BX97" s="207"/>
      <c r="BY97" s="207"/>
      <c r="BZ97" s="207"/>
      <c r="CA97" s="207"/>
      <c r="CB97" s="207"/>
      <c r="CC97" s="207"/>
      <c r="CD97" s="207"/>
      <c r="CE97" s="207"/>
      <c r="CF97" s="207"/>
      <c r="CG97" s="207"/>
      <c r="CH97" s="207"/>
      <c r="CI97" s="207"/>
      <c r="CJ97" s="207"/>
      <c r="CK97" s="207"/>
      <c r="CL97" s="207"/>
      <c r="CM97" s="207"/>
      <c r="CN97" s="207"/>
      <c r="CO97" s="207"/>
      <c r="CP97" s="207"/>
      <c r="CQ97" s="207"/>
      <c r="CR97" s="207"/>
      <c r="CS97" s="207"/>
      <c r="CT97" s="207"/>
      <c r="CU97" s="207"/>
      <c r="CV97" s="207"/>
      <c r="CW97" s="207"/>
      <c r="CX97" s="207"/>
      <c r="CY97" s="207"/>
      <c r="CZ97" s="207"/>
      <c r="DA97" s="207"/>
      <c r="DB97" s="207"/>
      <c r="DC97" s="207"/>
      <c r="DD97" s="207"/>
      <c r="DE97" s="207"/>
      <c r="DF97" s="207"/>
      <c r="DG97" s="207"/>
      <c r="DH97" s="207"/>
      <c r="DI97" s="207"/>
      <c r="DJ97" s="207"/>
      <c r="DK97" s="207"/>
      <c r="DL97" s="207"/>
      <c r="DM97" s="207"/>
      <c r="DN97" s="207"/>
      <c r="DO97" s="207"/>
      <c r="DP97" s="207"/>
      <c r="DQ97" s="207"/>
      <c r="DR97" s="207"/>
      <c r="DS97" s="207"/>
      <c r="DT97" s="207"/>
      <c r="DU97" s="207"/>
      <c r="DV97" s="207"/>
      <c r="DW97" s="207"/>
      <c r="DX97" s="207"/>
      <c r="DY97" s="207"/>
      <c r="DZ97" s="207"/>
      <c r="EA97" s="207"/>
      <c r="EB97" s="207"/>
      <c r="EC97" s="207"/>
      <c r="ED97" s="207"/>
      <c r="EE97" s="207"/>
      <c r="EF97" s="207"/>
      <c r="EG97" s="207"/>
      <c r="EH97" s="207"/>
      <c r="EI97" s="207"/>
      <c r="EJ97" s="207"/>
      <c r="EK97" s="207"/>
      <c r="EL97" s="207"/>
      <c r="EM97" s="207"/>
      <c r="EN97" s="207"/>
      <c r="EO97" s="207"/>
      <c r="EP97" s="207"/>
      <c r="EQ97" s="207"/>
      <c r="ER97" s="207"/>
      <c r="ES97" s="207"/>
      <c r="ET97" s="207"/>
      <c r="EU97" s="207"/>
      <c r="EV97" s="207"/>
      <c r="EW97" s="207"/>
      <c r="EX97" s="207"/>
      <c r="EY97" s="207"/>
      <c r="EZ97" s="207"/>
      <c r="FA97" s="207"/>
      <c r="FB97" s="207"/>
      <c r="FC97" s="207"/>
      <c r="FD97" s="207"/>
      <c r="FE97" s="207"/>
      <c r="FF97" s="207"/>
      <c r="FG97" s="207"/>
      <c r="FH97" s="207"/>
      <c r="FI97" s="207"/>
      <c r="FJ97" s="207"/>
      <c r="FK97" s="207"/>
      <c r="FL97" s="207"/>
      <c r="FM97" s="207"/>
      <c r="FN97" s="207"/>
      <c r="FO97" s="207"/>
      <c r="FP97" s="207"/>
      <c r="FQ97" s="207"/>
      <c r="FR97" s="207"/>
      <c r="FS97" s="207"/>
      <c r="FT97" s="207"/>
      <c r="FU97" s="207"/>
      <c r="FV97" s="207"/>
      <c r="FW97" s="207"/>
      <c r="FX97" s="207"/>
      <c r="FY97" s="207"/>
      <c r="FZ97" s="207"/>
      <c r="GA97" s="207"/>
      <c r="GB97" s="207"/>
      <c r="GC97" s="207"/>
      <c r="GD97" s="207"/>
      <c r="GE97" s="207"/>
      <c r="GF97" s="207"/>
      <c r="GG97" s="207"/>
      <c r="GH97" s="207"/>
      <c r="GI97" s="207"/>
      <c r="GJ97" s="207"/>
      <c r="GK97" s="207"/>
      <c r="GL97" s="207"/>
      <c r="GM97" s="207"/>
      <c r="GN97" s="207"/>
      <c r="GO97" s="207"/>
      <c r="GP97" s="207"/>
      <c r="GQ97" s="207"/>
      <c r="GR97" s="207"/>
      <c r="GS97" s="207"/>
      <c r="GT97" s="207"/>
      <c r="GU97" s="207"/>
      <c r="GV97" s="207"/>
      <c r="GW97" s="207"/>
      <c r="GX97" s="207"/>
      <c r="GY97" s="207"/>
      <c r="GZ97" s="207"/>
      <c r="HA97" s="207"/>
      <c r="HB97" s="207"/>
      <c r="HC97" s="207"/>
      <c r="HD97" s="207"/>
      <c r="HE97" s="207"/>
      <c r="HF97" s="207"/>
      <c r="HG97" s="207"/>
      <c r="HH97" s="207"/>
      <c r="HI97" s="207"/>
      <c r="HJ97" s="207"/>
      <c r="HK97" s="207"/>
      <c r="HL97" s="207"/>
      <c r="HM97" s="207"/>
      <c r="HN97" s="207"/>
      <c r="HO97" s="207"/>
      <c r="HP97" s="207"/>
      <c r="HQ97" s="207"/>
      <c r="HR97" s="207"/>
      <c r="HS97" s="207"/>
      <c r="HT97" s="207"/>
      <c r="HU97" s="207"/>
      <c r="HV97" s="207"/>
      <c r="HW97" s="207"/>
      <c r="HX97" s="207"/>
      <c r="HY97" s="207"/>
      <c r="HZ97" s="207"/>
      <c r="IA97" s="207"/>
      <c r="IB97" s="207"/>
      <c r="IC97" s="207"/>
      <c r="ID97" s="207"/>
      <c r="IE97" s="207"/>
      <c r="IF97" s="207"/>
      <c r="IG97" s="207"/>
      <c r="IH97" s="207"/>
      <c r="II97" s="207"/>
      <c r="IJ97" s="207"/>
      <c r="IK97" s="207"/>
      <c r="IL97" s="207"/>
      <c r="IM97" s="207"/>
      <c r="IN97" s="207"/>
      <c r="IO97" s="207"/>
      <c r="IP97" s="207"/>
      <c r="IQ97" s="207"/>
    </row>
    <row r="98" spans="1:251" ht="31.5" x14ac:dyDescent="0.25">
      <c r="A98" s="172" t="s">
        <v>1235</v>
      </c>
      <c r="B98" s="199" t="s">
        <v>1040</v>
      </c>
      <c r="C98" s="212">
        <v>324.7</v>
      </c>
      <c r="D98" s="212">
        <v>315.8</v>
      </c>
      <c r="E98" s="184">
        <f t="shared" ref="E98:E117" si="4">D98/C98*100</f>
        <v>97.259008315368035</v>
      </c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  <c r="AT98" s="207"/>
      <c r="AU98" s="207"/>
      <c r="AV98" s="207"/>
      <c r="AW98" s="207"/>
      <c r="AX98" s="207"/>
      <c r="AY98" s="207"/>
      <c r="AZ98" s="207"/>
      <c r="BA98" s="207"/>
      <c r="BB98" s="207"/>
      <c r="BC98" s="207"/>
      <c r="BD98" s="207"/>
      <c r="BE98" s="207"/>
      <c r="BF98" s="207"/>
      <c r="BG98" s="207"/>
      <c r="BH98" s="207"/>
      <c r="BI98" s="207"/>
      <c r="BJ98" s="207"/>
      <c r="BK98" s="207"/>
      <c r="BL98" s="207"/>
      <c r="BM98" s="207"/>
      <c r="BN98" s="207"/>
      <c r="BO98" s="207"/>
      <c r="BP98" s="207"/>
      <c r="BQ98" s="207"/>
      <c r="BR98" s="207"/>
      <c r="BS98" s="207"/>
      <c r="BT98" s="207"/>
      <c r="BU98" s="207"/>
      <c r="BV98" s="207"/>
      <c r="BW98" s="207"/>
      <c r="BX98" s="207"/>
      <c r="BY98" s="207"/>
      <c r="BZ98" s="207"/>
      <c r="CA98" s="207"/>
      <c r="CB98" s="207"/>
      <c r="CC98" s="207"/>
      <c r="CD98" s="207"/>
      <c r="CE98" s="207"/>
      <c r="CF98" s="207"/>
      <c r="CG98" s="207"/>
      <c r="CH98" s="207"/>
      <c r="CI98" s="207"/>
      <c r="CJ98" s="207"/>
      <c r="CK98" s="207"/>
      <c r="CL98" s="207"/>
      <c r="CM98" s="207"/>
      <c r="CN98" s="207"/>
      <c r="CO98" s="207"/>
      <c r="CP98" s="207"/>
      <c r="CQ98" s="207"/>
      <c r="CR98" s="207"/>
      <c r="CS98" s="207"/>
      <c r="CT98" s="207"/>
      <c r="CU98" s="207"/>
      <c r="CV98" s="207"/>
      <c r="CW98" s="207"/>
      <c r="CX98" s="207"/>
      <c r="CY98" s="207"/>
      <c r="CZ98" s="207"/>
      <c r="DA98" s="207"/>
      <c r="DB98" s="207"/>
      <c r="DC98" s="207"/>
      <c r="DD98" s="207"/>
      <c r="DE98" s="207"/>
      <c r="DF98" s="207"/>
      <c r="DG98" s="207"/>
      <c r="DH98" s="207"/>
      <c r="DI98" s="207"/>
      <c r="DJ98" s="207"/>
      <c r="DK98" s="207"/>
      <c r="DL98" s="207"/>
      <c r="DM98" s="207"/>
      <c r="DN98" s="207"/>
      <c r="DO98" s="207"/>
      <c r="DP98" s="207"/>
      <c r="DQ98" s="207"/>
      <c r="DR98" s="207"/>
      <c r="DS98" s="207"/>
      <c r="DT98" s="207"/>
      <c r="DU98" s="207"/>
      <c r="DV98" s="207"/>
      <c r="DW98" s="207"/>
      <c r="DX98" s="207"/>
      <c r="DY98" s="207"/>
      <c r="DZ98" s="207"/>
      <c r="EA98" s="207"/>
      <c r="EB98" s="207"/>
      <c r="EC98" s="207"/>
      <c r="ED98" s="207"/>
      <c r="EE98" s="207"/>
      <c r="EF98" s="207"/>
      <c r="EG98" s="207"/>
      <c r="EH98" s="207"/>
      <c r="EI98" s="207"/>
      <c r="EJ98" s="207"/>
      <c r="EK98" s="207"/>
      <c r="EL98" s="207"/>
      <c r="EM98" s="207"/>
      <c r="EN98" s="207"/>
      <c r="EO98" s="207"/>
      <c r="EP98" s="207"/>
      <c r="EQ98" s="207"/>
      <c r="ER98" s="207"/>
      <c r="ES98" s="207"/>
      <c r="ET98" s="207"/>
      <c r="EU98" s="207"/>
      <c r="EV98" s="207"/>
      <c r="EW98" s="207"/>
      <c r="EX98" s="207"/>
      <c r="EY98" s="207"/>
      <c r="EZ98" s="207"/>
      <c r="FA98" s="207"/>
      <c r="FB98" s="207"/>
      <c r="FC98" s="207"/>
      <c r="FD98" s="207"/>
      <c r="FE98" s="207"/>
      <c r="FF98" s="207"/>
      <c r="FG98" s="207"/>
      <c r="FH98" s="207"/>
      <c r="FI98" s="207"/>
      <c r="FJ98" s="207"/>
      <c r="FK98" s="207"/>
      <c r="FL98" s="207"/>
      <c r="FM98" s="207"/>
      <c r="FN98" s="207"/>
      <c r="FO98" s="207"/>
      <c r="FP98" s="207"/>
      <c r="FQ98" s="207"/>
      <c r="FR98" s="207"/>
      <c r="FS98" s="207"/>
      <c r="FT98" s="207"/>
      <c r="FU98" s="207"/>
      <c r="FV98" s="207"/>
      <c r="FW98" s="207"/>
      <c r="FX98" s="207"/>
      <c r="FY98" s="207"/>
      <c r="FZ98" s="207"/>
      <c r="GA98" s="207"/>
      <c r="GB98" s="207"/>
      <c r="GC98" s="207"/>
      <c r="GD98" s="207"/>
      <c r="GE98" s="207"/>
      <c r="GF98" s="207"/>
      <c r="GG98" s="207"/>
      <c r="GH98" s="207"/>
      <c r="GI98" s="207"/>
      <c r="GJ98" s="207"/>
      <c r="GK98" s="207"/>
      <c r="GL98" s="207"/>
      <c r="GM98" s="207"/>
      <c r="GN98" s="207"/>
      <c r="GO98" s="207"/>
      <c r="GP98" s="207"/>
      <c r="GQ98" s="207"/>
      <c r="GR98" s="207"/>
      <c r="GS98" s="207"/>
      <c r="GT98" s="207"/>
      <c r="GU98" s="207"/>
      <c r="GV98" s="207"/>
      <c r="GW98" s="207"/>
      <c r="GX98" s="207"/>
      <c r="GY98" s="207"/>
      <c r="GZ98" s="207"/>
      <c r="HA98" s="207"/>
      <c r="HB98" s="207"/>
      <c r="HC98" s="207"/>
      <c r="HD98" s="207"/>
      <c r="HE98" s="207"/>
      <c r="HF98" s="207"/>
      <c r="HG98" s="207"/>
      <c r="HH98" s="207"/>
      <c r="HI98" s="207"/>
      <c r="HJ98" s="207"/>
      <c r="HK98" s="207"/>
      <c r="HL98" s="207"/>
      <c r="HM98" s="207"/>
      <c r="HN98" s="207"/>
      <c r="HO98" s="207"/>
      <c r="HP98" s="207"/>
      <c r="HQ98" s="207"/>
      <c r="HR98" s="207"/>
      <c r="HS98" s="207"/>
      <c r="HT98" s="207"/>
      <c r="HU98" s="207"/>
      <c r="HV98" s="207"/>
      <c r="HW98" s="207"/>
      <c r="HX98" s="207"/>
      <c r="HY98" s="207"/>
      <c r="HZ98" s="207"/>
      <c r="IA98" s="207"/>
      <c r="IB98" s="207"/>
      <c r="IC98" s="207"/>
      <c r="ID98" s="207"/>
      <c r="IE98" s="207"/>
      <c r="IF98" s="207"/>
      <c r="IG98" s="207"/>
      <c r="IH98" s="207"/>
      <c r="II98" s="207"/>
      <c r="IJ98" s="207"/>
      <c r="IK98" s="207"/>
      <c r="IL98" s="207"/>
      <c r="IM98" s="207"/>
      <c r="IN98" s="207"/>
      <c r="IO98" s="207"/>
      <c r="IP98" s="207"/>
      <c r="IQ98" s="207"/>
    </row>
    <row r="99" spans="1:251" ht="15.75" x14ac:dyDescent="0.25">
      <c r="A99" s="278" t="s">
        <v>1236</v>
      </c>
      <c r="B99" s="279"/>
      <c r="C99" s="179">
        <f>C35+C46+C50+C55+C66+C95</f>
        <v>166396</v>
      </c>
      <c r="D99" s="179">
        <f>D35+D46+D50+D55+D66+D95</f>
        <v>227666.60000000006</v>
      </c>
      <c r="E99" s="179">
        <f t="shared" si="4"/>
        <v>136.82215918651895</v>
      </c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207"/>
      <c r="AH99" s="207"/>
      <c r="AI99" s="207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  <c r="AT99" s="207"/>
      <c r="AU99" s="207"/>
      <c r="AV99" s="207"/>
      <c r="AW99" s="207"/>
      <c r="AX99" s="207"/>
      <c r="AY99" s="207"/>
      <c r="AZ99" s="207"/>
      <c r="BA99" s="207"/>
      <c r="BB99" s="207"/>
      <c r="BC99" s="207"/>
      <c r="BD99" s="207"/>
      <c r="BE99" s="207"/>
      <c r="BF99" s="207"/>
      <c r="BG99" s="207"/>
      <c r="BH99" s="207"/>
      <c r="BI99" s="207"/>
      <c r="BJ99" s="207"/>
      <c r="BK99" s="207"/>
      <c r="BL99" s="207"/>
      <c r="BM99" s="207"/>
      <c r="BN99" s="207"/>
      <c r="BO99" s="207"/>
      <c r="BP99" s="207"/>
      <c r="BQ99" s="207"/>
      <c r="BR99" s="207"/>
      <c r="BS99" s="207"/>
      <c r="BT99" s="207"/>
      <c r="BU99" s="207"/>
      <c r="BV99" s="207"/>
      <c r="BW99" s="207"/>
      <c r="BX99" s="207"/>
      <c r="BY99" s="207"/>
      <c r="BZ99" s="207"/>
      <c r="CA99" s="207"/>
      <c r="CB99" s="207"/>
      <c r="CC99" s="207"/>
      <c r="CD99" s="207"/>
      <c r="CE99" s="207"/>
      <c r="CF99" s="207"/>
      <c r="CG99" s="207"/>
      <c r="CH99" s="207"/>
      <c r="CI99" s="207"/>
      <c r="CJ99" s="207"/>
      <c r="CK99" s="207"/>
      <c r="CL99" s="207"/>
      <c r="CM99" s="207"/>
      <c r="CN99" s="207"/>
      <c r="CO99" s="207"/>
      <c r="CP99" s="207"/>
      <c r="CQ99" s="207"/>
      <c r="CR99" s="207"/>
      <c r="CS99" s="207"/>
      <c r="CT99" s="207"/>
      <c r="CU99" s="207"/>
      <c r="CV99" s="207"/>
      <c r="CW99" s="207"/>
      <c r="CX99" s="207"/>
      <c r="CY99" s="207"/>
      <c r="CZ99" s="207"/>
      <c r="DA99" s="207"/>
      <c r="DB99" s="207"/>
      <c r="DC99" s="207"/>
      <c r="DD99" s="207"/>
      <c r="DE99" s="207"/>
      <c r="DF99" s="207"/>
      <c r="DG99" s="207"/>
      <c r="DH99" s="207"/>
      <c r="DI99" s="207"/>
      <c r="DJ99" s="207"/>
      <c r="DK99" s="207"/>
      <c r="DL99" s="207"/>
      <c r="DM99" s="207"/>
      <c r="DN99" s="207"/>
      <c r="DO99" s="207"/>
      <c r="DP99" s="207"/>
      <c r="DQ99" s="207"/>
      <c r="DR99" s="207"/>
      <c r="DS99" s="207"/>
      <c r="DT99" s="207"/>
      <c r="DU99" s="207"/>
      <c r="DV99" s="207"/>
      <c r="DW99" s="207"/>
      <c r="DX99" s="207"/>
      <c r="DY99" s="207"/>
      <c r="DZ99" s="207"/>
      <c r="EA99" s="207"/>
      <c r="EB99" s="207"/>
      <c r="EC99" s="207"/>
      <c r="ED99" s="207"/>
      <c r="EE99" s="207"/>
      <c r="EF99" s="207"/>
      <c r="EG99" s="207"/>
      <c r="EH99" s="207"/>
      <c r="EI99" s="207"/>
      <c r="EJ99" s="207"/>
      <c r="EK99" s="207"/>
      <c r="EL99" s="207"/>
      <c r="EM99" s="207"/>
      <c r="EN99" s="207"/>
      <c r="EO99" s="207"/>
      <c r="EP99" s="207"/>
      <c r="EQ99" s="207"/>
      <c r="ER99" s="207"/>
      <c r="ES99" s="207"/>
      <c r="ET99" s="207"/>
      <c r="EU99" s="207"/>
      <c r="EV99" s="207"/>
      <c r="EW99" s="207"/>
      <c r="EX99" s="207"/>
      <c r="EY99" s="207"/>
      <c r="EZ99" s="207"/>
      <c r="FA99" s="207"/>
      <c r="FB99" s="207"/>
      <c r="FC99" s="207"/>
      <c r="FD99" s="207"/>
      <c r="FE99" s="207"/>
      <c r="FF99" s="207"/>
      <c r="FG99" s="207"/>
      <c r="FH99" s="207"/>
      <c r="FI99" s="207"/>
      <c r="FJ99" s="207"/>
      <c r="FK99" s="207"/>
      <c r="FL99" s="207"/>
      <c r="FM99" s="207"/>
      <c r="FN99" s="207"/>
      <c r="FO99" s="207"/>
      <c r="FP99" s="207"/>
      <c r="FQ99" s="207"/>
      <c r="FR99" s="207"/>
      <c r="FS99" s="207"/>
      <c r="FT99" s="207"/>
      <c r="FU99" s="207"/>
      <c r="FV99" s="207"/>
      <c r="FW99" s="207"/>
      <c r="FX99" s="207"/>
      <c r="FY99" s="207"/>
      <c r="FZ99" s="207"/>
      <c r="GA99" s="207"/>
      <c r="GB99" s="207"/>
      <c r="GC99" s="207"/>
      <c r="GD99" s="207"/>
      <c r="GE99" s="207"/>
      <c r="GF99" s="207"/>
      <c r="GG99" s="207"/>
      <c r="GH99" s="207"/>
      <c r="GI99" s="207"/>
      <c r="GJ99" s="207"/>
      <c r="GK99" s="207"/>
      <c r="GL99" s="207"/>
      <c r="GM99" s="207"/>
      <c r="GN99" s="207"/>
      <c r="GO99" s="207"/>
      <c r="GP99" s="207"/>
      <c r="GQ99" s="207"/>
      <c r="GR99" s="207"/>
      <c r="GS99" s="207"/>
      <c r="GT99" s="207"/>
      <c r="GU99" s="207"/>
      <c r="GV99" s="207"/>
      <c r="GW99" s="207"/>
      <c r="GX99" s="207"/>
      <c r="GY99" s="207"/>
      <c r="GZ99" s="207"/>
      <c r="HA99" s="207"/>
      <c r="HB99" s="207"/>
      <c r="HC99" s="207"/>
      <c r="HD99" s="207"/>
      <c r="HE99" s="207"/>
      <c r="HF99" s="207"/>
      <c r="HG99" s="207"/>
      <c r="HH99" s="207"/>
      <c r="HI99" s="207"/>
      <c r="HJ99" s="207"/>
      <c r="HK99" s="207"/>
      <c r="HL99" s="207"/>
      <c r="HM99" s="207"/>
      <c r="HN99" s="207"/>
      <c r="HO99" s="207"/>
      <c r="HP99" s="207"/>
      <c r="HQ99" s="207"/>
      <c r="HR99" s="207"/>
      <c r="HS99" s="207"/>
      <c r="HT99" s="207"/>
      <c r="HU99" s="207"/>
      <c r="HV99" s="207"/>
      <c r="HW99" s="207"/>
      <c r="HX99" s="207"/>
      <c r="HY99" s="207"/>
      <c r="HZ99" s="207"/>
      <c r="IA99" s="207"/>
      <c r="IB99" s="207"/>
      <c r="IC99" s="207"/>
      <c r="ID99" s="207"/>
      <c r="IE99" s="207"/>
      <c r="IF99" s="207"/>
      <c r="IG99" s="207"/>
      <c r="IH99" s="207"/>
      <c r="II99" s="207"/>
      <c r="IJ99" s="207"/>
      <c r="IK99" s="207"/>
      <c r="IL99" s="207"/>
      <c r="IM99" s="207"/>
      <c r="IN99" s="207"/>
      <c r="IO99" s="207"/>
      <c r="IP99" s="207"/>
      <c r="IQ99" s="207"/>
    </row>
    <row r="100" spans="1:251" ht="21" customHeight="1" x14ac:dyDescent="0.25">
      <c r="A100" s="177" t="s">
        <v>1237</v>
      </c>
      <c r="B100" s="213" t="s">
        <v>1238</v>
      </c>
      <c r="C100" s="179">
        <f>C34+C99</f>
        <v>2160513.0999999996</v>
      </c>
      <c r="D100" s="179">
        <f>D34+D99</f>
        <v>2271291.1</v>
      </c>
      <c r="E100" s="179">
        <f t="shared" si="4"/>
        <v>105.12739311786632</v>
      </c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  <c r="BI100" s="207"/>
      <c r="BJ100" s="207"/>
      <c r="BK100" s="207"/>
      <c r="BL100" s="207"/>
      <c r="BM100" s="207"/>
      <c r="BN100" s="207"/>
      <c r="BO100" s="207"/>
      <c r="BP100" s="207"/>
      <c r="BQ100" s="207"/>
      <c r="BR100" s="207"/>
      <c r="BS100" s="207"/>
      <c r="BT100" s="207"/>
      <c r="BU100" s="207"/>
      <c r="BV100" s="207"/>
      <c r="BW100" s="207"/>
      <c r="BX100" s="207"/>
      <c r="BY100" s="207"/>
      <c r="BZ100" s="207"/>
      <c r="CA100" s="207"/>
      <c r="CB100" s="207"/>
      <c r="CC100" s="207"/>
      <c r="CD100" s="207"/>
      <c r="CE100" s="207"/>
      <c r="CF100" s="207"/>
      <c r="CG100" s="207"/>
      <c r="CH100" s="207"/>
      <c r="CI100" s="207"/>
      <c r="CJ100" s="207"/>
      <c r="CK100" s="207"/>
      <c r="CL100" s="207"/>
      <c r="CM100" s="207"/>
      <c r="CN100" s="207"/>
      <c r="CO100" s="207"/>
      <c r="CP100" s="207"/>
      <c r="CQ100" s="207"/>
      <c r="CR100" s="207"/>
      <c r="CS100" s="207"/>
      <c r="CT100" s="207"/>
      <c r="CU100" s="207"/>
      <c r="CV100" s="207"/>
      <c r="CW100" s="207"/>
      <c r="CX100" s="207"/>
      <c r="CY100" s="207"/>
      <c r="CZ100" s="207"/>
      <c r="DA100" s="207"/>
      <c r="DB100" s="207"/>
      <c r="DC100" s="207"/>
      <c r="DD100" s="207"/>
      <c r="DE100" s="207"/>
      <c r="DF100" s="207"/>
      <c r="DG100" s="207"/>
      <c r="DH100" s="207"/>
      <c r="DI100" s="207"/>
      <c r="DJ100" s="207"/>
      <c r="DK100" s="207"/>
      <c r="DL100" s="207"/>
      <c r="DM100" s="207"/>
      <c r="DN100" s="207"/>
      <c r="DO100" s="207"/>
      <c r="DP100" s="207"/>
      <c r="DQ100" s="207"/>
      <c r="DR100" s="207"/>
      <c r="DS100" s="207"/>
      <c r="DT100" s="207"/>
      <c r="DU100" s="207"/>
      <c r="DV100" s="207"/>
      <c r="DW100" s="207"/>
      <c r="DX100" s="207"/>
      <c r="DY100" s="207"/>
      <c r="DZ100" s="207"/>
      <c r="EA100" s="207"/>
      <c r="EB100" s="207"/>
      <c r="EC100" s="207"/>
      <c r="ED100" s="207"/>
      <c r="EE100" s="207"/>
      <c r="EF100" s="207"/>
      <c r="EG100" s="207"/>
      <c r="EH100" s="207"/>
      <c r="EI100" s="207"/>
      <c r="EJ100" s="207"/>
      <c r="EK100" s="207"/>
      <c r="EL100" s="207"/>
      <c r="EM100" s="207"/>
      <c r="EN100" s="207"/>
      <c r="EO100" s="207"/>
      <c r="EP100" s="207"/>
      <c r="EQ100" s="207"/>
      <c r="ER100" s="207"/>
      <c r="ES100" s="207"/>
      <c r="ET100" s="207"/>
      <c r="EU100" s="207"/>
      <c r="EV100" s="207"/>
      <c r="EW100" s="207"/>
      <c r="EX100" s="207"/>
      <c r="EY100" s="207"/>
      <c r="EZ100" s="207"/>
      <c r="FA100" s="207"/>
      <c r="FB100" s="207"/>
      <c r="FC100" s="207"/>
      <c r="FD100" s="207"/>
      <c r="FE100" s="207"/>
      <c r="FF100" s="207"/>
      <c r="FG100" s="207"/>
      <c r="FH100" s="207"/>
      <c r="FI100" s="207"/>
      <c r="FJ100" s="207"/>
      <c r="FK100" s="207"/>
      <c r="FL100" s="207"/>
      <c r="FM100" s="207"/>
      <c r="FN100" s="207"/>
      <c r="FO100" s="207"/>
      <c r="FP100" s="207"/>
      <c r="FQ100" s="207"/>
      <c r="FR100" s="207"/>
      <c r="FS100" s="207"/>
      <c r="FT100" s="207"/>
      <c r="FU100" s="207"/>
      <c r="FV100" s="207"/>
      <c r="FW100" s="207"/>
      <c r="FX100" s="207"/>
      <c r="FY100" s="207"/>
      <c r="FZ100" s="207"/>
      <c r="GA100" s="207"/>
      <c r="GB100" s="207"/>
      <c r="GC100" s="207"/>
      <c r="GD100" s="207"/>
      <c r="GE100" s="207"/>
      <c r="GF100" s="207"/>
      <c r="GG100" s="207"/>
      <c r="GH100" s="207"/>
      <c r="GI100" s="207"/>
      <c r="GJ100" s="207"/>
      <c r="GK100" s="207"/>
      <c r="GL100" s="207"/>
      <c r="GM100" s="207"/>
      <c r="GN100" s="207"/>
      <c r="GO100" s="207"/>
      <c r="GP100" s="207"/>
      <c r="GQ100" s="207"/>
      <c r="GR100" s="207"/>
      <c r="GS100" s="207"/>
      <c r="GT100" s="207"/>
      <c r="GU100" s="207"/>
      <c r="GV100" s="207"/>
      <c r="GW100" s="207"/>
      <c r="GX100" s="207"/>
      <c r="GY100" s="207"/>
      <c r="GZ100" s="207"/>
      <c r="HA100" s="207"/>
      <c r="HB100" s="207"/>
      <c r="HC100" s="207"/>
      <c r="HD100" s="207"/>
      <c r="HE100" s="207"/>
      <c r="HF100" s="207"/>
      <c r="HG100" s="207"/>
      <c r="HH100" s="207"/>
      <c r="HI100" s="207"/>
      <c r="HJ100" s="207"/>
      <c r="HK100" s="207"/>
      <c r="HL100" s="207"/>
      <c r="HM100" s="207"/>
      <c r="HN100" s="207"/>
      <c r="HO100" s="207"/>
      <c r="HP100" s="207"/>
      <c r="HQ100" s="207"/>
      <c r="HR100" s="207"/>
      <c r="HS100" s="207"/>
      <c r="HT100" s="207"/>
      <c r="HU100" s="207"/>
      <c r="HV100" s="207"/>
      <c r="HW100" s="207"/>
      <c r="HX100" s="207"/>
      <c r="HY100" s="207"/>
      <c r="HZ100" s="207"/>
      <c r="IA100" s="207"/>
      <c r="IB100" s="207"/>
      <c r="IC100" s="207"/>
      <c r="ID100" s="207"/>
      <c r="IE100" s="207"/>
      <c r="IF100" s="207"/>
      <c r="IG100" s="207"/>
      <c r="IH100" s="207"/>
      <c r="II100" s="207"/>
      <c r="IJ100" s="207"/>
      <c r="IK100" s="207"/>
      <c r="IL100" s="207"/>
      <c r="IM100" s="207"/>
      <c r="IN100" s="207"/>
      <c r="IO100" s="207"/>
      <c r="IP100" s="207"/>
      <c r="IQ100" s="207"/>
    </row>
    <row r="101" spans="1:251" ht="52.5" customHeight="1" x14ac:dyDescent="0.25">
      <c r="A101" s="177" t="s">
        <v>1239</v>
      </c>
      <c r="B101" s="214" t="s">
        <v>1240</v>
      </c>
      <c r="C101" s="179">
        <f>C102+C107+C129+C148</f>
        <v>5888232.1999999993</v>
      </c>
      <c r="D101" s="179">
        <f>D102+D107+D129+D148</f>
        <v>5805826.9999999991</v>
      </c>
      <c r="E101" s="179">
        <f t="shared" si="4"/>
        <v>98.60051035351492</v>
      </c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7"/>
      <c r="BU101" s="207"/>
      <c r="BV101" s="207"/>
      <c r="BW101" s="207"/>
      <c r="BX101" s="207"/>
      <c r="BY101" s="207"/>
      <c r="BZ101" s="207"/>
      <c r="CA101" s="207"/>
      <c r="CB101" s="207"/>
      <c r="CC101" s="207"/>
      <c r="CD101" s="207"/>
      <c r="CE101" s="207"/>
      <c r="CF101" s="207"/>
      <c r="CG101" s="207"/>
      <c r="CH101" s="207"/>
      <c r="CI101" s="207"/>
      <c r="CJ101" s="207"/>
      <c r="CK101" s="207"/>
      <c r="CL101" s="207"/>
      <c r="CM101" s="207"/>
      <c r="CN101" s="207"/>
      <c r="CO101" s="207"/>
      <c r="CP101" s="207"/>
      <c r="CQ101" s="207"/>
      <c r="CR101" s="207"/>
      <c r="CS101" s="207"/>
      <c r="CT101" s="207"/>
      <c r="CU101" s="207"/>
      <c r="CV101" s="207"/>
      <c r="CW101" s="207"/>
      <c r="CX101" s="207"/>
      <c r="CY101" s="207"/>
      <c r="CZ101" s="207"/>
      <c r="DA101" s="207"/>
      <c r="DB101" s="207"/>
      <c r="DC101" s="207"/>
      <c r="DD101" s="207"/>
      <c r="DE101" s="207"/>
      <c r="DF101" s="207"/>
      <c r="DG101" s="207"/>
      <c r="DH101" s="207"/>
      <c r="DI101" s="207"/>
      <c r="DJ101" s="207"/>
      <c r="DK101" s="207"/>
      <c r="DL101" s="207"/>
      <c r="DM101" s="207"/>
      <c r="DN101" s="207"/>
      <c r="DO101" s="207"/>
      <c r="DP101" s="207"/>
      <c r="DQ101" s="207"/>
      <c r="DR101" s="207"/>
      <c r="DS101" s="207"/>
      <c r="DT101" s="207"/>
      <c r="DU101" s="207"/>
      <c r="DV101" s="207"/>
      <c r="DW101" s="207"/>
      <c r="DX101" s="207"/>
      <c r="DY101" s="207"/>
      <c r="DZ101" s="207"/>
      <c r="EA101" s="207"/>
      <c r="EB101" s="207"/>
      <c r="EC101" s="207"/>
      <c r="ED101" s="207"/>
      <c r="EE101" s="207"/>
      <c r="EF101" s="207"/>
      <c r="EG101" s="207"/>
      <c r="EH101" s="207"/>
      <c r="EI101" s="207"/>
      <c r="EJ101" s="207"/>
      <c r="EK101" s="207"/>
      <c r="EL101" s="207"/>
      <c r="EM101" s="207"/>
      <c r="EN101" s="207"/>
      <c r="EO101" s="207"/>
      <c r="EP101" s="207"/>
      <c r="EQ101" s="207"/>
      <c r="ER101" s="207"/>
      <c r="ES101" s="207"/>
      <c r="ET101" s="207"/>
      <c r="EU101" s="207"/>
      <c r="EV101" s="207"/>
      <c r="EW101" s="207"/>
      <c r="EX101" s="207"/>
      <c r="EY101" s="207"/>
      <c r="EZ101" s="207"/>
      <c r="FA101" s="207"/>
      <c r="FB101" s="207"/>
      <c r="FC101" s="207"/>
      <c r="FD101" s="207"/>
      <c r="FE101" s="207"/>
      <c r="FF101" s="207"/>
      <c r="FG101" s="207"/>
      <c r="FH101" s="207"/>
      <c r="FI101" s="207"/>
      <c r="FJ101" s="207"/>
      <c r="FK101" s="207"/>
      <c r="FL101" s="207"/>
      <c r="FM101" s="207"/>
      <c r="FN101" s="207"/>
      <c r="FO101" s="207"/>
      <c r="FP101" s="207"/>
      <c r="FQ101" s="207"/>
      <c r="FR101" s="207"/>
      <c r="FS101" s="207"/>
      <c r="FT101" s="207"/>
      <c r="FU101" s="207"/>
      <c r="FV101" s="207"/>
      <c r="FW101" s="207"/>
      <c r="FX101" s="207"/>
      <c r="FY101" s="207"/>
      <c r="FZ101" s="207"/>
      <c r="GA101" s="207"/>
      <c r="GB101" s="207"/>
      <c r="GC101" s="207"/>
      <c r="GD101" s="207"/>
      <c r="GE101" s="207"/>
      <c r="GF101" s="207"/>
      <c r="GG101" s="207"/>
      <c r="GH101" s="207"/>
      <c r="GI101" s="207"/>
      <c r="GJ101" s="207"/>
      <c r="GK101" s="207"/>
      <c r="GL101" s="207"/>
      <c r="GM101" s="207"/>
      <c r="GN101" s="207"/>
      <c r="GO101" s="207"/>
      <c r="GP101" s="207"/>
      <c r="GQ101" s="207"/>
      <c r="GR101" s="207"/>
      <c r="GS101" s="207"/>
      <c r="GT101" s="207"/>
      <c r="GU101" s="207"/>
      <c r="GV101" s="207"/>
      <c r="GW101" s="207"/>
      <c r="GX101" s="207"/>
      <c r="GY101" s="207"/>
      <c r="GZ101" s="207"/>
      <c r="HA101" s="207"/>
      <c r="HB101" s="207"/>
      <c r="HC101" s="207"/>
      <c r="HD101" s="207"/>
      <c r="HE101" s="207"/>
      <c r="HF101" s="207"/>
      <c r="HG101" s="207"/>
      <c r="HH101" s="207"/>
      <c r="HI101" s="207"/>
      <c r="HJ101" s="207"/>
      <c r="HK101" s="207"/>
      <c r="HL101" s="207"/>
      <c r="HM101" s="207"/>
      <c r="HN101" s="207"/>
      <c r="HO101" s="207"/>
      <c r="HP101" s="207"/>
      <c r="HQ101" s="207"/>
      <c r="HR101" s="207"/>
      <c r="HS101" s="207"/>
      <c r="HT101" s="207"/>
      <c r="HU101" s="207"/>
      <c r="HV101" s="207"/>
      <c r="HW101" s="207"/>
      <c r="HX101" s="207"/>
      <c r="HY101" s="207"/>
      <c r="HZ101" s="207"/>
      <c r="IA101" s="207"/>
      <c r="IB101" s="207"/>
      <c r="IC101" s="207"/>
      <c r="ID101" s="207"/>
      <c r="IE101" s="207"/>
      <c r="IF101" s="207"/>
      <c r="IG101" s="207"/>
      <c r="IH101" s="207"/>
      <c r="II101" s="207"/>
      <c r="IJ101" s="207"/>
      <c r="IK101" s="207"/>
      <c r="IL101" s="207"/>
      <c r="IM101" s="207"/>
      <c r="IN101" s="207"/>
      <c r="IO101" s="207"/>
      <c r="IP101" s="207"/>
      <c r="IQ101" s="207"/>
    </row>
    <row r="102" spans="1:251" ht="31.5" x14ac:dyDescent="0.25">
      <c r="A102" s="177" t="s">
        <v>1241</v>
      </c>
      <c r="B102" s="215" t="s">
        <v>1242</v>
      </c>
      <c r="C102" s="179">
        <f>SUM(C103:C106)</f>
        <v>674847.9</v>
      </c>
      <c r="D102" s="179">
        <f>SUM(D103:D106)</f>
        <v>692197.2</v>
      </c>
      <c r="E102" s="179">
        <f t="shared" si="4"/>
        <v>102.5708459639572</v>
      </c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  <c r="AF102" s="207"/>
      <c r="AG102" s="207"/>
      <c r="AH102" s="207"/>
      <c r="AI102" s="207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  <c r="AT102" s="207"/>
      <c r="AU102" s="207"/>
      <c r="AV102" s="207"/>
      <c r="AW102" s="207"/>
      <c r="AX102" s="207"/>
      <c r="AY102" s="207"/>
      <c r="AZ102" s="207"/>
      <c r="BA102" s="207"/>
      <c r="BB102" s="207"/>
      <c r="BC102" s="207"/>
      <c r="BD102" s="207"/>
      <c r="BE102" s="207"/>
      <c r="BF102" s="207"/>
      <c r="BG102" s="207"/>
      <c r="BH102" s="207"/>
      <c r="BI102" s="207"/>
      <c r="BJ102" s="207"/>
      <c r="BK102" s="207"/>
      <c r="BL102" s="207"/>
      <c r="BM102" s="207"/>
      <c r="BN102" s="207"/>
      <c r="BO102" s="207"/>
      <c r="BP102" s="207"/>
      <c r="BQ102" s="207"/>
      <c r="BR102" s="207"/>
      <c r="BS102" s="207"/>
      <c r="BT102" s="207"/>
      <c r="BU102" s="207"/>
      <c r="BV102" s="207"/>
      <c r="BW102" s="207"/>
      <c r="BX102" s="207"/>
      <c r="BY102" s="207"/>
      <c r="BZ102" s="207"/>
      <c r="CA102" s="207"/>
      <c r="CB102" s="207"/>
      <c r="CC102" s="207"/>
      <c r="CD102" s="207"/>
      <c r="CE102" s="207"/>
      <c r="CF102" s="207"/>
      <c r="CG102" s="207"/>
      <c r="CH102" s="207"/>
      <c r="CI102" s="207"/>
      <c r="CJ102" s="207"/>
      <c r="CK102" s="207"/>
      <c r="CL102" s="207"/>
      <c r="CM102" s="207"/>
      <c r="CN102" s="207"/>
      <c r="CO102" s="207"/>
      <c r="CP102" s="207"/>
      <c r="CQ102" s="207"/>
      <c r="CR102" s="207"/>
      <c r="CS102" s="207"/>
      <c r="CT102" s="207"/>
      <c r="CU102" s="207"/>
      <c r="CV102" s="207"/>
      <c r="CW102" s="207"/>
      <c r="CX102" s="207"/>
      <c r="CY102" s="207"/>
      <c r="CZ102" s="207"/>
      <c r="DA102" s="207"/>
      <c r="DB102" s="207"/>
      <c r="DC102" s="207"/>
      <c r="DD102" s="207"/>
      <c r="DE102" s="207"/>
      <c r="DF102" s="207"/>
      <c r="DG102" s="207"/>
      <c r="DH102" s="207"/>
      <c r="DI102" s="207"/>
      <c r="DJ102" s="207"/>
      <c r="DK102" s="207"/>
      <c r="DL102" s="207"/>
      <c r="DM102" s="207"/>
      <c r="DN102" s="207"/>
      <c r="DO102" s="207"/>
      <c r="DP102" s="207"/>
      <c r="DQ102" s="207"/>
      <c r="DR102" s="207"/>
      <c r="DS102" s="207"/>
      <c r="DT102" s="207"/>
      <c r="DU102" s="207"/>
      <c r="DV102" s="207"/>
      <c r="DW102" s="207"/>
      <c r="DX102" s="207"/>
      <c r="DY102" s="207"/>
      <c r="DZ102" s="207"/>
      <c r="EA102" s="207"/>
      <c r="EB102" s="207"/>
      <c r="EC102" s="207"/>
      <c r="ED102" s="207"/>
      <c r="EE102" s="207"/>
      <c r="EF102" s="207"/>
      <c r="EG102" s="207"/>
      <c r="EH102" s="207"/>
      <c r="EI102" s="207"/>
      <c r="EJ102" s="207"/>
      <c r="EK102" s="207"/>
      <c r="EL102" s="207"/>
      <c r="EM102" s="207"/>
      <c r="EN102" s="207"/>
      <c r="EO102" s="207"/>
      <c r="EP102" s="207"/>
      <c r="EQ102" s="207"/>
      <c r="ER102" s="207"/>
      <c r="ES102" s="207"/>
      <c r="ET102" s="207"/>
      <c r="EU102" s="207"/>
      <c r="EV102" s="207"/>
      <c r="EW102" s="207"/>
      <c r="EX102" s="207"/>
      <c r="EY102" s="207"/>
      <c r="EZ102" s="207"/>
      <c r="FA102" s="207"/>
      <c r="FB102" s="207"/>
      <c r="FC102" s="207"/>
      <c r="FD102" s="207"/>
      <c r="FE102" s="207"/>
      <c r="FF102" s="207"/>
      <c r="FG102" s="207"/>
      <c r="FH102" s="207"/>
      <c r="FI102" s="207"/>
      <c r="FJ102" s="207"/>
      <c r="FK102" s="207"/>
      <c r="FL102" s="207"/>
      <c r="FM102" s="207"/>
      <c r="FN102" s="207"/>
      <c r="FO102" s="207"/>
      <c r="FP102" s="207"/>
      <c r="FQ102" s="207"/>
      <c r="FR102" s="207"/>
      <c r="FS102" s="207"/>
      <c r="FT102" s="207"/>
      <c r="FU102" s="207"/>
      <c r="FV102" s="207"/>
      <c r="FW102" s="207"/>
      <c r="FX102" s="207"/>
      <c r="FY102" s="207"/>
      <c r="FZ102" s="207"/>
      <c r="GA102" s="207"/>
      <c r="GB102" s="207"/>
      <c r="GC102" s="207"/>
      <c r="GD102" s="207"/>
      <c r="GE102" s="207"/>
      <c r="GF102" s="207"/>
      <c r="GG102" s="207"/>
      <c r="GH102" s="207"/>
      <c r="GI102" s="207"/>
      <c r="GJ102" s="207"/>
      <c r="GK102" s="207"/>
      <c r="GL102" s="207"/>
      <c r="GM102" s="207"/>
      <c r="GN102" s="207"/>
      <c r="GO102" s="207"/>
      <c r="GP102" s="207"/>
      <c r="GQ102" s="207"/>
      <c r="GR102" s="207"/>
      <c r="GS102" s="207"/>
      <c r="GT102" s="207"/>
      <c r="GU102" s="207"/>
      <c r="GV102" s="207"/>
      <c r="GW102" s="207"/>
      <c r="GX102" s="207"/>
      <c r="GY102" s="207"/>
      <c r="GZ102" s="207"/>
      <c r="HA102" s="207"/>
      <c r="HB102" s="207"/>
      <c r="HC102" s="207"/>
      <c r="HD102" s="207"/>
      <c r="HE102" s="207"/>
      <c r="HF102" s="207"/>
      <c r="HG102" s="207"/>
      <c r="HH102" s="207"/>
      <c r="HI102" s="207"/>
      <c r="HJ102" s="207"/>
      <c r="HK102" s="207"/>
      <c r="HL102" s="207"/>
      <c r="HM102" s="207"/>
      <c r="HN102" s="207"/>
      <c r="HO102" s="207"/>
      <c r="HP102" s="207"/>
      <c r="HQ102" s="207"/>
      <c r="HR102" s="207"/>
      <c r="HS102" s="207"/>
      <c r="HT102" s="207"/>
      <c r="HU102" s="207"/>
      <c r="HV102" s="207"/>
      <c r="HW102" s="207"/>
      <c r="HX102" s="207"/>
      <c r="HY102" s="207"/>
      <c r="HZ102" s="207"/>
      <c r="IA102" s="207"/>
      <c r="IB102" s="207"/>
      <c r="IC102" s="207"/>
      <c r="ID102" s="207"/>
      <c r="IE102" s="207"/>
      <c r="IF102" s="207"/>
      <c r="IG102" s="207"/>
      <c r="IH102" s="207"/>
      <c r="II102" s="207"/>
      <c r="IJ102" s="207"/>
      <c r="IK102" s="207"/>
      <c r="IL102" s="207"/>
      <c r="IM102" s="207"/>
      <c r="IN102" s="207"/>
      <c r="IO102" s="207"/>
      <c r="IP102" s="207"/>
      <c r="IQ102" s="207"/>
    </row>
    <row r="103" spans="1:251" ht="47.25" x14ac:dyDescent="0.25">
      <c r="A103" s="172" t="s">
        <v>1243</v>
      </c>
      <c r="B103" s="182" t="s">
        <v>1244</v>
      </c>
      <c r="C103" s="184">
        <v>296644</v>
      </c>
      <c r="D103" s="184">
        <v>296644</v>
      </c>
      <c r="E103" s="184">
        <f t="shared" si="4"/>
        <v>100</v>
      </c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207"/>
      <c r="AH103" s="207"/>
      <c r="AI103" s="207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  <c r="AZ103" s="207"/>
      <c r="BA103" s="207"/>
      <c r="BB103" s="207"/>
      <c r="BC103" s="207"/>
      <c r="BD103" s="207"/>
      <c r="BE103" s="207"/>
      <c r="BF103" s="207"/>
      <c r="BG103" s="207"/>
      <c r="BH103" s="207"/>
      <c r="BI103" s="207"/>
      <c r="BJ103" s="207"/>
      <c r="BK103" s="207"/>
      <c r="BL103" s="207"/>
      <c r="BM103" s="207"/>
      <c r="BN103" s="207"/>
      <c r="BO103" s="207"/>
      <c r="BP103" s="207"/>
      <c r="BQ103" s="207"/>
      <c r="BR103" s="207"/>
      <c r="BS103" s="207"/>
      <c r="BT103" s="207"/>
      <c r="BU103" s="207"/>
      <c r="BV103" s="207"/>
      <c r="BW103" s="207"/>
      <c r="BX103" s="207"/>
      <c r="BY103" s="207"/>
      <c r="BZ103" s="207"/>
      <c r="CA103" s="207"/>
      <c r="CB103" s="207"/>
      <c r="CC103" s="207"/>
      <c r="CD103" s="207"/>
      <c r="CE103" s="207"/>
      <c r="CF103" s="207"/>
      <c r="CG103" s="207"/>
      <c r="CH103" s="207"/>
      <c r="CI103" s="207"/>
      <c r="CJ103" s="207"/>
      <c r="CK103" s="207"/>
      <c r="CL103" s="207"/>
      <c r="CM103" s="207"/>
      <c r="CN103" s="207"/>
      <c r="CO103" s="207"/>
      <c r="CP103" s="207"/>
      <c r="CQ103" s="207"/>
      <c r="CR103" s="207"/>
      <c r="CS103" s="207"/>
      <c r="CT103" s="207"/>
      <c r="CU103" s="207"/>
      <c r="CV103" s="207"/>
      <c r="CW103" s="207"/>
      <c r="CX103" s="207"/>
      <c r="CY103" s="207"/>
      <c r="CZ103" s="207"/>
      <c r="DA103" s="207"/>
      <c r="DB103" s="207"/>
      <c r="DC103" s="207"/>
      <c r="DD103" s="207"/>
      <c r="DE103" s="207"/>
      <c r="DF103" s="207"/>
      <c r="DG103" s="207"/>
      <c r="DH103" s="207"/>
      <c r="DI103" s="207"/>
      <c r="DJ103" s="207"/>
      <c r="DK103" s="207"/>
      <c r="DL103" s="207"/>
      <c r="DM103" s="207"/>
      <c r="DN103" s="207"/>
      <c r="DO103" s="207"/>
      <c r="DP103" s="207"/>
      <c r="DQ103" s="207"/>
      <c r="DR103" s="207"/>
      <c r="DS103" s="207"/>
      <c r="DT103" s="207"/>
      <c r="DU103" s="207"/>
      <c r="DV103" s="207"/>
      <c r="DW103" s="207"/>
      <c r="DX103" s="207"/>
      <c r="DY103" s="207"/>
      <c r="DZ103" s="207"/>
      <c r="EA103" s="207"/>
      <c r="EB103" s="207"/>
      <c r="EC103" s="207"/>
      <c r="ED103" s="207"/>
      <c r="EE103" s="207"/>
      <c r="EF103" s="207"/>
      <c r="EG103" s="207"/>
      <c r="EH103" s="207"/>
      <c r="EI103" s="207"/>
      <c r="EJ103" s="207"/>
      <c r="EK103" s="207"/>
      <c r="EL103" s="207"/>
      <c r="EM103" s="207"/>
      <c r="EN103" s="207"/>
      <c r="EO103" s="207"/>
      <c r="EP103" s="207"/>
      <c r="EQ103" s="207"/>
      <c r="ER103" s="207"/>
      <c r="ES103" s="207"/>
      <c r="ET103" s="207"/>
      <c r="EU103" s="207"/>
      <c r="EV103" s="207"/>
      <c r="EW103" s="207"/>
      <c r="EX103" s="207"/>
      <c r="EY103" s="207"/>
      <c r="EZ103" s="207"/>
      <c r="FA103" s="207"/>
      <c r="FB103" s="207"/>
      <c r="FC103" s="207"/>
      <c r="FD103" s="207"/>
      <c r="FE103" s="207"/>
      <c r="FF103" s="207"/>
      <c r="FG103" s="207"/>
      <c r="FH103" s="207"/>
      <c r="FI103" s="207"/>
      <c r="FJ103" s="207"/>
      <c r="FK103" s="207"/>
      <c r="FL103" s="207"/>
      <c r="FM103" s="207"/>
      <c r="FN103" s="207"/>
      <c r="FO103" s="207"/>
      <c r="FP103" s="207"/>
      <c r="FQ103" s="207"/>
      <c r="FR103" s="207"/>
      <c r="FS103" s="207"/>
      <c r="FT103" s="207"/>
      <c r="FU103" s="207"/>
      <c r="FV103" s="207"/>
      <c r="FW103" s="207"/>
      <c r="FX103" s="207"/>
      <c r="FY103" s="207"/>
      <c r="FZ103" s="207"/>
      <c r="GA103" s="207"/>
      <c r="GB103" s="207"/>
      <c r="GC103" s="207"/>
      <c r="GD103" s="207"/>
      <c r="GE103" s="207"/>
      <c r="GF103" s="207"/>
      <c r="GG103" s="207"/>
      <c r="GH103" s="207"/>
      <c r="GI103" s="207"/>
      <c r="GJ103" s="207"/>
      <c r="GK103" s="207"/>
      <c r="GL103" s="207"/>
      <c r="GM103" s="207"/>
      <c r="GN103" s="207"/>
      <c r="GO103" s="207"/>
      <c r="GP103" s="207"/>
      <c r="GQ103" s="207"/>
      <c r="GR103" s="207"/>
      <c r="GS103" s="207"/>
      <c r="GT103" s="207"/>
      <c r="GU103" s="207"/>
      <c r="GV103" s="207"/>
      <c r="GW103" s="207"/>
      <c r="GX103" s="207"/>
      <c r="GY103" s="207"/>
      <c r="GZ103" s="207"/>
      <c r="HA103" s="207"/>
      <c r="HB103" s="207"/>
      <c r="HC103" s="207"/>
      <c r="HD103" s="207"/>
      <c r="HE103" s="207"/>
      <c r="HF103" s="207"/>
      <c r="HG103" s="207"/>
      <c r="HH103" s="207"/>
      <c r="HI103" s="207"/>
      <c r="HJ103" s="207"/>
      <c r="HK103" s="207"/>
      <c r="HL103" s="207"/>
      <c r="HM103" s="207"/>
      <c r="HN103" s="207"/>
      <c r="HO103" s="207"/>
      <c r="HP103" s="207"/>
      <c r="HQ103" s="207"/>
      <c r="HR103" s="207"/>
      <c r="HS103" s="207"/>
      <c r="HT103" s="207"/>
      <c r="HU103" s="207"/>
      <c r="HV103" s="207"/>
      <c r="HW103" s="207"/>
      <c r="HX103" s="207"/>
      <c r="HY103" s="207"/>
      <c r="HZ103" s="207"/>
      <c r="IA103" s="207"/>
      <c r="IB103" s="207"/>
      <c r="IC103" s="207"/>
      <c r="ID103" s="207"/>
      <c r="IE103" s="207"/>
      <c r="IF103" s="207"/>
      <c r="IG103" s="207"/>
      <c r="IH103" s="207"/>
      <c r="II103" s="207"/>
      <c r="IJ103" s="207"/>
      <c r="IK103" s="207"/>
      <c r="IL103" s="207"/>
      <c r="IM103" s="207"/>
      <c r="IN103" s="207"/>
      <c r="IO103" s="207"/>
      <c r="IP103" s="207"/>
      <c r="IQ103" s="207"/>
    </row>
    <row r="104" spans="1:251" ht="31.5" x14ac:dyDescent="0.25">
      <c r="A104" s="172" t="s">
        <v>1245</v>
      </c>
      <c r="B104" s="182" t="s">
        <v>1246</v>
      </c>
      <c r="C104" s="184">
        <v>322930.8</v>
      </c>
      <c r="D104" s="184">
        <v>340280.1</v>
      </c>
      <c r="E104" s="184">
        <f t="shared" si="4"/>
        <v>105.37245131155034</v>
      </c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07"/>
      <c r="AW104" s="207"/>
      <c r="AX104" s="207"/>
      <c r="AY104" s="207"/>
      <c r="AZ104" s="207"/>
      <c r="BA104" s="207"/>
      <c r="BB104" s="207"/>
      <c r="BC104" s="207"/>
      <c r="BD104" s="207"/>
      <c r="BE104" s="207"/>
      <c r="BF104" s="207"/>
      <c r="BG104" s="207"/>
      <c r="BH104" s="207"/>
      <c r="BI104" s="207"/>
      <c r="BJ104" s="207"/>
      <c r="BK104" s="207"/>
      <c r="BL104" s="207"/>
      <c r="BM104" s="207"/>
      <c r="BN104" s="207"/>
      <c r="BO104" s="207"/>
      <c r="BP104" s="207"/>
      <c r="BQ104" s="207"/>
      <c r="BR104" s="207"/>
      <c r="BS104" s="207"/>
      <c r="BT104" s="207"/>
      <c r="BU104" s="207"/>
      <c r="BV104" s="207"/>
      <c r="BW104" s="207"/>
      <c r="BX104" s="207"/>
      <c r="BY104" s="207"/>
      <c r="BZ104" s="207"/>
      <c r="CA104" s="207"/>
      <c r="CB104" s="207"/>
      <c r="CC104" s="207"/>
      <c r="CD104" s="207"/>
      <c r="CE104" s="207"/>
      <c r="CF104" s="207"/>
      <c r="CG104" s="207"/>
      <c r="CH104" s="207"/>
      <c r="CI104" s="207"/>
      <c r="CJ104" s="207"/>
      <c r="CK104" s="207"/>
      <c r="CL104" s="207"/>
      <c r="CM104" s="207"/>
      <c r="CN104" s="207"/>
      <c r="CO104" s="207"/>
      <c r="CP104" s="207"/>
      <c r="CQ104" s="207"/>
      <c r="CR104" s="207"/>
      <c r="CS104" s="207"/>
      <c r="CT104" s="207"/>
      <c r="CU104" s="207"/>
      <c r="CV104" s="207"/>
      <c r="CW104" s="207"/>
      <c r="CX104" s="207"/>
      <c r="CY104" s="207"/>
      <c r="CZ104" s="207"/>
      <c r="DA104" s="207"/>
      <c r="DB104" s="207"/>
      <c r="DC104" s="207"/>
      <c r="DD104" s="207"/>
      <c r="DE104" s="207"/>
      <c r="DF104" s="207"/>
      <c r="DG104" s="207"/>
      <c r="DH104" s="207"/>
      <c r="DI104" s="207"/>
      <c r="DJ104" s="207"/>
      <c r="DK104" s="207"/>
      <c r="DL104" s="207"/>
      <c r="DM104" s="207"/>
      <c r="DN104" s="207"/>
      <c r="DO104" s="207"/>
      <c r="DP104" s="207"/>
      <c r="DQ104" s="207"/>
      <c r="DR104" s="207"/>
      <c r="DS104" s="207"/>
      <c r="DT104" s="207"/>
      <c r="DU104" s="207"/>
      <c r="DV104" s="207"/>
      <c r="DW104" s="207"/>
      <c r="DX104" s="207"/>
      <c r="DY104" s="207"/>
      <c r="DZ104" s="207"/>
      <c r="EA104" s="207"/>
      <c r="EB104" s="207"/>
      <c r="EC104" s="207"/>
      <c r="ED104" s="207"/>
      <c r="EE104" s="207"/>
      <c r="EF104" s="207"/>
      <c r="EG104" s="207"/>
      <c r="EH104" s="207"/>
      <c r="EI104" s="207"/>
      <c r="EJ104" s="207"/>
      <c r="EK104" s="207"/>
      <c r="EL104" s="207"/>
      <c r="EM104" s="207"/>
      <c r="EN104" s="207"/>
      <c r="EO104" s="207"/>
      <c r="EP104" s="207"/>
      <c r="EQ104" s="207"/>
      <c r="ER104" s="207"/>
      <c r="ES104" s="207"/>
      <c r="ET104" s="207"/>
      <c r="EU104" s="207"/>
      <c r="EV104" s="207"/>
      <c r="EW104" s="207"/>
      <c r="EX104" s="207"/>
      <c r="EY104" s="207"/>
      <c r="EZ104" s="207"/>
      <c r="FA104" s="207"/>
      <c r="FB104" s="207"/>
      <c r="FC104" s="207"/>
      <c r="FD104" s="207"/>
      <c r="FE104" s="207"/>
      <c r="FF104" s="207"/>
      <c r="FG104" s="207"/>
      <c r="FH104" s="207"/>
      <c r="FI104" s="207"/>
      <c r="FJ104" s="207"/>
      <c r="FK104" s="207"/>
      <c r="FL104" s="207"/>
      <c r="FM104" s="207"/>
      <c r="FN104" s="207"/>
      <c r="FO104" s="207"/>
      <c r="FP104" s="207"/>
      <c r="FQ104" s="207"/>
      <c r="FR104" s="207"/>
      <c r="FS104" s="207"/>
      <c r="FT104" s="207"/>
      <c r="FU104" s="207"/>
      <c r="FV104" s="207"/>
      <c r="FW104" s="207"/>
      <c r="FX104" s="207"/>
      <c r="FY104" s="207"/>
      <c r="FZ104" s="207"/>
      <c r="GA104" s="207"/>
      <c r="GB104" s="207"/>
      <c r="GC104" s="207"/>
      <c r="GD104" s="207"/>
      <c r="GE104" s="207"/>
      <c r="GF104" s="207"/>
      <c r="GG104" s="207"/>
      <c r="GH104" s="207"/>
      <c r="GI104" s="207"/>
      <c r="GJ104" s="207"/>
      <c r="GK104" s="207"/>
      <c r="GL104" s="207"/>
      <c r="GM104" s="207"/>
      <c r="GN104" s="207"/>
      <c r="GO104" s="207"/>
      <c r="GP104" s="207"/>
      <c r="GQ104" s="207"/>
      <c r="GR104" s="207"/>
      <c r="GS104" s="207"/>
      <c r="GT104" s="207"/>
      <c r="GU104" s="207"/>
      <c r="GV104" s="207"/>
      <c r="GW104" s="207"/>
      <c r="GX104" s="207"/>
      <c r="GY104" s="207"/>
      <c r="GZ104" s="207"/>
      <c r="HA104" s="207"/>
      <c r="HB104" s="207"/>
      <c r="HC104" s="207"/>
      <c r="HD104" s="207"/>
      <c r="HE104" s="207"/>
      <c r="HF104" s="207"/>
      <c r="HG104" s="207"/>
      <c r="HH104" s="207"/>
      <c r="HI104" s="207"/>
      <c r="HJ104" s="207"/>
      <c r="HK104" s="207"/>
      <c r="HL104" s="207"/>
      <c r="HM104" s="207"/>
      <c r="HN104" s="207"/>
      <c r="HO104" s="207"/>
      <c r="HP104" s="207"/>
      <c r="HQ104" s="207"/>
      <c r="HR104" s="207"/>
      <c r="HS104" s="207"/>
      <c r="HT104" s="207"/>
      <c r="HU104" s="207"/>
      <c r="HV104" s="207"/>
      <c r="HW104" s="207"/>
      <c r="HX104" s="207"/>
      <c r="HY104" s="207"/>
      <c r="HZ104" s="207"/>
      <c r="IA104" s="207"/>
      <c r="IB104" s="207"/>
      <c r="IC104" s="207"/>
      <c r="ID104" s="207"/>
      <c r="IE104" s="207"/>
      <c r="IF104" s="207"/>
      <c r="IG104" s="207"/>
      <c r="IH104" s="207"/>
      <c r="II104" s="207"/>
      <c r="IJ104" s="207"/>
      <c r="IK104" s="207"/>
      <c r="IL104" s="207"/>
      <c r="IM104" s="207"/>
      <c r="IN104" s="207"/>
      <c r="IO104" s="207"/>
      <c r="IP104" s="207"/>
      <c r="IQ104" s="207"/>
    </row>
    <row r="105" spans="1:251" ht="47.25" x14ac:dyDescent="0.25">
      <c r="A105" s="172" t="s">
        <v>1247</v>
      </c>
      <c r="B105" s="182" t="s">
        <v>1248</v>
      </c>
      <c r="C105" s="184">
        <v>40187.199999999997</v>
      </c>
      <c r="D105" s="184">
        <v>40187.199999999997</v>
      </c>
      <c r="E105" s="184">
        <f t="shared" si="4"/>
        <v>100</v>
      </c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B105" s="207"/>
      <c r="BC105" s="207"/>
      <c r="BD105" s="207"/>
      <c r="BE105" s="207"/>
      <c r="BF105" s="207"/>
      <c r="BG105" s="207"/>
      <c r="BH105" s="207"/>
      <c r="BI105" s="207"/>
      <c r="BJ105" s="207"/>
      <c r="BK105" s="207"/>
      <c r="BL105" s="207"/>
      <c r="BM105" s="207"/>
      <c r="BN105" s="207"/>
      <c r="BO105" s="207"/>
      <c r="BP105" s="207"/>
      <c r="BQ105" s="207"/>
      <c r="BR105" s="207"/>
      <c r="BS105" s="207"/>
      <c r="BT105" s="207"/>
      <c r="BU105" s="207"/>
      <c r="BV105" s="207"/>
      <c r="BW105" s="207"/>
      <c r="BX105" s="207"/>
      <c r="BY105" s="207"/>
      <c r="BZ105" s="207"/>
      <c r="CA105" s="207"/>
      <c r="CB105" s="207"/>
      <c r="CC105" s="207"/>
      <c r="CD105" s="207"/>
      <c r="CE105" s="207"/>
      <c r="CF105" s="207"/>
      <c r="CG105" s="207"/>
      <c r="CH105" s="207"/>
      <c r="CI105" s="207"/>
      <c r="CJ105" s="207"/>
      <c r="CK105" s="207"/>
      <c r="CL105" s="207"/>
      <c r="CM105" s="207"/>
      <c r="CN105" s="207"/>
      <c r="CO105" s="207"/>
      <c r="CP105" s="207"/>
      <c r="CQ105" s="207"/>
      <c r="CR105" s="207"/>
      <c r="CS105" s="207"/>
      <c r="CT105" s="207"/>
      <c r="CU105" s="207"/>
      <c r="CV105" s="207"/>
      <c r="CW105" s="207"/>
      <c r="CX105" s="207"/>
      <c r="CY105" s="207"/>
      <c r="CZ105" s="207"/>
      <c r="DA105" s="207"/>
      <c r="DB105" s="207"/>
      <c r="DC105" s="207"/>
      <c r="DD105" s="207"/>
      <c r="DE105" s="207"/>
      <c r="DF105" s="207"/>
      <c r="DG105" s="207"/>
      <c r="DH105" s="207"/>
      <c r="DI105" s="207"/>
      <c r="DJ105" s="207"/>
      <c r="DK105" s="207"/>
      <c r="DL105" s="207"/>
      <c r="DM105" s="207"/>
      <c r="DN105" s="207"/>
      <c r="DO105" s="207"/>
      <c r="DP105" s="207"/>
      <c r="DQ105" s="207"/>
      <c r="DR105" s="207"/>
      <c r="DS105" s="207"/>
      <c r="DT105" s="207"/>
      <c r="DU105" s="207"/>
      <c r="DV105" s="207"/>
      <c r="DW105" s="207"/>
      <c r="DX105" s="207"/>
      <c r="DY105" s="207"/>
      <c r="DZ105" s="207"/>
      <c r="EA105" s="207"/>
      <c r="EB105" s="207"/>
      <c r="EC105" s="207"/>
      <c r="ED105" s="207"/>
      <c r="EE105" s="207"/>
      <c r="EF105" s="207"/>
      <c r="EG105" s="207"/>
      <c r="EH105" s="207"/>
      <c r="EI105" s="207"/>
      <c r="EJ105" s="207"/>
      <c r="EK105" s="207"/>
      <c r="EL105" s="207"/>
      <c r="EM105" s="207"/>
      <c r="EN105" s="207"/>
      <c r="EO105" s="207"/>
      <c r="EP105" s="207"/>
      <c r="EQ105" s="207"/>
      <c r="ER105" s="207"/>
      <c r="ES105" s="207"/>
      <c r="ET105" s="207"/>
      <c r="EU105" s="207"/>
      <c r="EV105" s="207"/>
      <c r="EW105" s="207"/>
      <c r="EX105" s="207"/>
      <c r="EY105" s="207"/>
      <c r="EZ105" s="207"/>
      <c r="FA105" s="207"/>
      <c r="FB105" s="207"/>
      <c r="FC105" s="207"/>
      <c r="FD105" s="207"/>
      <c r="FE105" s="207"/>
      <c r="FF105" s="207"/>
      <c r="FG105" s="207"/>
      <c r="FH105" s="207"/>
      <c r="FI105" s="207"/>
      <c r="FJ105" s="207"/>
      <c r="FK105" s="207"/>
      <c r="FL105" s="207"/>
      <c r="FM105" s="207"/>
      <c r="FN105" s="207"/>
      <c r="FO105" s="207"/>
      <c r="FP105" s="207"/>
      <c r="FQ105" s="207"/>
      <c r="FR105" s="207"/>
      <c r="FS105" s="207"/>
      <c r="FT105" s="207"/>
      <c r="FU105" s="207"/>
      <c r="FV105" s="207"/>
      <c r="FW105" s="207"/>
      <c r="FX105" s="207"/>
      <c r="FY105" s="207"/>
      <c r="FZ105" s="207"/>
      <c r="GA105" s="207"/>
      <c r="GB105" s="207"/>
      <c r="GC105" s="207"/>
      <c r="GD105" s="207"/>
      <c r="GE105" s="207"/>
      <c r="GF105" s="207"/>
      <c r="GG105" s="207"/>
      <c r="GH105" s="207"/>
      <c r="GI105" s="207"/>
      <c r="GJ105" s="207"/>
      <c r="GK105" s="207"/>
      <c r="GL105" s="207"/>
      <c r="GM105" s="207"/>
      <c r="GN105" s="207"/>
      <c r="GO105" s="207"/>
      <c r="GP105" s="207"/>
      <c r="GQ105" s="207"/>
      <c r="GR105" s="207"/>
      <c r="GS105" s="207"/>
      <c r="GT105" s="207"/>
      <c r="GU105" s="207"/>
      <c r="GV105" s="207"/>
      <c r="GW105" s="207"/>
      <c r="GX105" s="207"/>
      <c r="GY105" s="207"/>
      <c r="GZ105" s="207"/>
      <c r="HA105" s="207"/>
      <c r="HB105" s="207"/>
      <c r="HC105" s="207"/>
      <c r="HD105" s="207"/>
      <c r="HE105" s="207"/>
      <c r="HF105" s="207"/>
      <c r="HG105" s="207"/>
      <c r="HH105" s="207"/>
      <c r="HI105" s="207"/>
      <c r="HJ105" s="207"/>
      <c r="HK105" s="207"/>
      <c r="HL105" s="207"/>
      <c r="HM105" s="207"/>
      <c r="HN105" s="207"/>
      <c r="HO105" s="207"/>
      <c r="HP105" s="207"/>
      <c r="HQ105" s="207"/>
      <c r="HR105" s="207"/>
      <c r="HS105" s="207"/>
      <c r="HT105" s="207"/>
      <c r="HU105" s="207"/>
      <c r="HV105" s="207"/>
      <c r="HW105" s="207"/>
      <c r="HX105" s="207"/>
      <c r="HY105" s="207"/>
      <c r="HZ105" s="207"/>
      <c r="IA105" s="207"/>
      <c r="IB105" s="207"/>
      <c r="IC105" s="207"/>
      <c r="ID105" s="207"/>
      <c r="IE105" s="207"/>
      <c r="IF105" s="207"/>
      <c r="IG105" s="207"/>
      <c r="IH105" s="207"/>
      <c r="II105" s="207"/>
      <c r="IJ105" s="207"/>
      <c r="IK105" s="207"/>
      <c r="IL105" s="207"/>
      <c r="IM105" s="207"/>
      <c r="IN105" s="207"/>
      <c r="IO105" s="207"/>
      <c r="IP105" s="207"/>
      <c r="IQ105" s="207"/>
    </row>
    <row r="106" spans="1:251" ht="24" customHeight="1" x14ac:dyDescent="0.25">
      <c r="A106" s="172" t="s">
        <v>1249</v>
      </c>
      <c r="B106" s="182" t="s">
        <v>1250</v>
      </c>
      <c r="C106" s="184">
        <v>15085.9</v>
      </c>
      <c r="D106" s="184">
        <v>15085.9</v>
      </c>
      <c r="E106" s="184">
        <f t="shared" si="4"/>
        <v>100</v>
      </c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7"/>
      <c r="AC106" s="207"/>
      <c r="AD106" s="207"/>
      <c r="AE106" s="207"/>
      <c r="AF106" s="207"/>
      <c r="AG106" s="207"/>
      <c r="AH106" s="207"/>
      <c r="AI106" s="207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  <c r="AZ106" s="207"/>
      <c r="BA106" s="207"/>
      <c r="BB106" s="207"/>
      <c r="BC106" s="207"/>
      <c r="BD106" s="207"/>
      <c r="BE106" s="207"/>
      <c r="BF106" s="207"/>
      <c r="BG106" s="207"/>
      <c r="BH106" s="207"/>
      <c r="BI106" s="207"/>
      <c r="BJ106" s="207"/>
      <c r="BK106" s="207"/>
      <c r="BL106" s="207"/>
      <c r="BM106" s="207"/>
      <c r="BN106" s="207"/>
      <c r="BO106" s="207"/>
      <c r="BP106" s="207"/>
      <c r="BQ106" s="207"/>
      <c r="BR106" s="207"/>
      <c r="BS106" s="207"/>
      <c r="BT106" s="207"/>
      <c r="BU106" s="207"/>
      <c r="BV106" s="207"/>
      <c r="BW106" s="207"/>
      <c r="BX106" s="207"/>
      <c r="BY106" s="207"/>
      <c r="BZ106" s="207"/>
      <c r="CA106" s="207"/>
      <c r="CB106" s="207"/>
      <c r="CC106" s="207"/>
      <c r="CD106" s="207"/>
      <c r="CE106" s="207"/>
      <c r="CF106" s="207"/>
      <c r="CG106" s="207"/>
      <c r="CH106" s="207"/>
      <c r="CI106" s="207"/>
      <c r="CJ106" s="207"/>
      <c r="CK106" s="207"/>
      <c r="CL106" s="207"/>
      <c r="CM106" s="207"/>
      <c r="CN106" s="207"/>
      <c r="CO106" s="207"/>
      <c r="CP106" s="207"/>
      <c r="CQ106" s="207"/>
      <c r="CR106" s="207"/>
      <c r="CS106" s="207"/>
      <c r="CT106" s="207"/>
      <c r="CU106" s="207"/>
      <c r="CV106" s="207"/>
      <c r="CW106" s="207"/>
      <c r="CX106" s="207"/>
      <c r="CY106" s="207"/>
      <c r="CZ106" s="207"/>
      <c r="DA106" s="207"/>
      <c r="DB106" s="207"/>
      <c r="DC106" s="207"/>
      <c r="DD106" s="207"/>
      <c r="DE106" s="207"/>
      <c r="DF106" s="207"/>
      <c r="DG106" s="207"/>
      <c r="DH106" s="207"/>
      <c r="DI106" s="207"/>
      <c r="DJ106" s="207"/>
      <c r="DK106" s="207"/>
      <c r="DL106" s="207"/>
      <c r="DM106" s="207"/>
      <c r="DN106" s="207"/>
      <c r="DO106" s="207"/>
      <c r="DP106" s="207"/>
      <c r="DQ106" s="207"/>
      <c r="DR106" s="207"/>
      <c r="DS106" s="207"/>
      <c r="DT106" s="207"/>
      <c r="DU106" s="207"/>
      <c r="DV106" s="207"/>
      <c r="DW106" s="207"/>
      <c r="DX106" s="207"/>
      <c r="DY106" s="207"/>
      <c r="DZ106" s="207"/>
      <c r="EA106" s="207"/>
      <c r="EB106" s="207"/>
      <c r="EC106" s="207"/>
      <c r="ED106" s="207"/>
      <c r="EE106" s="207"/>
      <c r="EF106" s="207"/>
      <c r="EG106" s="207"/>
      <c r="EH106" s="207"/>
      <c r="EI106" s="207"/>
      <c r="EJ106" s="207"/>
      <c r="EK106" s="207"/>
      <c r="EL106" s="207"/>
      <c r="EM106" s="207"/>
      <c r="EN106" s="207"/>
      <c r="EO106" s="207"/>
      <c r="EP106" s="207"/>
      <c r="EQ106" s="207"/>
      <c r="ER106" s="207"/>
      <c r="ES106" s="207"/>
      <c r="ET106" s="207"/>
      <c r="EU106" s="207"/>
      <c r="EV106" s="207"/>
      <c r="EW106" s="207"/>
      <c r="EX106" s="207"/>
      <c r="EY106" s="207"/>
      <c r="EZ106" s="207"/>
      <c r="FA106" s="207"/>
      <c r="FB106" s="207"/>
      <c r="FC106" s="207"/>
      <c r="FD106" s="207"/>
      <c r="FE106" s="207"/>
      <c r="FF106" s="207"/>
      <c r="FG106" s="207"/>
      <c r="FH106" s="207"/>
      <c r="FI106" s="207"/>
      <c r="FJ106" s="207"/>
      <c r="FK106" s="207"/>
      <c r="FL106" s="207"/>
      <c r="FM106" s="207"/>
      <c r="FN106" s="207"/>
      <c r="FO106" s="207"/>
      <c r="FP106" s="207"/>
      <c r="FQ106" s="207"/>
      <c r="FR106" s="207"/>
      <c r="FS106" s="207"/>
      <c r="FT106" s="207"/>
      <c r="FU106" s="207"/>
      <c r="FV106" s="207"/>
      <c r="FW106" s="207"/>
      <c r="FX106" s="207"/>
      <c r="FY106" s="207"/>
      <c r="FZ106" s="207"/>
      <c r="GA106" s="207"/>
      <c r="GB106" s="207"/>
      <c r="GC106" s="207"/>
      <c r="GD106" s="207"/>
      <c r="GE106" s="207"/>
      <c r="GF106" s="207"/>
      <c r="GG106" s="207"/>
      <c r="GH106" s="207"/>
      <c r="GI106" s="207"/>
      <c r="GJ106" s="207"/>
      <c r="GK106" s="207"/>
      <c r="GL106" s="207"/>
      <c r="GM106" s="207"/>
      <c r="GN106" s="207"/>
      <c r="GO106" s="207"/>
      <c r="GP106" s="207"/>
      <c r="GQ106" s="207"/>
      <c r="GR106" s="207"/>
      <c r="GS106" s="207"/>
      <c r="GT106" s="207"/>
      <c r="GU106" s="207"/>
      <c r="GV106" s="207"/>
      <c r="GW106" s="207"/>
      <c r="GX106" s="207"/>
      <c r="GY106" s="207"/>
      <c r="GZ106" s="207"/>
      <c r="HA106" s="207"/>
      <c r="HB106" s="207"/>
      <c r="HC106" s="207"/>
      <c r="HD106" s="207"/>
      <c r="HE106" s="207"/>
      <c r="HF106" s="207"/>
      <c r="HG106" s="207"/>
      <c r="HH106" s="207"/>
      <c r="HI106" s="207"/>
      <c r="HJ106" s="207"/>
      <c r="HK106" s="207"/>
      <c r="HL106" s="207"/>
      <c r="HM106" s="207"/>
      <c r="HN106" s="207"/>
      <c r="HO106" s="207"/>
      <c r="HP106" s="207"/>
      <c r="HQ106" s="207"/>
      <c r="HR106" s="207"/>
      <c r="HS106" s="207"/>
      <c r="HT106" s="207"/>
      <c r="HU106" s="207"/>
      <c r="HV106" s="207"/>
      <c r="HW106" s="207"/>
      <c r="HX106" s="207"/>
      <c r="HY106" s="207"/>
      <c r="HZ106" s="207"/>
      <c r="IA106" s="207"/>
      <c r="IB106" s="207"/>
      <c r="IC106" s="207"/>
      <c r="ID106" s="207"/>
      <c r="IE106" s="207"/>
      <c r="IF106" s="207"/>
      <c r="IG106" s="207"/>
      <c r="IH106" s="207"/>
      <c r="II106" s="207"/>
      <c r="IJ106" s="207"/>
      <c r="IK106" s="207"/>
      <c r="IL106" s="207"/>
      <c r="IM106" s="207"/>
      <c r="IN106" s="207"/>
      <c r="IO106" s="207"/>
      <c r="IP106" s="207"/>
      <c r="IQ106" s="207"/>
    </row>
    <row r="107" spans="1:251" ht="36.75" customHeight="1" x14ac:dyDescent="0.25">
      <c r="A107" s="216" t="s">
        <v>1251</v>
      </c>
      <c r="B107" s="217" t="s">
        <v>1252</v>
      </c>
      <c r="C107" s="179">
        <f>SUM(C108:C128)</f>
        <v>2288398.5999999996</v>
      </c>
      <c r="D107" s="179">
        <f>SUM(D108:D128)</f>
        <v>2202422</v>
      </c>
      <c r="E107" s="179">
        <f t="shared" si="4"/>
        <v>96.242935998999485</v>
      </c>
    </row>
    <row r="108" spans="1:251" ht="63" x14ac:dyDescent="0.25">
      <c r="A108" s="172" t="s">
        <v>1253</v>
      </c>
      <c r="B108" s="182" t="s">
        <v>1254</v>
      </c>
      <c r="C108" s="184">
        <v>234015.3</v>
      </c>
      <c r="D108" s="184">
        <v>233982.9</v>
      </c>
      <c r="E108" s="184">
        <f t="shared" si="4"/>
        <v>99.986154751420102</v>
      </c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  <c r="AU108" s="207"/>
      <c r="AV108" s="207"/>
      <c r="AW108" s="207"/>
      <c r="AX108" s="207"/>
      <c r="AY108" s="207"/>
      <c r="AZ108" s="207"/>
      <c r="BA108" s="207"/>
      <c r="BB108" s="207"/>
      <c r="BC108" s="207"/>
      <c r="BD108" s="207"/>
      <c r="BE108" s="207"/>
      <c r="BF108" s="207"/>
      <c r="BG108" s="207"/>
      <c r="BH108" s="207"/>
      <c r="BI108" s="207"/>
      <c r="BJ108" s="207"/>
      <c r="BK108" s="207"/>
      <c r="BL108" s="207"/>
      <c r="BM108" s="207"/>
      <c r="BN108" s="207"/>
      <c r="BO108" s="207"/>
      <c r="BP108" s="207"/>
      <c r="BQ108" s="207"/>
      <c r="BR108" s="207"/>
      <c r="BS108" s="207"/>
      <c r="BT108" s="207"/>
      <c r="BU108" s="207"/>
      <c r="BV108" s="207"/>
      <c r="BW108" s="207"/>
      <c r="BX108" s="207"/>
      <c r="BY108" s="207"/>
      <c r="BZ108" s="207"/>
      <c r="CA108" s="207"/>
      <c r="CB108" s="207"/>
      <c r="CC108" s="207"/>
      <c r="CD108" s="207"/>
      <c r="CE108" s="207"/>
      <c r="CF108" s="207"/>
      <c r="CG108" s="207"/>
      <c r="CH108" s="207"/>
      <c r="CI108" s="207"/>
      <c r="CJ108" s="207"/>
      <c r="CK108" s="207"/>
      <c r="CL108" s="207"/>
      <c r="CM108" s="207"/>
      <c r="CN108" s="207"/>
      <c r="CO108" s="207"/>
      <c r="CP108" s="207"/>
      <c r="CQ108" s="207"/>
      <c r="CR108" s="207"/>
      <c r="CS108" s="207"/>
      <c r="CT108" s="207"/>
      <c r="CU108" s="207"/>
      <c r="CV108" s="207"/>
      <c r="CW108" s="207"/>
      <c r="CX108" s="207"/>
      <c r="CY108" s="207"/>
      <c r="CZ108" s="207"/>
      <c r="DA108" s="207"/>
      <c r="DB108" s="207"/>
      <c r="DC108" s="207"/>
      <c r="DD108" s="207"/>
      <c r="DE108" s="207"/>
      <c r="DF108" s="207"/>
      <c r="DG108" s="207"/>
      <c r="DH108" s="207"/>
      <c r="DI108" s="207"/>
      <c r="DJ108" s="207"/>
      <c r="DK108" s="207"/>
      <c r="DL108" s="207"/>
      <c r="DM108" s="207"/>
      <c r="DN108" s="207"/>
      <c r="DO108" s="207"/>
      <c r="DP108" s="207"/>
      <c r="DQ108" s="207"/>
      <c r="DR108" s="207"/>
      <c r="DS108" s="207"/>
      <c r="DT108" s="207"/>
      <c r="DU108" s="207"/>
      <c r="DV108" s="207"/>
      <c r="DW108" s="207"/>
      <c r="DX108" s="207"/>
      <c r="DY108" s="207"/>
      <c r="DZ108" s="207"/>
      <c r="EA108" s="207"/>
      <c r="EB108" s="207"/>
      <c r="EC108" s="207"/>
      <c r="ED108" s="207"/>
      <c r="EE108" s="207"/>
      <c r="EF108" s="207"/>
      <c r="EG108" s="207"/>
      <c r="EH108" s="207"/>
      <c r="EI108" s="207"/>
      <c r="EJ108" s="207"/>
      <c r="EK108" s="207"/>
      <c r="EL108" s="207"/>
      <c r="EM108" s="207"/>
      <c r="EN108" s="207"/>
      <c r="EO108" s="207"/>
      <c r="EP108" s="207"/>
      <c r="EQ108" s="207"/>
      <c r="ER108" s="207"/>
      <c r="ES108" s="207"/>
      <c r="ET108" s="207"/>
      <c r="EU108" s="207"/>
      <c r="EV108" s="207"/>
      <c r="EW108" s="207"/>
      <c r="EX108" s="207"/>
      <c r="EY108" s="207"/>
      <c r="EZ108" s="207"/>
      <c r="FA108" s="207"/>
      <c r="FB108" s="207"/>
      <c r="FC108" s="207"/>
      <c r="FD108" s="207"/>
      <c r="FE108" s="207"/>
      <c r="FF108" s="207"/>
      <c r="FG108" s="207"/>
      <c r="FH108" s="207"/>
      <c r="FI108" s="207"/>
      <c r="FJ108" s="207"/>
      <c r="FK108" s="207"/>
      <c r="FL108" s="207"/>
      <c r="FM108" s="207"/>
      <c r="FN108" s="207"/>
      <c r="FO108" s="207"/>
      <c r="FP108" s="207"/>
      <c r="FQ108" s="207"/>
      <c r="FR108" s="207"/>
      <c r="FS108" s="207"/>
      <c r="FT108" s="207"/>
      <c r="FU108" s="207"/>
      <c r="FV108" s="207"/>
      <c r="FW108" s="207"/>
      <c r="FX108" s="207"/>
      <c r="FY108" s="207"/>
      <c r="FZ108" s="207"/>
      <c r="GA108" s="207"/>
      <c r="GB108" s="207"/>
      <c r="GC108" s="207"/>
      <c r="GD108" s="207"/>
      <c r="GE108" s="207"/>
      <c r="GF108" s="207"/>
      <c r="GG108" s="207"/>
      <c r="GH108" s="207"/>
      <c r="GI108" s="207"/>
      <c r="GJ108" s="207"/>
      <c r="GK108" s="207"/>
      <c r="GL108" s="207"/>
      <c r="GM108" s="207"/>
      <c r="GN108" s="207"/>
      <c r="GO108" s="207"/>
      <c r="GP108" s="207"/>
      <c r="GQ108" s="207"/>
      <c r="GR108" s="207"/>
      <c r="GS108" s="207"/>
      <c r="GT108" s="207"/>
      <c r="GU108" s="207"/>
      <c r="GV108" s="207"/>
      <c r="GW108" s="207"/>
      <c r="GX108" s="207"/>
      <c r="GY108" s="207"/>
      <c r="GZ108" s="207"/>
      <c r="HA108" s="207"/>
      <c r="HB108" s="207"/>
      <c r="HC108" s="207"/>
      <c r="HD108" s="207"/>
      <c r="HE108" s="207"/>
      <c r="HF108" s="207"/>
      <c r="HG108" s="207"/>
      <c r="HH108" s="207"/>
      <c r="HI108" s="207"/>
      <c r="HJ108" s="207"/>
      <c r="HK108" s="207"/>
      <c r="HL108" s="207"/>
      <c r="HM108" s="207"/>
      <c r="HN108" s="207"/>
      <c r="HO108" s="207"/>
      <c r="HP108" s="207"/>
      <c r="HQ108" s="207"/>
      <c r="HR108" s="207"/>
      <c r="HS108" s="207"/>
      <c r="HT108" s="207"/>
      <c r="HU108" s="207"/>
      <c r="HV108" s="207"/>
      <c r="HW108" s="207"/>
      <c r="HX108" s="207"/>
      <c r="HY108" s="207"/>
      <c r="HZ108" s="207"/>
      <c r="IA108" s="207"/>
      <c r="IB108" s="207"/>
      <c r="IC108" s="207"/>
      <c r="ID108" s="207"/>
      <c r="IE108" s="207"/>
      <c r="IF108" s="207"/>
      <c r="IG108" s="207"/>
      <c r="IH108" s="207"/>
      <c r="II108" s="207"/>
      <c r="IJ108" s="207"/>
      <c r="IK108" s="207"/>
      <c r="IL108" s="207"/>
      <c r="IM108" s="207"/>
      <c r="IN108" s="207"/>
      <c r="IO108" s="207"/>
      <c r="IP108" s="207"/>
      <c r="IQ108" s="207"/>
    </row>
    <row r="109" spans="1:251" ht="110.25" x14ac:dyDescent="0.25">
      <c r="A109" s="174" t="s">
        <v>1255</v>
      </c>
      <c r="B109" s="203" t="s">
        <v>1256</v>
      </c>
      <c r="C109" s="184">
        <v>499386.3</v>
      </c>
      <c r="D109" s="184">
        <v>498161.2</v>
      </c>
      <c r="E109" s="184">
        <f t="shared" si="4"/>
        <v>99.754678892873116</v>
      </c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7"/>
      <c r="AE109" s="207"/>
      <c r="AF109" s="207"/>
      <c r="AG109" s="207"/>
      <c r="AH109" s="207"/>
      <c r="AI109" s="207"/>
      <c r="AJ109" s="207"/>
      <c r="AK109" s="207"/>
      <c r="AL109" s="207"/>
      <c r="AM109" s="207"/>
      <c r="AN109" s="207"/>
      <c r="AO109" s="207"/>
      <c r="AP109" s="207"/>
      <c r="AQ109" s="207"/>
      <c r="AR109" s="207"/>
      <c r="AS109" s="207"/>
      <c r="AT109" s="207"/>
      <c r="AU109" s="207"/>
      <c r="AV109" s="207"/>
      <c r="AW109" s="207"/>
      <c r="AX109" s="207"/>
      <c r="AY109" s="207"/>
      <c r="AZ109" s="207"/>
      <c r="BA109" s="207"/>
      <c r="BB109" s="207"/>
      <c r="BC109" s="207"/>
      <c r="BD109" s="207"/>
      <c r="BE109" s="207"/>
      <c r="BF109" s="207"/>
      <c r="BG109" s="207"/>
      <c r="BH109" s="207"/>
      <c r="BI109" s="207"/>
      <c r="BJ109" s="207"/>
      <c r="BK109" s="207"/>
      <c r="BL109" s="207"/>
      <c r="BM109" s="207"/>
      <c r="BN109" s="207"/>
      <c r="BO109" s="207"/>
      <c r="BP109" s="207"/>
      <c r="BQ109" s="207"/>
      <c r="BR109" s="207"/>
      <c r="BS109" s="207"/>
      <c r="BT109" s="207"/>
      <c r="BU109" s="207"/>
      <c r="BV109" s="207"/>
      <c r="BW109" s="207"/>
      <c r="BX109" s="207"/>
      <c r="BY109" s="207"/>
      <c r="BZ109" s="207"/>
      <c r="CA109" s="207"/>
      <c r="CB109" s="207"/>
      <c r="CC109" s="207"/>
      <c r="CD109" s="207"/>
      <c r="CE109" s="207"/>
      <c r="CF109" s="207"/>
      <c r="CG109" s="207"/>
      <c r="CH109" s="207"/>
      <c r="CI109" s="207"/>
      <c r="CJ109" s="207"/>
      <c r="CK109" s="207"/>
      <c r="CL109" s="207"/>
      <c r="CM109" s="207"/>
      <c r="CN109" s="207"/>
      <c r="CO109" s="207"/>
      <c r="CP109" s="207"/>
      <c r="CQ109" s="207"/>
      <c r="CR109" s="207"/>
      <c r="CS109" s="207"/>
      <c r="CT109" s="207"/>
      <c r="CU109" s="207"/>
      <c r="CV109" s="207"/>
      <c r="CW109" s="207"/>
      <c r="CX109" s="207"/>
      <c r="CY109" s="207"/>
      <c r="CZ109" s="207"/>
      <c r="DA109" s="207"/>
      <c r="DB109" s="207"/>
      <c r="DC109" s="207"/>
      <c r="DD109" s="207"/>
      <c r="DE109" s="207"/>
      <c r="DF109" s="207"/>
      <c r="DG109" s="207"/>
      <c r="DH109" s="207"/>
      <c r="DI109" s="207"/>
      <c r="DJ109" s="207"/>
      <c r="DK109" s="207"/>
      <c r="DL109" s="207"/>
      <c r="DM109" s="207"/>
      <c r="DN109" s="207"/>
      <c r="DO109" s="207"/>
      <c r="DP109" s="207"/>
      <c r="DQ109" s="207"/>
      <c r="DR109" s="207"/>
      <c r="DS109" s="207"/>
      <c r="DT109" s="207"/>
      <c r="DU109" s="207"/>
      <c r="DV109" s="207"/>
      <c r="DW109" s="207"/>
      <c r="DX109" s="207"/>
      <c r="DY109" s="207"/>
      <c r="DZ109" s="207"/>
      <c r="EA109" s="207"/>
      <c r="EB109" s="207"/>
      <c r="EC109" s="207"/>
      <c r="ED109" s="207"/>
      <c r="EE109" s="207"/>
      <c r="EF109" s="207"/>
      <c r="EG109" s="207"/>
      <c r="EH109" s="207"/>
      <c r="EI109" s="207"/>
      <c r="EJ109" s="207"/>
      <c r="EK109" s="207"/>
      <c r="EL109" s="207"/>
      <c r="EM109" s="207"/>
      <c r="EN109" s="207"/>
      <c r="EO109" s="207"/>
      <c r="EP109" s="207"/>
      <c r="EQ109" s="207"/>
      <c r="ER109" s="207"/>
      <c r="ES109" s="207"/>
      <c r="ET109" s="207"/>
      <c r="EU109" s="207"/>
      <c r="EV109" s="207"/>
      <c r="EW109" s="207"/>
      <c r="EX109" s="207"/>
      <c r="EY109" s="207"/>
      <c r="EZ109" s="207"/>
      <c r="FA109" s="207"/>
      <c r="FB109" s="207"/>
      <c r="FC109" s="207"/>
      <c r="FD109" s="207"/>
      <c r="FE109" s="207"/>
      <c r="FF109" s="207"/>
      <c r="FG109" s="207"/>
      <c r="FH109" s="207"/>
      <c r="FI109" s="207"/>
      <c r="FJ109" s="207"/>
      <c r="FK109" s="207"/>
      <c r="FL109" s="207"/>
      <c r="FM109" s="207"/>
      <c r="FN109" s="207"/>
      <c r="FO109" s="207"/>
      <c r="FP109" s="207"/>
      <c r="FQ109" s="207"/>
      <c r="FR109" s="207"/>
      <c r="FS109" s="207"/>
      <c r="FT109" s="207"/>
      <c r="FU109" s="207"/>
      <c r="FV109" s="207"/>
      <c r="FW109" s="207"/>
      <c r="FX109" s="207"/>
      <c r="FY109" s="207"/>
      <c r="FZ109" s="207"/>
      <c r="GA109" s="207"/>
      <c r="GB109" s="207"/>
      <c r="GC109" s="207"/>
      <c r="GD109" s="207"/>
      <c r="GE109" s="207"/>
      <c r="GF109" s="207"/>
      <c r="GG109" s="207"/>
      <c r="GH109" s="207"/>
      <c r="GI109" s="207"/>
      <c r="GJ109" s="207"/>
      <c r="GK109" s="207"/>
      <c r="GL109" s="207"/>
      <c r="GM109" s="207"/>
      <c r="GN109" s="207"/>
      <c r="GO109" s="207"/>
      <c r="GP109" s="207"/>
      <c r="GQ109" s="207"/>
      <c r="GR109" s="207"/>
      <c r="GS109" s="207"/>
      <c r="GT109" s="207"/>
      <c r="GU109" s="207"/>
      <c r="GV109" s="207"/>
      <c r="GW109" s="207"/>
      <c r="GX109" s="207"/>
      <c r="GY109" s="207"/>
      <c r="GZ109" s="207"/>
      <c r="HA109" s="207"/>
      <c r="HB109" s="207"/>
      <c r="HC109" s="207"/>
      <c r="HD109" s="207"/>
      <c r="HE109" s="207"/>
      <c r="HF109" s="207"/>
      <c r="HG109" s="207"/>
      <c r="HH109" s="207"/>
      <c r="HI109" s="207"/>
      <c r="HJ109" s="207"/>
      <c r="HK109" s="207"/>
      <c r="HL109" s="207"/>
      <c r="HM109" s="207"/>
      <c r="HN109" s="207"/>
      <c r="HO109" s="207"/>
      <c r="HP109" s="207"/>
      <c r="HQ109" s="207"/>
      <c r="HR109" s="207"/>
      <c r="HS109" s="207"/>
      <c r="HT109" s="207"/>
      <c r="HU109" s="207"/>
      <c r="HV109" s="207"/>
      <c r="HW109" s="207"/>
      <c r="HX109" s="207"/>
      <c r="HY109" s="207"/>
      <c r="HZ109" s="207"/>
      <c r="IA109" s="207"/>
      <c r="IB109" s="207"/>
      <c r="IC109" s="207"/>
      <c r="ID109" s="207"/>
      <c r="IE109" s="207"/>
      <c r="IF109" s="207"/>
      <c r="IG109" s="207"/>
      <c r="IH109" s="207"/>
      <c r="II109" s="207"/>
      <c r="IJ109" s="207"/>
      <c r="IK109" s="207"/>
      <c r="IL109" s="207"/>
      <c r="IM109" s="207"/>
      <c r="IN109" s="207"/>
      <c r="IO109" s="207"/>
      <c r="IP109" s="207"/>
      <c r="IQ109" s="207"/>
    </row>
    <row r="110" spans="1:251" ht="78.75" x14ac:dyDescent="0.25">
      <c r="A110" s="174" t="s">
        <v>1257</v>
      </c>
      <c r="B110" s="203" t="s">
        <v>1258</v>
      </c>
      <c r="C110" s="184">
        <v>40357.699999999997</v>
      </c>
      <c r="D110" s="184">
        <v>40357.699999999997</v>
      </c>
      <c r="E110" s="184">
        <f t="shared" si="4"/>
        <v>100</v>
      </c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207"/>
      <c r="AE110" s="207"/>
      <c r="AF110" s="207"/>
      <c r="AG110" s="207"/>
      <c r="AH110" s="207"/>
      <c r="AI110" s="207"/>
      <c r="AJ110" s="207"/>
      <c r="AK110" s="207"/>
      <c r="AL110" s="207"/>
      <c r="AM110" s="207"/>
      <c r="AN110" s="207"/>
      <c r="AO110" s="207"/>
      <c r="AP110" s="207"/>
      <c r="AQ110" s="207"/>
      <c r="AR110" s="207"/>
      <c r="AS110" s="207"/>
      <c r="AT110" s="207"/>
      <c r="AU110" s="207"/>
      <c r="AV110" s="207"/>
      <c r="AW110" s="207"/>
      <c r="AX110" s="207"/>
      <c r="AY110" s="207"/>
      <c r="AZ110" s="207"/>
      <c r="BA110" s="207"/>
      <c r="BB110" s="207"/>
      <c r="BC110" s="207"/>
      <c r="BD110" s="207"/>
      <c r="BE110" s="207"/>
      <c r="BF110" s="207"/>
      <c r="BG110" s="207"/>
      <c r="BH110" s="207"/>
      <c r="BI110" s="207"/>
      <c r="BJ110" s="207"/>
      <c r="BK110" s="207"/>
      <c r="BL110" s="207"/>
      <c r="BM110" s="207"/>
      <c r="BN110" s="207"/>
      <c r="BO110" s="207"/>
      <c r="BP110" s="207"/>
      <c r="BQ110" s="207"/>
      <c r="BR110" s="207"/>
      <c r="BS110" s="207"/>
      <c r="BT110" s="207"/>
      <c r="BU110" s="207"/>
      <c r="BV110" s="207"/>
      <c r="BW110" s="207"/>
      <c r="BX110" s="207"/>
      <c r="BY110" s="207"/>
      <c r="BZ110" s="207"/>
      <c r="CA110" s="207"/>
      <c r="CB110" s="207"/>
      <c r="CC110" s="207"/>
      <c r="CD110" s="207"/>
      <c r="CE110" s="207"/>
      <c r="CF110" s="207"/>
      <c r="CG110" s="207"/>
      <c r="CH110" s="207"/>
      <c r="CI110" s="207"/>
      <c r="CJ110" s="207"/>
      <c r="CK110" s="207"/>
      <c r="CL110" s="207"/>
      <c r="CM110" s="207"/>
      <c r="CN110" s="207"/>
      <c r="CO110" s="207"/>
      <c r="CP110" s="207"/>
      <c r="CQ110" s="207"/>
      <c r="CR110" s="207"/>
      <c r="CS110" s="207"/>
      <c r="CT110" s="207"/>
      <c r="CU110" s="207"/>
      <c r="CV110" s="207"/>
      <c r="CW110" s="207"/>
      <c r="CX110" s="207"/>
      <c r="CY110" s="207"/>
      <c r="CZ110" s="207"/>
      <c r="DA110" s="207"/>
      <c r="DB110" s="207"/>
      <c r="DC110" s="207"/>
      <c r="DD110" s="207"/>
      <c r="DE110" s="207"/>
      <c r="DF110" s="207"/>
      <c r="DG110" s="207"/>
      <c r="DH110" s="207"/>
      <c r="DI110" s="207"/>
      <c r="DJ110" s="207"/>
      <c r="DK110" s="207"/>
      <c r="DL110" s="207"/>
      <c r="DM110" s="207"/>
      <c r="DN110" s="207"/>
      <c r="DO110" s="207"/>
      <c r="DP110" s="207"/>
      <c r="DQ110" s="207"/>
      <c r="DR110" s="207"/>
      <c r="DS110" s="207"/>
      <c r="DT110" s="207"/>
      <c r="DU110" s="207"/>
      <c r="DV110" s="207"/>
      <c r="DW110" s="207"/>
      <c r="DX110" s="207"/>
      <c r="DY110" s="207"/>
      <c r="DZ110" s="207"/>
      <c r="EA110" s="207"/>
      <c r="EB110" s="207"/>
      <c r="EC110" s="207"/>
      <c r="ED110" s="207"/>
      <c r="EE110" s="207"/>
      <c r="EF110" s="207"/>
      <c r="EG110" s="207"/>
      <c r="EH110" s="207"/>
      <c r="EI110" s="207"/>
      <c r="EJ110" s="207"/>
      <c r="EK110" s="207"/>
      <c r="EL110" s="207"/>
      <c r="EM110" s="207"/>
      <c r="EN110" s="207"/>
      <c r="EO110" s="207"/>
      <c r="EP110" s="207"/>
      <c r="EQ110" s="207"/>
      <c r="ER110" s="207"/>
      <c r="ES110" s="207"/>
      <c r="ET110" s="207"/>
      <c r="EU110" s="207"/>
      <c r="EV110" s="207"/>
      <c r="EW110" s="207"/>
      <c r="EX110" s="207"/>
      <c r="EY110" s="207"/>
      <c r="EZ110" s="207"/>
      <c r="FA110" s="207"/>
      <c r="FB110" s="207"/>
      <c r="FC110" s="207"/>
      <c r="FD110" s="207"/>
      <c r="FE110" s="207"/>
      <c r="FF110" s="207"/>
      <c r="FG110" s="207"/>
      <c r="FH110" s="207"/>
      <c r="FI110" s="207"/>
      <c r="FJ110" s="207"/>
      <c r="FK110" s="207"/>
      <c r="FL110" s="207"/>
      <c r="FM110" s="207"/>
      <c r="FN110" s="207"/>
      <c r="FO110" s="207"/>
      <c r="FP110" s="207"/>
      <c r="FQ110" s="207"/>
      <c r="FR110" s="207"/>
      <c r="FS110" s="207"/>
      <c r="FT110" s="207"/>
      <c r="FU110" s="207"/>
      <c r="FV110" s="207"/>
      <c r="FW110" s="207"/>
      <c r="FX110" s="207"/>
      <c r="FY110" s="207"/>
      <c r="FZ110" s="207"/>
      <c r="GA110" s="207"/>
      <c r="GB110" s="207"/>
      <c r="GC110" s="207"/>
      <c r="GD110" s="207"/>
      <c r="GE110" s="207"/>
      <c r="GF110" s="207"/>
      <c r="GG110" s="207"/>
      <c r="GH110" s="207"/>
      <c r="GI110" s="207"/>
      <c r="GJ110" s="207"/>
      <c r="GK110" s="207"/>
      <c r="GL110" s="207"/>
      <c r="GM110" s="207"/>
      <c r="GN110" s="207"/>
      <c r="GO110" s="207"/>
      <c r="GP110" s="207"/>
      <c r="GQ110" s="207"/>
      <c r="GR110" s="207"/>
      <c r="GS110" s="207"/>
      <c r="GT110" s="207"/>
      <c r="GU110" s="207"/>
      <c r="GV110" s="207"/>
      <c r="GW110" s="207"/>
      <c r="GX110" s="207"/>
      <c r="GY110" s="207"/>
      <c r="GZ110" s="207"/>
      <c r="HA110" s="207"/>
      <c r="HB110" s="207"/>
      <c r="HC110" s="207"/>
      <c r="HD110" s="207"/>
      <c r="HE110" s="207"/>
      <c r="HF110" s="207"/>
      <c r="HG110" s="207"/>
      <c r="HH110" s="207"/>
      <c r="HI110" s="207"/>
      <c r="HJ110" s="207"/>
      <c r="HK110" s="207"/>
      <c r="HL110" s="207"/>
      <c r="HM110" s="207"/>
      <c r="HN110" s="207"/>
      <c r="HO110" s="207"/>
      <c r="HP110" s="207"/>
      <c r="HQ110" s="207"/>
      <c r="HR110" s="207"/>
      <c r="HS110" s="207"/>
      <c r="HT110" s="207"/>
      <c r="HU110" s="207"/>
      <c r="HV110" s="207"/>
      <c r="HW110" s="207"/>
      <c r="HX110" s="207"/>
      <c r="HY110" s="207"/>
      <c r="HZ110" s="207"/>
      <c r="IA110" s="207"/>
      <c r="IB110" s="207"/>
      <c r="IC110" s="207"/>
      <c r="ID110" s="207"/>
      <c r="IE110" s="207"/>
      <c r="IF110" s="207"/>
      <c r="IG110" s="207"/>
      <c r="IH110" s="207"/>
      <c r="II110" s="207"/>
      <c r="IJ110" s="207"/>
      <c r="IK110" s="207"/>
      <c r="IL110" s="207"/>
      <c r="IM110" s="207"/>
      <c r="IN110" s="207"/>
      <c r="IO110" s="207"/>
      <c r="IP110" s="207"/>
      <c r="IQ110" s="207"/>
    </row>
    <row r="111" spans="1:251" ht="78" customHeight="1" x14ac:dyDescent="0.25">
      <c r="A111" s="172" t="s">
        <v>1259</v>
      </c>
      <c r="B111" s="218" t="s">
        <v>1260</v>
      </c>
      <c r="C111" s="184">
        <v>3696.3</v>
      </c>
      <c r="D111" s="184">
        <v>3696.3</v>
      </c>
      <c r="E111" s="184">
        <f t="shared" si="4"/>
        <v>100</v>
      </c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7"/>
      <c r="AB111" s="207"/>
      <c r="AC111" s="207"/>
      <c r="AD111" s="207"/>
      <c r="AE111" s="207"/>
      <c r="AF111" s="207"/>
      <c r="AG111" s="207"/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  <c r="BI111" s="207"/>
      <c r="BJ111" s="207"/>
      <c r="BK111" s="207"/>
      <c r="BL111" s="207"/>
      <c r="BM111" s="207"/>
      <c r="BN111" s="207"/>
      <c r="BO111" s="207"/>
      <c r="BP111" s="207"/>
      <c r="BQ111" s="207"/>
      <c r="BR111" s="207"/>
      <c r="BS111" s="207"/>
      <c r="BT111" s="207"/>
      <c r="BU111" s="207"/>
      <c r="BV111" s="207"/>
      <c r="BW111" s="207"/>
      <c r="BX111" s="207"/>
      <c r="BY111" s="207"/>
      <c r="BZ111" s="207"/>
      <c r="CA111" s="207"/>
      <c r="CB111" s="207"/>
      <c r="CC111" s="207"/>
      <c r="CD111" s="207"/>
      <c r="CE111" s="207"/>
      <c r="CF111" s="207"/>
      <c r="CG111" s="207"/>
      <c r="CH111" s="207"/>
      <c r="CI111" s="207"/>
      <c r="CJ111" s="207"/>
      <c r="CK111" s="207"/>
      <c r="CL111" s="207"/>
      <c r="CM111" s="207"/>
      <c r="CN111" s="207"/>
      <c r="CO111" s="207"/>
      <c r="CP111" s="207"/>
      <c r="CQ111" s="207"/>
      <c r="CR111" s="207"/>
      <c r="CS111" s="207"/>
      <c r="CT111" s="207"/>
      <c r="CU111" s="207"/>
      <c r="CV111" s="207"/>
      <c r="CW111" s="207"/>
      <c r="CX111" s="207"/>
      <c r="CY111" s="207"/>
      <c r="CZ111" s="207"/>
      <c r="DA111" s="207"/>
      <c r="DB111" s="207"/>
      <c r="DC111" s="207"/>
      <c r="DD111" s="207"/>
      <c r="DE111" s="207"/>
      <c r="DF111" s="207"/>
      <c r="DG111" s="207"/>
      <c r="DH111" s="207"/>
      <c r="DI111" s="207"/>
      <c r="DJ111" s="207"/>
      <c r="DK111" s="207"/>
      <c r="DL111" s="207"/>
      <c r="DM111" s="207"/>
      <c r="DN111" s="207"/>
      <c r="DO111" s="207"/>
      <c r="DP111" s="207"/>
      <c r="DQ111" s="207"/>
      <c r="DR111" s="207"/>
      <c r="DS111" s="207"/>
      <c r="DT111" s="207"/>
      <c r="DU111" s="207"/>
      <c r="DV111" s="207"/>
      <c r="DW111" s="207"/>
      <c r="DX111" s="207"/>
      <c r="DY111" s="207"/>
      <c r="DZ111" s="207"/>
      <c r="EA111" s="207"/>
      <c r="EB111" s="207"/>
      <c r="EC111" s="207"/>
      <c r="ED111" s="207"/>
      <c r="EE111" s="207"/>
      <c r="EF111" s="207"/>
      <c r="EG111" s="207"/>
      <c r="EH111" s="207"/>
      <c r="EI111" s="207"/>
      <c r="EJ111" s="207"/>
      <c r="EK111" s="207"/>
      <c r="EL111" s="207"/>
      <c r="EM111" s="207"/>
      <c r="EN111" s="207"/>
      <c r="EO111" s="207"/>
      <c r="EP111" s="207"/>
      <c r="EQ111" s="207"/>
      <c r="ER111" s="207"/>
      <c r="ES111" s="207"/>
      <c r="ET111" s="207"/>
      <c r="EU111" s="207"/>
      <c r="EV111" s="207"/>
      <c r="EW111" s="207"/>
      <c r="EX111" s="207"/>
      <c r="EY111" s="207"/>
      <c r="EZ111" s="207"/>
      <c r="FA111" s="207"/>
      <c r="FB111" s="207"/>
      <c r="FC111" s="207"/>
      <c r="FD111" s="207"/>
      <c r="FE111" s="207"/>
      <c r="FF111" s="207"/>
      <c r="FG111" s="207"/>
      <c r="FH111" s="207"/>
      <c r="FI111" s="207"/>
      <c r="FJ111" s="207"/>
      <c r="FK111" s="207"/>
      <c r="FL111" s="207"/>
      <c r="FM111" s="207"/>
      <c r="FN111" s="207"/>
      <c r="FO111" s="207"/>
      <c r="FP111" s="207"/>
      <c r="FQ111" s="207"/>
      <c r="FR111" s="207"/>
      <c r="FS111" s="207"/>
      <c r="FT111" s="207"/>
      <c r="FU111" s="207"/>
      <c r="FV111" s="207"/>
      <c r="FW111" s="207"/>
      <c r="FX111" s="207"/>
      <c r="FY111" s="207"/>
      <c r="FZ111" s="207"/>
      <c r="GA111" s="207"/>
      <c r="GB111" s="207"/>
      <c r="GC111" s="207"/>
      <c r="GD111" s="207"/>
      <c r="GE111" s="207"/>
      <c r="GF111" s="207"/>
      <c r="GG111" s="207"/>
      <c r="GH111" s="207"/>
      <c r="GI111" s="207"/>
      <c r="GJ111" s="207"/>
      <c r="GK111" s="207"/>
      <c r="GL111" s="207"/>
      <c r="GM111" s="207"/>
      <c r="GN111" s="207"/>
      <c r="GO111" s="207"/>
      <c r="GP111" s="207"/>
      <c r="GQ111" s="207"/>
      <c r="GR111" s="207"/>
      <c r="GS111" s="207"/>
      <c r="GT111" s="207"/>
      <c r="GU111" s="207"/>
      <c r="GV111" s="207"/>
      <c r="GW111" s="207"/>
      <c r="GX111" s="207"/>
      <c r="GY111" s="207"/>
      <c r="GZ111" s="207"/>
      <c r="HA111" s="207"/>
      <c r="HB111" s="207"/>
      <c r="HC111" s="207"/>
      <c r="HD111" s="207"/>
      <c r="HE111" s="207"/>
      <c r="HF111" s="207"/>
      <c r="HG111" s="207"/>
      <c r="HH111" s="207"/>
      <c r="HI111" s="207"/>
      <c r="HJ111" s="207"/>
      <c r="HK111" s="207"/>
      <c r="HL111" s="207"/>
      <c r="HM111" s="207"/>
      <c r="HN111" s="207"/>
      <c r="HO111" s="207"/>
      <c r="HP111" s="207"/>
      <c r="HQ111" s="207"/>
      <c r="HR111" s="207"/>
      <c r="HS111" s="207"/>
      <c r="HT111" s="207"/>
      <c r="HU111" s="207"/>
      <c r="HV111" s="207"/>
      <c r="HW111" s="207"/>
      <c r="HX111" s="207"/>
      <c r="HY111" s="207"/>
      <c r="HZ111" s="207"/>
      <c r="IA111" s="207"/>
      <c r="IB111" s="207"/>
      <c r="IC111" s="207"/>
      <c r="ID111" s="207"/>
      <c r="IE111" s="207"/>
      <c r="IF111" s="207"/>
      <c r="IG111" s="207"/>
      <c r="IH111" s="207"/>
      <c r="II111" s="207"/>
      <c r="IJ111" s="207"/>
      <c r="IK111" s="207"/>
      <c r="IL111" s="207"/>
      <c r="IM111" s="207"/>
      <c r="IN111" s="207"/>
      <c r="IO111" s="207"/>
      <c r="IP111" s="207"/>
      <c r="IQ111" s="207"/>
    </row>
    <row r="112" spans="1:251" ht="78" customHeight="1" x14ac:dyDescent="0.25">
      <c r="A112" s="172" t="s">
        <v>1261</v>
      </c>
      <c r="B112" s="218" t="s">
        <v>1262</v>
      </c>
      <c r="C112" s="184">
        <v>1568.7</v>
      </c>
      <c r="D112" s="184">
        <v>1568.7</v>
      </c>
      <c r="E112" s="184">
        <f t="shared" si="4"/>
        <v>100</v>
      </c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207"/>
      <c r="AY112" s="207"/>
      <c r="AZ112" s="207"/>
      <c r="BA112" s="207"/>
      <c r="BB112" s="207"/>
      <c r="BC112" s="207"/>
      <c r="BD112" s="207"/>
      <c r="BE112" s="207"/>
      <c r="BF112" s="207"/>
      <c r="BG112" s="207"/>
      <c r="BH112" s="207"/>
      <c r="BI112" s="207"/>
      <c r="BJ112" s="207"/>
      <c r="BK112" s="207"/>
      <c r="BL112" s="207"/>
      <c r="BM112" s="207"/>
      <c r="BN112" s="207"/>
      <c r="BO112" s="207"/>
      <c r="BP112" s="207"/>
      <c r="BQ112" s="207"/>
      <c r="BR112" s="207"/>
      <c r="BS112" s="207"/>
      <c r="BT112" s="207"/>
      <c r="BU112" s="207"/>
      <c r="BV112" s="207"/>
      <c r="BW112" s="207"/>
      <c r="BX112" s="207"/>
      <c r="BY112" s="207"/>
      <c r="BZ112" s="207"/>
      <c r="CA112" s="207"/>
      <c r="CB112" s="207"/>
      <c r="CC112" s="207"/>
      <c r="CD112" s="207"/>
      <c r="CE112" s="207"/>
      <c r="CF112" s="207"/>
      <c r="CG112" s="207"/>
      <c r="CH112" s="207"/>
      <c r="CI112" s="207"/>
      <c r="CJ112" s="207"/>
      <c r="CK112" s="207"/>
      <c r="CL112" s="207"/>
      <c r="CM112" s="207"/>
      <c r="CN112" s="207"/>
      <c r="CO112" s="207"/>
      <c r="CP112" s="207"/>
      <c r="CQ112" s="207"/>
      <c r="CR112" s="207"/>
      <c r="CS112" s="207"/>
      <c r="CT112" s="207"/>
      <c r="CU112" s="207"/>
      <c r="CV112" s="207"/>
      <c r="CW112" s="207"/>
      <c r="CX112" s="207"/>
      <c r="CY112" s="207"/>
      <c r="CZ112" s="207"/>
      <c r="DA112" s="207"/>
      <c r="DB112" s="207"/>
      <c r="DC112" s="207"/>
      <c r="DD112" s="207"/>
      <c r="DE112" s="207"/>
      <c r="DF112" s="207"/>
      <c r="DG112" s="207"/>
      <c r="DH112" s="207"/>
      <c r="DI112" s="207"/>
      <c r="DJ112" s="207"/>
      <c r="DK112" s="207"/>
      <c r="DL112" s="207"/>
      <c r="DM112" s="207"/>
      <c r="DN112" s="207"/>
      <c r="DO112" s="207"/>
      <c r="DP112" s="207"/>
      <c r="DQ112" s="207"/>
      <c r="DR112" s="207"/>
      <c r="DS112" s="207"/>
      <c r="DT112" s="207"/>
      <c r="DU112" s="207"/>
      <c r="DV112" s="207"/>
      <c r="DW112" s="207"/>
      <c r="DX112" s="207"/>
      <c r="DY112" s="207"/>
      <c r="DZ112" s="207"/>
      <c r="EA112" s="207"/>
      <c r="EB112" s="207"/>
      <c r="EC112" s="207"/>
      <c r="ED112" s="207"/>
      <c r="EE112" s="207"/>
      <c r="EF112" s="207"/>
      <c r="EG112" s="207"/>
      <c r="EH112" s="207"/>
      <c r="EI112" s="207"/>
      <c r="EJ112" s="207"/>
      <c r="EK112" s="207"/>
      <c r="EL112" s="207"/>
      <c r="EM112" s="207"/>
      <c r="EN112" s="207"/>
      <c r="EO112" s="207"/>
      <c r="EP112" s="207"/>
      <c r="EQ112" s="207"/>
      <c r="ER112" s="207"/>
      <c r="ES112" s="207"/>
      <c r="ET112" s="207"/>
      <c r="EU112" s="207"/>
      <c r="EV112" s="207"/>
      <c r="EW112" s="207"/>
      <c r="EX112" s="207"/>
      <c r="EY112" s="207"/>
      <c r="EZ112" s="207"/>
      <c r="FA112" s="207"/>
      <c r="FB112" s="207"/>
      <c r="FC112" s="207"/>
      <c r="FD112" s="207"/>
      <c r="FE112" s="207"/>
      <c r="FF112" s="207"/>
      <c r="FG112" s="207"/>
      <c r="FH112" s="207"/>
      <c r="FI112" s="207"/>
      <c r="FJ112" s="207"/>
      <c r="FK112" s="207"/>
      <c r="FL112" s="207"/>
      <c r="FM112" s="207"/>
      <c r="FN112" s="207"/>
      <c r="FO112" s="207"/>
      <c r="FP112" s="207"/>
      <c r="FQ112" s="207"/>
      <c r="FR112" s="207"/>
      <c r="FS112" s="207"/>
      <c r="FT112" s="207"/>
      <c r="FU112" s="207"/>
      <c r="FV112" s="207"/>
      <c r="FW112" s="207"/>
      <c r="FX112" s="207"/>
      <c r="FY112" s="207"/>
      <c r="FZ112" s="207"/>
      <c r="GA112" s="207"/>
      <c r="GB112" s="207"/>
      <c r="GC112" s="207"/>
      <c r="GD112" s="207"/>
      <c r="GE112" s="207"/>
      <c r="GF112" s="207"/>
      <c r="GG112" s="207"/>
      <c r="GH112" s="207"/>
      <c r="GI112" s="207"/>
      <c r="GJ112" s="207"/>
      <c r="GK112" s="207"/>
      <c r="GL112" s="207"/>
      <c r="GM112" s="207"/>
      <c r="GN112" s="207"/>
      <c r="GO112" s="207"/>
      <c r="GP112" s="207"/>
      <c r="GQ112" s="207"/>
      <c r="GR112" s="207"/>
      <c r="GS112" s="207"/>
      <c r="GT112" s="207"/>
      <c r="GU112" s="207"/>
      <c r="GV112" s="207"/>
      <c r="GW112" s="207"/>
      <c r="GX112" s="207"/>
      <c r="GY112" s="207"/>
      <c r="GZ112" s="207"/>
      <c r="HA112" s="207"/>
      <c r="HB112" s="207"/>
      <c r="HC112" s="207"/>
      <c r="HD112" s="207"/>
      <c r="HE112" s="207"/>
      <c r="HF112" s="207"/>
      <c r="HG112" s="207"/>
      <c r="HH112" s="207"/>
      <c r="HI112" s="207"/>
      <c r="HJ112" s="207"/>
      <c r="HK112" s="207"/>
      <c r="HL112" s="207"/>
      <c r="HM112" s="207"/>
      <c r="HN112" s="207"/>
      <c r="HO112" s="207"/>
      <c r="HP112" s="207"/>
      <c r="HQ112" s="207"/>
      <c r="HR112" s="207"/>
      <c r="HS112" s="207"/>
      <c r="HT112" s="207"/>
      <c r="HU112" s="207"/>
      <c r="HV112" s="207"/>
      <c r="HW112" s="207"/>
      <c r="HX112" s="207"/>
      <c r="HY112" s="207"/>
      <c r="HZ112" s="207"/>
      <c r="IA112" s="207"/>
      <c r="IB112" s="207"/>
      <c r="IC112" s="207"/>
      <c r="ID112" s="207"/>
      <c r="IE112" s="207"/>
      <c r="IF112" s="207"/>
      <c r="IG112" s="207"/>
      <c r="IH112" s="207"/>
      <c r="II112" s="207"/>
      <c r="IJ112" s="207"/>
      <c r="IK112" s="207"/>
      <c r="IL112" s="207"/>
      <c r="IM112" s="207"/>
      <c r="IN112" s="207"/>
      <c r="IO112" s="207"/>
      <c r="IP112" s="207"/>
      <c r="IQ112" s="207"/>
    </row>
    <row r="113" spans="1:251" ht="47.25" x14ac:dyDescent="0.25">
      <c r="A113" s="172" t="s">
        <v>1263</v>
      </c>
      <c r="B113" s="218" t="s">
        <v>1264</v>
      </c>
      <c r="C113" s="184">
        <v>1505.2</v>
      </c>
      <c r="D113" s="184">
        <v>1505.2</v>
      </c>
      <c r="E113" s="184">
        <f t="shared" si="4"/>
        <v>100</v>
      </c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  <c r="BI113" s="207"/>
      <c r="BJ113" s="207"/>
      <c r="BK113" s="207"/>
      <c r="BL113" s="207"/>
      <c r="BM113" s="207"/>
      <c r="BN113" s="207"/>
      <c r="BO113" s="207"/>
      <c r="BP113" s="207"/>
      <c r="BQ113" s="207"/>
      <c r="BR113" s="207"/>
      <c r="BS113" s="207"/>
      <c r="BT113" s="207"/>
      <c r="BU113" s="207"/>
      <c r="BV113" s="207"/>
      <c r="BW113" s="207"/>
      <c r="BX113" s="207"/>
      <c r="BY113" s="207"/>
      <c r="BZ113" s="207"/>
      <c r="CA113" s="207"/>
      <c r="CB113" s="207"/>
      <c r="CC113" s="207"/>
      <c r="CD113" s="207"/>
      <c r="CE113" s="207"/>
      <c r="CF113" s="207"/>
      <c r="CG113" s="207"/>
      <c r="CH113" s="207"/>
      <c r="CI113" s="207"/>
      <c r="CJ113" s="207"/>
      <c r="CK113" s="207"/>
      <c r="CL113" s="207"/>
      <c r="CM113" s="207"/>
      <c r="CN113" s="207"/>
      <c r="CO113" s="207"/>
      <c r="CP113" s="207"/>
      <c r="CQ113" s="207"/>
      <c r="CR113" s="207"/>
      <c r="CS113" s="207"/>
      <c r="CT113" s="207"/>
      <c r="CU113" s="207"/>
      <c r="CV113" s="207"/>
      <c r="CW113" s="207"/>
      <c r="CX113" s="207"/>
      <c r="CY113" s="207"/>
      <c r="CZ113" s="207"/>
      <c r="DA113" s="207"/>
      <c r="DB113" s="207"/>
      <c r="DC113" s="207"/>
      <c r="DD113" s="207"/>
      <c r="DE113" s="207"/>
      <c r="DF113" s="207"/>
      <c r="DG113" s="207"/>
      <c r="DH113" s="207"/>
      <c r="DI113" s="207"/>
      <c r="DJ113" s="207"/>
      <c r="DK113" s="207"/>
      <c r="DL113" s="207"/>
      <c r="DM113" s="207"/>
      <c r="DN113" s="207"/>
      <c r="DO113" s="207"/>
      <c r="DP113" s="207"/>
      <c r="DQ113" s="207"/>
      <c r="DR113" s="207"/>
      <c r="DS113" s="207"/>
      <c r="DT113" s="207"/>
      <c r="DU113" s="207"/>
      <c r="DV113" s="207"/>
      <c r="DW113" s="207"/>
      <c r="DX113" s="207"/>
      <c r="DY113" s="207"/>
      <c r="DZ113" s="207"/>
      <c r="EA113" s="207"/>
      <c r="EB113" s="207"/>
      <c r="EC113" s="207"/>
      <c r="ED113" s="207"/>
      <c r="EE113" s="207"/>
      <c r="EF113" s="207"/>
      <c r="EG113" s="207"/>
      <c r="EH113" s="207"/>
      <c r="EI113" s="207"/>
      <c r="EJ113" s="207"/>
      <c r="EK113" s="207"/>
      <c r="EL113" s="207"/>
      <c r="EM113" s="207"/>
      <c r="EN113" s="207"/>
      <c r="EO113" s="207"/>
      <c r="EP113" s="207"/>
      <c r="EQ113" s="207"/>
      <c r="ER113" s="207"/>
      <c r="ES113" s="207"/>
      <c r="ET113" s="207"/>
      <c r="EU113" s="207"/>
      <c r="EV113" s="207"/>
      <c r="EW113" s="207"/>
      <c r="EX113" s="207"/>
      <c r="EY113" s="207"/>
      <c r="EZ113" s="207"/>
      <c r="FA113" s="207"/>
      <c r="FB113" s="207"/>
      <c r="FC113" s="207"/>
      <c r="FD113" s="207"/>
      <c r="FE113" s="207"/>
      <c r="FF113" s="207"/>
      <c r="FG113" s="207"/>
      <c r="FH113" s="207"/>
      <c r="FI113" s="207"/>
      <c r="FJ113" s="207"/>
      <c r="FK113" s="207"/>
      <c r="FL113" s="207"/>
      <c r="FM113" s="207"/>
      <c r="FN113" s="207"/>
      <c r="FO113" s="207"/>
      <c r="FP113" s="207"/>
      <c r="FQ113" s="207"/>
      <c r="FR113" s="207"/>
      <c r="FS113" s="207"/>
      <c r="FT113" s="207"/>
      <c r="FU113" s="207"/>
      <c r="FV113" s="207"/>
      <c r="FW113" s="207"/>
      <c r="FX113" s="207"/>
      <c r="FY113" s="207"/>
      <c r="FZ113" s="207"/>
      <c r="GA113" s="207"/>
      <c r="GB113" s="207"/>
      <c r="GC113" s="207"/>
      <c r="GD113" s="207"/>
      <c r="GE113" s="207"/>
      <c r="GF113" s="207"/>
      <c r="GG113" s="207"/>
      <c r="GH113" s="207"/>
      <c r="GI113" s="207"/>
      <c r="GJ113" s="207"/>
      <c r="GK113" s="207"/>
      <c r="GL113" s="207"/>
      <c r="GM113" s="207"/>
      <c r="GN113" s="207"/>
      <c r="GO113" s="207"/>
      <c r="GP113" s="207"/>
      <c r="GQ113" s="207"/>
      <c r="GR113" s="207"/>
      <c r="GS113" s="207"/>
      <c r="GT113" s="207"/>
      <c r="GU113" s="207"/>
      <c r="GV113" s="207"/>
      <c r="GW113" s="207"/>
      <c r="GX113" s="207"/>
      <c r="GY113" s="207"/>
      <c r="GZ113" s="207"/>
      <c r="HA113" s="207"/>
      <c r="HB113" s="207"/>
      <c r="HC113" s="207"/>
      <c r="HD113" s="207"/>
      <c r="HE113" s="207"/>
      <c r="HF113" s="207"/>
      <c r="HG113" s="207"/>
      <c r="HH113" s="207"/>
      <c r="HI113" s="207"/>
      <c r="HJ113" s="207"/>
      <c r="HK113" s="207"/>
      <c r="HL113" s="207"/>
      <c r="HM113" s="207"/>
      <c r="HN113" s="207"/>
      <c r="HO113" s="207"/>
      <c r="HP113" s="207"/>
      <c r="HQ113" s="207"/>
      <c r="HR113" s="207"/>
      <c r="HS113" s="207"/>
      <c r="HT113" s="207"/>
      <c r="HU113" s="207"/>
      <c r="HV113" s="207"/>
      <c r="HW113" s="207"/>
      <c r="HX113" s="207"/>
      <c r="HY113" s="207"/>
      <c r="HZ113" s="207"/>
      <c r="IA113" s="207"/>
      <c r="IB113" s="207"/>
      <c r="IC113" s="207"/>
      <c r="ID113" s="207"/>
      <c r="IE113" s="207"/>
      <c r="IF113" s="207"/>
      <c r="IG113" s="207"/>
      <c r="IH113" s="207"/>
      <c r="II113" s="207"/>
      <c r="IJ113" s="207"/>
      <c r="IK113" s="207"/>
      <c r="IL113" s="207"/>
      <c r="IM113" s="207"/>
      <c r="IN113" s="207"/>
      <c r="IO113" s="207"/>
      <c r="IP113" s="207"/>
      <c r="IQ113" s="207"/>
    </row>
    <row r="114" spans="1:251" ht="31.5" x14ac:dyDescent="0.25">
      <c r="A114" s="185" t="s">
        <v>1265</v>
      </c>
      <c r="B114" s="218" t="s">
        <v>1266</v>
      </c>
      <c r="C114" s="184">
        <v>7199.7</v>
      </c>
      <c r="D114" s="184">
        <v>7199.7</v>
      </c>
      <c r="E114" s="184">
        <f t="shared" si="4"/>
        <v>100</v>
      </c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207"/>
      <c r="Y114" s="207"/>
      <c r="Z114" s="20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07"/>
      <c r="AX114" s="207"/>
      <c r="AY114" s="207"/>
      <c r="AZ114" s="207"/>
      <c r="BA114" s="207"/>
      <c r="BB114" s="207"/>
      <c r="BC114" s="207"/>
      <c r="BD114" s="207"/>
      <c r="BE114" s="207"/>
      <c r="BF114" s="207"/>
      <c r="BG114" s="207"/>
      <c r="BH114" s="207"/>
      <c r="BI114" s="207"/>
      <c r="BJ114" s="207"/>
      <c r="BK114" s="207"/>
      <c r="BL114" s="207"/>
      <c r="BM114" s="207"/>
      <c r="BN114" s="207"/>
      <c r="BO114" s="207"/>
      <c r="BP114" s="207"/>
      <c r="BQ114" s="207"/>
      <c r="BR114" s="207"/>
      <c r="BS114" s="207"/>
      <c r="BT114" s="207"/>
      <c r="BU114" s="207"/>
      <c r="BV114" s="207"/>
      <c r="BW114" s="207"/>
      <c r="BX114" s="207"/>
      <c r="BY114" s="207"/>
      <c r="BZ114" s="207"/>
      <c r="CA114" s="207"/>
      <c r="CB114" s="207"/>
      <c r="CC114" s="207"/>
      <c r="CD114" s="207"/>
      <c r="CE114" s="207"/>
      <c r="CF114" s="207"/>
      <c r="CG114" s="207"/>
      <c r="CH114" s="207"/>
      <c r="CI114" s="207"/>
      <c r="CJ114" s="207"/>
      <c r="CK114" s="207"/>
      <c r="CL114" s="207"/>
      <c r="CM114" s="207"/>
      <c r="CN114" s="207"/>
      <c r="CO114" s="207"/>
      <c r="CP114" s="207"/>
      <c r="CQ114" s="207"/>
      <c r="CR114" s="207"/>
      <c r="CS114" s="207"/>
      <c r="CT114" s="207"/>
      <c r="CU114" s="207"/>
      <c r="CV114" s="207"/>
      <c r="CW114" s="207"/>
      <c r="CX114" s="207"/>
      <c r="CY114" s="207"/>
      <c r="CZ114" s="207"/>
      <c r="DA114" s="207"/>
      <c r="DB114" s="207"/>
      <c r="DC114" s="207"/>
      <c r="DD114" s="207"/>
      <c r="DE114" s="207"/>
      <c r="DF114" s="207"/>
      <c r="DG114" s="207"/>
      <c r="DH114" s="207"/>
      <c r="DI114" s="207"/>
      <c r="DJ114" s="207"/>
      <c r="DK114" s="207"/>
      <c r="DL114" s="207"/>
      <c r="DM114" s="207"/>
      <c r="DN114" s="207"/>
      <c r="DO114" s="207"/>
      <c r="DP114" s="207"/>
      <c r="DQ114" s="207"/>
      <c r="DR114" s="207"/>
      <c r="DS114" s="207"/>
      <c r="DT114" s="207"/>
      <c r="DU114" s="207"/>
      <c r="DV114" s="207"/>
      <c r="DW114" s="207"/>
      <c r="DX114" s="207"/>
      <c r="DY114" s="207"/>
      <c r="DZ114" s="207"/>
      <c r="EA114" s="207"/>
      <c r="EB114" s="207"/>
      <c r="EC114" s="207"/>
      <c r="ED114" s="207"/>
      <c r="EE114" s="207"/>
      <c r="EF114" s="207"/>
      <c r="EG114" s="207"/>
      <c r="EH114" s="207"/>
      <c r="EI114" s="207"/>
      <c r="EJ114" s="207"/>
      <c r="EK114" s="207"/>
      <c r="EL114" s="207"/>
      <c r="EM114" s="207"/>
      <c r="EN114" s="207"/>
      <c r="EO114" s="207"/>
      <c r="EP114" s="207"/>
      <c r="EQ114" s="207"/>
      <c r="ER114" s="207"/>
      <c r="ES114" s="207"/>
      <c r="ET114" s="207"/>
      <c r="EU114" s="207"/>
      <c r="EV114" s="207"/>
      <c r="EW114" s="207"/>
      <c r="EX114" s="207"/>
      <c r="EY114" s="207"/>
      <c r="EZ114" s="207"/>
      <c r="FA114" s="207"/>
      <c r="FB114" s="207"/>
      <c r="FC114" s="207"/>
      <c r="FD114" s="207"/>
      <c r="FE114" s="207"/>
      <c r="FF114" s="207"/>
      <c r="FG114" s="207"/>
      <c r="FH114" s="207"/>
      <c r="FI114" s="207"/>
      <c r="FJ114" s="207"/>
      <c r="FK114" s="207"/>
      <c r="FL114" s="207"/>
      <c r="FM114" s="207"/>
      <c r="FN114" s="207"/>
      <c r="FO114" s="207"/>
      <c r="FP114" s="207"/>
      <c r="FQ114" s="207"/>
      <c r="FR114" s="207"/>
      <c r="FS114" s="207"/>
      <c r="FT114" s="207"/>
      <c r="FU114" s="207"/>
      <c r="FV114" s="207"/>
      <c r="FW114" s="207"/>
      <c r="FX114" s="207"/>
      <c r="FY114" s="207"/>
      <c r="FZ114" s="207"/>
      <c r="GA114" s="207"/>
      <c r="GB114" s="207"/>
      <c r="GC114" s="207"/>
      <c r="GD114" s="207"/>
      <c r="GE114" s="207"/>
      <c r="GF114" s="207"/>
      <c r="GG114" s="207"/>
      <c r="GH114" s="207"/>
      <c r="GI114" s="207"/>
      <c r="GJ114" s="207"/>
      <c r="GK114" s="207"/>
      <c r="GL114" s="207"/>
      <c r="GM114" s="207"/>
      <c r="GN114" s="207"/>
      <c r="GO114" s="207"/>
      <c r="GP114" s="207"/>
      <c r="GQ114" s="207"/>
      <c r="GR114" s="207"/>
      <c r="GS114" s="207"/>
      <c r="GT114" s="207"/>
      <c r="GU114" s="207"/>
      <c r="GV114" s="207"/>
      <c r="GW114" s="207"/>
      <c r="GX114" s="207"/>
      <c r="GY114" s="207"/>
      <c r="GZ114" s="207"/>
      <c r="HA114" s="207"/>
      <c r="HB114" s="207"/>
      <c r="HC114" s="207"/>
      <c r="HD114" s="207"/>
      <c r="HE114" s="207"/>
      <c r="HF114" s="207"/>
      <c r="HG114" s="207"/>
      <c r="HH114" s="207"/>
      <c r="HI114" s="207"/>
      <c r="HJ114" s="207"/>
      <c r="HK114" s="207"/>
      <c r="HL114" s="207"/>
      <c r="HM114" s="207"/>
      <c r="HN114" s="207"/>
      <c r="HO114" s="207"/>
      <c r="HP114" s="207"/>
      <c r="HQ114" s="207"/>
      <c r="HR114" s="207"/>
      <c r="HS114" s="207"/>
      <c r="HT114" s="207"/>
      <c r="HU114" s="207"/>
      <c r="HV114" s="207"/>
      <c r="HW114" s="207"/>
      <c r="HX114" s="207"/>
      <c r="HY114" s="207"/>
      <c r="HZ114" s="207"/>
      <c r="IA114" s="207"/>
      <c r="IB114" s="207"/>
      <c r="IC114" s="207"/>
      <c r="ID114" s="207"/>
      <c r="IE114" s="207"/>
      <c r="IF114" s="207"/>
      <c r="IG114" s="207"/>
      <c r="IH114" s="207"/>
      <c r="II114" s="207"/>
      <c r="IJ114" s="207"/>
      <c r="IK114" s="207"/>
      <c r="IL114" s="207"/>
      <c r="IM114" s="207"/>
      <c r="IN114" s="207"/>
      <c r="IO114" s="207"/>
      <c r="IP114" s="207"/>
      <c r="IQ114" s="207"/>
    </row>
    <row r="115" spans="1:251" ht="63" x14ac:dyDescent="0.25">
      <c r="A115" s="172" t="s">
        <v>1267</v>
      </c>
      <c r="B115" s="218" t="s">
        <v>1268</v>
      </c>
      <c r="C115" s="184">
        <v>104202.5</v>
      </c>
      <c r="D115" s="184">
        <v>104202.5</v>
      </c>
      <c r="E115" s="184">
        <f t="shared" si="4"/>
        <v>100</v>
      </c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207"/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  <c r="AT115" s="207"/>
      <c r="AU115" s="207"/>
      <c r="AV115" s="207"/>
      <c r="AW115" s="207"/>
      <c r="AX115" s="207"/>
      <c r="AY115" s="207"/>
      <c r="AZ115" s="207"/>
      <c r="BA115" s="207"/>
      <c r="BB115" s="207"/>
      <c r="BC115" s="207"/>
      <c r="BD115" s="207"/>
      <c r="BE115" s="207"/>
      <c r="BF115" s="207"/>
      <c r="BG115" s="207"/>
      <c r="BH115" s="207"/>
      <c r="BI115" s="207"/>
      <c r="BJ115" s="207"/>
      <c r="BK115" s="207"/>
      <c r="BL115" s="207"/>
      <c r="BM115" s="207"/>
      <c r="BN115" s="207"/>
      <c r="BO115" s="207"/>
      <c r="BP115" s="207"/>
      <c r="BQ115" s="207"/>
      <c r="BR115" s="207"/>
      <c r="BS115" s="207"/>
      <c r="BT115" s="207"/>
      <c r="BU115" s="207"/>
      <c r="BV115" s="207"/>
      <c r="BW115" s="207"/>
      <c r="BX115" s="207"/>
      <c r="BY115" s="207"/>
      <c r="BZ115" s="207"/>
      <c r="CA115" s="207"/>
      <c r="CB115" s="207"/>
      <c r="CC115" s="207"/>
      <c r="CD115" s="207"/>
      <c r="CE115" s="207"/>
      <c r="CF115" s="207"/>
      <c r="CG115" s="207"/>
      <c r="CH115" s="207"/>
      <c r="CI115" s="207"/>
      <c r="CJ115" s="207"/>
      <c r="CK115" s="207"/>
      <c r="CL115" s="207"/>
      <c r="CM115" s="207"/>
      <c r="CN115" s="207"/>
      <c r="CO115" s="207"/>
      <c r="CP115" s="207"/>
      <c r="CQ115" s="207"/>
      <c r="CR115" s="207"/>
      <c r="CS115" s="207"/>
      <c r="CT115" s="207"/>
      <c r="CU115" s="207"/>
      <c r="CV115" s="207"/>
      <c r="CW115" s="207"/>
      <c r="CX115" s="207"/>
      <c r="CY115" s="207"/>
      <c r="CZ115" s="207"/>
      <c r="DA115" s="207"/>
      <c r="DB115" s="207"/>
      <c r="DC115" s="207"/>
      <c r="DD115" s="207"/>
      <c r="DE115" s="207"/>
      <c r="DF115" s="207"/>
      <c r="DG115" s="207"/>
      <c r="DH115" s="207"/>
      <c r="DI115" s="207"/>
      <c r="DJ115" s="207"/>
      <c r="DK115" s="207"/>
      <c r="DL115" s="207"/>
      <c r="DM115" s="207"/>
      <c r="DN115" s="207"/>
      <c r="DO115" s="207"/>
      <c r="DP115" s="207"/>
      <c r="DQ115" s="207"/>
      <c r="DR115" s="207"/>
      <c r="DS115" s="207"/>
      <c r="DT115" s="207"/>
      <c r="DU115" s="207"/>
      <c r="DV115" s="207"/>
      <c r="DW115" s="207"/>
      <c r="DX115" s="207"/>
      <c r="DY115" s="207"/>
      <c r="DZ115" s="207"/>
      <c r="EA115" s="207"/>
      <c r="EB115" s="207"/>
      <c r="EC115" s="207"/>
      <c r="ED115" s="207"/>
      <c r="EE115" s="207"/>
      <c r="EF115" s="207"/>
      <c r="EG115" s="207"/>
      <c r="EH115" s="207"/>
      <c r="EI115" s="207"/>
      <c r="EJ115" s="207"/>
      <c r="EK115" s="207"/>
      <c r="EL115" s="207"/>
      <c r="EM115" s="207"/>
      <c r="EN115" s="207"/>
      <c r="EO115" s="207"/>
      <c r="EP115" s="207"/>
      <c r="EQ115" s="207"/>
      <c r="ER115" s="207"/>
      <c r="ES115" s="207"/>
      <c r="ET115" s="207"/>
      <c r="EU115" s="207"/>
      <c r="EV115" s="207"/>
      <c r="EW115" s="207"/>
      <c r="EX115" s="207"/>
      <c r="EY115" s="207"/>
      <c r="EZ115" s="207"/>
      <c r="FA115" s="207"/>
      <c r="FB115" s="207"/>
      <c r="FC115" s="207"/>
      <c r="FD115" s="207"/>
      <c r="FE115" s="207"/>
      <c r="FF115" s="207"/>
      <c r="FG115" s="207"/>
      <c r="FH115" s="207"/>
      <c r="FI115" s="207"/>
      <c r="FJ115" s="207"/>
      <c r="FK115" s="207"/>
      <c r="FL115" s="207"/>
      <c r="FM115" s="207"/>
      <c r="FN115" s="207"/>
      <c r="FO115" s="207"/>
      <c r="FP115" s="207"/>
      <c r="FQ115" s="207"/>
      <c r="FR115" s="207"/>
      <c r="FS115" s="207"/>
      <c r="FT115" s="207"/>
      <c r="FU115" s="207"/>
      <c r="FV115" s="207"/>
      <c r="FW115" s="207"/>
      <c r="FX115" s="207"/>
      <c r="FY115" s="207"/>
      <c r="FZ115" s="207"/>
      <c r="GA115" s="207"/>
      <c r="GB115" s="207"/>
      <c r="GC115" s="207"/>
      <c r="GD115" s="207"/>
      <c r="GE115" s="207"/>
      <c r="GF115" s="207"/>
      <c r="GG115" s="207"/>
      <c r="GH115" s="207"/>
      <c r="GI115" s="207"/>
      <c r="GJ115" s="207"/>
      <c r="GK115" s="207"/>
      <c r="GL115" s="207"/>
      <c r="GM115" s="207"/>
      <c r="GN115" s="207"/>
      <c r="GO115" s="207"/>
      <c r="GP115" s="207"/>
      <c r="GQ115" s="207"/>
      <c r="GR115" s="207"/>
      <c r="GS115" s="207"/>
      <c r="GT115" s="207"/>
      <c r="GU115" s="207"/>
      <c r="GV115" s="207"/>
      <c r="GW115" s="207"/>
      <c r="GX115" s="207"/>
      <c r="GY115" s="207"/>
      <c r="GZ115" s="207"/>
      <c r="HA115" s="207"/>
      <c r="HB115" s="207"/>
      <c r="HC115" s="207"/>
      <c r="HD115" s="207"/>
      <c r="HE115" s="207"/>
      <c r="HF115" s="207"/>
      <c r="HG115" s="207"/>
      <c r="HH115" s="207"/>
      <c r="HI115" s="207"/>
      <c r="HJ115" s="207"/>
      <c r="HK115" s="207"/>
      <c r="HL115" s="207"/>
      <c r="HM115" s="207"/>
      <c r="HN115" s="207"/>
      <c r="HO115" s="207"/>
      <c r="HP115" s="207"/>
      <c r="HQ115" s="207"/>
      <c r="HR115" s="207"/>
      <c r="HS115" s="207"/>
      <c r="HT115" s="207"/>
      <c r="HU115" s="207"/>
      <c r="HV115" s="207"/>
      <c r="HW115" s="207"/>
      <c r="HX115" s="207"/>
      <c r="HY115" s="207"/>
      <c r="HZ115" s="207"/>
      <c r="IA115" s="207"/>
      <c r="IB115" s="207"/>
      <c r="IC115" s="207"/>
      <c r="ID115" s="207"/>
      <c r="IE115" s="207"/>
      <c r="IF115" s="207"/>
      <c r="IG115" s="207"/>
      <c r="IH115" s="207"/>
      <c r="II115" s="207"/>
      <c r="IJ115" s="207"/>
      <c r="IK115" s="207"/>
      <c r="IL115" s="207"/>
      <c r="IM115" s="207"/>
      <c r="IN115" s="207"/>
      <c r="IO115" s="207"/>
      <c r="IP115" s="207"/>
      <c r="IQ115" s="207"/>
    </row>
    <row r="116" spans="1:251" ht="47.25" x14ac:dyDescent="0.25">
      <c r="A116" s="172" t="s">
        <v>1269</v>
      </c>
      <c r="B116" s="218" t="s">
        <v>1270</v>
      </c>
      <c r="C116" s="184">
        <v>3337.5</v>
      </c>
      <c r="D116" s="184">
        <v>3337.5</v>
      </c>
      <c r="E116" s="184">
        <f t="shared" si="4"/>
        <v>100</v>
      </c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7"/>
      <c r="X116" s="207"/>
      <c r="Y116" s="207"/>
      <c r="Z116" s="207"/>
      <c r="AA116" s="207"/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  <c r="AT116" s="207"/>
      <c r="AU116" s="207"/>
      <c r="AV116" s="207"/>
      <c r="AW116" s="207"/>
      <c r="AX116" s="207"/>
      <c r="AY116" s="207"/>
      <c r="AZ116" s="207"/>
      <c r="BA116" s="207"/>
      <c r="BB116" s="207"/>
      <c r="BC116" s="207"/>
      <c r="BD116" s="207"/>
      <c r="BE116" s="207"/>
      <c r="BF116" s="207"/>
      <c r="BG116" s="207"/>
      <c r="BH116" s="207"/>
      <c r="BI116" s="207"/>
      <c r="BJ116" s="207"/>
      <c r="BK116" s="207"/>
      <c r="BL116" s="207"/>
      <c r="BM116" s="207"/>
      <c r="BN116" s="207"/>
      <c r="BO116" s="207"/>
      <c r="BP116" s="207"/>
      <c r="BQ116" s="207"/>
      <c r="BR116" s="207"/>
      <c r="BS116" s="207"/>
      <c r="BT116" s="207"/>
      <c r="BU116" s="207"/>
      <c r="BV116" s="207"/>
      <c r="BW116" s="207"/>
      <c r="BX116" s="207"/>
      <c r="BY116" s="207"/>
      <c r="BZ116" s="207"/>
      <c r="CA116" s="207"/>
      <c r="CB116" s="207"/>
      <c r="CC116" s="207"/>
      <c r="CD116" s="207"/>
      <c r="CE116" s="207"/>
      <c r="CF116" s="207"/>
      <c r="CG116" s="207"/>
      <c r="CH116" s="207"/>
      <c r="CI116" s="207"/>
      <c r="CJ116" s="207"/>
      <c r="CK116" s="207"/>
      <c r="CL116" s="207"/>
      <c r="CM116" s="207"/>
      <c r="CN116" s="207"/>
      <c r="CO116" s="207"/>
      <c r="CP116" s="207"/>
      <c r="CQ116" s="207"/>
      <c r="CR116" s="207"/>
      <c r="CS116" s="207"/>
      <c r="CT116" s="207"/>
      <c r="CU116" s="207"/>
      <c r="CV116" s="207"/>
      <c r="CW116" s="207"/>
      <c r="CX116" s="207"/>
      <c r="CY116" s="207"/>
      <c r="CZ116" s="207"/>
      <c r="DA116" s="207"/>
      <c r="DB116" s="207"/>
      <c r="DC116" s="207"/>
      <c r="DD116" s="207"/>
      <c r="DE116" s="207"/>
      <c r="DF116" s="207"/>
      <c r="DG116" s="207"/>
      <c r="DH116" s="207"/>
      <c r="DI116" s="207"/>
      <c r="DJ116" s="207"/>
      <c r="DK116" s="207"/>
      <c r="DL116" s="207"/>
      <c r="DM116" s="207"/>
      <c r="DN116" s="207"/>
      <c r="DO116" s="207"/>
      <c r="DP116" s="207"/>
      <c r="DQ116" s="207"/>
      <c r="DR116" s="207"/>
      <c r="DS116" s="207"/>
      <c r="DT116" s="207"/>
      <c r="DU116" s="207"/>
      <c r="DV116" s="207"/>
      <c r="DW116" s="207"/>
      <c r="DX116" s="207"/>
      <c r="DY116" s="207"/>
      <c r="DZ116" s="207"/>
      <c r="EA116" s="207"/>
      <c r="EB116" s="207"/>
      <c r="EC116" s="207"/>
      <c r="ED116" s="207"/>
      <c r="EE116" s="207"/>
      <c r="EF116" s="207"/>
      <c r="EG116" s="207"/>
      <c r="EH116" s="207"/>
      <c r="EI116" s="207"/>
      <c r="EJ116" s="207"/>
      <c r="EK116" s="207"/>
      <c r="EL116" s="207"/>
      <c r="EM116" s="207"/>
      <c r="EN116" s="207"/>
      <c r="EO116" s="207"/>
      <c r="EP116" s="207"/>
      <c r="EQ116" s="207"/>
      <c r="ER116" s="207"/>
      <c r="ES116" s="207"/>
      <c r="ET116" s="207"/>
      <c r="EU116" s="207"/>
      <c r="EV116" s="207"/>
      <c r="EW116" s="207"/>
      <c r="EX116" s="207"/>
      <c r="EY116" s="207"/>
      <c r="EZ116" s="207"/>
      <c r="FA116" s="207"/>
      <c r="FB116" s="207"/>
      <c r="FC116" s="207"/>
      <c r="FD116" s="207"/>
      <c r="FE116" s="207"/>
      <c r="FF116" s="207"/>
      <c r="FG116" s="207"/>
      <c r="FH116" s="207"/>
      <c r="FI116" s="207"/>
      <c r="FJ116" s="207"/>
      <c r="FK116" s="207"/>
      <c r="FL116" s="207"/>
      <c r="FM116" s="207"/>
      <c r="FN116" s="207"/>
      <c r="FO116" s="207"/>
      <c r="FP116" s="207"/>
      <c r="FQ116" s="207"/>
      <c r="FR116" s="207"/>
      <c r="FS116" s="207"/>
      <c r="FT116" s="207"/>
      <c r="FU116" s="207"/>
      <c r="FV116" s="207"/>
      <c r="FW116" s="207"/>
      <c r="FX116" s="207"/>
      <c r="FY116" s="207"/>
      <c r="FZ116" s="207"/>
      <c r="GA116" s="207"/>
      <c r="GB116" s="207"/>
      <c r="GC116" s="207"/>
      <c r="GD116" s="207"/>
      <c r="GE116" s="207"/>
      <c r="GF116" s="207"/>
      <c r="GG116" s="207"/>
      <c r="GH116" s="207"/>
      <c r="GI116" s="207"/>
      <c r="GJ116" s="207"/>
      <c r="GK116" s="207"/>
      <c r="GL116" s="207"/>
      <c r="GM116" s="207"/>
      <c r="GN116" s="207"/>
      <c r="GO116" s="207"/>
      <c r="GP116" s="207"/>
      <c r="GQ116" s="207"/>
      <c r="GR116" s="207"/>
      <c r="GS116" s="207"/>
      <c r="GT116" s="207"/>
      <c r="GU116" s="207"/>
      <c r="GV116" s="207"/>
      <c r="GW116" s="207"/>
      <c r="GX116" s="207"/>
      <c r="GY116" s="207"/>
      <c r="GZ116" s="207"/>
      <c r="HA116" s="207"/>
      <c r="HB116" s="207"/>
      <c r="HC116" s="207"/>
      <c r="HD116" s="207"/>
      <c r="HE116" s="207"/>
      <c r="HF116" s="207"/>
      <c r="HG116" s="207"/>
      <c r="HH116" s="207"/>
      <c r="HI116" s="207"/>
      <c r="HJ116" s="207"/>
      <c r="HK116" s="207"/>
      <c r="HL116" s="207"/>
      <c r="HM116" s="207"/>
      <c r="HN116" s="207"/>
      <c r="HO116" s="207"/>
      <c r="HP116" s="207"/>
      <c r="HQ116" s="207"/>
      <c r="HR116" s="207"/>
      <c r="HS116" s="207"/>
      <c r="HT116" s="207"/>
      <c r="HU116" s="207"/>
      <c r="HV116" s="207"/>
      <c r="HW116" s="207"/>
      <c r="HX116" s="207"/>
      <c r="HY116" s="207"/>
      <c r="HZ116" s="207"/>
      <c r="IA116" s="207"/>
      <c r="IB116" s="207"/>
      <c r="IC116" s="207"/>
      <c r="ID116" s="207"/>
      <c r="IE116" s="207"/>
      <c r="IF116" s="207"/>
      <c r="IG116" s="207"/>
      <c r="IH116" s="207"/>
      <c r="II116" s="207"/>
      <c r="IJ116" s="207"/>
      <c r="IK116" s="207"/>
      <c r="IL116" s="207"/>
      <c r="IM116" s="207"/>
      <c r="IN116" s="207"/>
      <c r="IO116" s="207"/>
      <c r="IP116" s="207"/>
      <c r="IQ116" s="207"/>
    </row>
    <row r="117" spans="1:251" ht="31.5" x14ac:dyDescent="0.25">
      <c r="A117" s="185" t="s">
        <v>1271</v>
      </c>
      <c r="B117" s="182" t="s">
        <v>1272</v>
      </c>
      <c r="C117" s="184">
        <v>6144.8</v>
      </c>
      <c r="D117" s="184">
        <v>6144.8</v>
      </c>
      <c r="E117" s="184">
        <f t="shared" si="4"/>
        <v>100</v>
      </c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7"/>
      <c r="X117" s="207"/>
      <c r="Y117" s="207"/>
      <c r="Z117" s="207"/>
      <c r="AA117" s="207"/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7"/>
      <c r="AV117" s="207"/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  <c r="BI117" s="207"/>
      <c r="BJ117" s="207"/>
      <c r="BK117" s="207"/>
      <c r="BL117" s="207"/>
      <c r="BM117" s="207"/>
      <c r="BN117" s="207"/>
      <c r="BO117" s="207"/>
      <c r="BP117" s="207"/>
      <c r="BQ117" s="207"/>
      <c r="BR117" s="207"/>
      <c r="BS117" s="207"/>
      <c r="BT117" s="207"/>
      <c r="BU117" s="207"/>
      <c r="BV117" s="207"/>
      <c r="BW117" s="207"/>
      <c r="BX117" s="207"/>
      <c r="BY117" s="207"/>
      <c r="BZ117" s="207"/>
      <c r="CA117" s="207"/>
      <c r="CB117" s="207"/>
      <c r="CC117" s="207"/>
      <c r="CD117" s="207"/>
      <c r="CE117" s="207"/>
      <c r="CF117" s="207"/>
      <c r="CG117" s="207"/>
      <c r="CH117" s="207"/>
      <c r="CI117" s="207"/>
      <c r="CJ117" s="207"/>
      <c r="CK117" s="207"/>
      <c r="CL117" s="207"/>
      <c r="CM117" s="207"/>
      <c r="CN117" s="207"/>
      <c r="CO117" s="207"/>
      <c r="CP117" s="207"/>
      <c r="CQ117" s="207"/>
      <c r="CR117" s="207"/>
      <c r="CS117" s="207"/>
      <c r="CT117" s="207"/>
      <c r="CU117" s="207"/>
      <c r="CV117" s="207"/>
      <c r="CW117" s="207"/>
      <c r="CX117" s="207"/>
      <c r="CY117" s="207"/>
      <c r="CZ117" s="207"/>
      <c r="DA117" s="207"/>
      <c r="DB117" s="207"/>
      <c r="DC117" s="207"/>
      <c r="DD117" s="207"/>
      <c r="DE117" s="207"/>
      <c r="DF117" s="207"/>
      <c r="DG117" s="207"/>
      <c r="DH117" s="207"/>
      <c r="DI117" s="207"/>
      <c r="DJ117" s="207"/>
      <c r="DK117" s="207"/>
      <c r="DL117" s="207"/>
      <c r="DM117" s="207"/>
      <c r="DN117" s="207"/>
      <c r="DO117" s="207"/>
      <c r="DP117" s="207"/>
      <c r="DQ117" s="207"/>
      <c r="DR117" s="207"/>
      <c r="DS117" s="207"/>
      <c r="DT117" s="207"/>
      <c r="DU117" s="207"/>
      <c r="DV117" s="207"/>
      <c r="DW117" s="207"/>
      <c r="DX117" s="207"/>
      <c r="DY117" s="207"/>
      <c r="DZ117" s="207"/>
      <c r="EA117" s="207"/>
      <c r="EB117" s="207"/>
      <c r="EC117" s="207"/>
      <c r="ED117" s="207"/>
      <c r="EE117" s="207"/>
      <c r="EF117" s="207"/>
      <c r="EG117" s="207"/>
      <c r="EH117" s="207"/>
      <c r="EI117" s="207"/>
      <c r="EJ117" s="207"/>
      <c r="EK117" s="207"/>
      <c r="EL117" s="207"/>
      <c r="EM117" s="207"/>
      <c r="EN117" s="207"/>
      <c r="EO117" s="207"/>
      <c r="EP117" s="207"/>
      <c r="EQ117" s="207"/>
      <c r="ER117" s="207"/>
      <c r="ES117" s="207"/>
      <c r="ET117" s="207"/>
      <c r="EU117" s="207"/>
      <c r="EV117" s="207"/>
      <c r="EW117" s="207"/>
      <c r="EX117" s="207"/>
      <c r="EY117" s="207"/>
      <c r="EZ117" s="207"/>
      <c r="FA117" s="207"/>
      <c r="FB117" s="207"/>
      <c r="FC117" s="207"/>
      <c r="FD117" s="207"/>
      <c r="FE117" s="207"/>
      <c r="FF117" s="207"/>
      <c r="FG117" s="207"/>
      <c r="FH117" s="207"/>
      <c r="FI117" s="207"/>
      <c r="FJ117" s="207"/>
      <c r="FK117" s="207"/>
      <c r="FL117" s="207"/>
      <c r="FM117" s="207"/>
      <c r="FN117" s="207"/>
      <c r="FO117" s="207"/>
      <c r="FP117" s="207"/>
      <c r="FQ117" s="207"/>
      <c r="FR117" s="207"/>
      <c r="FS117" s="207"/>
      <c r="FT117" s="207"/>
      <c r="FU117" s="207"/>
      <c r="FV117" s="207"/>
      <c r="FW117" s="207"/>
      <c r="FX117" s="207"/>
      <c r="FY117" s="207"/>
      <c r="FZ117" s="207"/>
      <c r="GA117" s="207"/>
      <c r="GB117" s="207"/>
      <c r="GC117" s="207"/>
      <c r="GD117" s="207"/>
      <c r="GE117" s="207"/>
      <c r="GF117" s="207"/>
      <c r="GG117" s="207"/>
      <c r="GH117" s="207"/>
      <c r="GI117" s="207"/>
      <c r="GJ117" s="207"/>
      <c r="GK117" s="207"/>
      <c r="GL117" s="207"/>
      <c r="GM117" s="207"/>
      <c r="GN117" s="207"/>
      <c r="GO117" s="207"/>
      <c r="GP117" s="207"/>
      <c r="GQ117" s="207"/>
      <c r="GR117" s="207"/>
      <c r="GS117" s="207"/>
      <c r="GT117" s="207"/>
      <c r="GU117" s="207"/>
      <c r="GV117" s="207"/>
      <c r="GW117" s="207"/>
      <c r="GX117" s="207"/>
      <c r="GY117" s="207"/>
      <c r="GZ117" s="207"/>
      <c r="HA117" s="207"/>
      <c r="HB117" s="207"/>
      <c r="HC117" s="207"/>
      <c r="HD117" s="207"/>
      <c r="HE117" s="207"/>
      <c r="HF117" s="207"/>
      <c r="HG117" s="207"/>
      <c r="HH117" s="207"/>
      <c r="HI117" s="207"/>
      <c r="HJ117" s="207"/>
      <c r="HK117" s="207"/>
      <c r="HL117" s="207"/>
      <c r="HM117" s="207"/>
      <c r="HN117" s="207"/>
      <c r="HO117" s="207"/>
      <c r="HP117" s="207"/>
      <c r="HQ117" s="207"/>
      <c r="HR117" s="207"/>
      <c r="HS117" s="207"/>
      <c r="HT117" s="207"/>
      <c r="HU117" s="207"/>
      <c r="HV117" s="207"/>
      <c r="HW117" s="207"/>
      <c r="HX117" s="207"/>
      <c r="HY117" s="207"/>
      <c r="HZ117" s="207"/>
      <c r="IA117" s="207"/>
      <c r="IB117" s="207"/>
      <c r="IC117" s="207"/>
      <c r="ID117" s="207"/>
      <c r="IE117" s="207"/>
      <c r="IF117" s="207"/>
      <c r="IG117" s="207"/>
      <c r="IH117" s="207"/>
      <c r="II117" s="207"/>
      <c r="IJ117" s="207"/>
      <c r="IK117" s="207"/>
      <c r="IL117" s="207"/>
      <c r="IM117" s="207"/>
      <c r="IN117" s="207"/>
      <c r="IO117" s="207"/>
      <c r="IP117" s="207"/>
      <c r="IQ117" s="207"/>
    </row>
    <row r="118" spans="1:251" ht="31.5" x14ac:dyDescent="0.25">
      <c r="A118" s="219" t="s">
        <v>1273</v>
      </c>
      <c r="B118" s="193" t="s">
        <v>1274</v>
      </c>
      <c r="C118" s="208">
        <v>0</v>
      </c>
      <c r="D118" s="208">
        <v>0</v>
      </c>
      <c r="E118" s="184" t="s">
        <v>1076</v>
      </c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  <c r="AA118" s="207"/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07"/>
      <c r="AW118" s="207"/>
      <c r="AX118" s="207"/>
      <c r="AY118" s="207"/>
      <c r="AZ118" s="207"/>
      <c r="BA118" s="207"/>
      <c r="BB118" s="207"/>
      <c r="BC118" s="207"/>
      <c r="BD118" s="207"/>
      <c r="BE118" s="207"/>
      <c r="BF118" s="207"/>
      <c r="BG118" s="207"/>
      <c r="BH118" s="207"/>
      <c r="BI118" s="207"/>
      <c r="BJ118" s="207"/>
      <c r="BK118" s="207"/>
      <c r="BL118" s="207"/>
      <c r="BM118" s="207"/>
      <c r="BN118" s="207"/>
      <c r="BO118" s="207"/>
      <c r="BP118" s="207"/>
      <c r="BQ118" s="207"/>
      <c r="BR118" s="207"/>
      <c r="BS118" s="207"/>
      <c r="BT118" s="207"/>
      <c r="BU118" s="207"/>
      <c r="BV118" s="207"/>
      <c r="BW118" s="207"/>
      <c r="BX118" s="207"/>
      <c r="BY118" s="207"/>
      <c r="BZ118" s="207"/>
      <c r="CA118" s="207"/>
      <c r="CB118" s="207"/>
      <c r="CC118" s="207"/>
      <c r="CD118" s="207"/>
      <c r="CE118" s="207"/>
      <c r="CF118" s="207"/>
      <c r="CG118" s="207"/>
      <c r="CH118" s="207"/>
      <c r="CI118" s="207"/>
      <c r="CJ118" s="207"/>
      <c r="CK118" s="207"/>
      <c r="CL118" s="207"/>
      <c r="CM118" s="207"/>
      <c r="CN118" s="207"/>
      <c r="CO118" s="207"/>
      <c r="CP118" s="207"/>
      <c r="CQ118" s="207"/>
      <c r="CR118" s="207"/>
      <c r="CS118" s="207"/>
      <c r="CT118" s="207"/>
      <c r="CU118" s="207"/>
      <c r="CV118" s="207"/>
      <c r="CW118" s="207"/>
      <c r="CX118" s="207"/>
      <c r="CY118" s="207"/>
      <c r="CZ118" s="207"/>
      <c r="DA118" s="207"/>
      <c r="DB118" s="207"/>
      <c r="DC118" s="207"/>
      <c r="DD118" s="207"/>
      <c r="DE118" s="207"/>
      <c r="DF118" s="207"/>
      <c r="DG118" s="207"/>
      <c r="DH118" s="207"/>
      <c r="DI118" s="207"/>
      <c r="DJ118" s="207"/>
      <c r="DK118" s="207"/>
      <c r="DL118" s="207"/>
      <c r="DM118" s="207"/>
      <c r="DN118" s="207"/>
      <c r="DO118" s="207"/>
      <c r="DP118" s="207"/>
      <c r="DQ118" s="207"/>
      <c r="DR118" s="207"/>
      <c r="DS118" s="207"/>
      <c r="DT118" s="207"/>
      <c r="DU118" s="207"/>
      <c r="DV118" s="207"/>
      <c r="DW118" s="207"/>
      <c r="DX118" s="207"/>
      <c r="DY118" s="207"/>
      <c r="DZ118" s="207"/>
      <c r="EA118" s="207"/>
      <c r="EB118" s="207"/>
      <c r="EC118" s="207"/>
      <c r="ED118" s="207"/>
      <c r="EE118" s="207"/>
      <c r="EF118" s="207"/>
      <c r="EG118" s="207"/>
      <c r="EH118" s="207"/>
      <c r="EI118" s="207"/>
      <c r="EJ118" s="207"/>
      <c r="EK118" s="207"/>
      <c r="EL118" s="207"/>
      <c r="EM118" s="207"/>
      <c r="EN118" s="207"/>
      <c r="EO118" s="207"/>
      <c r="EP118" s="207"/>
      <c r="EQ118" s="207"/>
      <c r="ER118" s="207"/>
      <c r="ES118" s="207"/>
      <c r="ET118" s="207"/>
      <c r="EU118" s="207"/>
      <c r="EV118" s="207"/>
      <c r="EW118" s="207"/>
      <c r="EX118" s="207"/>
      <c r="EY118" s="207"/>
      <c r="EZ118" s="207"/>
      <c r="FA118" s="207"/>
      <c r="FB118" s="207"/>
      <c r="FC118" s="207"/>
      <c r="FD118" s="207"/>
      <c r="FE118" s="207"/>
      <c r="FF118" s="207"/>
      <c r="FG118" s="207"/>
      <c r="FH118" s="207"/>
      <c r="FI118" s="207"/>
      <c r="FJ118" s="207"/>
      <c r="FK118" s="207"/>
      <c r="FL118" s="207"/>
      <c r="FM118" s="207"/>
      <c r="FN118" s="207"/>
      <c r="FO118" s="207"/>
      <c r="FP118" s="207"/>
      <c r="FQ118" s="207"/>
      <c r="FR118" s="207"/>
      <c r="FS118" s="207"/>
      <c r="FT118" s="207"/>
      <c r="FU118" s="207"/>
      <c r="FV118" s="207"/>
      <c r="FW118" s="207"/>
      <c r="FX118" s="207"/>
      <c r="FY118" s="207"/>
      <c r="FZ118" s="207"/>
      <c r="GA118" s="207"/>
      <c r="GB118" s="207"/>
      <c r="GC118" s="207"/>
      <c r="GD118" s="207"/>
      <c r="GE118" s="207"/>
      <c r="GF118" s="207"/>
      <c r="GG118" s="207"/>
      <c r="GH118" s="207"/>
      <c r="GI118" s="207"/>
      <c r="GJ118" s="207"/>
      <c r="GK118" s="207"/>
      <c r="GL118" s="207"/>
      <c r="GM118" s="207"/>
      <c r="GN118" s="207"/>
      <c r="GO118" s="207"/>
      <c r="GP118" s="207"/>
      <c r="GQ118" s="207"/>
      <c r="GR118" s="207"/>
      <c r="GS118" s="207"/>
      <c r="GT118" s="207"/>
      <c r="GU118" s="207"/>
      <c r="GV118" s="207"/>
      <c r="GW118" s="207"/>
      <c r="GX118" s="207"/>
      <c r="GY118" s="207"/>
      <c r="GZ118" s="207"/>
      <c r="HA118" s="207"/>
      <c r="HB118" s="207"/>
      <c r="HC118" s="207"/>
      <c r="HD118" s="207"/>
      <c r="HE118" s="207"/>
      <c r="HF118" s="207"/>
      <c r="HG118" s="207"/>
      <c r="HH118" s="207"/>
      <c r="HI118" s="207"/>
      <c r="HJ118" s="207"/>
      <c r="HK118" s="207"/>
      <c r="HL118" s="207"/>
      <c r="HM118" s="207"/>
      <c r="HN118" s="207"/>
      <c r="HO118" s="207"/>
      <c r="HP118" s="207"/>
      <c r="HQ118" s="207"/>
      <c r="HR118" s="207"/>
      <c r="HS118" s="207"/>
      <c r="HT118" s="207"/>
      <c r="HU118" s="207"/>
      <c r="HV118" s="207"/>
      <c r="HW118" s="207"/>
      <c r="HX118" s="207"/>
      <c r="HY118" s="207"/>
      <c r="HZ118" s="207"/>
      <c r="IA118" s="207"/>
      <c r="IB118" s="207"/>
      <c r="IC118" s="207"/>
      <c r="ID118" s="207"/>
      <c r="IE118" s="207"/>
      <c r="IF118" s="207"/>
      <c r="IG118" s="207"/>
      <c r="IH118" s="207"/>
      <c r="II118" s="207"/>
      <c r="IJ118" s="207"/>
      <c r="IK118" s="207"/>
      <c r="IL118" s="207"/>
      <c r="IM118" s="207"/>
      <c r="IN118" s="207"/>
      <c r="IO118" s="207"/>
      <c r="IP118" s="207"/>
      <c r="IQ118" s="207"/>
    </row>
    <row r="119" spans="1:251" ht="31.5" x14ac:dyDescent="0.25">
      <c r="A119" s="220" t="s">
        <v>1275</v>
      </c>
      <c r="B119" s="193" t="s">
        <v>1276</v>
      </c>
      <c r="C119" s="208">
        <v>1117.2</v>
      </c>
      <c r="D119" s="208">
        <v>1117.2</v>
      </c>
      <c r="E119" s="184">
        <f t="shared" ref="E119:E167" si="5">D119/C119*100</f>
        <v>100</v>
      </c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  <c r="BI119" s="207"/>
      <c r="BJ119" s="207"/>
      <c r="BK119" s="207"/>
      <c r="BL119" s="207"/>
      <c r="BM119" s="207"/>
      <c r="BN119" s="207"/>
      <c r="BO119" s="207"/>
      <c r="BP119" s="207"/>
      <c r="BQ119" s="207"/>
      <c r="BR119" s="207"/>
      <c r="BS119" s="207"/>
      <c r="BT119" s="207"/>
      <c r="BU119" s="207"/>
      <c r="BV119" s="207"/>
      <c r="BW119" s="207"/>
      <c r="BX119" s="207"/>
      <c r="BY119" s="207"/>
      <c r="BZ119" s="207"/>
      <c r="CA119" s="207"/>
      <c r="CB119" s="207"/>
      <c r="CC119" s="207"/>
      <c r="CD119" s="207"/>
      <c r="CE119" s="207"/>
      <c r="CF119" s="207"/>
      <c r="CG119" s="207"/>
      <c r="CH119" s="207"/>
      <c r="CI119" s="207"/>
      <c r="CJ119" s="207"/>
      <c r="CK119" s="207"/>
      <c r="CL119" s="207"/>
      <c r="CM119" s="207"/>
      <c r="CN119" s="207"/>
      <c r="CO119" s="207"/>
      <c r="CP119" s="207"/>
      <c r="CQ119" s="207"/>
      <c r="CR119" s="207"/>
      <c r="CS119" s="207"/>
      <c r="CT119" s="207"/>
      <c r="CU119" s="207"/>
      <c r="CV119" s="207"/>
      <c r="CW119" s="207"/>
      <c r="CX119" s="207"/>
      <c r="CY119" s="207"/>
      <c r="CZ119" s="207"/>
      <c r="DA119" s="207"/>
      <c r="DB119" s="207"/>
      <c r="DC119" s="207"/>
      <c r="DD119" s="207"/>
      <c r="DE119" s="207"/>
      <c r="DF119" s="207"/>
      <c r="DG119" s="207"/>
      <c r="DH119" s="207"/>
      <c r="DI119" s="207"/>
      <c r="DJ119" s="207"/>
      <c r="DK119" s="207"/>
      <c r="DL119" s="207"/>
      <c r="DM119" s="207"/>
      <c r="DN119" s="207"/>
      <c r="DO119" s="207"/>
      <c r="DP119" s="207"/>
      <c r="DQ119" s="207"/>
      <c r="DR119" s="207"/>
      <c r="DS119" s="207"/>
      <c r="DT119" s="207"/>
      <c r="DU119" s="207"/>
      <c r="DV119" s="207"/>
      <c r="DW119" s="207"/>
      <c r="DX119" s="207"/>
      <c r="DY119" s="207"/>
      <c r="DZ119" s="207"/>
      <c r="EA119" s="207"/>
      <c r="EB119" s="207"/>
      <c r="EC119" s="207"/>
      <c r="ED119" s="207"/>
      <c r="EE119" s="207"/>
      <c r="EF119" s="207"/>
      <c r="EG119" s="207"/>
      <c r="EH119" s="207"/>
      <c r="EI119" s="207"/>
      <c r="EJ119" s="207"/>
      <c r="EK119" s="207"/>
      <c r="EL119" s="207"/>
      <c r="EM119" s="207"/>
      <c r="EN119" s="207"/>
      <c r="EO119" s="207"/>
      <c r="EP119" s="207"/>
      <c r="EQ119" s="207"/>
      <c r="ER119" s="207"/>
      <c r="ES119" s="207"/>
      <c r="ET119" s="207"/>
      <c r="EU119" s="207"/>
      <c r="EV119" s="207"/>
      <c r="EW119" s="207"/>
      <c r="EX119" s="207"/>
      <c r="EY119" s="207"/>
      <c r="EZ119" s="207"/>
      <c r="FA119" s="207"/>
      <c r="FB119" s="207"/>
      <c r="FC119" s="207"/>
      <c r="FD119" s="207"/>
      <c r="FE119" s="207"/>
      <c r="FF119" s="207"/>
      <c r="FG119" s="207"/>
      <c r="FH119" s="207"/>
      <c r="FI119" s="207"/>
      <c r="FJ119" s="207"/>
      <c r="FK119" s="207"/>
      <c r="FL119" s="207"/>
      <c r="FM119" s="207"/>
      <c r="FN119" s="207"/>
      <c r="FO119" s="207"/>
      <c r="FP119" s="207"/>
      <c r="FQ119" s="207"/>
      <c r="FR119" s="207"/>
      <c r="FS119" s="207"/>
      <c r="FT119" s="207"/>
      <c r="FU119" s="207"/>
      <c r="FV119" s="207"/>
      <c r="FW119" s="207"/>
      <c r="FX119" s="207"/>
      <c r="FY119" s="207"/>
      <c r="FZ119" s="207"/>
      <c r="GA119" s="207"/>
      <c r="GB119" s="207"/>
      <c r="GC119" s="207"/>
      <c r="GD119" s="207"/>
      <c r="GE119" s="207"/>
      <c r="GF119" s="207"/>
      <c r="GG119" s="207"/>
      <c r="GH119" s="207"/>
      <c r="GI119" s="207"/>
      <c r="GJ119" s="207"/>
      <c r="GK119" s="207"/>
      <c r="GL119" s="207"/>
      <c r="GM119" s="207"/>
      <c r="GN119" s="207"/>
      <c r="GO119" s="207"/>
      <c r="GP119" s="207"/>
      <c r="GQ119" s="207"/>
      <c r="GR119" s="207"/>
      <c r="GS119" s="207"/>
      <c r="GT119" s="207"/>
      <c r="GU119" s="207"/>
      <c r="GV119" s="207"/>
      <c r="GW119" s="207"/>
      <c r="GX119" s="207"/>
      <c r="GY119" s="207"/>
      <c r="GZ119" s="207"/>
      <c r="HA119" s="207"/>
      <c r="HB119" s="207"/>
      <c r="HC119" s="207"/>
      <c r="HD119" s="207"/>
      <c r="HE119" s="207"/>
      <c r="HF119" s="207"/>
      <c r="HG119" s="207"/>
      <c r="HH119" s="207"/>
      <c r="HI119" s="207"/>
      <c r="HJ119" s="207"/>
      <c r="HK119" s="207"/>
      <c r="HL119" s="207"/>
      <c r="HM119" s="207"/>
      <c r="HN119" s="207"/>
      <c r="HO119" s="207"/>
      <c r="HP119" s="207"/>
      <c r="HQ119" s="207"/>
      <c r="HR119" s="207"/>
      <c r="HS119" s="207"/>
      <c r="HT119" s="207"/>
      <c r="HU119" s="207"/>
      <c r="HV119" s="207"/>
      <c r="HW119" s="207"/>
      <c r="HX119" s="207"/>
      <c r="HY119" s="207"/>
      <c r="HZ119" s="207"/>
      <c r="IA119" s="207"/>
      <c r="IB119" s="207"/>
      <c r="IC119" s="207"/>
      <c r="ID119" s="207"/>
      <c r="IE119" s="207"/>
      <c r="IF119" s="207"/>
      <c r="IG119" s="207"/>
      <c r="IH119" s="207"/>
      <c r="II119" s="207"/>
      <c r="IJ119" s="207"/>
      <c r="IK119" s="207"/>
      <c r="IL119" s="207"/>
      <c r="IM119" s="207"/>
      <c r="IN119" s="207"/>
      <c r="IO119" s="207"/>
      <c r="IP119" s="207"/>
      <c r="IQ119" s="207"/>
    </row>
    <row r="120" spans="1:251" ht="31.5" x14ac:dyDescent="0.25">
      <c r="A120" s="172" t="s">
        <v>1277</v>
      </c>
      <c r="B120" s="182" t="s">
        <v>1278</v>
      </c>
      <c r="C120" s="184">
        <v>59432.4</v>
      </c>
      <c r="D120" s="184">
        <v>59432.4</v>
      </c>
      <c r="E120" s="184">
        <f t="shared" si="5"/>
        <v>100</v>
      </c>
      <c r="F120" s="180"/>
      <c r="G120" s="195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/>
      <c r="AY120" s="180"/>
      <c r="AZ120" s="180"/>
      <c r="BA120" s="180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80"/>
      <c r="BM120" s="180"/>
      <c r="BN120" s="180"/>
      <c r="BO120" s="180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80"/>
      <c r="CA120" s="180"/>
      <c r="CB120" s="180"/>
      <c r="CC120" s="180"/>
      <c r="CD120" s="180"/>
      <c r="CE120" s="180"/>
      <c r="CF120" s="180"/>
      <c r="CG120" s="180"/>
      <c r="CH120" s="180"/>
      <c r="CI120" s="180"/>
      <c r="CJ120" s="180"/>
      <c r="CK120" s="180"/>
      <c r="CL120" s="180"/>
      <c r="CM120" s="180"/>
      <c r="CN120" s="180"/>
      <c r="CO120" s="180"/>
      <c r="CP120" s="180"/>
      <c r="CQ120" s="180"/>
      <c r="CR120" s="180"/>
      <c r="CS120" s="180"/>
      <c r="CT120" s="180"/>
      <c r="CU120" s="180"/>
      <c r="CV120" s="180"/>
      <c r="CW120" s="180"/>
      <c r="CX120" s="180"/>
      <c r="CY120" s="180"/>
      <c r="CZ120" s="180"/>
      <c r="DA120" s="180"/>
      <c r="DB120" s="180"/>
      <c r="DC120" s="180"/>
      <c r="DD120" s="180"/>
      <c r="DE120" s="180"/>
      <c r="DF120" s="180"/>
      <c r="DG120" s="180"/>
      <c r="DH120" s="180"/>
      <c r="DI120" s="180"/>
      <c r="DJ120" s="180"/>
      <c r="DK120" s="180"/>
      <c r="DL120" s="180"/>
      <c r="DM120" s="180"/>
      <c r="DN120" s="180"/>
      <c r="DO120" s="180"/>
      <c r="DP120" s="180"/>
      <c r="DQ120" s="180"/>
      <c r="DR120" s="180"/>
      <c r="DS120" s="180"/>
      <c r="DT120" s="180"/>
      <c r="DU120" s="180"/>
      <c r="DV120" s="180"/>
      <c r="DW120" s="180"/>
      <c r="DX120" s="180"/>
      <c r="DY120" s="180"/>
      <c r="DZ120" s="180"/>
      <c r="EA120" s="180"/>
      <c r="EB120" s="180"/>
      <c r="EC120" s="180"/>
      <c r="ED120" s="180"/>
      <c r="EE120" s="180"/>
      <c r="EF120" s="180"/>
      <c r="EG120" s="180"/>
      <c r="EH120" s="180"/>
      <c r="EI120" s="180"/>
      <c r="EJ120" s="180"/>
      <c r="EK120" s="180"/>
      <c r="EL120" s="180"/>
      <c r="EM120" s="180"/>
      <c r="EN120" s="180"/>
      <c r="EO120" s="180"/>
      <c r="EP120" s="180"/>
      <c r="EQ120" s="180"/>
      <c r="ER120" s="180"/>
      <c r="ES120" s="180"/>
      <c r="ET120" s="180"/>
      <c r="EU120" s="180"/>
      <c r="EV120" s="180"/>
      <c r="EW120" s="180"/>
      <c r="EX120" s="180"/>
      <c r="EY120" s="180"/>
      <c r="EZ120" s="180"/>
      <c r="FA120" s="180"/>
      <c r="FB120" s="180"/>
      <c r="FC120" s="180"/>
      <c r="FD120" s="180"/>
      <c r="FE120" s="180"/>
      <c r="FF120" s="180"/>
      <c r="FG120" s="180"/>
      <c r="FH120" s="180"/>
      <c r="FI120" s="180"/>
      <c r="FJ120" s="180"/>
      <c r="FK120" s="180"/>
      <c r="FL120" s="180"/>
      <c r="FM120" s="180"/>
      <c r="FN120" s="180"/>
      <c r="FO120" s="180"/>
      <c r="FP120" s="180"/>
      <c r="FQ120" s="180"/>
      <c r="FR120" s="180"/>
      <c r="FS120" s="180"/>
      <c r="FT120" s="180"/>
      <c r="FU120" s="180"/>
      <c r="FV120" s="180"/>
      <c r="FW120" s="180"/>
      <c r="FX120" s="180"/>
      <c r="FY120" s="180"/>
      <c r="FZ120" s="180"/>
      <c r="GA120" s="180"/>
      <c r="GB120" s="180"/>
      <c r="GC120" s="180"/>
      <c r="GD120" s="180"/>
      <c r="GE120" s="180"/>
      <c r="GF120" s="180"/>
      <c r="GG120" s="180"/>
      <c r="GH120" s="180"/>
      <c r="GI120" s="180"/>
      <c r="GJ120" s="180"/>
      <c r="GK120" s="180"/>
      <c r="GL120" s="180"/>
      <c r="GM120" s="180"/>
      <c r="GN120" s="180"/>
      <c r="GO120" s="180"/>
      <c r="GP120" s="180"/>
      <c r="GQ120" s="180"/>
      <c r="GR120" s="180"/>
      <c r="GS120" s="180"/>
      <c r="GT120" s="180"/>
      <c r="GU120" s="180"/>
      <c r="GV120" s="180"/>
      <c r="GW120" s="180"/>
      <c r="GX120" s="180"/>
      <c r="GY120" s="180"/>
      <c r="GZ120" s="180"/>
      <c r="HA120" s="180"/>
      <c r="HB120" s="180"/>
      <c r="HC120" s="180"/>
      <c r="HD120" s="180"/>
      <c r="HE120" s="180"/>
      <c r="HF120" s="180"/>
      <c r="HG120" s="180"/>
      <c r="HH120" s="180"/>
      <c r="HI120" s="180"/>
      <c r="HJ120" s="180"/>
      <c r="HK120" s="180"/>
      <c r="HL120" s="180"/>
      <c r="HM120" s="180"/>
      <c r="HN120" s="180"/>
      <c r="HO120" s="180"/>
      <c r="HP120" s="180"/>
      <c r="HQ120" s="180"/>
      <c r="HR120" s="180"/>
      <c r="HS120" s="180"/>
      <c r="HT120" s="180"/>
      <c r="HU120" s="180"/>
      <c r="HV120" s="180"/>
      <c r="HW120" s="180"/>
      <c r="HX120" s="180"/>
      <c r="HY120" s="180"/>
      <c r="HZ120" s="180"/>
      <c r="IA120" s="180"/>
      <c r="IB120" s="180"/>
      <c r="IC120" s="180"/>
      <c r="ID120" s="180"/>
      <c r="IE120" s="180"/>
      <c r="IF120" s="180"/>
      <c r="IG120" s="180"/>
      <c r="IH120" s="180"/>
      <c r="II120" s="180"/>
      <c r="IJ120" s="180"/>
      <c r="IK120" s="180"/>
      <c r="IL120" s="180"/>
      <c r="IM120" s="180"/>
      <c r="IN120" s="180"/>
      <c r="IO120" s="180"/>
      <c r="IP120" s="180"/>
      <c r="IQ120" s="180"/>
    </row>
    <row r="121" spans="1:251" ht="31.5" x14ac:dyDescent="0.25">
      <c r="A121" s="220" t="s">
        <v>1279</v>
      </c>
      <c r="B121" s="193" t="s">
        <v>1280</v>
      </c>
      <c r="C121" s="208">
        <v>4525.8</v>
      </c>
      <c r="D121" s="208">
        <v>4525.8</v>
      </c>
      <c r="E121" s="184">
        <f t="shared" si="5"/>
        <v>100</v>
      </c>
      <c r="F121" s="180"/>
      <c r="G121" s="195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  <c r="AS121" s="180"/>
      <c r="AT121" s="180"/>
      <c r="AU121" s="180"/>
      <c r="AV121" s="180"/>
      <c r="AW121" s="180"/>
      <c r="AX121" s="180"/>
      <c r="AY121" s="180"/>
      <c r="AZ121" s="180"/>
      <c r="BA121" s="180"/>
      <c r="BB121" s="180"/>
      <c r="BC121" s="180"/>
      <c r="BD121" s="180"/>
      <c r="BE121" s="180"/>
      <c r="BF121" s="180"/>
      <c r="BG121" s="180"/>
      <c r="BH121" s="180"/>
      <c r="BI121" s="180"/>
      <c r="BJ121" s="180"/>
      <c r="BK121" s="180"/>
      <c r="BL121" s="180"/>
      <c r="BM121" s="180"/>
      <c r="BN121" s="180"/>
      <c r="BO121" s="180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80"/>
      <c r="CA121" s="180"/>
      <c r="CB121" s="180"/>
      <c r="CC121" s="180"/>
      <c r="CD121" s="180"/>
      <c r="CE121" s="180"/>
      <c r="CF121" s="180"/>
      <c r="CG121" s="180"/>
      <c r="CH121" s="180"/>
      <c r="CI121" s="180"/>
      <c r="CJ121" s="180"/>
      <c r="CK121" s="180"/>
      <c r="CL121" s="180"/>
      <c r="CM121" s="180"/>
      <c r="CN121" s="180"/>
      <c r="CO121" s="180"/>
      <c r="CP121" s="180"/>
      <c r="CQ121" s="180"/>
      <c r="CR121" s="180"/>
      <c r="CS121" s="180"/>
      <c r="CT121" s="180"/>
      <c r="CU121" s="180"/>
      <c r="CV121" s="180"/>
      <c r="CW121" s="180"/>
      <c r="CX121" s="180"/>
      <c r="CY121" s="180"/>
      <c r="CZ121" s="180"/>
      <c r="DA121" s="180"/>
      <c r="DB121" s="180"/>
      <c r="DC121" s="180"/>
      <c r="DD121" s="180"/>
      <c r="DE121" s="180"/>
      <c r="DF121" s="180"/>
      <c r="DG121" s="180"/>
      <c r="DH121" s="180"/>
      <c r="DI121" s="180"/>
      <c r="DJ121" s="180"/>
      <c r="DK121" s="180"/>
      <c r="DL121" s="180"/>
      <c r="DM121" s="180"/>
      <c r="DN121" s="180"/>
      <c r="DO121" s="180"/>
      <c r="DP121" s="180"/>
      <c r="DQ121" s="180"/>
      <c r="DR121" s="180"/>
      <c r="DS121" s="180"/>
      <c r="DT121" s="180"/>
      <c r="DU121" s="180"/>
      <c r="DV121" s="180"/>
      <c r="DW121" s="180"/>
      <c r="DX121" s="180"/>
      <c r="DY121" s="180"/>
      <c r="DZ121" s="180"/>
      <c r="EA121" s="180"/>
      <c r="EB121" s="180"/>
      <c r="EC121" s="180"/>
      <c r="ED121" s="180"/>
      <c r="EE121" s="180"/>
      <c r="EF121" s="180"/>
      <c r="EG121" s="180"/>
      <c r="EH121" s="180"/>
      <c r="EI121" s="180"/>
      <c r="EJ121" s="180"/>
      <c r="EK121" s="180"/>
      <c r="EL121" s="180"/>
      <c r="EM121" s="180"/>
      <c r="EN121" s="180"/>
      <c r="EO121" s="180"/>
      <c r="EP121" s="180"/>
      <c r="EQ121" s="180"/>
      <c r="ER121" s="180"/>
      <c r="ES121" s="180"/>
      <c r="ET121" s="180"/>
      <c r="EU121" s="180"/>
      <c r="EV121" s="180"/>
      <c r="EW121" s="180"/>
      <c r="EX121" s="180"/>
      <c r="EY121" s="180"/>
      <c r="EZ121" s="180"/>
      <c r="FA121" s="180"/>
      <c r="FB121" s="180"/>
      <c r="FC121" s="180"/>
      <c r="FD121" s="180"/>
      <c r="FE121" s="180"/>
      <c r="FF121" s="180"/>
      <c r="FG121" s="180"/>
      <c r="FH121" s="180"/>
      <c r="FI121" s="180"/>
      <c r="FJ121" s="180"/>
      <c r="FK121" s="180"/>
      <c r="FL121" s="180"/>
      <c r="FM121" s="180"/>
      <c r="FN121" s="180"/>
      <c r="FO121" s="180"/>
      <c r="FP121" s="180"/>
      <c r="FQ121" s="180"/>
      <c r="FR121" s="180"/>
      <c r="FS121" s="180"/>
      <c r="FT121" s="180"/>
      <c r="FU121" s="180"/>
      <c r="FV121" s="180"/>
      <c r="FW121" s="180"/>
      <c r="FX121" s="180"/>
      <c r="FY121" s="180"/>
      <c r="FZ121" s="180"/>
      <c r="GA121" s="180"/>
      <c r="GB121" s="180"/>
      <c r="GC121" s="180"/>
      <c r="GD121" s="180"/>
      <c r="GE121" s="180"/>
      <c r="GF121" s="180"/>
      <c r="GG121" s="180"/>
      <c r="GH121" s="180"/>
      <c r="GI121" s="180"/>
      <c r="GJ121" s="180"/>
      <c r="GK121" s="180"/>
      <c r="GL121" s="180"/>
      <c r="GM121" s="180"/>
      <c r="GN121" s="180"/>
      <c r="GO121" s="180"/>
      <c r="GP121" s="180"/>
      <c r="GQ121" s="180"/>
      <c r="GR121" s="180"/>
      <c r="GS121" s="180"/>
      <c r="GT121" s="180"/>
      <c r="GU121" s="180"/>
      <c r="GV121" s="180"/>
      <c r="GW121" s="180"/>
      <c r="GX121" s="180"/>
      <c r="GY121" s="180"/>
      <c r="GZ121" s="180"/>
      <c r="HA121" s="180"/>
      <c r="HB121" s="180"/>
      <c r="HC121" s="180"/>
      <c r="HD121" s="180"/>
      <c r="HE121" s="180"/>
      <c r="HF121" s="180"/>
      <c r="HG121" s="180"/>
      <c r="HH121" s="180"/>
      <c r="HI121" s="180"/>
      <c r="HJ121" s="180"/>
      <c r="HK121" s="180"/>
      <c r="HL121" s="180"/>
      <c r="HM121" s="180"/>
      <c r="HN121" s="180"/>
      <c r="HO121" s="180"/>
      <c r="HP121" s="180"/>
      <c r="HQ121" s="180"/>
      <c r="HR121" s="180"/>
      <c r="HS121" s="180"/>
      <c r="HT121" s="180"/>
      <c r="HU121" s="180"/>
      <c r="HV121" s="180"/>
      <c r="HW121" s="180"/>
      <c r="HX121" s="180"/>
      <c r="HY121" s="180"/>
      <c r="HZ121" s="180"/>
      <c r="IA121" s="180"/>
      <c r="IB121" s="180"/>
      <c r="IC121" s="180"/>
      <c r="ID121" s="180"/>
      <c r="IE121" s="180"/>
      <c r="IF121" s="180"/>
      <c r="IG121" s="180"/>
      <c r="IH121" s="180"/>
      <c r="II121" s="180"/>
      <c r="IJ121" s="180"/>
      <c r="IK121" s="180"/>
      <c r="IL121" s="180"/>
      <c r="IM121" s="180"/>
      <c r="IN121" s="180"/>
      <c r="IO121" s="180"/>
      <c r="IP121" s="180"/>
      <c r="IQ121" s="180"/>
    </row>
    <row r="122" spans="1:251" ht="31.5" x14ac:dyDescent="0.25">
      <c r="A122" s="220" t="s">
        <v>1281</v>
      </c>
      <c r="B122" s="193" t="s">
        <v>1282</v>
      </c>
      <c r="C122" s="208">
        <v>32911.4</v>
      </c>
      <c r="D122" s="208">
        <v>26201.8</v>
      </c>
      <c r="E122" s="184">
        <f t="shared" si="5"/>
        <v>79.61314316619773</v>
      </c>
      <c r="F122" s="180"/>
      <c r="G122" s="195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180"/>
      <c r="BC122" s="180"/>
      <c r="BD122" s="180"/>
      <c r="BE122" s="180"/>
      <c r="BF122" s="180"/>
      <c r="BG122" s="180"/>
      <c r="BH122" s="180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0"/>
      <c r="CA122" s="180"/>
      <c r="CB122" s="180"/>
      <c r="CC122" s="180"/>
      <c r="CD122" s="180"/>
      <c r="CE122" s="180"/>
      <c r="CF122" s="180"/>
      <c r="CG122" s="180"/>
      <c r="CH122" s="180"/>
      <c r="CI122" s="180"/>
      <c r="CJ122" s="180"/>
      <c r="CK122" s="180"/>
      <c r="CL122" s="180"/>
      <c r="CM122" s="180"/>
      <c r="CN122" s="180"/>
      <c r="CO122" s="180"/>
      <c r="CP122" s="180"/>
      <c r="CQ122" s="180"/>
      <c r="CR122" s="180"/>
      <c r="CS122" s="180"/>
      <c r="CT122" s="180"/>
      <c r="CU122" s="180"/>
      <c r="CV122" s="180"/>
      <c r="CW122" s="180"/>
      <c r="CX122" s="180"/>
      <c r="CY122" s="180"/>
      <c r="CZ122" s="180"/>
      <c r="DA122" s="180"/>
      <c r="DB122" s="180"/>
      <c r="DC122" s="180"/>
      <c r="DD122" s="180"/>
      <c r="DE122" s="180"/>
      <c r="DF122" s="180"/>
      <c r="DG122" s="180"/>
      <c r="DH122" s="180"/>
      <c r="DI122" s="180"/>
      <c r="DJ122" s="180"/>
      <c r="DK122" s="180"/>
      <c r="DL122" s="180"/>
      <c r="DM122" s="180"/>
      <c r="DN122" s="180"/>
      <c r="DO122" s="180"/>
      <c r="DP122" s="180"/>
      <c r="DQ122" s="180"/>
      <c r="DR122" s="180"/>
      <c r="DS122" s="180"/>
      <c r="DT122" s="180"/>
      <c r="DU122" s="180"/>
      <c r="DV122" s="180"/>
      <c r="DW122" s="180"/>
      <c r="DX122" s="180"/>
      <c r="DY122" s="180"/>
      <c r="DZ122" s="180"/>
      <c r="EA122" s="180"/>
      <c r="EB122" s="180"/>
      <c r="EC122" s="180"/>
      <c r="ED122" s="180"/>
      <c r="EE122" s="180"/>
      <c r="EF122" s="180"/>
      <c r="EG122" s="180"/>
      <c r="EH122" s="180"/>
      <c r="EI122" s="180"/>
      <c r="EJ122" s="180"/>
      <c r="EK122" s="180"/>
      <c r="EL122" s="180"/>
      <c r="EM122" s="180"/>
      <c r="EN122" s="180"/>
      <c r="EO122" s="180"/>
      <c r="EP122" s="180"/>
      <c r="EQ122" s="180"/>
      <c r="ER122" s="180"/>
      <c r="ES122" s="180"/>
      <c r="ET122" s="180"/>
      <c r="EU122" s="180"/>
      <c r="EV122" s="180"/>
      <c r="EW122" s="180"/>
      <c r="EX122" s="180"/>
      <c r="EY122" s="180"/>
      <c r="EZ122" s="180"/>
      <c r="FA122" s="180"/>
      <c r="FB122" s="180"/>
      <c r="FC122" s="180"/>
      <c r="FD122" s="180"/>
      <c r="FE122" s="180"/>
      <c r="FF122" s="180"/>
      <c r="FG122" s="180"/>
      <c r="FH122" s="180"/>
      <c r="FI122" s="180"/>
      <c r="FJ122" s="180"/>
      <c r="FK122" s="180"/>
      <c r="FL122" s="180"/>
      <c r="FM122" s="180"/>
      <c r="FN122" s="180"/>
      <c r="FO122" s="180"/>
      <c r="FP122" s="180"/>
      <c r="FQ122" s="180"/>
      <c r="FR122" s="180"/>
      <c r="FS122" s="180"/>
      <c r="FT122" s="180"/>
      <c r="FU122" s="180"/>
      <c r="FV122" s="180"/>
      <c r="FW122" s="180"/>
      <c r="FX122" s="180"/>
      <c r="FY122" s="180"/>
      <c r="FZ122" s="180"/>
      <c r="GA122" s="180"/>
      <c r="GB122" s="180"/>
      <c r="GC122" s="180"/>
      <c r="GD122" s="180"/>
      <c r="GE122" s="180"/>
      <c r="GF122" s="180"/>
      <c r="GG122" s="180"/>
      <c r="GH122" s="180"/>
      <c r="GI122" s="180"/>
      <c r="GJ122" s="180"/>
      <c r="GK122" s="180"/>
      <c r="GL122" s="180"/>
      <c r="GM122" s="180"/>
      <c r="GN122" s="180"/>
      <c r="GO122" s="180"/>
      <c r="GP122" s="180"/>
      <c r="GQ122" s="180"/>
      <c r="GR122" s="180"/>
      <c r="GS122" s="180"/>
      <c r="GT122" s="180"/>
      <c r="GU122" s="180"/>
      <c r="GV122" s="180"/>
      <c r="GW122" s="180"/>
      <c r="GX122" s="180"/>
      <c r="GY122" s="180"/>
      <c r="GZ122" s="180"/>
      <c r="HA122" s="180"/>
      <c r="HB122" s="180"/>
      <c r="HC122" s="180"/>
      <c r="HD122" s="180"/>
      <c r="HE122" s="180"/>
      <c r="HF122" s="180"/>
      <c r="HG122" s="180"/>
      <c r="HH122" s="180"/>
      <c r="HI122" s="180"/>
      <c r="HJ122" s="180"/>
      <c r="HK122" s="180"/>
      <c r="HL122" s="180"/>
      <c r="HM122" s="180"/>
      <c r="HN122" s="180"/>
      <c r="HO122" s="180"/>
      <c r="HP122" s="180"/>
      <c r="HQ122" s="180"/>
      <c r="HR122" s="180"/>
      <c r="HS122" s="180"/>
      <c r="HT122" s="180"/>
      <c r="HU122" s="180"/>
      <c r="HV122" s="180"/>
      <c r="HW122" s="180"/>
      <c r="HX122" s="180"/>
      <c r="HY122" s="180"/>
      <c r="HZ122" s="180"/>
      <c r="IA122" s="180"/>
      <c r="IB122" s="180"/>
      <c r="IC122" s="180"/>
      <c r="ID122" s="180"/>
      <c r="IE122" s="180"/>
      <c r="IF122" s="180"/>
      <c r="IG122" s="180"/>
      <c r="IH122" s="180"/>
      <c r="II122" s="180"/>
      <c r="IJ122" s="180"/>
      <c r="IK122" s="180"/>
      <c r="IL122" s="180"/>
      <c r="IM122" s="180"/>
      <c r="IN122" s="180"/>
      <c r="IO122" s="180"/>
      <c r="IP122" s="180"/>
      <c r="IQ122" s="180"/>
    </row>
    <row r="123" spans="1:251" ht="39.75" customHeight="1" x14ac:dyDescent="0.25">
      <c r="A123" s="174" t="s">
        <v>1283</v>
      </c>
      <c r="B123" s="221" t="s">
        <v>1284</v>
      </c>
      <c r="C123" s="212">
        <v>85829.5</v>
      </c>
      <c r="D123" s="212">
        <v>85829.5</v>
      </c>
      <c r="E123" s="184">
        <f t="shared" si="5"/>
        <v>100</v>
      </c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80"/>
      <c r="BM123" s="180"/>
      <c r="BN123" s="180"/>
      <c r="BO123" s="180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80"/>
      <c r="CA123" s="180"/>
      <c r="CB123" s="180"/>
      <c r="CC123" s="180"/>
      <c r="CD123" s="180"/>
      <c r="CE123" s="180"/>
      <c r="CF123" s="180"/>
      <c r="CG123" s="180"/>
      <c r="CH123" s="180"/>
      <c r="CI123" s="180"/>
      <c r="CJ123" s="180"/>
      <c r="CK123" s="180"/>
      <c r="CL123" s="180"/>
      <c r="CM123" s="180"/>
      <c r="CN123" s="180"/>
      <c r="CO123" s="180"/>
      <c r="CP123" s="180"/>
      <c r="CQ123" s="180"/>
      <c r="CR123" s="180"/>
      <c r="CS123" s="180"/>
      <c r="CT123" s="180"/>
      <c r="CU123" s="180"/>
      <c r="CV123" s="180"/>
      <c r="CW123" s="180"/>
      <c r="CX123" s="180"/>
      <c r="CY123" s="180"/>
      <c r="CZ123" s="180"/>
      <c r="DA123" s="180"/>
      <c r="DB123" s="180"/>
      <c r="DC123" s="180"/>
      <c r="DD123" s="180"/>
      <c r="DE123" s="180"/>
      <c r="DF123" s="180"/>
      <c r="DG123" s="180"/>
      <c r="DH123" s="180"/>
      <c r="DI123" s="180"/>
      <c r="DJ123" s="180"/>
      <c r="DK123" s="180"/>
      <c r="DL123" s="180"/>
      <c r="DM123" s="180"/>
      <c r="DN123" s="180"/>
      <c r="DO123" s="180"/>
      <c r="DP123" s="180"/>
      <c r="DQ123" s="180"/>
      <c r="DR123" s="180"/>
      <c r="DS123" s="180"/>
      <c r="DT123" s="180"/>
      <c r="DU123" s="180"/>
      <c r="DV123" s="180"/>
      <c r="DW123" s="180"/>
      <c r="DX123" s="180"/>
      <c r="DY123" s="180"/>
      <c r="DZ123" s="180"/>
      <c r="EA123" s="180"/>
      <c r="EB123" s="180"/>
      <c r="EC123" s="180"/>
      <c r="ED123" s="180"/>
      <c r="EE123" s="180"/>
      <c r="EF123" s="180"/>
      <c r="EG123" s="180"/>
      <c r="EH123" s="180"/>
      <c r="EI123" s="180"/>
      <c r="EJ123" s="180"/>
      <c r="EK123" s="180"/>
      <c r="EL123" s="180"/>
      <c r="EM123" s="180"/>
      <c r="EN123" s="180"/>
      <c r="EO123" s="180"/>
      <c r="EP123" s="180"/>
      <c r="EQ123" s="180"/>
      <c r="ER123" s="180"/>
      <c r="ES123" s="180"/>
      <c r="ET123" s="180"/>
      <c r="EU123" s="180"/>
      <c r="EV123" s="180"/>
      <c r="EW123" s="180"/>
      <c r="EX123" s="180"/>
      <c r="EY123" s="180"/>
      <c r="EZ123" s="180"/>
      <c r="FA123" s="180"/>
      <c r="FB123" s="180"/>
      <c r="FC123" s="180"/>
      <c r="FD123" s="180"/>
      <c r="FE123" s="180"/>
      <c r="FF123" s="180"/>
      <c r="FG123" s="180"/>
      <c r="FH123" s="180"/>
      <c r="FI123" s="180"/>
      <c r="FJ123" s="180"/>
      <c r="FK123" s="180"/>
      <c r="FL123" s="180"/>
      <c r="FM123" s="180"/>
      <c r="FN123" s="180"/>
      <c r="FO123" s="180"/>
      <c r="FP123" s="180"/>
      <c r="FQ123" s="180"/>
      <c r="FR123" s="180"/>
      <c r="FS123" s="180"/>
      <c r="FT123" s="180"/>
      <c r="FU123" s="180"/>
      <c r="FV123" s="180"/>
      <c r="FW123" s="180"/>
      <c r="FX123" s="180"/>
      <c r="FY123" s="180"/>
      <c r="FZ123" s="180"/>
      <c r="GA123" s="180"/>
      <c r="GB123" s="180"/>
      <c r="GC123" s="180"/>
      <c r="GD123" s="180"/>
      <c r="GE123" s="180"/>
      <c r="GF123" s="180"/>
      <c r="GG123" s="180"/>
      <c r="GH123" s="180"/>
      <c r="GI123" s="180"/>
      <c r="GJ123" s="180"/>
      <c r="GK123" s="180"/>
      <c r="GL123" s="180"/>
      <c r="GM123" s="180"/>
      <c r="GN123" s="180"/>
      <c r="GO123" s="180"/>
      <c r="GP123" s="180"/>
      <c r="GQ123" s="180"/>
      <c r="GR123" s="180"/>
      <c r="GS123" s="180"/>
      <c r="GT123" s="180"/>
      <c r="GU123" s="180"/>
      <c r="GV123" s="180"/>
      <c r="GW123" s="180"/>
      <c r="GX123" s="180"/>
      <c r="GY123" s="180"/>
      <c r="GZ123" s="180"/>
      <c r="HA123" s="180"/>
      <c r="HB123" s="180"/>
      <c r="HC123" s="180"/>
      <c r="HD123" s="180"/>
      <c r="HE123" s="180"/>
      <c r="HF123" s="180"/>
      <c r="HG123" s="180"/>
      <c r="HH123" s="180"/>
      <c r="HI123" s="180"/>
      <c r="HJ123" s="180"/>
      <c r="HK123" s="180"/>
      <c r="HL123" s="180"/>
      <c r="HM123" s="180"/>
      <c r="HN123" s="180"/>
      <c r="HO123" s="180"/>
      <c r="HP123" s="180"/>
      <c r="HQ123" s="180"/>
      <c r="HR123" s="180"/>
      <c r="HS123" s="180"/>
      <c r="HT123" s="180"/>
      <c r="HU123" s="180"/>
      <c r="HV123" s="180"/>
      <c r="HW123" s="180"/>
      <c r="HX123" s="180"/>
      <c r="HY123" s="180"/>
      <c r="HZ123" s="180"/>
      <c r="IA123" s="180"/>
      <c r="IB123" s="180"/>
      <c r="IC123" s="180"/>
      <c r="ID123" s="180"/>
      <c r="IE123" s="180"/>
      <c r="IF123" s="180"/>
      <c r="IG123" s="180"/>
      <c r="IH123" s="180"/>
      <c r="II123" s="180"/>
      <c r="IJ123" s="180"/>
      <c r="IK123" s="180"/>
      <c r="IL123" s="180"/>
      <c r="IM123" s="180"/>
      <c r="IN123" s="180"/>
      <c r="IO123" s="180"/>
      <c r="IP123" s="180"/>
      <c r="IQ123" s="180"/>
    </row>
    <row r="124" spans="1:251" ht="15.75" x14ac:dyDescent="0.25">
      <c r="A124" s="172" t="s">
        <v>1285</v>
      </c>
      <c r="B124" s="182" t="s">
        <v>1286</v>
      </c>
      <c r="C124" s="184">
        <v>1104312.2</v>
      </c>
      <c r="D124" s="184">
        <v>1026536</v>
      </c>
      <c r="E124" s="184">
        <f t="shared" si="5"/>
        <v>92.957046023760313</v>
      </c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  <c r="BI124" s="207"/>
      <c r="BJ124" s="207"/>
      <c r="BK124" s="207"/>
      <c r="BL124" s="207"/>
      <c r="BM124" s="207"/>
      <c r="BN124" s="207"/>
      <c r="BO124" s="207"/>
      <c r="BP124" s="207"/>
      <c r="BQ124" s="207"/>
      <c r="BR124" s="207"/>
      <c r="BS124" s="207"/>
      <c r="BT124" s="207"/>
      <c r="BU124" s="207"/>
      <c r="BV124" s="207"/>
      <c r="BW124" s="207"/>
      <c r="BX124" s="207"/>
      <c r="BY124" s="207"/>
      <c r="BZ124" s="207"/>
      <c r="CA124" s="207"/>
      <c r="CB124" s="207"/>
      <c r="CC124" s="207"/>
      <c r="CD124" s="207"/>
      <c r="CE124" s="207"/>
      <c r="CF124" s="207"/>
      <c r="CG124" s="207"/>
      <c r="CH124" s="207"/>
      <c r="CI124" s="207"/>
      <c r="CJ124" s="207"/>
      <c r="CK124" s="207"/>
      <c r="CL124" s="207"/>
      <c r="CM124" s="207"/>
      <c r="CN124" s="207"/>
      <c r="CO124" s="207"/>
      <c r="CP124" s="207"/>
      <c r="CQ124" s="207"/>
      <c r="CR124" s="207"/>
      <c r="CS124" s="207"/>
      <c r="CT124" s="207"/>
      <c r="CU124" s="207"/>
      <c r="CV124" s="207"/>
      <c r="CW124" s="207"/>
      <c r="CX124" s="207"/>
      <c r="CY124" s="207"/>
      <c r="CZ124" s="207"/>
      <c r="DA124" s="207"/>
      <c r="DB124" s="207"/>
      <c r="DC124" s="207"/>
      <c r="DD124" s="207"/>
      <c r="DE124" s="207"/>
      <c r="DF124" s="207"/>
      <c r="DG124" s="207"/>
      <c r="DH124" s="207"/>
      <c r="DI124" s="207"/>
      <c r="DJ124" s="207"/>
      <c r="DK124" s="207"/>
      <c r="DL124" s="207"/>
      <c r="DM124" s="207"/>
      <c r="DN124" s="207"/>
      <c r="DO124" s="207"/>
      <c r="DP124" s="207"/>
      <c r="DQ124" s="207"/>
      <c r="DR124" s="207"/>
      <c r="DS124" s="207"/>
      <c r="DT124" s="207"/>
      <c r="DU124" s="207"/>
      <c r="DV124" s="207"/>
      <c r="DW124" s="207"/>
      <c r="DX124" s="207"/>
      <c r="DY124" s="207"/>
      <c r="DZ124" s="207"/>
      <c r="EA124" s="207"/>
      <c r="EB124" s="207"/>
      <c r="EC124" s="207"/>
      <c r="ED124" s="207"/>
      <c r="EE124" s="207"/>
      <c r="EF124" s="207"/>
      <c r="EG124" s="207"/>
      <c r="EH124" s="207"/>
      <c r="EI124" s="207"/>
      <c r="EJ124" s="207"/>
      <c r="EK124" s="207"/>
      <c r="EL124" s="207"/>
      <c r="EM124" s="207"/>
      <c r="EN124" s="207"/>
      <c r="EO124" s="207"/>
      <c r="EP124" s="207"/>
      <c r="EQ124" s="207"/>
      <c r="ER124" s="207"/>
      <c r="ES124" s="207"/>
      <c r="ET124" s="207"/>
      <c r="EU124" s="207"/>
      <c r="EV124" s="207"/>
      <c r="EW124" s="207"/>
      <c r="EX124" s="207"/>
      <c r="EY124" s="207"/>
      <c r="EZ124" s="207"/>
      <c r="FA124" s="207"/>
      <c r="FB124" s="207"/>
      <c r="FC124" s="207"/>
      <c r="FD124" s="207"/>
      <c r="FE124" s="207"/>
      <c r="FF124" s="207"/>
      <c r="FG124" s="207"/>
      <c r="FH124" s="207"/>
      <c r="FI124" s="207"/>
      <c r="FJ124" s="207"/>
      <c r="FK124" s="207"/>
      <c r="FL124" s="207"/>
      <c r="FM124" s="207"/>
      <c r="FN124" s="207"/>
      <c r="FO124" s="207"/>
      <c r="FP124" s="207"/>
      <c r="FQ124" s="207"/>
      <c r="FR124" s="207"/>
      <c r="FS124" s="207"/>
      <c r="FT124" s="207"/>
      <c r="FU124" s="207"/>
      <c r="FV124" s="207"/>
      <c r="FW124" s="207"/>
      <c r="FX124" s="207"/>
      <c r="FY124" s="207"/>
      <c r="FZ124" s="207"/>
      <c r="GA124" s="207"/>
      <c r="GB124" s="207"/>
      <c r="GC124" s="207"/>
      <c r="GD124" s="207"/>
      <c r="GE124" s="207"/>
      <c r="GF124" s="207"/>
      <c r="GG124" s="207"/>
      <c r="GH124" s="207"/>
      <c r="GI124" s="207"/>
      <c r="GJ124" s="207"/>
      <c r="GK124" s="207"/>
      <c r="GL124" s="207"/>
      <c r="GM124" s="207"/>
      <c r="GN124" s="207"/>
      <c r="GO124" s="207"/>
      <c r="GP124" s="207"/>
      <c r="GQ124" s="207"/>
      <c r="GR124" s="207"/>
      <c r="GS124" s="207"/>
      <c r="GT124" s="207"/>
      <c r="GU124" s="207"/>
      <c r="GV124" s="207"/>
      <c r="GW124" s="207"/>
      <c r="GX124" s="207"/>
      <c r="GY124" s="207"/>
      <c r="GZ124" s="207"/>
      <c r="HA124" s="207"/>
      <c r="HB124" s="207"/>
      <c r="HC124" s="207"/>
      <c r="HD124" s="207"/>
      <c r="HE124" s="207"/>
      <c r="HF124" s="207"/>
      <c r="HG124" s="207"/>
      <c r="HH124" s="207"/>
      <c r="HI124" s="207"/>
      <c r="HJ124" s="207"/>
      <c r="HK124" s="207"/>
      <c r="HL124" s="207"/>
      <c r="HM124" s="207"/>
      <c r="HN124" s="207"/>
      <c r="HO124" s="207"/>
      <c r="HP124" s="207"/>
      <c r="HQ124" s="207"/>
      <c r="HR124" s="207"/>
      <c r="HS124" s="207"/>
      <c r="HT124" s="207"/>
      <c r="HU124" s="207"/>
      <c r="HV124" s="207"/>
      <c r="HW124" s="207"/>
      <c r="HX124" s="207"/>
      <c r="HY124" s="207"/>
      <c r="HZ124" s="207"/>
      <c r="IA124" s="207"/>
      <c r="IB124" s="207"/>
      <c r="IC124" s="207"/>
      <c r="ID124" s="207"/>
      <c r="IE124" s="207"/>
      <c r="IF124" s="207"/>
      <c r="IG124" s="207"/>
      <c r="IH124" s="207"/>
      <c r="II124" s="207"/>
      <c r="IJ124" s="207"/>
      <c r="IK124" s="207"/>
      <c r="IL124" s="207"/>
      <c r="IM124" s="207"/>
      <c r="IN124" s="207"/>
      <c r="IO124" s="207"/>
      <c r="IP124" s="207"/>
      <c r="IQ124" s="207"/>
    </row>
    <row r="125" spans="1:251" ht="15.75" x14ac:dyDescent="0.25">
      <c r="A125" s="172" t="s">
        <v>1287</v>
      </c>
      <c r="B125" s="199" t="s">
        <v>1288</v>
      </c>
      <c r="C125" s="184">
        <v>25368.7</v>
      </c>
      <c r="D125" s="184">
        <v>25368.7</v>
      </c>
      <c r="E125" s="184">
        <f t="shared" si="5"/>
        <v>100</v>
      </c>
    </row>
    <row r="126" spans="1:251" ht="15.75" x14ac:dyDescent="0.25">
      <c r="A126" s="172" t="s">
        <v>1289</v>
      </c>
      <c r="B126" s="199" t="s">
        <v>1286</v>
      </c>
      <c r="C126" s="184">
        <v>9417.7999999999993</v>
      </c>
      <c r="D126" s="184">
        <v>9417.7999999999993</v>
      </c>
      <c r="E126" s="184">
        <f t="shared" si="5"/>
        <v>100</v>
      </c>
    </row>
    <row r="127" spans="1:251" ht="15.75" x14ac:dyDescent="0.25">
      <c r="A127" s="172" t="s">
        <v>1290</v>
      </c>
      <c r="B127" s="199" t="s">
        <v>1286</v>
      </c>
      <c r="C127" s="184">
        <v>49426.3</v>
      </c>
      <c r="D127" s="184">
        <v>49193</v>
      </c>
      <c r="E127" s="184">
        <f t="shared" si="5"/>
        <v>99.527984089442256</v>
      </c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180"/>
      <c r="BD127" s="180"/>
      <c r="BE127" s="180"/>
      <c r="BF127" s="180"/>
      <c r="BG127" s="180"/>
      <c r="BH127" s="180"/>
      <c r="BI127" s="180"/>
      <c r="BJ127" s="180"/>
      <c r="BK127" s="180"/>
      <c r="BL127" s="180"/>
      <c r="BM127" s="180"/>
      <c r="BN127" s="180"/>
      <c r="BO127" s="180"/>
      <c r="BP127" s="180"/>
      <c r="BQ127" s="180"/>
      <c r="BR127" s="180"/>
      <c r="BS127" s="180"/>
      <c r="BT127" s="180"/>
      <c r="BU127" s="180"/>
      <c r="BV127" s="180"/>
      <c r="BW127" s="180"/>
      <c r="BX127" s="180"/>
      <c r="BY127" s="180"/>
      <c r="BZ127" s="180"/>
      <c r="CA127" s="180"/>
      <c r="CB127" s="180"/>
      <c r="CC127" s="180"/>
      <c r="CD127" s="180"/>
      <c r="CE127" s="180"/>
      <c r="CF127" s="180"/>
      <c r="CG127" s="180"/>
      <c r="CH127" s="180"/>
      <c r="CI127" s="180"/>
      <c r="CJ127" s="180"/>
      <c r="CK127" s="180"/>
      <c r="CL127" s="180"/>
      <c r="CM127" s="180"/>
      <c r="CN127" s="180"/>
      <c r="CO127" s="180"/>
      <c r="CP127" s="180"/>
      <c r="CQ127" s="180"/>
      <c r="CR127" s="180"/>
      <c r="CS127" s="180"/>
      <c r="CT127" s="180"/>
      <c r="CU127" s="180"/>
      <c r="CV127" s="180"/>
      <c r="CW127" s="180"/>
      <c r="CX127" s="180"/>
      <c r="CY127" s="180"/>
      <c r="CZ127" s="180"/>
      <c r="DA127" s="180"/>
      <c r="DB127" s="180"/>
      <c r="DC127" s="180"/>
      <c r="DD127" s="180"/>
      <c r="DE127" s="180"/>
      <c r="DF127" s="180"/>
      <c r="DG127" s="180"/>
      <c r="DH127" s="180"/>
      <c r="DI127" s="180"/>
      <c r="DJ127" s="180"/>
      <c r="DK127" s="180"/>
      <c r="DL127" s="180"/>
      <c r="DM127" s="180"/>
      <c r="DN127" s="180"/>
      <c r="DO127" s="180"/>
      <c r="DP127" s="180"/>
      <c r="DQ127" s="180"/>
      <c r="DR127" s="180"/>
      <c r="DS127" s="180"/>
      <c r="DT127" s="180"/>
      <c r="DU127" s="180"/>
      <c r="DV127" s="180"/>
      <c r="DW127" s="180"/>
      <c r="DX127" s="180"/>
      <c r="DY127" s="180"/>
      <c r="DZ127" s="180"/>
      <c r="EA127" s="180"/>
      <c r="EB127" s="180"/>
      <c r="EC127" s="180"/>
      <c r="ED127" s="180"/>
      <c r="EE127" s="180"/>
      <c r="EF127" s="180"/>
      <c r="EG127" s="180"/>
      <c r="EH127" s="180"/>
      <c r="EI127" s="180"/>
      <c r="EJ127" s="180"/>
      <c r="EK127" s="180"/>
      <c r="EL127" s="180"/>
      <c r="EM127" s="180"/>
      <c r="EN127" s="180"/>
      <c r="EO127" s="180"/>
      <c r="EP127" s="180"/>
      <c r="EQ127" s="180"/>
      <c r="ER127" s="180"/>
      <c r="ES127" s="180"/>
      <c r="ET127" s="180"/>
      <c r="EU127" s="180"/>
      <c r="EV127" s="180"/>
      <c r="EW127" s="180"/>
      <c r="EX127" s="180"/>
      <c r="EY127" s="180"/>
      <c r="EZ127" s="180"/>
      <c r="FA127" s="180"/>
      <c r="FB127" s="180"/>
      <c r="FC127" s="180"/>
      <c r="FD127" s="180"/>
      <c r="FE127" s="180"/>
      <c r="FF127" s="180"/>
      <c r="FG127" s="180"/>
      <c r="FH127" s="180"/>
      <c r="FI127" s="180"/>
      <c r="FJ127" s="180"/>
      <c r="FK127" s="180"/>
      <c r="FL127" s="180"/>
      <c r="FM127" s="180"/>
      <c r="FN127" s="180"/>
      <c r="FO127" s="180"/>
      <c r="FP127" s="180"/>
      <c r="FQ127" s="180"/>
      <c r="FR127" s="180"/>
      <c r="FS127" s="180"/>
      <c r="FT127" s="180"/>
      <c r="FU127" s="180"/>
      <c r="FV127" s="180"/>
      <c r="FW127" s="180"/>
      <c r="FX127" s="180"/>
      <c r="FY127" s="180"/>
      <c r="FZ127" s="180"/>
      <c r="GA127" s="180"/>
      <c r="GB127" s="180"/>
      <c r="GC127" s="180"/>
      <c r="GD127" s="180"/>
      <c r="GE127" s="180"/>
      <c r="GF127" s="180"/>
      <c r="GG127" s="180"/>
      <c r="GH127" s="180"/>
      <c r="GI127" s="180"/>
      <c r="GJ127" s="180"/>
      <c r="GK127" s="180"/>
      <c r="GL127" s="180"/>
      <c r="GM127" s="180"/>
      <c r="GN127" s="180"/>
      <c r="GO127" s="180"/>
      <c r="GP127" s="180"/>
      <c r="GQ127" s="180"/>
      <c r="GR127" s="180"/>
      <c r="GS127" s="180"/>
      <c r="GT127" s="180"/>
      <c r="GU127" s="180"/>
      <c r="GV127" s="180"/>
      <c r="GW127" s="180"/>
      <c r="GX127" s="180"/>
      <c r="GY127" s="180"/>
      <c r="GZ127" s="180"/>
      <c r="HA127" s="180"/>
      <c r="HB127" s="180"/>
      <c r="HC127" s="180"/>
      <c r="HD127" s="180"/>
      <c r="HE127" s="180"/>
      <c r="HF127" s="180"/>
      <c r="HG127" s="180"/>
      <c r="HH127" s="180"/>
      <c r="HI127" s="180"/>
      <c r="HJ127" s="180"/>
      <c r="HK127" s="180"/>
      <c r="HL127" s="180"/>
      <c r="HM127" s="180"/>
      <c r="HN127" s="180"/>
      <c r="HO127" s="180"/>
      <c r="HP127" s="180"/>
      <c r="HQ127" s="180"/>
      <c r="HR127" s="180"/>
      <c r="HS127" s="180"/>
      <c r="HT127" s="180"/>
      <c r="HU127" s="180"/>
      <c r="HV127" s="180"/>
      <c r="HW127" s="180"/>
      <c r="HX127" s="180"/>
      <c r="HY127" s="180"/>
      <c r="HZ127" s="180"/>
      <c r="IA127" s="180"/>
      <c r="IB127" s="180"/>
      <c r="IC127" s="180"/>
      <c r="ID127" s="180"/>
      <c r="IE127" s="180"/>
      <c r="IF127" s="180"/>
      <c r="IG127" s="180"/>
      <c r="IH127" s="180"/>
      <c r="II127" s="180"/>
      <c r="IJ127" s="180"/>
      <c r="IK127" s="180"/>
      <c r="IL127" s="180"/>
      <c r="IM127" s="180"/>
      <c r="IN127" s="180"/>
      <c r="IO127" s="180"/>
      <c r="IP127" s="180"/>
      <c r="IQ127" s="180"/>
    </row>
    <row r="128" spans="1:251" ht="15.75" x14ac:dyDescent="0.25">
      <c r="A128" s="172" t="s">
        <v>1291</v>
      </c>
      <c r="B128" s="199" t="s">
        <v>1286</v>
      </c>
      <c r="C128" s="184">
        <v>14643.3</v>
      </c>
      <c r="D128" s="184">
        <v>14643.3</v>
      </c>
      <c r="E128" s="184">
        <f t="shared" si="5"/>
        <v>100</v>
      </c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80"/>
      <c r="BF128" s="180"/>
      <c r="BG128" s="180"/>
      <c r="BH128" s="180"/>
      <c r="BI128" s="180"/>
      <c r="BJ128" s="180"/>
      <c r="BK128" s="180"/>
      <c r="BL128" s="180"/>
      <c r="BM128" s="180"/>
      <c r="BN128" s="180"/>
      <c r="BO128" s="180"/>
      <c r="BP128" s="180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80"/>
      <c r="CA128" s="180"/>
      <c r="CB128" s="180"/>
      <c r="CC128" s="180"/>
      <c r="CD128" s="180"/>
      <c r="CE128" s="180"/>
      <c r="CF128" s="180"/>
      <c r="CG128" s="180"/>
      <c r="CH128" s="180"/>
      <c r="CI128" s="180"/>
      <c r="CJ128" s="180"/>
      <c r="CK128" s="180"/>
      <c r="CL128" s="180"/>
      <c r="CM128" s="180"/>
      <c r="CN128" s="180"/>
      <c r="CO128" s="180"/>
      <c r="CP128" s="180"/>
      <c r="CQ128" s="180"/>
      <c r="CR128" s="180"/>
      <c r="CS128" s="180"/>
      <c r="CT128" s="180"/>
      <c r="CU128" s="180"/>
      <c r="CV128" s="180"/>
      <c r="CW128" s="180"/>
      <c r="CX128" s="180"/>
      <c r="CY128" s="180"/>
      <c r="CZ128" s="180"/>
      <c r="DA128" s="180"/>
      <c r="DB128" s="180"/>
      <c r="DC128" s="180"/>
      <c r="DD128" s="180"/>
      <c r="DE128" s="180"/>
      <c r="DF128" s="180"/>
      <c r="DG128" s="180"/>
      <c r="DH128" s="180"/>
      <c r="DI128" s="180"/>
      <c r="DJ128" s="180"/>
      <c r="DK128" s="180"/>
      <c r="DL128" s="180"/>
      <c r="DM128" s="180"/>
      <c r="DN128" s="180"/>
      <c r="DO128" s="180"/>
      <c r="DP128" s="180"/>
      <c r="DQ128" s="180"/>
      <c r="DR128" s="180"/>
      <c r="DS128" s="180"/>
      <c r="DT128" s="180"/>
      <c r="DU128" s="180"/>
      <c r="DV128" s="180"/>
      <c r="DW128" s="180"/>
      <c r="DX128" s="180"/>
      <c r="DY128" s="180"/>
      <c r="DZ128" s="180"/>
      <c r="EA128" s="180"/>
      <c r="EB128" s="180"/>
      <c r="EC128" s="180"/>
      <c r="ED128" s="180"/>
      <c r="EE128" s="180"/>
      <c r="EF128" s="180"/>
      <c r="EG128" s="180"/>
      <c r="EH128" s="180"/>
      <c r="EI128" s="180"/>
      <c r="EJ128" s="180"/>
      <c r="EK128" s="180"/>
      <c r="EL128" s="180"/>
      <c r="EM128" s="180"/>
      <c r="EN128" s="180"/>
      <c r="EO128" s="180"/>
      <c r="EP128" s="180"/>
      <c r="EQ128" s="180"/>
      <c r="ER128" s="180"/>
      <c r="ES128" s="180"/>
      <c r="ET128" s="180"/>
      <c r="EU128" s="180"/>
      <c r="EV128" s="180"/>
      <c r="EW128" s="180"/>
      <c r="EX128" s="180"/>
      <c r="EY128" s="180"/>
      <c r="EZ128" s="180"/>
      <c r="FA128" s="180"/>
      <c r="FB128" s="180"/>
      <c r="FC128" s="180"/>
      <c r="FD128" s="180"/>
      <c r="FE128" s="180"/>
      <c r="FF128" s="180"/>
      <c r="FG128" s="180"/>
      <c r="FH128" s="180"/>
      <c r="FI128" s="180"/>
      <c r="FJ128" s="180"/>
      <c r="FK128" s="180"/>
      <c r="FL128" s="180"/>
      <c r="FM128" s="180"/>
      <c r="FN128" s="180"/>
      <c r="FO128" s="180"/>
      <c r="FP128" s="180"/>
      <c r="FQ128" s="180"/>
      <c r="FR128" s="180"/>
      <c r="FS128" s="180"/>
      <c r="FT128" s="180"/>
      <c r="FU128" s="180"/>
      <c r="FV128" s="180"/>
      <c r="FW128" s="180"/>
      <c r="FX128" s="180"/>
      <c r="FY128" s="180"/>
      <c r="FZ128" s="180"/>
      <c r="GA128" s="180"/>
      <c r="GB128" s="180"/>
      <c r="GC128" s="180"/>
      <c r="GD128" s="180"/>
      <c r="GE128" s="180"/>
      <c r="GF128" s="180"/>
      <c r="GG128" s="180"/>
      <c r="GH128" s="180"/>
      <c r="GI128" s="180"/>
      <c r="GJ128" s="180"/>
      <c r="GK128" s="180"/>
      <c r="GL128" s="180"/>
      <c r="GM128" s="180"/>
      <c r="GN128" s="180"/>
      <c r="GO128" s="180"/>
      <c r="GP128" s="180"/>
      <c r="GQ128" s="180"/>
      <c r="GR128" s="180"/>
      <c r="GS128" s="180"/>
      <c r="GT128" s="180"/>
      <c r="GU128" s="180"/>
      <c r="GV128" s="180"/>
      <c r="GW128" s="180"/>
      <c r="GX128" s="180"/>
      <c r="GY128" s="180"/>
      <c r="GZ128" s="180"/>
      <c r="HA128" s="180"/>
      <c r="HB128" s="180"/>
      <c r="HC128" s="180"/>
      <c r="HD128" s="180"/>
      <c r="HE128" s="180"/>
      <c r="HF128" s="180"/>
      <c r="HG128" s="180"/>
      <c r="HH128" s="180"/>
      <c r="HI128" s="180"/>
      <c r="HJ128" s="180"/>
      <c r="HK128" s="180"/>
      <c r="HL128" s="180"/>
      <c r="HM128" s="180"/>
      <c r="HN128" s="180"/>
      <c r="HO128" s="180"/>
      <c r="HP128" s="180"/>
      <c r="HQ128" s="180"/>
      <c r="HR128" s="180"/>
      <c r="HS128" s="180"/>
      <c r="HT128" s="180"/>
      <c r="HU128" s="180"/>
      <c r="HV128" s="180"/>
      <c r="HW128" s="180"/>
      <c r="HX128" s="180"/>
      <c r="HY128" s="180"/>
      <c r="HZ128" s="180"/>
      <c r="IA128" s="180"/>
      <c r="IB128" s="180"/>
      <c r="IC128" s="180"/>
      <c r="ID128" s="180"/>
      <c r="IE128" s="180"/>
      <c r="IF128" s="180"/>
      <c r="IG128" s="180"/>
      <c r="IH128" s="180"/>
      <c r="II128" s="180"/>
      <c r="IJ128" s="180"/>
      <c r="IK128" s="180"/>
      <c r="IL128" s="180"/>
      <c r="IM128" s="180"/>
      <c r="IN128" s="180"/>
      <c r="IO128" s="180"/>
      <c r="IP128" s="180"/>
      <c r="IQ128" s="180"/>
    </row>
    <row r="129" spans="1:251" ht="31.5" x14ac:dyDescent="0.25">
      <c r="A129" s="177" t="s">
        <v>1292</v>
      </c>
      <c r="B129" s="178" t="s">
        <v>1293</v>
      </c>
      <c r="C129" s="179">
        <f>SUM(C130:C147)</f>
        <v>2836424.8</v>
      </c>
      <c r="D129" s="179">
        <f>SUM(D130:D147)</f>
        <v>2822680.4999999995</v>
      </c>
      <c r="E129" s="179">
        <f t="shared" si="5"/>
        <v>99.515435769705576</v>
      </c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  <c r="AS129" s="180"/>
      <c r="AT129" s="180"/>
      <c r="AU129" s="180"/>
      <c r="AV129" s="180"/>
      <c r="AW129" s="180"/>
      <c r="AX129" s="180"/>
      <c r="AY129" s="180"/>
      <c r="AZ129" s="180"/>
      <c r="BA129" s="180"/>
      <c r="BB129" s="180"/>
      <c r="BC129" s="180"/>
      <c r="BD129" s="180"/>
      <c r="BE129" s="180"/>
      <c r="BF129" s="180"/>
      <c r="BG129" s="180"/>
      <c r="BH129" s="180"/>
      <c r="BI129" s="180"/>
      <c r="BJ129" s="180"/>
      <c r="BK129" s="180"/>
      <c r="BL129" s="180"/>
      <c r="BM129" s="180"/>
      <c r="BN129" s="180"/>
      <c r="BO129" s="180"/>
      <c r="BP129" s="180"/>
      <c r="BQ129" s="180"/>
      <c r="BR129" s="180"/>
      <c r="BS129" s="180"/>
      <c r="BT129" s="180"/>
      <c r="BU129" s="180"/>
      <c r="BV129" s="180"/>
      <c r="BW129" s="180"/>
      <c r="BX129" s="180"/>
      <c r="BY129" s="180"/>
      <c r="BZ129" s="180"/>
      <c r="CA129" s="180"/>
      <c r="CB129" s="180"/>
      <c r="CC129" s="180"/>
      <c r="CD129" s="180"/>
      <c r="CE129" s="180"/>
      <c r="CF129" s="180"/>
      <c r="CG129" s="180"/>
      <c r="CH129" s="180"/>
      <c r="CI129" s="180"/>
      <c r="CJ129" s="180"/>
      <c r="CK129" s="180"/>
      <c r="CL129" s="180"/>
      <c r="CM129" s="180"/>
      <c r="CN129" s="180"/>
      <c r="CO129" s="180"/>
      <c r="CP129" s="180"/>
      <c r="CQ129" s="180"/>
      <c r="CR129" s="180"/>
      <c r="CS129" s="180"/>
      <c r="CT129" s="180"/>
      <c r="CU129" s="180"/>
      <c r="CV129" s="180"/>
      <c r="CW129" s="180"/>
      <c r="CX129" s="180"/>
      <c r="CY129" s="180"/>
      <c r="CZ129" s="180"/>
      <c r="DA129" s="180"/>
      <c r="DB129" s="180"/>
      <c r="DC129" s="180"/>
      <c r="DD129" s="180"/>
      <c r="DE129" s="180"/>
      <c r="DF129" s="180"/>
      <c r="DG129" s="180"/>
      <c r="DH129" s="180"/>
      <c r="DI129" s="180"/>
      <c r="DJ129" s="180"/>
      <c r="DK129" s="180"/>
      <c r="DL129" s="180"/>
      <c r="DM129" s="180"/>
      <c r="DN129" s="180"/>
      <c r="DO129" s="180"/>
      <c r="DP129" s="180"/>
      <c r="DQ129" s="180"/>
      <c r="DR129" s="180"/>
      <c r="DS129" s="180"/>
      <c r="DT129" s="180"/>
      <c r="DU129" s="180"/>
      <c r="DV129" s="180"/>
      <c r="DW129" s="180"/>
      <c r="DX129" s="180"/>
      <c r="DY129" s="180"/>
      <c r="DZ129" s="180"/>
      <c r="EA129" s="180"/>
      <c r="EB129" s="180"/>
      <c r="EC129" s="180"/>
      <c r="ED129" s="180"/>
      <c r="EE129" s="180"/>
      <c r="EF129" s="180"/>
      <c r="EG129" s="180"/>
      <c r="EH129" s="180"/>
      <c r="EI129" s="180"/>
      <c r="EJ129" s="180"/>
      <c r="EK129" s="180"/>
      <c r="EL129" s="180"/>
      <c r="EM129" s="180"/>
      <c r="EN129" s="180"/>
      <c r="EO129" s="180"/>
      <c r="EP129" s="180"/>
      <c r="EQ129" s="180"/>
      <c r="ER129" s="180"/>
      <c r="ES129" s="180"/>
      <c r="ET129" s="180"/>
      <c r="EU129" s="180"/>
      <c r="EV129" s="180"/>
      <c r="EW129" s="180"/>
      <c r="EX129" s="180"/>
      <c r="EY129" s="180"/>
      <c r="EZ129" s="180"/>
      <c r="FA129" s="180"/>
      <c r="FB129" s="180"/>
      <c r="FC129" s="180"/>
      <c r="FD129" s="180"/>
      <c r="FE129" s="180"/>
      <c r="FF129" s="180"/>
      <c r="FG129" s="180"/>
      <c r="FH129" s="180"/>
      <c r="FI129" s="180"/>
      <c r="FJ129" s="180"/>
      <c r="FK129" s="180"/>
      <c r="FL129" s="180"/>
      <c r="FM129" s="180"/>
      <c r="FN129" s="180"/>
      <c r="FO129" s="180"/>
      <c r="FP129" s="180"/>
      <c r="FQ129" s="180"/>
      <c r="FR129" s="180"/>
      <c r="FS129" s="180"/>
      <c r="FT129" s="180"/>
      <c r="FU129" s="180"/>
      <c r="FV129" s="180"/>
      <c r="FW129" s="180"/>
      <c r="FX129" s="180"/>
      <c r="FY129" s="180"/>
      <c r="FZ129" s="180"/>
      <c r="GA129" s="180"/>
      <c r="GB129" s="180"/>
      <c r="GC129" s="180"/>
      <c r="GD129" s="180"/>
      <c r="GE129" s="180"/>
      <c r="GF129" s="180"/>
      <c r="GG129" s="180"/>
      <c r="GH129" s="180"/>
      <c r="GI129" s="180"/>
      <c r="GJ129" s="180"/>
      <c r="GK129" s="180"/>
      <c r="GL129" s="180"/>
      <c r="GM129" s="180"/>
      <c r="GN129" s="180"/>
      <c r="GO129" s="180"/>
      <c r="GP129" s="180"/>
      <c r="GQ129" s="180"/>
      <c r="GR129" s="180"/>
      <c r="GS129" s="180"/>
      <c r="GT129" s="180"/>
      <c r="GU129" s="180"/>
      <c r="GV129" s="180"/>
      <c r="GW129" s="180"/>
      <c r="GX129" s="180"/>
      <c r="GY129" s="180"/>
      <c r="GZ129" s="180"/>
      <c r="HA129" s="180"/>
      <c r="HB129" s="180"/>
      <c r="HC129" s="180"/>
      <c r="HD129" s="180"/>
      <c r="HE129" s="180"/>
      <c r="HF129" s="180"/>
      <c r="HG129" s="180"/>
      <c r="HH129" s="180"/>
      <c r="HI129" s="180"/>
      <c r="HJ129" s="180"/>
      <c r="HK129" s="180"/>
      <c r="HL129" s="180"/>
      <c r="HM129" s="180"/>
      <c r="HN129" s="180"/>
      <c r="HO129" s="180"/>
      <c r="HP129" s="180"/>
      <c r="HQ129" s="180"/>
      <c r="HR129" s="180"/>
      <c r="HS129" s="180"/>
      <c r="HT129" s="180"/>
      <c r="HU129" s="180"/>
      <c r="HV129" s="180"/>
      <c r="HW129" s="180"/>
      <c r="HX129" s="180"/>
      <c r="HY129" s="180"/>
      <c r="HZ129" s="180"/>
      <c r="IA129" s="180"/>
      <c r="IB129" s="180"/>
      <c r="IC129" s="180"/>
      <c r="ID129" s="180"/>
      <c r="IE129" s="180"/>
      <c r="IF129" s="180"/>
      <c r="IG129" s="180"/>
      <c r="IH129" s="180"/>
      <c r="II129" s="180"/>
      <c r="IJ129" s="180"/>
      <c r="IK129" s="180"/>
      <c r="IL129" s="180"/>
      <c r="IM129" s="180"/>
      <c r="IN129" s="180"/>
      <c r="IO129" s="180"/>
      <c r="IP129" s="180"/>
      <c r="IQ129" s="180"/>
    </row>
    <row r="130" spans="1:251" ht="47.25" x14ac:dyDescent="0.25">
      <c r="A130" s="172" t="s">
        <v>1294</v>
      </c>
      <c r="B130" s="182" t="s">
        <v>1295</v>
      </c>
      <c r="C130" s="184">
        <v>9281.9</v>
      </c>
      <c r="D130" s="184">
        <v>9281.9</v>
      </c>
      <c r="E130" s="184">
        <f t="shared" si="5"/>
        <v>100</v>
      </c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80"/>
      <c r="BM130" s="180"/>
      <c r="BN130" s="180"/>
      <c r="BO130" s="180"/>
      <c r="BP130" s="180"/>
      <c r="BQ130" s="180"/>
      <c r="BR130" s="180"/>
      <c r="BS130" s="180"/>
      <c r="BT130" s="180"/>
      <c r="BU130" s="180"/>
      <c r="BV130" s="180"/>
      <c r="BW130" s="180"/>
      <c r="BX130" s="180"/>
      <c r="BY130" s="180"/>
      <c r="BZ130" s="180"/>
      <c r="CA130" s="180"/>
      <c r="CB130" s="180"/>
      <c r="CC130" s="180"/>
      <c r="CD130" s="180"/>
      <c r="CE130" s="180"/>
      <c r="CF130" s="180"/>
      <c r="CG130" s="180"/>
      <c r="CH130" s="180"/>
      <c r="CI130" s="180"/>
      <c r="CJ130" s="180"/>
      <c r="CK130" s="180"/>
      <c r="CL130" s="180"/>
      <c r="CM130" s="180"/>
      <c r="CN130" s="180"/>
      <c r="CO130" s="180"/>
      <c r="CP130" s="180"/>
      <c r="CQ130" s="180"/>
      <c r="CR130" s="180"/>
      <c r="CS130" s="180"/>
      <c r="CT130" s="180"/>
      <c r="CU130" s="180"/>
      <c r="CV130" s="180"/>
      <c r="CW130" s="180"/>
      <c r="CX130" s="180"/>
      <c r="CY130" s="180"/>
      <c r="CZ130" s="180"/>
      <c r="DA130" s="180"/>
      <c r="DB130" s="180"/>
      <c r="DC130" s="180"/>
      <c r="DD130" s="180"/>
      <c r="DE130" s="180"/>
      <c r="DF130" s="180"/>
      <c r="DG130" s="180"/>
      <c r="DH130" s="180"/>
      <c r="DI130" s="180"/>
      <c r="DJ130" s="180"/>
      <c r="DK130" s="180"/>
      <c r="DL130" s="180"/>
      <c r="DM130" s="180"/>
      <c r="DN130" s="180"/>
      <c r="DO130" s="180"/>
      <c r="DP130" s="180"/>
      <c r="DQ130" s="180"/>
      <c r="DR130" s="180"/>
      <c r="DS130" s="180"/>
      <c r="DT130" s="180"/>
      <c r="DU130" s="180"/>
      <c r="DV130" s="180"/>
      <c r="DW130" s="180"/>
      <c r="DX130" s="180"/>
      <c r="DY130" s="180"/>
      <c r="DZ130" s="180"/>
      <c r="EA130" s="180"/>
      <c r="EB130" s="180"/>
      <c r="EC130" s="180"/>
      <c r="ED130" s="180"/>
      <c r="EE130" s="180"/>
      <c r="EF130" s="180"/>
      <c r="EG130" s="180"/>
      <c r="EH130" s="180"/>
      <c r="EI130" s="180"/>
      <c r="EJ130" s="180"/>
      <c r="EK130" s="180"/>
      <c r="EL130" s="180"/>
      <c r="EM130" s="180"/>
      <c r="EN130" s="180"/>
      <c r="EO130" s="180"/>
      <c r="EP130" s="180"/>
      <c r="EQ130" s="180"/>
      <c r="ER130" s="180"/>
      <c r="ES130" s="180"/>
      <c r="ET130" s="180"/>
      <c r="EU130" s="180"/>
      <c r="EV130" s="180"/>
      <c r="EW130" s="180"/>
      <c r="EX130" s="180"/>
      <c r="EY130" s="180"/>
      <c r="EZ130" s="180"/>
      <c r="FA130" s="180"/>
      <c r="FB130" s="180"/>
      <c r="FC130" s="180"/>
      <c r="FD130" s="180"/>
      <c r="FE130" s="180"/>
      <c r="FF130" s="180"/>
      <c r="FG130" s="180"/>
      <c r="FH130" s="180"/>
      <c r="FI130" s="180"/>
      <c r="FJ130" s="180"/>
      <c r="FK130" s="180"/>
      <c r="FL130" s="180"/>
      <c r="FM130" s="180"/>
      <c r="FN130" s="180"/>
      <c r="FO130" s="180"/>
      <c r="FP130" s="180"/>
      <c r="FQ130" s="180"/>
      <c r="FR130" s="180"/>
      <c r="FS130" s="180"/>
      <c r="FT130" s="180"/>
      <c r="FU130" s="180"/>
      <c r="FV130" s="180"/>
      <c r="FW130" s="180"/>
      <c r="FX130" s="180"/>
      <c r="FY130" s="180"/>
      <c r="FZ130" s="180"/>
      <c r="GA130" s="180"/>
      <c r="GB130" s="180"/>
      <c r="GC130" s="180"/>
      <c r="GD130" s="180"/>
      <c r="GE130" s="180"/>
      <c r="GF130" s="180"/>
      <c r="GG130" s="180"/>
      <c r="GH130" s="180"/>
      <c r="GI130" s="180"/>
      <c r="GJ130" s="180"/>
      <c r="GK130" s="180"/>
      <c r="GL130" s="180"/>
      <c r="GM130" s="180"/>
      <c r="GN130" s="180"/>
      <c r="GO130" s="180"/>
      <c r="GP130" s="180"/>
      <c r="GQ130" s="180"/>
      <c r="GR130" s="180"/>
      <c r="GS130" s="180"/>
      <c r="GT130" s="180"/>
      <c r="GU130" s="180"/>
      <c r="GV130" s="180"/>
      <c r="GW130" s="180"/>
      <c r="GX130" s="180"/>
      <c r="GY130" s="180"/>
      <c r="GZ130" s="180"/>
      <c r="HA130" s="180"/>
      <c r="HB130" s="180"/>
      <c r="HC130" s="180"/>
      <c r="HD130" s="180"/>
      <c r="HE130" s="180"/>
      <c r="HF130" s="180"/>
      <c r="HG130" s="180"/>
      <c r="HH130" s="180"/>
      <c r="HI130" s="180"/>
      <c r="HJ130" s="180"/>
      <c r="HK130" s="180"/>
      <c r="HL130" s="180"/>
      <c r="HM130" s="180"/>
      <c r="HN130" s="180"/>
      <c r="HO130" s="180"/>
      <c r="HP130" s="180"/>
      <c r="HQ130" s="180"/>
      <c r="HR130" s="180"/>
      <c r="HS130" s="180"/>
      <c r="HT130" s="180"/>
      <c r="HU130" s="180"/>
      <c r="HV130" s="180"/>
      <c r="HW130" s="180"/>
      <c r="HX130" s="180"/>
      <c r="HY130" s="180"/>
      <c r="HZ130" s="180"/>
      <c r="IA130" s="180"/>
      <c r="IB130" s="180"/>
      <c r="IC130" s="180"/>
      <c r="ID130" s="180"/>
      <c r="IE130" s="180"/>
      <c r="IF130" s="180"/>
      <c r="IG130" s="180"/>
      <c r="IH130" s="180"/>
      <c r="II130" s="180"/>
      <c r="IJ130" s="180"/>
      <c r="IK130" s="180"/>
      <c r="IL130" s="180"/>
      <c r="IM130" s="180"/>
      <c r="IN130" s="180"/>
      <c r="IO130" s="180"/>
      <c r="IP130" s="180"/>
      <c r="IQ130" s="180"/>
    </row>
    <row r="131" spans="1:251" ht="47.25" x14ac:dyDescent="0.25">
      <c r="A131" s="172" t="s">
        <v>1296</v>
      </c>
      <c r="B131" s="182" t="s">
        <v>1297</v>
      </c>
      <c r="C131" s="184">
        <v>165565.70000000001</v>
      </c>
      <c r="D131" s="184">
        <v>159021.70000000001</v>
      </c>
      <c r="E131" s="184">
        <f t="shared" si="5"/>
        <v>96.047490512829654</v>
      </c>
    </row>
    <row r="132" spans="1:251" ht="31.5" x14ac:dyDescent="0.25">
      <c r="A132" s="220" t="s">
        <v>1298</v>
      </c>
      <c r="B132" s="193" t="s">
        <v>1299</v>
      </c>
      <c r="C132" s="184">
        <v>5853.7</v>
      </c>
      <c r="D132" s="184">
        <v>5853.6</v>
      </c>
      <c r="E132" s="184">
        <f t="shared" si="5"/>
        <v>99.998291678767288</v>
      </c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  <c r="AS132" s="180"/>
      <c r="AT132" s="180"/>
      <c r="AU132" s="180"/>
      <c r="AV132" s="180"/>
      <c r="AW132" s="180"/>
      <c r="AX132" s="180"/>
      <c r="AY132" s="180"/>
      <c r="AZ132" s="180"/>
      <c r="BA132" s="180"/>
      <c r="BB132" s="180"/>
      <c r="BC132" s="180"/>
      <c r="BD132" s="180"/>
      <c r="BE132" s="180"/>
      <c r="BF132" s="180"/>
      <c r="BG132" s="180"/>
      <c r="BH132" s="180"/>
      <c r="BI132" s="180"/>
      <c r="BJ132" s="180"/>
      <c r="BK132" s="180"/>
      <c r="BL132" s="180"/>
      <c r="BM132" s="180"/>
      <c r="BN132" s="180"/>
      <c r="BO132" s="180"/>
      <c r="BP132" s="180"/>
      <c r="BQ132" s="180"/>
      <c r="BR132" s="180"/>
      <c r="BS132" s="180"/>
      <c r="BT132" s="180"/>
      <c r="BU132" s="180"/>
      <c r="BV132" s="180"/>
      <c r="BW132" s="180"/>
      <c r="BX132" s="180"/>
      <c r="BY132" s="180"/>
      <c r="BZ132" s="180"/>
      <c r="CA132" s="180"/>
      <c r="CB132" s="180"/>
      <c r="CC132" s="180"/>
      <c r="CD132" s="180"/>
      <c r="CE132" s="180"/>
      <c r="CF132" s="180"/>
      <c r="CG132" s="180"/>
      <c r="CH132" s="180"/>
      <c r="CI132" s="180"/>
      <c r="CJ132" s="180"/>
      <c r="CK132" s="180"/>
      <c r="CL132" s="180"/>
      <c r="CM132" s="180"/>
      <c r="CN132" s="180"/>
      <c r="CO132" s="180"/>
      <c r="CP132" s="180"/>
      <c r="CQ132" s="180"/>
      <c r="CR132" s="180"/>
      <c r="CS132" s="180"/>
      <c r="CT132" s="180"/>
      <c r="CU132" s="180"/>
      <c r="CV132" s="180"/>
      <c r="CW132" s="180"/>
      <c r="CX132" s="180"/>
      <c r="CY132" s="180"/>
      <c r="CZ132" s="180"/>
      <c r="DA132" s="180"/>
      <c r="DB132" s="180"/>
      <c r="DC132" s="180"/>
      <c r="DD132" s="180"/>
      <c r="DE132" s="180"/>
      <c r="DF132" s="180"/>
      <c r="DG132" s="180"/>
      <c r="DH132" s="180"/>
      <c r="DI132" s="180"/>
      <c r="DJ132" s="180"/>
      <c r="DK132" s="180"/>
      <c r="DL132" s="180"/>
      <c r="DM132" s="180"/>
      <c r="DN132" s="180"/>
      <c r="DO132" s="180"/>
      <c r="DP132" s="180"/>
      <c r="DQ132" s="180"/>
      <c r="DR132" s="180"/>
      <c r="DS132" s="180"/>
      <c r="DT132" s="180"/>
      <c r="DU132" s="180"/>
      <c r="DV132" s="180"/>
      <c r="DW132" s="180"/>
      <c r="DX132" s="180"/>
      <c r="DY132" s="180"/>
      <c r="DZ132" s="180"/>
      <c r="EA132" s="180"/>
      <c r="EB132" s="180"/>
      <c r="EC132" s="180"/>
      <c r="ED132" s="180"/>
      <c r="EE132" s="180"/>
      <c r="EF132" s="180"/>
      <c r="EG132" s="180"/>
      <c r="EH132" s="180"/>
      <c r="EI132" s="180"/>
      <c r="EJ132" s="180"/>
      <c r="EK132" s="180"/>
      <c r="EL132" s="180"/>
      <c r="EM132" s="180"/>
      <c r="EN132" s="180"/>
      <c r="EO132" s="180"/>
      <c r="EP132" s="180"/>
      <c r="EQ132" s="180"/>
      <c r="ER132" s="180"/>
      <c r="ES132" s="180"/>
      <c r="ET132" s="180"/>
      <c r="EU132" s="180"/>
      <c r="EV132" s="180"/>
      <c r="EW132" s="180"/>
      <c r="EX132" s="180"/>
      <c r="EY132" s="180"/>
      <c r="EZ132" s="180"/>
      <c r="FA132" s="180"/>
      <c r="FB132" s="180"/>
      <c r="FC132" s="180"/>
      <c r="FD132" s="180"/>
      <c r="FE132" s="180"/>
      <c r="FF132" s="180"/>
      <c r="FG132" s="180"/>
      <c r="FH132" s="180"/>
      <c r="FI132" s="180"/>
      <c r="FJ132" s="180"/>
      <c r="FK132" s="180"/>
      <c r="FL132" s="180"/>
      <c r="FM132" s="180"/>
      <c r="FN132" s="180"/>
      <c r="FO132" s="180"/>
      <c r="FP132" s="180"/>
      <c r="FQ132" s="180"/>
      <c r="FR132" s="180"/>
      <c r="FS132" s="180"/>
      <c r="FT132" s="180"/>
      <c r="FU132" s="180"/>
      <c r="FV132" s="180"/>
      <c r="FW132" s="180"/>
      <c r="FX132" s="180"/>
      <c r="FY132" s="180"/>
      <c r="FZ132" s="180"/>
      <c r="GA132" s="180"/>
      <c r="GB132" s="180"/>
      <c r="GC132" s="180"/>
      <c r="GD132" s="180"/>
      <c r="GE132" s="180"/>
      <c r="GF132" s="180"/>
      <c r="GG132" s="180"/>
      <c r="GH132" s="180"/>
      <c r="GI132" s="180"/>
      <c r="GJ132" s="180"/>
      <c r="GK132" s="180"/>
      <c r="GL132" s="180"/>
      <c r="GM132" s="180"/>
      <c r="GN132" s="180"/>
      <c r="GO132" s="180"/>
      <c r="GP132" s="180"/>
      <c r="GQ132" s="180"/>
      <c r="GR132" s="180"/>
      <c r="GS132" s="180"/>
      <c r="GT132" s="180"/>
      <c r="GU132" s="180"/>
      <c r="GV132" s="180"/>
      <c r="GW132" s="180"/>
      <c r="GX132" s="180"/>
      <c r="GY132" s="180"/>
      <c r="GZ132" s="180"/>
      <c r="HA132" s="180"/>
      <c r="HB132" s="180"/>
      <c r="HC132" s="180"/>
      <c r="HD132" s="180"/>
      <c r="HE132" s="180"/>
      <c r="HF132" s="180"/>
      <c r="HG132" s="180"/>
      <c r="HH132" s="180"/>
      <c r="HI132" s="180"/>
      <c r="HJ132" s="180"/>
      <c r="HK132" s="180"/>
      <c r="HL132" s="180"/>
      <c r="HM132" s="180"/>
      <c r="HN132" s="180"/>
      <c r="HO132" s="180"/>
      <c r="HP132" s="180"/>
      <c r="HQ132" s="180"/>
      <c r="HR132" s="180"/>
      <c r="HS132" s="180"/>
      <c r="HT132" s="180"/>
      <c r="HU132" s="180"/>
      <c r="HV132" s="180"/>
      <c r="HW132" s="180"/>
      <c r="HX132" s="180"/>
      <c r="HY132" s="180"/>
      <c r="HZ132" s="180"/>
      <c r="IA132" s="180"/>
      <c r="IB132" s="180"/>
      <c r="IC132" s="180"/>
      <c r="ID132" s="180"/>
      <c r="IE132" s="180"/>
      <c r="IF132" s="180"/>
      <c r="IG132" s="180"/>
      <c r="IH132" s="180"/>
      <c r="II132" s="180"/>
      <c r="IJ132" s="180"/>
      <c r="IK132" s="180"/>
      <c r="IL132" s="180"/>
      <c r="IM132" s="180"/>
      <c r="IN132" s="180"/>
      <c r="IO132" s="180"/>
      <c r="IP132" s="180"/>
      <c r="IQ132" s="180"/>
    </row>
    <row r="133" spans="1:251" ht="31.5" x14ac:dyDescent="0.25">
      <c r="A133" s="220" t="s">
        <v>1300</v>
      </c>
      <c r="B133" s="193" t="s">
        <v>1299</v>
      </c>
      <c r="C133" s="184">
        <v>552018.69999999995</v>
      </c>
      <c r="D133" s="184">
        <v>550891.4</v>
      </c>
      <c r="E133" s="184">
        <f t="shared" si="5"/>
        <v>99.795785903629735</v>
      </c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  <c r="AQ133" s="180"/>
      <c r="AR133" s="180"/>
      <c r="AS133" s="180"/>
      <c r="AT133" s="180"/>
      <c r="AU133" s="180"/>
      <c r="AV133" s="180"/>
      <c r="AW133" s="180"/>
      <c r="AX133" s="180"/>
      <c r="AY133" s="180"/>
      <c r="AZ133" s="180"/>
      <c r="BA133" s="180"/>
      <c r="BB133" s="180"/>
      <c r="BC133" s="180"/>
      <c r="BD133" s="180"/>
      <c r="BE133" s="180"/>
      <c r="BF133" s="180"/>
      <c r="BG133" s="180"/>
      <c r="BH133" s="180"/>
      <c r="BI133" s="180"/>
      <c r="BJ133" s="180"/>
      <c r="BK133" s="180"/>
      <c r="BL133" s="180"/>
      <c r="BM133" s="180"/>
      <c r="BN133" s="180"/>
      <c r="BO133" s="180"/>
      <c r="BP133" s="180"/>
      <c r="BQ133" s="180"/>
      <c r="BR133" s="180"/>
      <c r="BS133" s="180"/>
      <c r="BT133" s="180"/>
      <c r="BU133" s="180"/>
      <c r="BV133" s="180"/>
      <c r="BW133" s="180"/>
      <c r="BX133" s="180"/>
      <c r="BY133" s="180"/>
      <c r="BZ133" s="180"/>
      <c r="CA133" s="180"/>
      <c r="CB133" s="180"/>
      <c r="CC133" s="180"/>
      <c r="CD133" s="180"/>
      <c r="CE133" s="180"/>
      <c r="CF133" s="180"/>
      <c r="CG133" s="180"/>
      <c r="CH133" s="180"/>
      <c r="CI133" s="180"/>
      <c r="CJ133" s="180"/>
      <c r="CK133" s="180"/>
      <c r="CL133" s="180"/>
      <c r="CM133" s="180"/>
      <c r="CN133" s="180"/>
      <c r="CO133" s="180"/>
      <c r="CP133" s="180"/>
      <c r="CQ133" s="180"/>
      <c r="CR133" s="180"/>
      <c r="CS133" s="180"/>
      <c r="CT133" s="180"/>
      <c r="CU133" s="180"/>
      <c r="CV133" s="180"/>
      <c r="CW133" s="180"/>
      <c r="CX133" s="180"/>
      <c r="CY133" s="180"/>
      <c r="CZ133" s="180"/>
      <c r="DA133" s="180"/>
      <c r="DB133" s="180"/>
      <c r="DC133" s="180"/>
      <c r="DD133" s="180"/>
      <c r="DE133" s="180"/>
      <c r="DF133" s="180"/>
      <c r="DG133" s="180"/>
      <c r="DH133" s="180"/>
      <c r="DI133" s="180"/>
      <c r="DJ133" s="180"/>
      <c r="DK133" s="180"/>
      <c r="DL133" s="180"/>
      <c r="DM133" s="180"/>
      <c r="DN133" s="180"/>
      <c r="DO133" s="180"/>
      <c r="DP133" s="180"/>
      <c r="DQ133" s="180"/>
      <c r="DR133" s="180"/>
      <c r="DS133" s="180"/>
      <c r="DT133" s="180"/>
      <c r="DU133" s="180"/>
      <c r="DV133" s="180"/>
      <c r="DW133" s="180"/>
      <c r="DX133" s="180"/>
      <c r="DY133" s="180"/>
      <c r="DZ133" s="180"/>
      <c r="EA133" s="180"/>
      <c r="EB133" s="180"/>
      <c r="EC133" s="180"/>
      <c r="ED133" s="180"/>
      <c r="EE133" s="180"/>
      <c r="EF133" s="180"/>
      <c r="EG133" s="180"/>
      <c r="EH133" s="180"/>
      <c r="EI133" s="180"/>
      <c r="EJ133" s="180"/>
      <c r="EK133" s="180"/>
      <c r="EL133" s="180"/>
      <c r="EM133" s="180"/>
      <c r="EN133" s="180"/>
      <c r="EO133" s="180"/>
      <c r="EP133" s="180"/>
      <c r="EQ133" s="180"/>
      <c r="ER133" s="180"/>
      <c r="ES133" s="180"/>
      <c r="ET133" s="180"/>
      <c r="EU133" s="180"/>
      <c r="EV133" s="180"/>
      <c r="EW133" s="180"/>
      <c r="EX133" s="180"/>
      <c r="EY133" s="180"/>
      <c r="EZ133" s="180"/>
      <c r="FA133" s="180"/>
      <c r="FB133" s="180"/>
      <c r="FC133" s="180"/>
      <c r="FD133" s="180"/>
      <c r="FE133" s="180"/>
      <c r="FF133" s="180"/>
      <c r="FG133" s="180"/>
      <c r="FH133" s="180"/>
      <c r="FI133" s="180"/>
      <c r="FJ133" s="180"/>
      <c r="FK133" s="180"/>
      <c r="FL133" s="180"/>
      <c r="FM133" s="180"/>
      <c r="FN133" s="180"/>
      <c r="FO133" s="180"/>
      <c r="FP133" s="180"/>
      <c r="FQ133" s="180"/>
      <c r="FR133" s="180"/>
      <c r="FS133" s="180"/>
      <c r="FT133" s="180"/>
      <c r="FU133" s="180"/>
      <c r="FV133" s="180"/>
      <c r="FW133" s="180"/>
      <c r="FX133" s="180"/>
      <c r="FY133" s="180"/>
      <c r="FZ133" s="180"/>
      <c r="GA133" s="180"/>
      <c r="GB133" s="180"/>
      <c r="GC133" s="180"/>
      <c r="GD133" s="180"/>
      <c r="GE133" s="180"/>
      <c r="GF133" s="180"/>
      <c r="GG133" s="180"/>
      <c r="GH133" s="180"/>
      <c r="GI133" s="180"/>
      <c r="GJ133" s="180"/>
      <c r="GK133" s="180"/>
      <c r="GL133" s="180"/>
      <c r="GM133" s="180"/>
      <c r="GN133" s="180"/>
      <c r="GO133" s="180"/>
      <c r="GP133" s="180"/>
      <c r="GQ133" s="180"/>
      <c r="GR133" s="180"/>
      <c r="GS133" s="180"/>
      <c r="GT133" s="180"/>
      <c r="GU133" s="180"/>
      <c r="GV133" s="180"/>
      <c r="GW133" s="180"/>
      <c r="GX133" s="180"/>
      <c r="GY133" s="180"/>
      <c r="GZ133" s="180"/>
      <c r="HA133" s="180"/>
      <c r="HB133" s="180"/>
      <c r="HC133" s="180"/>
      <c r="HD133" s="180"/>
      <c r="HE133" s="180"/>
      <c r="HF133" s="180"/>
      <c r="HG133" s="180"/>
      <c r="HH133" s="180"/>
      <c r="HI133" s="180"/>
      <c r="HJ133" s="180"/>
      <c r="HK133" s="180"/>
      <c r="HL133" s="180"/>
      <c r="HM133" s="180"/>
      <c r="HN133" s="180"/>
      <c r="HO133" s="180"/>
      <c r="HP133" s="180"/>
      <c r="HQ133" s="180"/>
      <c r="HR133" s="180"/>
      <c r="HS133" s="180"/>
      <c r="HT133" s="180"/>
      <c r="HU133" s="180"/>
      <c r="HV133" s="180"/>
      <c r="HW133" s="180"/>
      <c r="HX133" s="180"/>
      <c r="HY133" s="180"/>
      <c r="HZ133" s="180"/>
      <c r="IA133" s="180"/>
      <c r="IB133" s="180"/>
      <c r="IC133" s="180"/>
      <c r="ID133" s="180"/>
      <c r="IE133" s="180"/>
      <c r="IF133" s="180"/>
      <c r="IG133" s="180"/>
      <c r="IH133" s="180"/>
      <c r="II133" s="180"/>
      <c r="IJ133" s="180"/>
      <c r="IK133" s="180"/>
      <c r="IL133" s="180"/>
      <c r="IM133" s="180"/>
      <c r="IN133" s="180"/>
      <c r="IO133" s="180"/>
      <c r="IP133" s="180"/>
      <c r="IQ133" s="180"/>
    </row>
    <row r="134" spans="1:251" ht="31.5" x14ac:dyDescent="0.25">
      <c r="A134" s="220" t="s">
        <v>1301</v>
      </c>
      <c r="B134" s="193" t="s">
        <v>1299</v>
      </c>
      <c r="C134" s="184">
        <v>1746770</v>
      </c>
      <c r="D134" s="184">
        <v>1745335.2</v>
      </c>
      <c r="E134" s="184">
        <f t="shared" si="5"/>
        <v>99.917859821270113</v>
      </c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80"/>
      <c r="AY134" s="180"/>
      <c r="AZ134" s="180"/>
      <c r="BA134" s="180"/>
      <c r="BB134" s="180"/>
      <c r="BC134" s="180"/>
      <c r="BD134" s="180"/>
      <c r="BE134" s="180"/>
      <c r="BF134" s="180"/>
      <c r="BG134" s="180"/>
      <c r="BH134" s="180"/>
      <c r="BI134" s="180"/>
      <c r="BJ134" s="180"/>
      <c r="BK134" s="180"/>
      <c r="BL134" s="180"/>
      <c r="BM134" s="180"/>
      <c r="BN134" s="180"/>
      <c r="BO134" s="180"/>
      <c r="BP134" s="180"/>
      <c r="BQ134" s="180"/>
      <c r="BR134" s="180"/>
      <c r="BS134" s="180"/>
      <c r="BT134" s="180"/>
      <c r="BU134" s="180"/>
      <c r="BV134" s="180"/>
      <c r="BW134" s="180"/>
      <c r="BX134" s="180"/>
      <c r="BY134" s="180"/>
      <c r="BZ134" s="180"/>
      <c r="CA134" s="180"/>
      <c r="CB134" s="180"/>
      <c r="CC134" s="180"/>
      <c r="CD134" s="180"/>
      <c r="CE134" s="180"/>
      <c r="CF134" s="180"/>
      <c r="CG134" s="180"/>
      <c r="CH134" s="180"/>
      <c r="CI134" s="180"/>
      <c r="CJ134" s="180"/>
      <c r="CK134" s="180"/>
      <c r="CL134" s="180"/>
      <c r="CM134" s="180"/>
      <c r="CN134" s="180"/>
      <c r="CO134" s="180"/>
      <c r="CP134" s="180"/>
      <c r="CQ134" s="180"/>
      <c r="CR134" s="180"/>
      <c r="CS134" s="180"/>
      <c r="CT134" s="180"/>
      <c r="CU134" s="180"/>
      <c r="CV134" s="180"/>
      <c r="CW134" s="180"/>
      <c r="CX134" s="180"/>
      <c r="CY134" s="180"/>
      <c r="CZ134" s="180"/>
      <c r="DA134" s="180"/>
      <c r="DB134" s="180"/>
      <c r="DC134" s="180"/>
      <c r="DD134" s="180"/>
      <c r="DE134" s="180"/>
      <c r="DF134" s="180"/>
      <c r="DG134" s="180"/>
      <c r="DH134" s="180"/>
      <c r="DI134" s="180"/>
      <c r="DJ134" s="180"/>
      <c r="DK134" s="180"/>
      <c r="DL134" s="180"/>
      <c r="DM134" s="180"/>
      <c r="DN134" s="180"/>
      <c r="DO134" s="180"/>
      <c r="DP134" s="180"/>
      <c r="DQ134" s="180"/>
      <c r="DR134" s="180"/>
      <c r="DS134" s="180"/>
      <c r="DT134" s="180"/>
      <c r="DU134" s="180"/>
      <c r="DV134" s="180"/>
      <c r="DW134" s="180"/>
      <c r="DX134" s="180"/>
      <c r="DY134" s="180"/>
      <c r="DZ134" s="180"/>
      <c r="EA134" s="180"/>
      <c r="EB134" s="180"/>
      <c r="EC134" s="180"/>
      <c r="ED134" s="180"/>
      <c r="EE134" s="180"/>
      <c r="EF134" s="180"/>
      <c r="EG134" s="180"/>
      <c r="EH134" s="180"/>
      <c r="EI134" s="180"/>
      <c r="EJ134" s="180"/>
      <c r="EK134" s="180"/>
      <c r="EL134" s="180"/>
      <c r="EM134" s="180"/>
      <c r="EN134" s="180"/>
      <c r="EO134" s="180"/>
      <c r="EP134" s="180"/>
      <c r="EQ134" s="180"/>
      <c r="ER134" s="180"/>
      <c r="ES134" s="180"/>
      <c r="ET134" s="180"/>
      <c r="EU134" s="180"/>
      <c r="EV134" s="180"/>
      <c r="EW134" s="180"/>
      <c r="EX134" s="180"/>
      <c r="EY134" s="180"/>
      <c r="EZ134" s="180"/>
      <c r="FA134" s="180"/>
      <c r="FB134" s="180"/>
      <c r="FC134" s="180"/>
      <c r="FD134" s="180"/>
      <c r="FE134" s="180"/>
      <c r="FF134" s="180"/>
      <c r="FG134" s="180"/>
      <c r="FH134" s="180"/>
      <c r="FI134" s="180"/>
      <c r="FJ134" s="180"/>
      <c r="FK134" s="180"/>
      <c r="FL134" s="180"/>
      <c r="FM134" s="180"/>
      <c r="FN134" s="180"/>
      <c r="FO134" s="180"/>
      <c r="FP134" s="180"/>
      <c r="FQ134" s="180"/>
      <c r="FR134" s="180"/>
      <c r="FS134" s="180"/>
      <c r="FT134" s="180"/>
      <c r="FU134" s="180"/>
      <c r="FV134" s="180"/>
      <c r="FW134" s="180"/>
      <c r="FX134" s="180"/>
      <c r="FY134" s="180"/>
      <c r="FZ134" s="180"/>
      <c r="GA134" s="180"/>
      <c r="GB134" s="180"/>
      <c r="GC134" s="180"/>
      <c r="GD134" s="180"/>
      <c r="GE134" s="180"/>
      <c r="GF134" s="180"/>
      <c r="GG134" s="180"/>
      <c r="GH134" s="180"/>
      <c r="GI134" s="180"/>
      <c r="GJ134" s="180"/>
      <c r="GK134" s="180"/>
      <c r="GL134" s="180"/>
      <c r="GM134" s="180"/>
      <c r="GN134" s="180"/>
      <c r="GO134" s="180"/>
      <c r="GP134" s="180"/>
      <c r="GQ134" s="180"/>
      <c r="GR134" s="180"/>
      <c r="GS134" s="180"/>
      <c r="GT134" s="180"/>
      <c r="GU134" s="180"/>
      <c r="GV134" s="180"/>
      <c r="GW134" s="180"/>
      <c r="GX134" s="180"/>
      <c r="GY134" s="180"/>
      <c r="GZ134" s="180"/>
      <c r="HA134" s="180"/>
      <c r="HB134" s="180"/>
      <c r="HC134" s="180"/>
      <c r="HD134" s="180"/>
      <c r="HE134" s="180"/>
      <c r="HF134" s="180"/>
      <c r="HG134" s="180"/>
      <c r="HH134" s="180"/>
      <c r="HI134" s="180"/>
      <c r="HJ134" s="180"/>
      <c r="HK134" s="180"/>
      <c r="HL134" s="180"/>
      <c r="HM134" s="180"/>
      <c r="HN134" s="180"/>
      <c r="HO134" s="180"/>
      <c r="HP134" s="180"/>
      <c r="HQ134" s="180"/>
      <c r="HR134" s="180"/>
      <c r="HS134" s="180"/>
      <c r="HT134" s="180"/>
      <c r="HU134" s="180"/>
      <c r="HV134" s="180"/>
      <c r="HW134" s="180"/>
      <c r="HX134" s="180"/>
      <c r="HY134" s="180"/>
      <c r="HZ134" s="180"/>
      <c r="IA134" s="180"/>
      <c r="IB134" s="180"/>
      <c r="IC134" s="180"/>
      <c r="ID134" s="180"/>
      <c r="IE134" s="180"/>
      <c r="IF134" s="180"/>
      <c r="IG134" s="180"/>
      <c r="IH134" s="180"/>
      <c r="II134" s="180"/>
      <c r="IJ134" s="180"/>
      <c r="IK134" s="180"/>
      <c r="IL134" s="180"/>
      <c r="IM134" s="180"/>
      <c r="IN134" s="180"/>
      <c r="IO134" s="180"/>
      <c r="IP134" s="180"/>
      <c r="IQ134" s="180"/>
    </row>
    <row r="135" spans="1:251" ht="47.25" x14ac:dyDescent="0.25">
      <c r="A135" s="222" t="s">
        <v>1302</v>
      </c>
      <c r="B135" s="223" t="s">
        <v>1303</v>
      </c>
      <c r="C135" s="224">
        <v>96052.1</v>
      </c>
      <c r="D135" s="224">
        <v>95783.1</v>
      </c>
      <c r="E135" s="184">
        <f t="shared" si="5"/>
        <v>99.719943655578589</v>
      </c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80"/>
      <c r="AY135" s="180"/>
      <c r="AZ135" s="180"/>
      <c r="BA135" s="180"/>
      <c r="BB135" s="180"/>
      <c r="BC135" s="180"/>
      <c r="BD135" s="180"/>
      <c r="BE135" s="180"/>
      <c r="BF135" s="180"/>
      <c r="BG135" s="180"/>
      <c r="BH135" s="180"/>
      <c r="BI135" s="180"/>
      <c r="BJ135" s="180"/>
      <c r="BK135" s="180"/>
      <c r="BL135" s="180"/>
      <c r="BM135" s="180"/>
      <c r="BN135" s="180"/>
      <c r="BO135" s="180"/>
      <c r="BP135" s="180"/>
      <c r="BQ135" s="180"/>
      <c r="BR135" s="180"/>
      <c r="BS135" s="180"/>
      <c r="BT135" s="180"/>
      <c r="BU135" s="180"/>
      <c r="BV135" s="180"/>
      <c r="BW135" s="180"/>
      <c r="BX135" s="180"/>
      <c r="BY135" s="180"/>
      <c r="BZ135" s="180"/>
      <c r="CA135" s="180"/>
      <c r="CB135" s="180"/>
      <c r="CC135" s="180"/>
      <c r="CD135" s="180"/>
      <c r="CE135" s="180"/>
      <c r="CF135" s="180"/>
      <c r="CG135" s="180"/>
      <c r="CH135" s="180"/>
      <c r="CI135" s="180"/>
      <c r="CJ135" s="180"/>
      <c r="CK135" s="180"/>
      <c r="CL135" s="180"/>
      <c r="CM135" s="180"/>
      <c r="CN135" s="180"/>
      <c r="CO135" s="180"/>
      <c r="CP135" s="180"/>
      <c r="CQ135" s="180"/>
      <c r="CR135" s="180"/>
      <c r="CS135" s="180"/>
      <c r="CT135" s="180"/>
      <c r="CU135" s="180"/>
      <c r="CV135" s="180"/>
      <c r="CW135" s="180"/>
      <c r="CX135" s="180"/>
      <c r="CY135" s="180"/>
      <c r="CZ135" s="180"/>
      <c r="DA135" s="180"/>
      <c r="DB135" s="180"/>
      <c r="DC135" s="180"/>
      <c r="DD135" s="180"/>
      <c r="DE135" s="180"/>
      <c r="DF135" s="180"/>
      <c r="DG135" s="180"/>
      <c r="DH135" s="180"/>
      <c r="DI135" s="180"/>
      <c r="DJ135" s="180"/>
      <c r="DK135" s="180"/>
      <c r="DL135" s="180"/>
      <c r="DM135" s="180"/>
      <c r="DN135" s="180"/>
      <c r="DO135" s="180"/>
      <c r="DP135" s="180"/>
      <c r="DQ135" s="180"/>
      <c r="DR135" s="180"/>
      <c r="DS135" s="180"/>
      <c r="DT135" s="180"/>
      <c r="DU135" s="180"/>
      <c r="DV135" s="180"/>
      <c r="DW135" s="180"/>
      <c r="DX135" s="180"/>
      <c r="DY135" s="180"/>
      <c r="DZ135" s="180"/>
      <c r="EA135" s="180"/>
      <c r="EB135" s="180"/>
      <c r="EC135" s="180"/>
      <c r="ED135" s="180"/>
      <c r="EE135" s="180"/>
      <c r="EF135" s="180"/>
      <c r="EG135" s="180"/>
      <c r="EH135" s="180"/>
      <c r="EI135" s="180"/>
      <c r="EJ135" s="180"/>
      <c r="EK135" s="180"/>
      <c r="EL135" s="180"/>
      <c r="EM135" s="180"/>
      <c r="EN135" s="180"/>
      <c r="EO135" s="180"/>
      <c r="EP135" s="180"/>
      <c r="EQ135" s="180"/>
      <c r="ER135" s="180"/>
      <c r="ES135" s="180"/>
      <c r="ET135" s="180"/>
      <c r="EU135" s="180"/>
      <c r="EV135" s="180"/>
      <c r="EW135" s="180"/>
      <c r="EX135" s="180"/>
      <c r="EY135" s="180"/>
      <c r="EZ135" s="180"/>
      <c r="FA135" s="180"/>
      <c r="FB135" s="180"/>
      <c r="FC135" s="180"/>
      <c r="FD135" s="180"/>
      <c r="FE135" s="180"/>
      <c r="FF135" s="180"/>
      <c r="FG135" s="180"/>
      <c r="FH135" s="180"/>
      <c r="FI135" s="180"/>
      <c r="FJ135" s="180"/>
      <c r="FK135" s="180"/>
      <c r="FL135" s="180"/>
      <c r="FM135" s="180"/>
      <c r="FN135" s="180"/>
      <c r="FO135" s="180"/>
      <c r="FP135" s="180"/>
      <c r="FQ135" s="180"/>
      <c r="FR135" s="180"/>
      <c r="FS135" s="180"/>
      <c r="FT135" s="180"/>
      <c r="FU135" s="180"/>
      <c r="FV135" s="180"/>
      <c r="FW135" s="180"/>
      <c r="FX135" s="180"/>
      <c r="FY135" s="180"/>
      <c r="FZ135" s="180"/>
      <c r="GA135" s="180"/>
      <c r="GB135" s="180"/>
      <c r="GC135" s="180"/>
      <c r="GD135" s="180"/>
      <c r="GE135" s="180"/>
      <c r="GF135" s="180"/>
      <c r="GG135" s="180"/>
      <c r="GH135" s="180"/>
      <c r="GI135" s="180"/>
      <c r="GJ135" s="180"/>
      <c r="GK135" s="180"/>
      <c r="GL135" s="180"/>
      <c r="GM135" s="180"/>
      <c r="GN135" s="180"/>
      <c r="GO135" s="180"/>
      <c r="GP135" s="180"/>
      <c r="GQ135" s="180"/>
      <c r="GR135" s="180"/>
      <c r="GS135" s="180"/>
      <c r="GT135" s="180"/>
      <c r="GU135" s="180"/>
      <c r="GV135" s="180"/>
      <c r="GW135" s="180"/>
      <c r="GX135" s="180"/>
      <c r="GY135" s="180"/>
      <c r="GZ135" s="180"/>
      <c r="HA135" s="180"/>
      <c r="HB135" s="180"/>
      <c r="HC135" s="180"/>
      <c r="HD135" s="180"/>
      <c r="HE135" s="180"/>
      <c r="HF135" s="180"/>
      <c r="HG135" s="180"/>
      <c r="HH135" s="180"/>
      <c r="HI135" s="180"/>
      <c r="HJ135" s="180"/>
      <c r="HK135" s="180"/>
      <c r="HL135" s="180"/>
      <c r="HM135" s="180"/>
      <c r="HN135" s="180"/>
      <c r="HO135" s="180"/>
      <c r="HP135" s="180"/>
      <c r="HQ135" s="180"/>
      <c r="HR135" s="180"/>
      <c r="HS135" s="180"/>
      <c r="HT135" s="180"/>
      <c r="HU135" s="180"/>
      <c r="HV135" s="180"/>
      <c r="HW135" s="180"/>
      <c r="HX135" s="180"/>
      <c r="HY135" s="180"/>
      <c r="HZ135" s="180"/>
      <c r="IA135" s="180"/>
      <c r="IB135" s="180"/>
      <c r="IC135" s="180"/>
      <c r="ID135" s="180"/>
      <c r="IE135" s="180"/>
      <c r="IF135" s="180"/>
      <c r="IG135" s="180"/>
      <c r="IH135" s="180"/>
      <c r="II135" s="180"/>
      <c r="IJ135" s="180"/>
      <c r="IK135" s="180"/>
      <c r="IL135" s="180"/>
      <c r="IM135" s="180"/>
      <c r="IN135" s="180"/>
      <c r="IO135" s="180"/>
      <c r="IP135" s="180"/>
      <c r="IQ135" s="180"/>
    </row>
    <row r="136" spans="1:251" ht="78.75" x14ac:dyDescent="0.25">
      <c r="A136" s="220" t="s">
        <v>1304</v>
      </c>
      <c r="B136" s="182" t="s">
        <v>1305</v>
      </c>
      <c r="C136" s="184">
        <v>26400.9</v>
      </c>
      <c r="D136" s="184">
        <v>26400.9</v>
      </c>
      <c r="E136" s="184">
        <f t="shared" si="5"/>
        <v>100</v>
      </c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  <c r="AQ136" s="180"/>
      <c r="AR136" s="180"/>
      <c r="AS136" s="180"/>
      <c r="AT136" s="180"/>
      <c r="AU136" s="180"/>
      <c r="AV136" s="180"/>
      <c r="AW136" s="180"/>
      <c r="AX136" s="180"/>
      <c r="AY136" s="180"/>
      <c r="AZ136" s="180"/>
      <c r="BA136" s="180"/>
      <c r="BB136" s="180"/>
      <c r="BC136" s="180"/>
      <c r="BD136" s="180"/>
      <c r="BE136" s="180"/>
      <c r="BF136" s="180"/>
      <c r="BG136" s="180"/>
      <c r="BH136" s="180"/>
      <c r="BI136" s="180"/>
      <c r="BJ136" s="180"/>
      <c r="BK136" s="180"/>
      <c r="BL136" s="180"/>
      <c r="BM136" s="180"/>
      <c r="BN136" s="180"/>
      <c r="BO136" s="180"/>
      <c r="BP136" s="180"/>
      <c r="BQ136" s="180"/>
      <c r="BR136" s="180"/>
      <c r="BS136" s="180"/>
      <c r="BT136" s="180"/>
      <c r="BU136" s="180"/>
      <c r="BV136" s="180"/>
      <c r="BW136" s="180"/>
      <c r="BX136" s="180"/>
      <c r="BY136" s="180"/>
      <c r="BZ136" s="180"/>
      <c r="CA136" s="180"/>
      <c r="CB136" s="180"/>
      <c r="CC136" s="180"/>
      <c r="CD136" s="180"/>
      <c r="CE136" s="180"/>
      <c r="CF136" s="180"/>
      <c r="CG136" s="180"/>
      <c r="CH136" s="180"/>
      <c r="CI136" s="180"/>
      <c r="CJ136" s="180"/>
      <c r="CK136" s="180"/>
      <c r="CL136" s="180"/>
      <c r="CM136" s="180"/>
      <c r="CN136" s="180"/>
      <c r="CO136" s="180"/>
      <c r="CP136" s="180"/>
      <c r="CQ136" s="180"/>
      <c r="CR136" s="180"/>
      <c r="CS136" s="180"/>
      <c r="CT136" s="180"/>
      <c r="CU136" s="180"/>
      <c r="CV136" s="180"/>
      <c r="CW136" s="180"/>
      <c r="CX136" s="180"/>
      <c r="CY136" s="180"/>
      <c r="CZ136" s="180"/>
      <c r="DA136" s="180"/>
      <c r="DB136" s="180"/>
      <c r="DC136" s="180"/>
      <c r="DD136" s="180"/>
      <c r="DE136" s="180"/>
      <c r="DF136" s="180"/>
      <c r="DG136" s="180"/>
      <c r="DH136" s="180"/>
      <c r="DI136" s="180"/>
      <c r="DJ136" s="180"/>
      <c r="DK136" s="180"/>
      <c r="DL136" s="180"/>
      <c r="DM136" s="180"/>
      <c r="DN136" s="180"/>
      <c r="DO136" s="180"/>
      <c r="DP136" s="180"/>
      <c r="DQ136" s="180"/>
      <c r="DR136" s="180"/>
      <c r="DS136" s="180"/>
      <c r="DT136" s="180"/>
      <c r="DU136" s="180"/>
      <c r="DV136" s="180"/>
      <c r="DW136" s="180"/>
      <c r="DX136" s="180"/>
      <c r="DY136" s="180"/>
      <c r="DZ136" s="180"/>
      <c r="EA136" s="180"/>
      <c r="EB136" s="180"/>
      <c r="EC136" s="180"/>
      <c r="ED136" s="180"/>
      <c r="EE136" s="180"/>
      <c r="EF136" s="180"/>
      <c r="EG136" s="180"/>
      <c r="EH136" s="180"/>
      <c r="EI136" s="180"/>
      <c r="EJ136" s="180"/>
      <c r="EK136" s="180"/>
      <c r="EL136" s="180"/>
      <c r="EM136" s="180"/>
      <c r="EN136" s="180"/>
      <c r="EO136" s="180"/>
      <c r="EP136" s="180"/>
      <c r="EQ136" s="180"/>
      <c r="ER136" s="180"/>
      <c r="ES136" s="180"/>
      <c r="ET136" s="180"/>
      <c r="EU136" s="180"/>
      <c r="EV136" s="180"/>
      <c r="EW136" s="180"/>
      <c r="EX136" s="180"/>
      <c r="EY136" s="180"/>
      <c r="EZ136" s="180"/>
      <c r="FA136" s="180"/>
      <c r="FB136" s="180"/>
      <c r="FC136" s="180"/>
      <c r="FD136" s="180"/>
      <c r="FE136" s="180"/>
      <c r="FF136" s="180"/>
      <c r="FG136" s="180"/>
      <c r="FH136" s="180"/>
      <c r="FI136" s="180"/>
      <c r="FJ136" s="180"/>
      <c r="FK136" s="180"/>
      <c r="FL136" s="180"/>
      <c r="FM136" s="180"/>
      <c r="FN136" s="180"/>
      <c r="FO136" s="180"/>
      <c r="FP136" s="180"/>
      <c r="FQ136" s="180"/>
      <c r="FR136" s="180"/>
      <c r="FS136" s="180"/>
      <c r="FT136" s="180"/>
      <c r="FU136" s="180"/>
      <c r="FV136" s="180"/>
      <c r="FW136" s="180"/>
      <c r="FX136" s="180"/>
      <c r="FY136" s="180"/>
      <c r="FZ136" s="180"/>
      <c r="GA136" s="180"/>
      <c r="GB136" s="180"/>
      <c r="GC136" s="180"/>
      <c r="GD136" s="180"/>
      <c r="GE136" s="180"/>
      <c r="GF136" s="180"/>
      <c r="GG136" s="180"/>
      <c r="GH136" s="180"/>
      <c r="GI136" s="180"/>
      <c r="GJ136" s="180"/>
      <c r="GK136" s="180"/>
      <c r="GL136" s="180"/>
      <c r="GM136" s="180"/>
      <c r="GN136" s="180"/>
      <c r="GO136" s="180"/>
      <c r="GP136" s="180"/>
      <c r="GQ136" s="180"/>
      <c r="GR136" s="180"/>
      <c r="GS136" s="180"/>
      <c r="GT136" s="180"/>
      <c r="GU136" s="180"/>
      <c r="GV136" s="180"/>
      <c r="GW136" s="180"/>
      <c r="GX136" s="180"/>
      <c r="GY136" s="180"/>
      <c r="GZ136" s="180"/>
      <c r="HA136" s="180"/>
      <c r="HB136" s="180"/>
      <c r="HC136" s="180"/>
      <c r="HD136" s="180"/>
      <c r="HE136" s="180"/>
      <c r="HF136" s="180"/>
      <c r="HG136" s="180"/>
      <c r="HH136" s="180"/>
      <c r="HI136" s="180"/>
      <c r="HJ136" s="180"/>
      <c r="HK136" s="180"/>
      <c r="HL136" s="180"/>
      <c r="HM136" s="180"/>
      <c r="HN136" s="180"/>
      <c r="HO136" s="180"/>
      <c r="HP136" s="180"/>
      <c r="HQ136" s="180"/>
      <c r="HR136" s="180"/>
      <c r="HS136" s="180"/>
      <c r="HT136" s="180"/>
      <c r="HU136" s="180"/>
      <c r="HV136" s="180"/>
      <c r="HW136" s="180"/>
      <c r="HX136" s="180"/>
      <c r="HY136" s="180"/>
      <c r="HZ136" s="180"/>
      <c r="IA136" s="180"/>
      <c r="IB136" s="180"/>
      <c r="IC136" s="180"/>
      <c r="ID136" s="180"/>
      <c r="IE136" s="180"/>
      <c r="IF136" s="180"/>
      <c r="IG136" s="180"/>
      <c r="IH136" s="180"/>
      <c r="II136" s="180"/>
      <c r="IJ136" s="180"/>
      <c r="IK136" s="180"/>
      <c r="IL136" s="180"/>
      <c r="IM136" s="180"/>
      <c r="IN136" s="180"/>
      <c r="IO136" s="180"/>
      <c r="IP136" s="180"/>
      <c r="IQ136" s="180"/>
    </row>
    <row r="137" spans="1:251" ht="63" x14ac:dyDescent="0.25">
      <c r="A137" s="219" t="s">
        <v>1306</v>
      </c>
      <c r="B137" s="182" t="s">
        <v>1307</v>
      </c>
      <c r="C137" s="184">
        <v>99667.4</v>
      </c>
      <c r="D137" s="184">
        <v>98730.7</v>
      </c>
      <c r="E137" s="184">
        <f t="shared" si="5"/>
        <v>99.060174139186941</v>
      </c>
    </row>
    <row r="138" spans="1:251" ht="63" x14ac:dyDescent="0.25">
      <c r="A138" s="219" t="s">
        <v>1308</v>
      </c>
      <c r="B138" s="182" t="s">
        <v>1309</v>
      </c>
      <c r="C138" s="184">
        <v>166.8</v>
      </c>
      <c r="D138" s="184">
        <v>166.8</v>
      </c>
      <c r="E138" s="184">
        <f t="shared" si="5"/>
        <v>100</v>
      </c>
    </row>
    <row r="139" spans="1:251" ht="63" x14ac:dyDescent="0.25">
      <c r="A139" s="172" t="s">
        <v>1310</v>
      </c>
      <c r="B139" s="182" t="s">
        <v>1311</v>
      </c>
      <c r="C139" s="184">
        <v>0</v>
      </c>
      <c r="D139" s="184">
        <v>0</v>
      </c>
      <c r="E139" s="184" t="s">
        <v>1076</v>
      </c>
    </row>
    <row r="140" spans="1:251" ht="63" x14ac:dyDescent="0.25">
      <c r="A140" s="220" t="s">
        <v>1312</v>
      </c>
      <c r="B140" s="193" t="s">
        <v>1313</v>
      </c>
      <c r="C140" s="184">
        <v>15867</v>
      </c>
      <c r="D140" s="184">
        <v>15866.9</v>
      </c>
      <c r="E140" s="184">
        <f t="shared" si="5"/>
        <v>99.999369761139462</v>
      </c>
    </row>
    <row r="141" spans="1:251" ht="31.5" x14ac:dyDescent="0.25">
      <c r="A141" s="172" t="s">
        <v>1314</v>
      </c>
      <c r="B141" s="193" t="s">
        <v>1315</v>
      </c>
      <c r="C141" s="184">
        <v>92943.8</v>
      </c>
      <c r="D141" s="184">
        <v>89581.9</v>
      </c>
      <c r="E141" s="184">
        <f t="shared" si="5"/>
        <v>96.38286792663952</v>
      </c>
    </row>
    <row r="142" spans="1:251" ht="63" x14ac:dyDescent="0.25">
      <c r="A142" s="172" t="s">
        <v>1316</v>
      </c>
      <c r="B142" s="182" t="s">
        <v>1317</v>
      </c>
      <c r="C142" s="184">
        <v>0</v>
      </c>
      <c r="D142" s="184">
        <v>0</v>
      </c>
      <c r="E142" s="184" t="s">
        <v>1076</v>
      </c>
    </row>
    <row r="143" spans="1:251" ht="96" customHeight="1" x14ac:dyDescent="0.25">
      <c r="A143" s="172" t="s">
        <v>1318</v>
      </c>
      <c r="B143" s="182" t="s">
        <v>1319</v>
      </c>
      <c r="C143" s="184">
        <v>0</v>
      </c>
      <c r="D143" s="184">
        <v>0</v>
      </c>
      <c r="E143" s="184" t="s">
        <v>1076</v>
      </c>
    </row>
    <row r="144" spans="1:251" ht="56.25" customHeight="1" x14ac:dyDescent="0.25">
      <c r="A144" s="172" t="s">
        <v>1320</v>
      </c>
      <c r="B144" s="182" t="s">
        <v>1321</v>
      </c>
      <c r="C144" s="184">
        <v>17714.099999999999</v>
      </c>
      <c r="D144" s="184">
        <v>17714.099999999999</v>
      </c>
      <c r="E144" s="184">
        <f t="shared" si="5"/>
        <v>100</v>
      </c>
    </row>
    <row r="145" spans="1:251" ht="31.5" x14ac:dyDescent="0.25">
      <c r="A145" s="185" t="s">
        <v>1322</v>
      </c>
      <c r="B145" s="182" t="s">
        <v>1323</v>
      </c>
      <c r="C145" s="184">
        <v>0</v>
      </c>
      <c r="D145" s="184">
        <v>0</v>
      </c>
      <c r="E145" s="184" t="s">
        <v>1076</v>
      </c>
    </row>
    <row r="146" spans="1:251" ht="31.5" x14ac:dyDescent="0.25">
      <c r="A146" s="220" t="s">
        <v>1324</v>
      </c>
      <c r="B146" s="193" t="s">
        <v>1325</v>
      </c>
      <c r="C146" s="184">
        <v>7891.1</v>
      </c>
      <c r="D146" s="184">
        <v>7891</v>
      </c>
      <c r="E146" s="184">
        <f t="shared" si="5"/>
        <v>99.998732749553284</v>
      </c>
    </row>
    <row r="147" spans="1:251" ht="15.75" x14ac:dyDescent="0.25">
      <c r="A147" s="172" t="s">
        <v>1326</v>
      </c>
      <c r="B147" s="199" t="s">
        <v>1327</v>
      </c>
      <c r="C147" s="184">
        <v>231.6</v>
      </c>
      <c r="D147" s="184">
        <v>161.30000000000001</v>
      </c>
      <c r="E147" s="184">
        <f t="shared" si="5"/>
        <v>69.645941278065635</v>
      </c>
    </row>
    <row r="148" spans="1:251" ht="15.75" x14ac:dyDescent="0.25">
      <c r="A148" s="177" t="s">
        <v>1328</v>
      </c>
      <c r="B148" s="215" t="s">
        <v>1329</v>
      </c>
      <c r="C148" s="179">
        <f>SUM(C149:C154)</f>
        <v>88560.900000000009</v>
      </c>
      <c r="D148" s="179">
        <f>SUM(D149:D154)</f>
        <v>88527.3</v>
      </c>
      <c r="E148" s="179">
        <f t="shared" si="5"/>
        <v>99.962060006165245</v>
      </c>
    </row>
    <row r="149" spans="1:251" ht="78.75" x14ac:dyDescent="0.25">
      <c r="A149" s="185" t="s">
        <v>1330</v>
      </c>
      <c r="B149" s="182" t="s">
        <v>1331</v>
      </c>
      <c r="C149" s="184">
        <v>2737.5</v>
      </c>
      <c r="D149" s="184">
        <v>2737.5</v>
      </c>
      <c r="E149" s="184">
        <f t="shared" si="5"/>
        <v>100</v>
      </c>
    </row>
    <row r="150" spans="1:251" ht="63" x14ac:dyDescent="0.25">
      <c r="A150" s="185" t="s">
        <v>1332</v>
      </c>
      <c r="B150" s="182" t="s">
        <v>1333</v>
      </c>
      <c r="C150" s="184">
        <v>80644.600000000006</v>
      </c>
      <c r="D150" s="184">
        <v>80644.600000000006</v>
      </c>
      <c r="E150" s="184">
        <f t="shared" si="5"/>
        <v>100</v>
      </c>
    </row>
    <row r="151" spans="1:251" ht="31.5" x14ac:dyDescent="0.25">
      <c r="A151" s="185" t="s">
        <v>1334</v>
      </c>
      <c r="B151" s="182" t="s">
        <v>1335</v>
      </c>
      <c r="C151" s="184">
        <v>0</v>
      </c>
      <c r="D151" s="184">
        <v>0</v>
      </c>
      <c r="E151" s="184" t="s">
        <v>1076</v>
      </c>
    </row>
    <row r="152" spans="1:251" ht="31.5" x14ac:dyDescent="0.25">
      <c r="A152" s="220" t="s">
        <v>1336</v>
      </c>
      <c r="B152" s="182" t="s">
        <v>1337</v>
      </c>
      <c r="C152" s="184">
        <v>4456.8</v>
      </c>
      <c r="D152" s="184">
        <v>4456.8</v>
      </c>
      <c r="E152" s="184">
        <f t="shared" si="5"/>
        <v>100</v>
      </c>
    </row>
    <row r="153" spans="1:251" ht="31.5" x14ac:dyDescent="0.25">
      <c r="A153" s="220" t="s">
        <v>1338</v>
      </c>
      <c r="B153" s="182" t="s">
        <v>1337</v>
      </c>
      <c r="C153" s="184">
        <v>697</v>
      </c>
      <c r="D153" s="184">
        <v>663.4</v>
      </c>
      <c r="E153" s="184">
        <f t="shared" si="5"/>
        <v>95.179340028694398</v>
      </c>
    </row>
    <row r="154" spans="1:251" ht="31.5" x14ac:dyDescent="0.25">
      <c r="A154" s="220" t="s">
        <v>1339</v>
      </c>
      <c r="B154" s="182" t="s">
        <v>1337</v>
      </c>
      <c r="C154" s="184">
        <v>25</v>
      </c>
      <c r="D154" s="184">
        <v>25</v>
      </c>
      <c r="E154" s="184">
        <f t="shared" si="5"/>
        <v>100</v>
      </c>
    </row>
    <row r="155" spans="1:251" ht="31.5" x14ac:dyDescent="0.25">
      <c r="A155" s="177" t="s">
        <v>1340</v>
      </c>
      <c r="B155" s="192" t="s">
        <v>1341</v>
      </c>
      <c r="C155" s="179">
        <f>SUM(C156:C159)</f>
        <v>1114.3</v>
      </c>
      <c r="D155" s="179">
        <f>SUM(D156:D159)</f>
        <v>1114.3</v>
      </c>
      <c r="E155" s="179">
        <f t="shared" si="5"/>
        <v>100</v>
      </c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25"/>
      <c r="AL155" s="225"/>
      <c r="AM155" s="225"/>
      <c r="AN155" s="225"/>
      <c r="AO155" s="225"/>
      <c r="AP155" s="225"/>
      <c r="AQ155" s="225"/>
      <c r="AR155" s="225"/>
      <c r="AS155" s="225"/>
      <c r="AT155" s="225"/>
      <c r="AU155" s="225"/>
      <c r="AV155" s="225"/>
      <c r="AW155" s="225"/>
      <c r="AX155" s="225"/>
      <c r="AY155" s="225"/>
      <c r="AZ155" s="225"/>
      <c r="BA155" s="225"/>
      <c r="BB155" s="225"/>
      <c r="BC155" s="225"/>
      <c r="BD155" s="225"/>
      <c r="BE155" s="225"/>
      <c r="BF155" s="225"/>
      <c r="BG155" s="225"/>
      <c r="BH155" s="225"/>
      <c r="BI155" s="225"/>
      <c r="BJ155" s="225"/>
      <c r="BK155" s="225"/>
      <c r="BL155" s="225"/>
      <c r="BM155" s="225"/>
      <c r="BN155" s="225"/>
      <c r="BO155" s="225"/>
      <c r="BP155" s="225"/>
      <c r="BQ155" s="225"/>
      <c r="BR155" s="225"/>
      <c r="BS155" s="225"/>
      <c r="BT155" s="225"/>
      <c r="BU155" s="225"/>
      <c r="BV155" s="225"/>
      <c r="BW155" s="225"/>
      <c r="BX155" s="225"/>
      <c r="BY155" s="225"/>
      <c r="BZ155" s="225"/>
      <c r="CA155" s="225"/>
      <c r="CB155" s="225"/>
      <c r="CC155" s="225"/>
      <c r="CD155" s="225"/>
      <c r="CE155" s="225"/>
      <c r="CF155" s="225"/>
      <c r="CG155" s="225"/>
      <c r="CH155" s="225"/>
      <c r="CI155" s="225"/>
      <c r="CJ155" s="225"/>
      <c r="CK155" s="225"/>
      <c r="CL155" s="225"/>
      <c r="CM155" s="225"/>
      <c r="CN155" s="225"/>
      <c r="CO155" s="225"/>
      <c r="CP155" s="225"/>
      <c r="CQ155" s="225"/>
      <c r="CR155" s="225"/>
      <c r="CS155" s="225"/>
      <c r="CT155" s="225"/>
      <c r="CU155" s="225"/>
      <c r="CV155" s="225"/>
      <c r="CW155" s="225"/>
      <c r="CX155" s="225"/>
      <c r="CY155" s="225"/>
      <c r="CZ155" s="225"/>
      <c r="DA155" s="225"/>
      <c r="DB155" s="225"/>
      <c r="DC155" s="225"/>
      <c r="DD155" s="225"/>
      <c r="DE155" s="225"/>
      <c r="DF155" s="225"/>
      <c r="DG155" s="225"/>
      <c r="DH155" s="225"/>
      <c r="DI155" s="225"/>
      <c r="DJ155" s="225"/>
      <c r="DK155" s="225"/>
      <c r="DL155" s="225"/>
      <c r="DM155" s="225"/>
      <c r="DN155" s="225"/>
      <c r="DO155" s="225"/>
      <c r="DP155" s="225"/>
      <c r="DQ155" s="225"/>
      <c r="DR155" s="225"/>
      <c r="DS155" s="225"/>
      <c r="DT155" s="225"/>
      <c r="DU155" s="225"/>
      <c r="DV155" s="225"/>
      <c r="DW155" s="225"/>
      <c r="DX155" s="225"/>
      <c r="DY155" s="225"/>
      <c r="DZ155" s="225"/>
      <c r="EA155" s="225"/>
      <c r="EB155" s="225"/>
      <c r="EC155" s="225"/>
      <c r="ED155" s="225"/>
      <c r="EE155" s="225"/>
      <c r="EF155" s="225"/>
      <c r="EG155" s="225"/>
      <c r="EH155" s="225"/>
      <c r="EI155" s="225"/>
      <c r="EJ155" s="225"/>
      <c r="EK155" s="225"/>
      <c r="EL155" s="225"/>
      <c r="EM155" s="225"/>
      <c r="EN155" s="225"/>
      <c r="EO155" s="225"/>
      <c r="EP155" s="225"/>
      <c r="EQ155" s="225"/>
      <c r="ER155" s="225"/>
      <c r="ES155" s="225"/>
      <c r="ET155" s="225"/>
      <c r="EU155" s="225"/>
      <c r="EV155" s="225"/>
      <c r="EW155" s="225"/>
      <c r="EX155" s="225"/>
      <c r="EY155" s="225"/>
      <c r="EZ155" s="225"/>
      <c r="FA155" s="225"/>
      <c r="FB155" s="225"/>
      <c r="FC155" s="225"/>
      <c r="FD155" s="225"/>
      <c r="FE155" s="225"/>
      <c r="FF155" s="225"/>
      <c r="FG155" s="225"/>
      <c r="FH155" s="225"/>
      <c r="FI155" s="225"/>
      <c r="FJ155" s="225"/>
      <c r="FK155" s="225"/>
      <c r="FL155" s="225"/>
      <c r="FM155" s="225"/>
      <c r="FN155" s="225"/>
      <c r="FO155" s="225"/>
      <c r="FP155" s="225"/>
      <c r="FQ155" s="225"/>
      <c r="FR155" s="225"/>
      <c r="FS155" s="225"/>
      <c r="FT155" s="225"/>
      <c r="FU155" s="225"/>
      <c r="FV155" s="225"/>
      <c r="FW155" s="225"/>
      <c r="FX155" s="225"/>
      <c r="FY155" s="225"/>
      <c r="FZ155" s="225"/>
      <c r="GA155" s="225"/>
      <c r="GB155" s="225"/>
      <c r="GC155" s="225"/>
      <c r="GD155" s="225"/>
      <c r="GE155" s="225"/>
      <c r="GF155" s="225"/>
      <c r="GG155" s="225"/>
      <c r="GH155" s="225"/>
      <c r="GI155" s="225"/>
      <c r="GJ155" s="225"/>
      <c r="GK155" s="225"/>
      <c r="GL155" s="225"/>
      <c r="GM155" s="225"/>
      <c r="GN155" s="225"/>
      <c r="GO155" s="225"/>
      <c r="GP155" s="225"/>
      <c r="GQ155" s="225"/>
      <c r="GR155" s="225"/>
      <c r="GS155" s="225"/>
      <c r="GT155" s="225"/>
      <c r="GU155" s="225"/>
      <c r="GV155" s="225"/>
      <c r="GW155" s="225"/>
      <c r="GX155" s="225"/>
      <c r="GY155" s="225"/>
      <c r="GZ155" s="225"/>
      <c r="HA155" s="225"/>
      <c r="HB155" s="225"/>
      <c r="HC155" s="225"/>
      <c r="HD155" s="225"/>
      <c r="HE155" s="225"/>
      <c r="HF155" s="225"/>
      <c r="HG155" s="225"/>
      <c r="HH155" s="225"/>
      <c r="HI155" s="225"/>
      <c r="HJ155" s="225"/>
      <c r="HK155" s="225"/>
      <c r="HL155" s="225"/>
      <c r="HM155" s="225"/>
      <c r="HN155" s="225"/>
      <c r="HO155" s="225"/>
      <c r="HP155" s="225"/>
      <c r="HQ155" s="225"/>
      <c r="HR155" s="225"/>
      <c r="HS155" s="225"/>
      <c r="HT155" s="225"/>
      <c r="HU155" s="225"/>
      <c r="HV155" s="225"/>
      <c r="HW155" s="225"/>
      <c r="HX155" s="225"/>
      <c r="HY155" s="225"/>
      <c r="HZ155" s="225"/>
      <c r="IA155" s="225"/>
      <c r="IB155" s="225"/>
      <c r="IC155" s="225"/>
      <c r="ID155" s="225"/>
      <c r="IE155" s="225"/>
      <c r="IF155" s="225"/>
      <c r="IG155" s="225"/>
      <c r="IH155" s="225"/>
      <c r="II155" s="225"/>
      <c r="IJ155" s="225"/>
      <c r="IK155" s="225"/>
      <c r="IL155" s="225"/>
      <c r="IM155" s="225"/>
      <c r="IN155" s="225"/>
      <c r="IO155" s="225"/>
      <c r="IP155" s="225"/>
      <c r="IQ155" s="225"/>
    </row>
    <row r="156" spans="1:251" ht="36" customHeight="1" x14ac:dyDescent="0.25">
      <c r="A156" s="185" t="s">
        <v>1342</v>
      </c>
      <c r="B156" s="182" t="s">
        <v>1343</v>
      </c>
      <c r="C156" s="184">
        <v>778.8</v>
      </c>
      <c r="D156" s="184">
        <v>778.8</v>
      </c>
      <c r="E156" s="184">
        <f t="shared" si="5"/>
        <v>100</v>
      </c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  <c r="AL156" s="225"/>
      <c r="AM156" s="225"/>
      <c r="AN156" s="225"/>
      <c r="AO156" s="225"/>
      <c r="AP156" s="225"/>
      <c r="AQ156" s="225"/>
      <c r="AR156" s="225"/>
      <c r="AS156" s="225"/>
      <c r="AT156" s="225"/>
      <c r="AU156" s="225"/>
      <c r="AV156" s="225"/>
      <c r="AW156" s="225"/>
      <c r="AX156" s="225"/>
      <c r="AY156" s="225"/>
      <c r="AZ156" s="225"/>
      <c r="BA156" s="225"/>
      <c r="BB156" s="225"/>
      <c r="BC156" s="225"/>
      <c r="BD156" s="225"/>
      <c r="BE156" s="225"/>
      <c r="BF156" s="225"/>
      <c r="BG156" s="225"/>
      <c r="BH156" s="225"/>
      <c r="BI156" s="225"/>
      <c r="BJ156" s="225"/>
      <c r="BK156" s="225"/>
      <c r="BL156" s="225"/>
      <c r="BM156" s="225"/>
      <c r="BN156" s="225"/>
      <c r="BO156" s="225"/>
      <c r="BP156" s="225"/>
      <c r="BQ156" s="225"/>
      <c r="BR156" s="225"/>
      <c r="BS156" s="225"/>
      <c r="BT156" s="225"/>
      <c r="BU156" s="225"/>
      <c r="BV156" s="225"/>
      <c r="BW156" s="225"/>
      <c r="BX156" s="225"/>
      <c r="BY156" s="225"/>
      <c r="BZ156" s="225"/>
      <c r="CA156" s="225"/>
      <c r="CB156" s="225"/>
      <c r="CC156" s="225"/>
      <c r="CD156" s="225"/>
      <c r="CE156" s="225"/>
      <c r="CF156" s="225"/>
      <c r="CG156" s="225"/>
      <c r="CH156" s="225"/>
      <c r="CI156" s="225"/>
      <c r="CJ156" s="225"/>
      <c r="CK156" s="225"/>
      <c r="CL156" s="225"/>
      <c r="CM156" s="225"/>
      <c r="CN156" s="225"/>
      <c r="CO156" s="225"/>
      <c r="CP156" s="225"/>
      <c r="CQ156" s="225"/>
      <c r="CR156" s="225"/>
      <c r="CS156" s="225"/>
      <c r="CT156" s="225"/>
      <c r="CU156" s="225"/>
      <c r="CV156" s="225"/>
      <c r="CW156" s="225"/>
      <c r="CX156" s="225"/>
      <c r="CY156" s="225"/>
      <c r="CZ156" s="225"/>
      <c r="DA156" s="225"/>
      <c r="DB156" s="225"/>
      <c r="DC156" s="225"/>
      <c r="DD156" s="225"/>
      <c r="DE156" s="225"/>
      <c r="DF156" s="225"/>
      <c r="DG156" s="225"/>
      <c r="DH156" s="225"/>
      <c r="DI156" s="225"/>
      <c r="DJ156" s="225"/>
      <c r="DK156" s="225"/>
      <c r="DL156" s="225"/>
      <c r="DM156" s="225"/>
      <c r="DN156" s="225"/>
      <c r="DO156" s="225"/>
      <c r="DP156" s="225"/>
      <c r="DQ156" s="225"/>
      <c r="DR156" s="225"/>
      <c r="DS156" s="225"/>
      <c r="DT156" s="225"/>
      <c r="DU156" s="225"/>
      <c r="DV156" s="225"/>
      <c r="DW156" s="225"/>
      <c r="DX156" s="225"/>
      <c r="DY156" s="225"/>
      <c r="DZ156" s="225"/>
      <c r="EA156" s="225"/>
      <c r="EB156" s="225"/>
      <c r="EC156" s="225"/>
      <c r="ED156" s="225"/>
      <c r="EE156" s="225"/>
      <c r="EF156" s="225"/>
      <c r="EG156" s="225"/>
      <c r="EH156" s="225"/>
      <c r="EI156" s="225"/>
      <c r="EJ156" s="225"/>
      <c r="EK156" s="225"/>
      <c r="EL156" s="225"/>
      <c r="EM156" s="225"/>
      <c r="EN156" s="225"/>
      <c r="EO156" s="225"/>
      <c r="EP156" s="225"/>
      <c r="EQ156" s="225"/>
      <c r="ER156" s="225"/>
      <c r="ES156" s="225"/>
      <c r="ET156" s="225"/>
      <c r="EU156" s="225"/>
      <c r="EV156" s="225"/>
      <c r="EW156" s="225"/>
      <c r="EX156" s="225"/>
      <c r="EY156" s="225"/>
      <c r="EZ156" s="225"/>
      <c r="FA156" s="225"/>
      <c r="FB156" s="225"/>
      <c r="FC156" s="225"/>
      <c r="FD156" s="225"/>
      <c r="FE156" s="225"/>
      <c r="FF156" s="225"/>
      <c r="FG156" s="225"/>
      <c r="FH156" s="225"/>
      <c r="FI156" s="225"/>
      <c r="FJ156" s="225"/>
      <c r="FK156" s="225"/>
      <c r="FL156" s="225"/>
      <c r="FM156" s="225"/>
      <c r="FN156" s="225"/>
      <c r="FO156" s="225"/>
      <c r="FP156" s="225"/>
      <c r="FQ156" s="225"/>
      <c r="FR156" s="225"/>
      <c r="FS156" s="225"/>
      <c r="FT156" s="225"/>
      <c r="FU156" s="225"/>
      <c r="FV156" s="225"/>
      <c r="FW156" s="225"/>
      <c r="FX156" s="225"/>
      <c r="FY156" s="225"/>
      <c r="FZ156" s="225"/>
      <c r="GA156" s="225"/>
      <c r="GB156" s="225"/>
      <c r="GC156" s="225"/>
      <c r="GD156" s="225"/>
      <c r="GE156" s="225"/>
      <c r="GF156" s="225"/>
      <c r="GG156" s="225"/>
      <c r="GH156" s="225"/>
      <c r="GI156" s="225"/>
      <c r="GJ156" s="225"/>
      <c r="GK156" s="225"/>
      <c r="GL156" s="225"/>
      <c r="GM156" s="225"/>
      <c r="GN156" s="225"/>
      <c r="GO156" s="225"/>
      <c r="GP156" s="225"/>
      <c r="GQ156" s="225"/>
      <c r="GR156" s="225"/>
      <c r="GS156" s="225"/>
      <c r="GT156" s="225"/>
      <c r="GU156" s="225"/>
      <c r="GV156" s="225"/>
      <c r="GW156" s="225"/>
      <c r="GX156" s="225"/>
      <c r="GY156" s="225"/>
      <c r="GZ156" s="225"/>
      <c r="HA156" s="225"/>
      <c r="HB156" s="225"/>
      <c r="HC156" s="225"/>
      <c r="HD156" s="225"/>
      <c r="HE156" s="225"/>
      <c r="HF156" s="225"/>
      <c r="HG156" s="225"/>
      <c r="HH156" s="225"/>
      <c r="HI156" s="225"/>
      <c r="HJ156" s="225"/>
      <c r="HK156" s="225"/>
      <c r="HL156" s="225"/>
      <c r="HM156" s="225"/>
      <c r="HN156" s="225"/>
      <c r="HO156" s="225"/>
      <c r="HP156" s="225"/>
      <c r="HQ156" s="225"/>
      <c r="HR156" s="225"/>
      <c r="HS156" s="225"/>
      <c r="HT156" s="225"/>
      <c r="HU156" s="225"/>
      <c r="HV156" s="225"/>
      <c r="HW156" s="225"/>
      <c r="HX156" s="225"/>
      <c r="HY156" s="225"/>
      <c r="HZ156" s="225"/>
      <c r="IA156" s="225"/>
      <c r="IB156" s="225"/>
      <c r="IC156" s="225"/>
      <c r="ID156" s="225"/>
      <c r="IE156" s="225"/>
      <c r="IF156" s="225"/>
      <c r="IG156" s="225"/>
      <c r="IH156" s="225"/>
      <c r="II156" s="225"/>
      <c r="IJ156" s="225"/>
      <c r="IK156" s="225"/>
      <c r="IL156" s="225"/>
      <c r="IM156" s="225"/>
      <c r="IN156" s="225"/>
      <c r="IO156" s="225"/>
      <c r="IP156" s="225"/>
      <c r="IQ156" s="225"/>
    </row>
    <row r="157" spans="1:251" ht="47.25" x14ac:dyDescent="0.25">
      <c r="A157" s="185" t="s">
        <v>1344</v>
      </c>
      <c r="B157" s="182" t="s">
        <v>1345</v>
      </c>
      <c r="C157" s="184">
        <v>28</v>
      </c>
      <c r="D157" s="184">
        <v>28</v>
      </c>
      <c r="E157" s="184">
        <f t="shared" si="5"/>
        <v>100</v>
      </c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225"/>
      <c r="AP157" s="225"/>
      <c r="AQ157" s="225"/>
      <c r="AR157" s="225"/>
      <c r="AS157" s="225"/>
      <c r="AT157" s="225"/>
      <c r="AU157" s="225"/>
      <c r="AV157" s="225"/>
      <c r="AW157" s="225"/>
      <c r="AX157" s="225"/>
      <c r="AY157" s="225"/>
      <c r="AZ157" s="225"/>
      <c r="BA157" s="225"/>
      <c r="BB157" s="225"/>
      <c r="BC157" s="225"/>
      <c r="BD157" s="225"/>
      <c r="BE157" s="225"/>
      <c r="BF157" s="225"/>
      <c r="BG157" s="225"/>
      <c r="BH157" s="225"/>
      <c r="BI157" s="225"/>
      <c r="BJ157" s="225"/>
      <c r="BK157" s="225"/>
      <c r="BL157" s="225"/>
      <c r="BM157" s="225"/>
      <c r="BN157" s="225"/>
      <c r="BO157" s="225"/>
      <c r="BP157" s="225"/>
      <c r="BQ157" s="225"/>
      <c r="BR157" s="225"/>
      <c r="BS157" s="225"/>
      <c r="BT157" s="225"/>
      <c r="BU157" s="225"/>
      <c r="BV157" s="225"/>
      <c r="BW157" s="225"/>
      <c r="BX157" s="225"/>
      <c r="BY157" s="225"/>
      <c r="BZ157" s="225"/>
      <c r="CA157" s="225"/>
      <c r="CB157" s="225"/>
      <c r="CC157" s="225"/>
      <c r="CD157" s="225"/>
      <c r="CE157" s="225"/>
      <c r="CF157" s="225"/>
      <c r="CG157" s="225"/>
      <c r="CH157" s="225"/>
      <c r="CI157" s="225"/>
      <c r="CJ157" s="225"/>
      <c r="CK157" s="225"/>
      <c r="CL157" s="225"/>
      <c r="CM157" s="225"/>
      <c r="CN157" s="225"/>
      <c r="CO157" s="225"/>
      <c r="CP157" s="225"/>
      <c r="CQ157" s="225"/>
      <c r="CR157" s="225"/>
      <c r="CS157" s="225"/>
      <c r="CT157" s="225"/>
      <c r="CU157" s="225"/>
      <c r="CV157" s="225"/>
      <c r="CW157" s="225"/>
      <c r="CX157" s="225"/>
      <c r="CY157" s="225"/>
      <c r="CZ157" s="225"/>
      <c r="DA157" s="225"/>
      <c r="DB157" s="225"/>
      <c r="DC157" s="225"/>
      <c r="DD157" s="225"/>
      <c r="DE157" s="225"/>
      <c r="DF157" s="225"/>
      <c r="DG157" s="225"/>
      <c r="DH157" s="225"/>
      <c r="DI157" s="225"/>
      <c r="DJ157" s="225"/>
      <c r="DK157" s="225"/>
      <c r="DL157" s="225"/>
      <c r="DM157" s="225"/>
      <c r="DN157" s="225"/>
      <c r="DO157" s="225"/>
      <c r="DP157" s="225"/>
      <c r="DQ157" s="225"/>
      <c r="DR157" s="225"/>
      <c r="DS157" s="225"/>
      <c r="DT157" s="225"/>
      <c r="DU157" s="225"/>
      <c r="DV157" s="225"/>
      <c r="DW157" s="225"/>
      <c r="DX157" s="225"/>
      <c r="DY157" s="225"/>
      <c r="DZ157" s="225"/>
      <c r="EA157" s="225"/>
      <c r="EB157" s="225"/>
      <c r="EC157" s="225"/>
      <c r="ED157" s="225"/>
      <c r="EE157" s="225"/>
      <c r="EF157" s="225"/>
      <c r="EG157" s="225"/>
      <c r="EH157" s="225"/>
      <c r="EI157" s="225"/>
      <c r="EJ157" s="225"/>
      <c r="EK157" s="225"/>
      <c r="EL157" s="225"/>
      <c r="EM157" s="225"/>
      <c r="EN157" s="225"/>
      <c r="EO157" s="225"/>
      <c r="EP157" s="225"/>
      <c r="EQ157" s="225"/>
      <c r="ER157" s="225"/>
      <c r="ES157" s="225"/>
      <c r="ET157" s="225"/>
      <c r="EU157" s="225"/>
      <c r="EV157" s="225"/>
      <c r="EW157" s="225"/>
      <c r="EX157" s="225"/>
      <c r="EY157" s="225"/>
      <c r="EZ157" s="225"/>
      <c r="FA157" s="225"/>
      <c r="FB157" s="225"/>
      <c r="FC157" s="225"/>
      <c r="FD157" s="225"/>
      <c r="FE157" s="225"/>
      <c r="FF157" s="225"/>
      <c r="FG157" s="225"/>
      <c r="FH157" s="225"/>
      <c r="FI157" s="225"/>
      <c r="FJ157" s="225"/>
      <c r="FK157" s="225"/>
      <c r="FL157" s="225"/>
      <c r="FM157" s="225"/>
      <c r="FN157" s="225"/>
      <c r="FO157" s="225"/>
      <c r="FP157" s="225"/>
      <c r="FQ157" s="225"/>
      <c r="FR157" s="225"/>
      <c r="FS157" s="225"/>
      <c r="FT157" s="225"/>
      <c r="FU157" s="225"/>
      <c r="FV157" s="225"/>
      <c r="FW157" s="225"/>
      <c r="FX157" s="225"/>
      <c r="FY157" s="225"/>
      <c r="FZ157" s="225"/>
      <c r="GA157" s="225"/>
      <c r="GB157" s="225"/>
      <c r="GC157" s="225"/>
      <c r="GD157" s="225"/>
      <c r="GE157" s="225"/>
      <c r="GF157" s="225"/>
      <c r="GG157" s="225"/>
      <c r="GH157" s="225"/>
      <c r="GI157" s="225"/>
      <c r="GJ157" s="225"/>
      <c r="GK157" s="225"/>
      <c r="GL157" s="225"/>
      <c r="GM157" s="225"/>
      <c r="GN157" s="225"/>
      <c r="GO157" s="225"/>
      <c r="GP157" s="225"/>
      <c r="GQ157" s="225"/>
      <c r="GR157" s="225"/>
      <c r="GS157" s="225"/>
      <c r="GT157" s="225"/>
      <c r="GU157" s="225"/>
      <c r="GV157" s="225"/>
      <c r="GW157" s="225"/>
      <c r="GX157" s="225"/>
      <c r="GY157" s="225"/>
      <c r="GZ157" s="225"/>
      <c r="HA157" s="225"/>
      <c r="HB157" s="225"/>
      <c r="HC157" s="225"/>
      <c r="HD157" s="225"/>
      <c r="HE157" s="225"/>
      <c r="HF157" s="225"/>
      <c r="HG157" s="225"/>
      <c r="HH157" s="225"/>
      <c r="HI157" s="225"/>
      <c r="HJ157" s="225"/>
      <c r="HK157" s="225"/>
      <c r="HL157" s="225"/>
      <c r="HM157" s="225"/>
      <c r="HN157" s="225"/>
      <c r="HO157" s="225"/>
      <c r="HP157" s="225"/>
      <c r="HQ157" s="225"/>
      <c r="HR157" s="225"/>
      <c r="HS157" s="225"/>
      <c r="HT157" s="225"/>
      <c r="HU157" s="225"/>
      <c r="HV157" s="225"/>
      <c r="HW157" s="225"/>
      <c r="HX157" s="225"/>
      <c r="HY157" s="225"/>
      <c r="HZ157" s="225"/>
      <c r="IA157" s="225"/>
      <c r="IB157" s="225"/>
      <c r="IC157" s="225"/>
      <c r="ID157" s="225"/>
      <c r="IE157" s="225"/>
      <c r="IF157" s="225"/>
      <c r="IG157" s="225"/>
      <c r="IH157" s="225"/>
      <c r="II157" s="225"/>
      <c r="IJ157" s="225"/>
      <c r="IK157" s="225"/>
      <c r="IL157" s="225"/>
      <c r="IM157" s="225"/>
      <c r="IN157" s="225"/>
      <c r="IO157" s="225"/>
      <c r="IP157" s="225"/>
      <c r="IQ157" s="225"/>
    </row>
    <row r="158" spans="1:251" ht="47.25" x14ac:dyDescent="0.25">
      <c r="A158" s="185" t="s">
        <v>1346</v>
      </c>
      <c r="B158" s="182" t="s">
        <v>1345</v>
      </c>
      <c r="C158" s="184">
        <v>297.5</v>
      </c>
      <c r="D158" s="184">
        <v>297.5</v>
      </c>
      <c r="E158" s="184">
        <f t="shared" si="5"/>
        <v>100</v>
      </c>
    </row>
    <row r="159" spans="1:251" ht="47.25" x14ac:dyDescent="0.25">
      <c r="A159" s="185" t="s">
        <v>1347</v>
      </c>
      <c r="B159" s="182" t="s">
        <v>1345</v>
      </c>
      <c r="C159" s="184">
        <v>10</v>
      </c>
      <c r="D159" s="184">
        <v>10</v>
      </c>
      <c r="E159" s="184">
        <f t="shared" si="5"/>
        <v>100</v>
      </c>
    </row>
    <row r="160" spans="1:251" ht="15.75" x14ac:dyDescent="0.25">
      <c r="A160" s="177" t="s">
        <v>1348</v>
      </c>
      <c r="B160" s="192" t="s">
        <v>1349</v>
      </c>
      <c r="C160" s="179">
        <f>SUM(C161:C163)</f>
        <v>75.400000000000006</v>
      </c>
      <c r="D160" s="179">
        <f>SUM(D161:D163)</f>
        <v>75.400000000000006</v>
      </c>
      <c r="E160" s="179">
        <f t="shared" si="5"/>
        <v>100</v>
      </c>
    </row>
    <row r="161" spans="1:5" ht="47.25" x14ac:dyDescent="0.25">
      <c r="A161" s="172" t="s">
        <v>1350</v>
      </c>
      <c r="B161" s="182" t="s">
        <v>1351</v>
      </c>
      <c r="C161" s="184">
        <v>1.5</v>
      </c>
      <c r="D161" s="184">
        <v>1.5</v>
      </c>
      <c r="E161" s="184">
        <f t="shared" si="5"/>
        <v>100</v>
      </c>
    </row>
    <row r="162" spans="1:5" ht="47.25" x14ac:dyDescent="0.25">
      <c r="A162" s="172" t="s">
        <v>1352</v>
      </c>
      <c r="B162" s="182" t="s">
        <v>1351</v>
      </c>
      <c r="C162" s="184">
        <v>44.8</v>
      </c>
      <c r="D162" s="184">
        <v>44.8</v>
      </c>
      <c r="E162" s="184">
        <f t="shared" si="5"/>
        <v>100</v>
      </c>
    </row>
    <row r="163" spans="1:5" ht="47.25" x14ac:dyDescent="0.25">
      <c r="A163" s="172" t="s">
        <v>1353</v>
      </c>
      <c r="B163" s="182" t="s">
        <v>1351</v>
      </c>
      <c r="C163" s="184">
        <v>29.1</v>
      </c>
      <c r="D163" s="184">
        <v>29.1</v>
      </c>
      <c r="E163" s="184">
        <f t="shared" si="5"/>
        <v>100</v>
      </c>
    </row>
    <row r="164" spans="1:5" ht="80.25" customHeight="1" x14ac:dyDescent="0.25">
      <c r="A164" s="216" t="s">
        <v>1354</v>
      </c>
      <c r="B164" s="192" t="s">
        <v>1055</v>
      </c>
      <c r="C164" s="179">
        <v>0</v>
      </c>
      <c r="D164" s="184">
        <v>2053.4</v>
      </c>
      <c r="E164" s="184" t="s">
        <v>1076</v>
      </c>
    </row>
    <row r="165" spans="1:5" ht="45" customHeight="1" x14ac:dyDescent="0.25">
      <c r="A165" s="216" t="s">
        <v>1355</v>
      </c>
      <c r="B165" s="192" t="s">
        <v>1356</v>
      </c>
      <c r="C165" s="179">
        <v>0</v>
      </c>
      <c r="D165" s="184">
        <v>-111549.9</v>
      </c>
      <c r="E165" s="184" t="s">
        <v>1076</v>
      </c>
    </row>
    <row r="166" spans="1:5" ht="15.75" x14ac:dyDescent="0.25">
      <c r="A166" s="280" t="s">
        <v>1357</v>
      </c>
      <c r="B166" s="281"/>
      <c r="C166" s="179">
        <f>C101+C155+C160+C164+C165</f>
        <v>5889421.8999999994</v>
      </c>
      <c r="D166" s="179">
        <f>D101+D155+D160+D164+D165</f>
        <v>5697520.1999999993</v>
      </c>
      <c r="E166" s="179">
        <f t="shared" si="5"/>
        <v>96.741586810073827</v>
      </c>
    </row>
    <row r="167" spans="1:5" ht="15.75" x14ac:dyDescent="0.25">
      <c r="A167" s="282" t="s">
        <v>1358</v>
      </c>
      <c r="B167" s="282"/>
      <c r="C167" s="179">
        <f>C166+C100</f>
        <v>8049934.9999999991</v>
      </c>
      <c r="D167" s="179">
        <f>D166+D100</f>
        <v>7968811.2999999989</v>
      </c>
      <c r="E167" s="179">
        <f t="shared" si="5"/>
        <v>98.992244036753078</v>
      </c>
    </row>
    <row r="168" spans="1:5" x14ac:dyDescent="0.25">
      <c r="A168" s="226"/>
      <c r="B168" s="227"/>
      <c r="C168" s="228"/>
      <c r="D168" s="229"/>
      <c r="E168" s="230"/>
    </row>
    <row r="169" spans="1:5" x14ac:dyDescent="0.25">
      <c r="A169" s="283"/>
      <c r="B169" s="283"/>
      <c r="C169" s="283"/>
      <c r="D169" s="283"/>
      <c r="E169" s="283"/>
    </row>
    <row r="170" spans="1:5" x14ac:dyDescent="0.25">
      <c r="B170" s="227"/>
      <c r="C170" s="232"/>
    </row>
    <row r="171" spans="1:5" x14ac:dyDescent="0.25">
      <c r="B171" s="227"/>
      <c r="C171" s="232"/>
    </row>
    <row r="172" spans="1:5" x14ac:dyDescent="0.25">
      <c r="B172" s="227"/>
      <c r="C172" s="232"/>
    </row>
    <row r="173" spans="1:5" x14ac:dyDescent="0.25">
      <c r="B173" s="227"/>
      <c r="C173" s="232"/>
    </row>
    <row r="174" spans="1:5" x14ac:dyDescent="0.25">
      <c r="B174" s="227"/>
      <c r="C174" s="232"/>
    </row>
    <row r="175" spans="1:5" x14ac:dyDescent="0.25">
      <c r="B175" s="227"/>
      <c r="C175" s="232"/>
    </row>
    <row r="176" spans="1:5" x14ac:dyDescent="0.25">
      <c r="B176" s="227"/>
      <c r="C176" s="232"/>
    </row>
    <row r="177" spans="1:5" x14ac:dyDescent="0.25">
      <c r="B177" s="227"/>
      <c r="C177" s="232"/>
    </row>
    <row r="178" spans="1:5" x14ac:dyDescent="0.25">
      <c r="A178" s="176"/>
      <c r="B178" s="227"/>
      <c r="C178" s="232"/>
      <c r="E178" s="176"/>
    </row>
    <row r="179" spans="1:5" x14ac:dyDescent="0.25">
      <c r="A179" s="176"/>
      <c r="B179" s="227"/>
      <c r="C179" s="232"/>
      <c r="E179" s="176"/>
    </row>
    <row r="180" spans="1:5" x14ac:dyDescent="0.25">
      <c r="A180" s="176"/>
      <c r="B180" s="227"/>
      <c r="C180" s="232"/>
      <c r="E180" s="176"/>
    </row>
    <row r="181" spans="1:5" x14ac:dyDescent="0.25">
      <c r="A181" s="176"/>
      <c r="B181" s="227"/>
      <c r="C181" s="232"/>
      <c r="E181" s="176"/>
    </row>
    <row r="182" spans="1:5" x14ac:dyDescent="0.25">
      <c r="A182" s="176"/>
      <c r="B182" s="227"/>
      <c r="C182" s="232"/>
      <c r="E182" s="176"/>
    </row>
    <row r="183" spans="1:5" x14ac:dyDescent="0.25">
      <c r="A183" s="176"/>
      <c r="B183" s="227"/>
      <c r="C183" s="232"/>
      <c r="E183" s="176"/>
    </row>
    <row r="184" spans="1:5" x14ac:dyDescent="0.25">
      <c r="A184" s="176"/>
      <c r="B184" s="227"/>
      <c r="C184" s="232"/>
      <c r="E184" s="176"/>
    </row>
    <row r="191" spans="1:5" ht="12" x14ac:dyDescent="0.25">
      <c r="A191" s="176"/>
      <c r="B191" s="176"/>
      <c r="C191" s="176"/>
      <c r="D191" s="176"/>
      <c r="E191" s="176"/>
    </row>
    <row r="192" spans="1:5" ht="12" x14ac:dyDescent="0.25">
      <c r="A192" s="176"/>
      <c r="B192" s="176"/>
      <c r="C192" s="176"/>
      <c r="D192" s="176"/>
      <c r="E192" s="176"/>
    </row>
    <row r="193" spans="1:5" ht="12" x14ac:dyDescent="0.25">
      <c r="A193" s="176"/>
      <c r="B193" s="176"/>
      <c r="C193" s="176"/>
      <c r="D193" s="176"/>
      <c r="E193" s="176"/>
    </row>
    <row r="194" spans="1:5" ht="12" x14ac:dyDescent="0.25">
      <c r="A194" s="176"/>
      <c r="B194" s="176"/>
      <c r="C194" s="176"/>
      <c r="D194" s="176"/>
      <c r="E194" s="176"/>
    </row>
    <row r="195" spans="1:5" ht="12" x14ac:dyDescent="0.25">
      <c r="A195" s="176"/>
      <c r="B195" s="176"/>
      <c r="C195" s="176"/>
      <c r="D195" s="176"/>
      <c r="E195" s="176"/>
    </row>
    <row r="196" spans="1:5" ht="12" x14ac:dyDescent="0.25">
      <c r="A196" s="176"/>
      <c r="B196" s="176"/>
      <c r="C196" s="176"/>
      <c r="D196" s="176"/>
      <c r="E196" s="176"/>
    </row>
    <row r="197" spans="1:5" ht="12" x14ac:dyDescent="0.25">
      <c r="A197" s="176"/>
      <c r="B197" s="176"/>
      <c r="C197" s="176"/>
      <c r="D197" s="176"/>
      <c r="E197" s="176"/>
    </row>
    <row r="198" spans="1:5" ht="12" x14ac:dyDescent="0.25">
      <c r="A198" s="176"/>
      <c r="B198" s="176"/>
      <c r="C198" s="176"/>
      <c r="D198" s="176"/>
      <c r="E198" s="176"/>
    </row>
    <row r="199" spans="1:5" ht="12" x14ac:dyDescent="0.25">
      <c r="A199" s="176"/>
      <c r="B199" s="176"/>
      <c r="C199" s="176"/>
      <c r="D199" s="176"/>
      <c r="E199" s="176"/>
    </row>
    <row r="200" spans="1:5" ht="12" x14ac:dyDescent="0.25">
      <c r="A200" s="176"/>
      <c r="B200" s="176"/>
      <c r="C200" s="176"/>
      <c r="D200" s="176"/>
      <c r="E200" s="176"/>
    </row>
    <row r="201" spans="1:5" ht="12" x14ac:dyDescent="0.25">
      <c r="A201" s="176"/>
      <c r="B201" s="176"/>
      <c r="C201" s="176"/>
      <c r="D201" s="176"/>
      <c r="E201" s="176"/>
    </row>
    <row r="202" spans="1:5" ht="12" x14ac:dyDescent="0.25">
      <c r="A202" s="176"/>
      <c r="B202" s="176"/>
      <c r="C202" s="176"/>
      <c r="D202" s="176"/>
      <c r="E202" s="176"/>
    </row>
    <row r="203" spans="1:5" ht="12" x14ac:dyDescent="0.25">
      <c r="A203" s="176"/>
      <c r="B203" s="176"/>
      <c r="C203" s="176"/>
      <c r="D203" s="176"/>
      <c r="E203" s="176"/>
    </row>
    <row r="204" spans="1:5" ht="12" x14ac:dyDescent="0.25">
      <c r="A204" s="176"/>
      <c r="B204" s="176"/>
      <c r="C204" s="176"/>
      <c r="D204" s="176"/>
      <c r="E204" s="176"/>
    </row>
    <row r="205" spans="1:5" ht="12" x14ac:dyDescent="0.25">
      <c r="A205" s="176"/>
      <c r="B205" s="176"/>
      <c r="C205" s="176"/>
      <c r="D205" s="176"/>
      <c r="E205" s="176"/>
    </row>
    <row r="206" spans="1:5" ht="12" x14ac:dyDescent="0.25">
      <c r="A206" s="176"/>
      <c r="B206" s="176"/>
      <c r="C206" s="176"/>
      <c r="D206" s="176"/>
      <c r="E206" s="176"/>
    </row>
    <row r="207" spans="1:5" ht="12" x14ac:dyDescent="0.25">
      <c r="A207" s="176"/>
      <c r="B207" s="176"/>
      <c r="C207" s="176"/>
      <c r="D207" s="176"/>
      <c r="E207" s="176"/>
    </row>
    <row r="208" spans="1:5" ht="12" x14ac:dyDescent="0.25">
      <c r="A208" s="176"/>
      <c r="B208" s="176"/>
      <c r="C208" s="176"/>
      <c r="D208" s="176"/>
      <c r="E208" s="176"/>
    </row>
    <row r="209" spans="1:5" ht="12" x14ac:dyDescent="0.25">
      <c r="A209" s="176"/>
      <c r="B209" s="176"/>
      <c r="C209" s="176"/>
      <c r="D209" s="176"/>
      <c r="E209" s="176"/>
    </row>
    <row r="210" spans="1:5" ht="12" x14ac:dyDescent="0.25">
      <c r="A210" s="176"/>
      <c r="B210" s="176"/>
      <c r="C210" s="176"/>
      <c r="D210" s="176"/>
      <c r="E210" s="176"/>
    </row>
    <row r="211" spans="1:5" ht="12" x14ac:dyDescent="0.25">
      <c r="A211" s="176"/>
      <c r="B211" s="176"/>
      <c r="C211" s="176"/>
      <c r="D211" s="176"/>
      <c r="E211" s="176"/>
    </row>
    <row r="212" spans="1:5" ht="12" x14ac:dyDescent="0.25">
      <c r="A212" s="176"/>
      <c r="B212" s="176"/>
      <c r="C212" s="176"/>
      <c r="D212" s="176"/>
      <c r="E212" s="176"/>
    </row>
    <row r="213" spans="1:5" ht="12" x14ac:dyDescent="0.25">
      <c r="A213" s="176"/>
      <c r="B213" s="176"/>
      <c r="C213" s="176"/>
      <c r="D213" s="176"/>
      <c r="E213" s="176"/>
    </row>
    <row r="214" spans="1:5" ht="12" x14ac:dyDescent="0.25">
      <c r="A214" s="176"/>
      <c r="B214" s="176"/>
      <c r="C214" s="176"/>
      <c r="D214" s="176"/>
      <c r="E214" s="176"/>
    </row>
    <row r="215" spans="1:5" ht="12" x14ac:dyDescent="0.25">
      <c r="A215" s="176"/>
      <c r="B215" s="176"/>
      <c r="C215" s="176"/>
      <c r="D215" s="176"/>
      <c r="E215" s="176"/>
    </row>
    <row r="216" spans="1:5" ht="12" x14ac:dyDescent="0.25">
      <c r="A216" s="176"/>
      <c r="B216" s="176"/>
      <c r="C216" s="176"/>
      <c r="D216" s="176"/>
      <c r="E216" s="176"/>
    </row>
    <row r="217" spans="1:5" ht="12" x14ac:dyDescent="0.25">
      <c r="A217" s="176"/>
      <c r="B217" s="176"/>
      <c r="C217" s="176"/>
      <c r="D217" s="176"/>
      <c r="E217" s="176"/>
    </row>
    <row r="218" spans="1:5" ht="12" x14ac:dyDescent="0.25">
      <c r="A218" s="176"/>
      <c r="B218" s="176"/>
      <c r="C218" s="176"/>
      <c r="D218" s="176"/>
      <c r="E218" s="176"/>
    </row>
    <row r="219" spans="1:5" ht="12" x14ac:dyDescent="0.25">
      <c r="A219" s="176"/>
      <c r="B219" s="176"/>
      <c r="C219" s="176"/>
      <c r="D219" s="176"/>
      <c r="E219" s="176"/>
    </row>
    <row r="220" spans="1:5" ht="12" x14ac:dyDescent="0.25">
      <c r="A220" s="176"/>
      <c r="B220" s="176"/>
      <c r="C220" s="176"/>
      <c r="D220" s="176"/>
      <c r="E220" s="176"/>
    </row>
    <row r="221" spans="1:5" ht="12" x14ac:dyDescent="0.25">
      <c r="A221" s="176"/>
      <c r="B221" s="176"/>
      <c r="C221" s="176"/>
      <c r="D221" s="176"/>
      <c r="E221" s="176"/>
    </row>
    <row r="222" spans="1:5" ht="12" x14ac:dyDescent="0.25">
      <c r="A222" s="176"/>
      <c r="B222" s="176"/>
      <c r="C222" s="176"/>
      <c r="D222" s="176"/>
      <c r="E222" s="176"/>
    </row>
    <row r="223" spans="1:5" ht="12" x14ac:dyDescent="0.25">
      <c r="A223" s="176"/>
      <c r="B223" s="176"/>
      <c r="C223" s="176"/>
      <c r="D223" s="176"/>
      <c r="E223" s="176"/>
    </row>
    <row r="224" spans="1:5" ht="12" x14ac:dyDescent="0.25">
      <c r="A224" s="176"/>
      <c r="B224" s="176"/>
      <c r="C224" s="176"/>
      <c r="D224" s="176"/>
      <c r="E224" s="176"/>
    </row>
    <row r="225" spans="1:5" ht="12" x14ac:dyDescent="0.25">
      <c r="A225" s="176"/>
      <c r="B225" s="176"/>
      <c r="C225" s="176"/>
      <c r="D225" s="176"/>
      <c r="E225" s="176"/>
    </row>
    <row r="226" spans="1:5" ht="12" x14ac:dyDescent="0.25">
      <c r="A226" s="176"/>
      <c r="B226" s="176"/>
      <c r="C226" s="176"/>
      <c r="D226" s="176"/>
      <c r="E226" s="176"/>
    </row>
    <row r="227" spans="1:5" ht="12" x14ac:dyDescent="0.25">
      <c r="A227" s="176"/>
      <c r="B227" s="176"/>
      <c r="C227" s="176"/>
      <c r="D227" s="176"/>
      <c r="E227" s="176"/>
    </row>
    <row r="228" spans="1:5" ht="12" x14ac:dyDescent="0.25">
      <c r="A228" s="176"/>
      <c r="B228" s="176"/>
      <c r="C228" s="176"/>
      <c r="D228" s="176"/>
      <c r="E228" s="176"/>
    </row>
    <row r="229" spans="1:5" ht="12" x14ac:dyDescent="0.25">
      <c r="A229" s="176"/>
      <c r="B229" s="176"/>
      <c r="C229" s="176"/>
      <c r="D229" s="176"/>
      <c r="E229" s="176"/>
    </row>
    <row r="230" spans="1:5" ht="12" x14ac:dyDescent="0.25">
      <c r="A230" s="176"/>
      <c r="B230" s="176"/>
      <c r="C230" s="176"/>
      <c r="D230" s="176"/>
      <c r="E230" s="176"/>
    </row>
    <row r="231" spans="1:5" ht="12" x14ac:dyDescent="0.25">
      <c r="A231" s="176"/>
      <c r="B231" s="176"/>
      <c r="C231" s="176"/>
      <c r="D231" s="176"/>
      <c r="E231" s="176"/>
    </row>
    <row r="232" spans="1:5" ht="12" x14ac:dyDescent="0.25">
      <c r="A232" s="176"/>
      <c r="B232" s="176"/>
      <c r="C232" s="176"/>
      <c r="D232" s="176"/>
      <c r="E232" s="176"/>
    </row>
    <row r="233" spans="1:5" ht="12" x14ac:dyDescent="0.25">
      <c r="A233" s="176"/>
      <c r="B233" s="176"/>
      <c r="C233" s="176"/>
      <c r="D233" s="176"/>
      <c r="E233" s="176"/>
    </row>
    <row r="234" spans="1:5" ht="12" x14ac:dyDescent="0.25">
      <c r="A234" s="176"/>
      <c r="B234" s="176"/>
      <c r="C234" s="176"/>
      <c r="D234" s="176"/>
      <c r="E234" s="176"/>
    </row>
    <row r="235" spans="1:5" ht="12" x14ac:dyDescent="0.25">
      <c r="A235" s="176"/>
      <c r="B235" s="176"/>
      <c r="C235" s="176"/>
      <c r="D235" s="176"/>
      <c r="E235" s="176"/>
    </row>
    <row r="236" spans="1:5" ht="12" x14ac:dyDescent="0.25">
      <c r="A236" s="176"/>
      <c r="B236" s="176"/>
      <c r="C236" s="176"/>
      <c r="D236" s="176"/>
      <c r="E236" s="176"/>
    </row>
    <row r="237" spans="1:5" ht="12" x14ac:dyDescent="0.25">
      <c r="A237" s="176"/>
      <c r="B237" s="176"/>
      <c r="C237" s="176"/>
      <c r="D237" s="176"/>
      <c r="E237" s="176"/>
    </row>
    <row r="238" spans="1:5" ht="12" x14ac:dyDescent="0.25">
      <c r="A238" s="176"/>
      <c r="B238" s="176"/>
      <c r="C238" s="176"/>
      <c r="D238" s="176"/>
      <c r="E238" s="176"/>
    </row>
    <row r="239" spans="1:5" ht="12" x14ac:dyDescent="0.25">
      <c r="A239" s="176"/>
      <c r="B239" s="176"/>
      <c r="C239" s="176"/>
      <c r="D239" s="176"/>
      <c r="E239" s="176"/>
    </row>
    <row r="240" spans="1:5" ht="12" x14ac:dyDescent="0.25">
      <c r="A240" s="176"/>
      <c r="B240" s="176"/>
      <c r="C240" s="176"/>
      <c r="D240" s="176"/>
      <c r="E240" s="176"/>
    </row>
    <row r="241" spans="1:5" ht="12" x14ac:dyDescent="0.25">
      <c r="A241" s="176"/>
      <c r="B241" s="176"/>
      <c r="C241" s="176"/>
      <c r="D241" s="176"/>
      <c r="E241" s="176"/>
    </row>
    <row r="242" spans="1:5" ht="12" x14ac:dyDescent="0.25">
      <c r="A242" s="176"/>
      <c r="B242" s="176"/>
      <c r="C242" s="176"/>
      <c r="D242" s="176"/>
      <c r="E242" s="176"/>
    </row>
    <row r="243" spans="1:5" ht="12" x14ac:dyDescent="0.25">
      <c r="A243" s="176"/>
      <c r="B243" s="176"/>
      <c r="C243" s="176"/>
      <c r="D243" s="176"/>
      <c r="E243" s="176"/>
    </row>
    <row r="244" spans="1:5" ht="12" x14ac:dyDescent="0.25">
      <c r="A244" s="176"/>
      <c r="B244" s="176"/>
      <c r="C244" s="176"/>
      <c r="D244" s="176"/>
      <c r="E244" s="176"/>
    </row>
    <row r="245" spans="1:5" ht="12" x14ac:dyDescent="0.25">
      <c r="A245" s="176"/>
      <c r="B245" s="176"/>
      <c r="C245" s="176"/>
      <c r="D245" s="176"/>
      <c r="E245" s="176"/>
    </row>
    <row r="246" spans="1:5" ht="12" x14ac:dyDescent="0.25">
      <c r="A246" s="176"/>
      <c r="B246" s="176"/>
      <c r="C246" s="176"/>
      <c r="D246" s="176"/>
      <c r="E246" s="176"/>
    </row>
    <row r="247" spans="1:5" ht="12" x14ac:dyDescent="0.25">
      <c r="A247" s="176"/>
      <c r="B247" s="176"/>
      <c r="C247" s="176"/>
      <c r="D247" s="176"/>
      <c r="E247" s="176"/>
    </row>
    <row r="248" spans="1:5" ht="12" x14ac:dyDescent="0.25">
      <c r="A248" s="176"/>
      <c r="B248" s="176"/>
      <c r="C248" s="176"/>
      <c r="D248" s="176"/>
      <c r="E248" s="176"/>
    </row>
    <row r="249" spans="1:5" ht="12" x14ac:dyDescent="0.25">
      <c r="A249" s="176"/>
      <c r="B249" s="176"/>
      <c r="C249" s="176"/>
      <c r="D249" s="176"/>
      <c r="E249" s="176"/>
    </row>
    <row r="250" spans="1:5" ht="12" x14ac:dyDescent="0.25">
      <c r="A250" s="176"/>
      <c r="B250" s="176"/>
      <c r="C250" s="176"/>
      <c r="D250" s="176"/>
      <c r="E250" s="176"/>
    </row>
    <row r="251" spans="1:5" ht="12" x14ac:dyDescent="0.25">
      <c r="A251" s="176"/>
      <c r="B251" s="176"/>
      <c r="C251" s="176"/>
      <c r="D251" s="176"/>
      <c r="E251" s="176"/>
    </row>
    <row r="252" spans="1:5" ht="12" x14ac:dyDescent="0.25">
      <c r="A252" s="176"/>
      <c r="B252" s="176"/>
      <c r="C252" s="176"/>
      <c r="D252" s="176"/>
      <c r="E252" s="176"/>
    </row>
    <row r="253" spans="1:5" ht="12" x14ac:dyDescent="0.25">
      <c r="A253" s="176"/>
      <c r="B253" s="176"/>
      <c r="C253" s="176"/>
      <c r="D253" s="176"/>
      <c r="E253" s="176"/>
    </row>
    <row r="254" spans="1:5" ht="12" x14ac:dyDescent="0.25">
      <c r="A254" s="176"/>
      <c r="B254" s="176"/>
      <c r="C254" s="176"/>
      <c r="D254" s="176"/>
      <c r="E254" s="176"/>
    </row>
    <row r="255" spans="1:5" ht="12" x14ac:dyDescent="0.25">
      <c r="A255" s="176"/>
      <c r="B255" s="176"/>
      <c r="C255" s="176"/>
      <c r="D255" s="176"/>
      <c r="E255" s="176"/>
    </row>
    <row r="256" spans="1:5" ht="12" x14ac:dyDescent="0.25">
      <c r="A256" s="176"/>
      <c r="B256" s="176"/>
      <c r="C256" s="176"/>
      <c r="D256" s="176"/>
      <c r="E256" s="176"/>
    </row>
    <row r="257" spans="1:5" ht="12" x14ac:dyDescent="0.25">
      <c r="A257" s="176"/>
      <c r="B257" s="176"/>
      <c r="C257" s="176"/>
      <c r="D257" s="176"/>
      <c r="E257" s="176"/>
    </row>
    <row r="258" spans="1:5" ht="12" x14ac:dyDescent="0.25">
      <c r="A258" s="176"/>
      <c r="B258" s="176"/>
      <c r="C258" s="176"/>
      <c r="D258" s="176"/>
      <c r="E258" s="176"/>
    </row>
    <row r="259" spans="1:5" ht="12" x14ac:dyDescent="0.25">
      <c r="A259" s="176"/>
      <c r="B259" s="176"/>
      <c r="C259" s="176"/>
      <c r="D259" s="176"/>
      <c r="E259" s="176"/>
    </row>
    <row r="260" spans="1:5" ht="12" x14ac:dyDescent="0.25">
      <c r="A260" s="176"/>
      <c r="B260" s="176"/>
      <c r="C260" s="176"/>
      <c r="D260" s="176"/>
      <c r="E260" s="176"/>
    </row>
    <row r="261" spans="1:5" ht="12" x14ac:dyDescent="0.25">
      <c r="A261" s="176"/>
      <c r="B261" s="176"/>
      <c r="C261" s="176"/>
      <c r="D261" s="176"/>
      <c r="E261" s="176"/>
    </row>
    <row r="262" spans="1:5" ht="12" x14ac:dyDescent="0.25">
      <c r="A262" s="176"/>
      <c r="B262" s="176"/>
      <c r="C262" s="176"/>
      <c r="D262" s="176"/>
      <c r="E262" s="176"/>
    </row>
    <row r="263" spans="1:5" ht="12" x14ac:dyDescent="0.25">
      <c r="A263" s="176"/>
      <c r="B263" s="176"/>
      <c r="C263" s="176"/>
      <c r="D263" s="176"/>
      <c r="E263" s="176"/>
    </row>
    <row r="264" spans="1:5" ht="12" x14ac:dyDescent="0.25">
      <c r="A264" s="176"/>
      <c r="B264" s="176"/>
      <c r="C264" s="176"/>
      <c r="D264" s="176"/>
      <c r="E264" s="176"/>
    </row>
    <row r="265" spans="1:5" ht="12" x14ac:dyDescent="0.25">
      <c r="A265" s="176"/>
      <c r="B265" s="176"/>
      <c r="C265" s="176"/>
      <c r="D265" s="176"/>
      <c r="E265" s="176"/>
    </row>
  </sheetData>
  <mergeCells count="8">
    <mergeCell ref="A99:B99"/>
    <mergeCell ref="A166:B166"/>
    <mergeCell ref="A167:B167"/>
    <mergeCell ref="A169:E169"/>
    <mergeCell ref="D1:E1"/>
    <mergeCell ref="D2:E2"/>
    <mergeCell ref="A4:E4"/>
    <mergeCell ref="A34:B34"/>
  </mergeCells>
  <pageMargins left="0.70866141732283472" right="0.51181102362204722" top="0.39370078740157483" bottom="0.15748031496062992" header="0.31496062992125984" footer="0.15748031496062992"/>
  <pageSetup paperSize="9" scale="88" fitToHeight="16" orientation="landscape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4"/>
  <sheetViews>
    <sheetView zoomScale="90" zoomScaleNormal="90" workbookViewId="0">
      <pane xSplit="2" ySplit="5" topLeftCell="C934" activePane="bottomRight" state="frozen"/>
      <selection pane="topRight" activeCell="C1" sqref="C1"/>
      <selection pane="bottomLeft" activeCell="A6" sqref="A6"/>
      <selection pane="bottomRight" activeCell="N943" sqref="N943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16384" width="9.140625" style="8"/>
  </cols>
  <sheetData>
    <row r="1" spans="1:8" x14ac:dyDescent="0.25">
      <c r="D1" s="14"/>
      <c r="E1" s="14"/>
      <c r="G1" s="14"/>
      <c r="H1" s="14" t="s">
        <v>889</v>
      </c>
    </row>
    <row r="2" spans="1:8" x14ac:dyDescent="0.25">
      <c r="D2" s="14"/>
      <c r="E2" s="14"/>
      <c r="G2" s="14"/>
      <c r="H2" s="14" t="s">
        <v>1010</v>
      </c>
    </row>
    <row r="3" spans="1:8" ht="72.75" customHeight="1" x14ac:dyDescent="0.25">
      <c r="A3" s="287" t="s">
        <v>1407</v>
      </c>
      <c r="B3" s="287"/>
      <c r="C3" s="287"/>
      <c r="D3" s="287"/>
      <c r="E3" s="287"/>
      <c r="F3" s="287"/>
      <c r="G3" s="288"/>
      <c r="H3" s="288"/>
    </row>
    <row r="4" spans="1:8" x14ac:dyDescent="0.25">
      <c r="A4" s="62"/>
      <c r="C4" s="18"/>
      <c r="D4" s="21"/>
      <c r="E4" s="21"/>
      <c r="F4" s="63"/>
      <c r="G4" s="63"/>
      <c r="H4" s="63" t="s">
        <v>456</v>
      </c>
    </row>
    <row r="5" spans="1:8" ht="63" x14ac:dyDescent="0.25">
      <c r="A5" s="80" t="s">
        <v>149</v>
      </c>
      <c r="B5" s="22" t="s">
        <v>150</v>
      </c>
      <c r="C5" s="22" t="s">
        <v>151</v>
      </c>
      <c r="D5" s="22" t="s">
        <v>153</v>
      </c>
      <c r="E5" s="22" t="s">
        <v>154</v>
      </c>
      <c r="F5" s="7" t="s">
        <v>1004</v>
      </c>
      <c r="G5" s="7" t="s">
        <v>1005</v>
      </c>
      <c r="H5" s="31" t="s">
        <v>1003</v>
      </c>
    </row>
    <row r="6" spans="1:8" s="27" customFormat="1" ht="31.5" x14ac:dyDescent="0.25">
      <c r="A6" s="23" t="s">
        <v>460</v>
      </c>
      <c r="B6" s="29" t="s">
        <v>198</v>
      </c>
      <c r="C6" s="29"/>
      <c r="D6" s="38"/>
      <c r="E6" s="38"/>
      <c r="F6" s="10">
        <f>SUM(F8)</f>
        <v>33828.199999999997</v>
      </c>
      <c r="G6" s="10">
        <f>SUM(G8)</f>
        <v>33828.199999999997</v>
      </c>
      <c r="H6" s="26">
        <f t="shared" ref="H6:H69" si="0">SUM(G6/F6*100)</f>
        <v>100</v>
      </c>
    </row>
    <row r="7" spans="1:8" s="27" customFormat="1" ht="31.5" x14ac:dyDescent="0.25">
      <c r="A7" s="80" t="s">
        <v>701</v>
      </c>
      <c r="B7" s="31" t="s">
        <v>699</v>
      </c>
      <c r="C7" s="29"/>
      <c r="D7" s="38"/>
      <c r="E7" s="38"/>
      <c r="F7" s="9">
        <f>SUM(F8)</f>
        <v>33828.199999999997</v>
      </c>
      <c r="G7" s="9">
        <f t="shared" ref="G7" si="1">SUM(G8)</f>
        <v>33828.199999999997</v>
      </c>
      <c r="H7" s="7">
        <f t="shared" si="0"/>
        <v>100</v>
      </c>
    </row>
    <row r="8" spans="1:8" ht="47.25" x14ac:dyDescent="0.25">
      <c r="A8" s="80" t="s">
        <v>377</v>
      </c>
      <c r="B8" s="49" t="s">
        <v>700</v>
      </c>
      <c r="C8" s="4"/>
      <c r="D8" s="4"/>
      <c r="E8" s="4"/>
      <c r="F8" s="9">
        <f>F9</f>
        <v>33828.199999999997</v>
      </c>
      <c r="G8" s="9">
        <f>G9</f>
        <v>33828.199999999997</v>
      </c>
      <c r="H8" s="7">
        <f t="shared" si="0"/>
        <v>100</v>
      </c>
    </row>
    <row r="9" spans="1:8" x14ac:dyDescent="0.25">
      <c r="A9" s="80" t="s">
        <v>34</v>
      </c>
      <c r="B9" s="49" t="s">
        <v>700</v>
      </c>
      <c r="C9" s="4" t="s">
        <v>91</v>
      </c>
      <c r="D9" s="4" t="s">
        <v>23</v>
      </c>
      <c r="E9" s="4" t="s">
        <v>46</v>
      </c>
      <c r="F9" s="9">
        <f>SUM('4.Ведомст'!G1200)</f>
        <v>33828.199999999997</v>
      </c>
      <c r="G9" s="9">
        <f>SUM('4.Ведомст'!H1200)</f>
        <v>33828.199999999997</v>
      </c>
      <c r="H9" s="7">
        <f t="shared" si="0"/>
        <v>100</v>
      </c>
    </row>
    <row r="10" spans="1:8" s="27" customFormat="1" ht="44.25" customHeight="1" x14ac:dyDescent="0.25">
      <c r="A10" s="23" t="s">
        <v>461</v>
      </c>
      <c r="B10" s="64" t="s">
        <v>372</v>
      </c>
      <c r="C10" s="25"/>
      <c r="D10" s="24"/>
      <c r="E10" s="24"/>
      <c r="F10" s="26">
        <f>SUM(F18)</f>
        <v>26400.9</v>
      </c>
      <c r="G10" s="26">
        <f>SUM(G18)</f>
        <v>26400.9</v>
      </c>
      <c r="H10" s="26">
        <f t="shared" si="0"/>
        <v>100</v>
      </c>
    </row>
    <row r="11" spans="1:8" ht="47.25" hidden="1" x14ac:dyDescent="0.25">
      <c r="A11" s="80" t="s">
        <v>369</v>
      </c>
      <c r="B11" s="6" t="s">
        <v>410</v>
      </c>
      <c r="C11" s="22"/>
      <c r="D11" s="4"/>
      <c r="E11" s="4"/>
      <c r="F11" s="7">
        <f>SUM(F12)+F14</f>
        <v>0</v>
      </c>
      <c r="G11" s="7">
        <f>SUM(G12)+G14</f>
        <v>0</v>
      </c>
      <c r="H11" s="7" t="e">
        <f t="shared" si="0"/>
        <v>#DIV/0!</v>
      </c>
    </row>
    <row r="12" spans="1:8" ht="63" hidden="1" x14ac:dyDescent="0.25">
      <c r="A12" s="80" t="s">
        <v>412</v>
      </c>
      <c r="B12" s="6" t="s">
        <v>411</v>
      </c>
      <c r="C12" s="22"/>
      <c r="D12" s="4"/>
      <c r="E12" s="4"/>
      <c r="F12" s="7">
        <f>SUM(F13)</f>
        <v>0</v>
      </c>
      <c r="G12" s="7">
        <f>SUM(G13)</f>
        <v>0</v>
      </c>
      <c r="H12" s="7" t="e">
        <f t="shared" si="0"/>
        <v>#DIV/0!</v>
      </c>
    </row>
    <row r="13" spans="1:8" ht="31.5" hidden="1" x14ac:dyDescent="0.25">
      <c r="A13" s="80" t="s">
        <v>216</v>
      </c>
      <c r="B13" s="6" t="s">
        <v>411</v>
      </c>
      <c r="C13" s="22">
        <v>600</v>
      </c>
      <c r="D13" s="4" t="s">
        <v>105</v>
      </c>
      <c r="E13" s="4" t="s">
        <v>26</v>
      </c>
      <c r="F13" s="7"/>
      <c r="G13" s="7"/>
      <c r="H13" s="7" t="e">
        <f t="shared" si="0"/>
        <v>#DIV/0!</v>
      </c>
    </row>
    <row r="14" spans="1:8" ht="94.5" hidden="1" x14ac:dyDescent="0.25">
      <c r="A14" s="80" t="s">
        <v>431</v>
      </c>
      <c r="B14" s="6" t="s">
        <v>432</v>
      </c>
      <c r="C14" s="22"/>
      <c r="D14" s="4"/>
      <c r="E14" s="4"/>
      <c r="F14" s="7">
        <f>SUM(F15:F16)</f>
        <v>0</v>
      </c>
      <c r="G14" s="7">
        <f>SUM(G15:G16)</f>
        <v>0</v>
      </c>
      <c r="H14" s="7" t="e">
        <f t="shared" si="0"/>
        <v>#DIV/0!</v>
      </c>
    </row>
    <row r="15" spans="1:8" ht="31.5" hidden="1" x14ac:dyDescent="0.25">
      <c r="A15" s="80" t="s">
        <v>44</v>
      </c>
      <c r="B15" s="6" t="s">
        <v>432</v>
      </c>
      <c r="C15" s="22">
        <v>200</v>
      </c>
      <c r="D15" s="4" t="s">
        <v>105</v>
      </c>
      <c r="E15" s="4" t="s">
        <v>26</v>
      </c>
      <c r="F15" s="7"/>
      <c r="G15" s="7"/>
      <c r="H15" s="7" t="e">
        <f t="shared" si="0"/>
        <v>#DIV/0!</v>
      </c>
    </row>
    <row r="16" spans="1:8" ht="31.5" hidden="1" x14ac:dyDescent="0.25">
      <c r="A16" s="80" t="s">
        <v>216</v>
      </c>
      <c r="B16" s="6" t="s">
        <v>432</v>
      </c>
      <c r="C16" s="22">
        <v>600</v>
      </c>
      <c r="D16" s="4" t="s">
        <v>105</v>
      </c>
      <c r="E16" s="4" t="s">
        <v>26</v>
      </c>
      <c r="F16" s="7"/>
      <c r="G16" s="7"/>
      <c r="H16" s="7" t="e">
        <f t="shared" si="0"/>
        <v>#DIV/0!</v>
      </c>
    </row>
    <row r="17" spans="1:8" ht="31.5" x14ac:dyDescent="0.25">
      <c r="A17" s="80" t="s">
        <v>704</v>
      </c>
      <c r="B17" s="6" t="s">
        <v>702</v>
      </c>
      <c r="C17" s="22"/>
      <c r="D17" s="4"/>
      <c r="E17" s="4"/>
      <c r="F17" s="7">
        <f>SUM(F18)</f>
        <v>26400.9</v>
      </c>
      <c r="G17" s="7">
        <f t="shared" ref="G17" si="2">SUM(G18)</f>
        <v>26400.9</v>
      </c>
      <c r="H17" s="7">
        <f t="shared" si="0"/>
        <v>100</v>
      </c>
    </row>
    <row r="18" spans="1:8" ht="78.75" x14ac:dyDescent="0.25">
      <c r="A18" s="80" t="s">
        <v>378</v>
      </c>
      <c r="B18" s="49" t="s">
        <v>703</v>
      </c>
      <c r="C18" s="4"/>
      <c r="D18" s="4"/>
      <c r="E18" s="4"/>
      <c r="F18" s="9">
        <f>F19</f>
        <v>26400.9</v>
      </c>
      <c r="G18" s="9">
        <f>G19</f>
        <v>26400.9</v>
      </c>
      <c r="H18" s="7">
        <f t="shared" si="0"/>
        <v>100</v>
      </c>
    </row>
    <row r="19" spans="1:8" x14ac:dyDescent="0.25">
      <c r="A19" s="80" t="s">
        <v>34</v>
      </c>
      <c r="B19" s="49" t="s">
        <v>703</v>
      </c>
      <c r="C19" s="4">
        <v>300</v>
      </c>
      <c r="D19" s="4" t="s">
        <v>23</v>
      </c>
      <c r="E19" s="4" t="s">
        <v>9</v>
      </c>
      <c r="F19" s="9">
        <f>SUM('4.Ведомст'!G1210)</f>
        <v>26400.9</v>
      </c>
      <c r="G19" s="9">
        <f>SUM('4.Ведомст'!H1210)</f>
        <v>26400.9</v>
      </c>
      <c r="H19" s="7">
        <f t="shared" si="0"/>
        <v>100</v>
      </c>
    </row>
    <row r="20" spans="1:8" s="27" customFormat="1" ht="31.5" x14ac:dyDescent="0.25">
      <c r="A20" s="23" t="s">
        <v>442</v>
      </c>
      <c r="B20" s="38" t="s">
        <v>339</v>
      </c>
      <c r="C20" s="38"/>
      <c r="D20" s="38"/>
      <c r="E20" s="38"/>
      <c r="F20" s="10">
        <f>SUM(F21)+F99+F47</f>
        <v>974811.9</v>
      </c>
      <c r="G20" s="10">
        <f>SUM(G21)+G99+G47</f>
        <v>963509.60000000009</v>
      </c>
      <c r="H20" s="26">
        <f t="shared" si="0"/>
        <v>98.840566062026951</v>
      </c>
    </row>
    <row r="21" spans="1:8" x14ac:dyDescent="0.25">
      <c r="A21" s="80" t="s">
        <v>379</v>
      </c>
      <c r="B21" s="81" t="s">
        <v>340</v>
      </c>
      <c r="C21" s="81"/>
      <c r="D21" s="81"/>
      <c r="E21" s="81"/>
      <c r="F21" s="9">
        <f>SUM(F22+F28+F31+F34+F37+F43)+F40</f>
        <v>252859.2</v>
      </c>
      <c r="G21" s="9">
        <f t="shared" ref="G21" si="3">SUM(G22+G28+G31+G34+G37+G43)+G40</f>
        <v>251857.50000000003</v>
      </c>
      <c r="H21" s="7">
        <f t="shared" si="0"/>
        <v>99.603850680536837</v>
      </c>
    </row>
    <row r="22" spans="1:8" ht="47.25" x14ac:dyDescent="0.25">
      <c r="A22" s="80" t="s">
        <v>362</v>
      </c>
      <c r="B22" s="31" t="s">
        <v>498</v>
      </c>
      <c r="C22" s="31"/>
      <c r="D22" s="81"/>
      <c r="E22" s="81"/>
      <c r="F22" s="9">
        <f>SUM(F23:F27)</f>
        <v>56400.000000000007</v>
      </c>
      <c r="G22" s="9">
        <f t="shared" ref="G22" si="4">SUM(G23:G27)</f>
        <v>56400.100000000006</v>
      </c>
      <c r="H22" s="7">
        <f t="shared" si="0"/>
        <v>100.00017730496454</v>
      </c>
    </row>
    <row r="23" spans="1:8" ht="63" x14ac:dyDescent="0.25">
      <c r="A23" s="80" t="s">
        <v>43</v>
      </c>
      <c r="B23" s="31" t="s">
        <v>498</v>
      </c>
      <c r="C23" s="31">
        <v>100</v>
      </c>
      <c r="D23" s="81" t="s">
        <v>23</v>
      </c>
      <c r="E23" s="81" t="s">
        <v>9</v>
      </c>
      <c r="F23" s="9">
        <f>SUM('4.Ведомст'!G734)</f>
        <v>43168.4</v>
      </c>
      <c r="G23" s="9">
        <f>SUM('4.Ведомст'!H734)</f>
        <v>43168.4</v>
      </c>
      <c r="H23" s="7">
        <f t="shared" si="0"/>
        <v>100</v>
      </c>
    </row>
    <row r="24" spans="1:8" ht="31.5" x14ac:dyDescent="0.25">
      <c r="A24" s="80" t="s">
        <v>44</v>
      </c>
      <c r="B24" s="31" t="s">
        <v>498</v>
      </c>
      <c r="C24" s="31">
        <v>200</v>
      </c>
      <c r="D24" s="81" t="s">
        <v>105</v>
      </c>
      <c r="E24" s="81" t="s">
        <v>159</v>
      </c>
      <c r="F24" s="9">
        <f>SUM('4.Ведомст'!G598)</f>
        <v>48</v>
      </c>
      <c r="G24" s="9">
        <f>SUM('4.Ведомст'!H598)</f>
        <v>48</v>
      </c>
      <c r="H24" s="7">
        <f t="shared" si="0"/>
        <v>100</v>
      </c>
    </row>
    <row r="25" spans="1:8" ht="31.5" x14ac:dyDescent="0.25">
      <c r="A25" s="80" t="s">
        <v>44</v>
      </c>
      <c r="B25" s="31" t="s">
        <v>498</v>
      </c>
      <c r="C25" s="31">
        <v>200</v>
      </c>
      <c r="D25" s="81" t="s">
        <v>23</v>
      </c>
      <c r="E25" s="81" t="s">
        <v>9</v>
      </c>
      <c r="F25" s="9">
        <f>SUM('4.Ведомст'!G735)</f>
        <v>12731.7</v>
      </c>
      <c r="G25" s="9">
        <f>SUM('4.Ведомст'!H735)</f>
        <v>12731.7</v>
      </c>
      <c r="H25" s="7">
        <f t="shared" si="0"/>
        <v>100</v>
      </c>
    </row>
    <row r="26" spans="1:8" x14ac:dyDescent="0.25">
      <c r="A26" s="80" t="s">
        <v>34</v>
      </c>
      <c r="B26" s="31" t="s">
        <v>498</v>
      </c>
      <c r="C26" s="31">
        <v>200</v>
      </c>
      <c r="D26" s="81" t="s">
        <v>23</v>
      </c>
      <c r="E26" s="81" t="s">
        <v>9</v>
      </c>
      <c r="F26" s="9">
        <f>SUM('4.Ведомст'!G736)</f>
        <v>142.30000000000001</v>
      </c>
      <c r="G26" s="9">
        <f>SUM('4.Ведомст'!H736)</f>
        <v>142.30000000000001</v>
      </c>
      <c r="H26" s="7">
        <f t="shared" si="0"/>
        <v>100</v>
      </c>
    </row>
    <row r="27" spans="1:8" x14ac:dyDescent="0.25">
      <c r="A27" s="80" t="s">
        <v>18</v>
      </c>
      <c r="B27" s="31" t="s">
        <v>498</v>
      </c>
      <c r="C27" s="31">
        <v>800</v>
      </c>
      <c r="D27" s="81" t="s">
        <v>23</v>
      </c>
      <c r="E27" s="81" t="s">
        <v>9</v>
      </c>
      <c r="F27" s="9">
        <f>SUM('4.Ведомст'!G737)</f>
        <v>309.60000000000002</v>
      </c>
      <c r="G27" s="9">
        <f>SUM('4.Ведомст'!H737)</f>
        <v>309.7</v>
      </c>
      <c r="H27" s="7">
        <f t="shared" si="0"/>
        <v>100.03229974160206</v>
      </c>
    </row>
    <row r="28" spans="1:8" ht="31.5" x14ac:dyDescent="0.25">
      <c r="A28" s="80" t="s">
        <v>367</v>
      </c>
      <c r="B28" s="31" t="s">
        <v>502</v>
      </c>
      <c r="C28" s="31"/>
      <c r="D28" s="81"/>
      <c r="E28" s="81"/>
      <c r="F28" s="9">
        <f>F29+F30</f>
        <v>8080.1</v>
      </c>
      <c r="G28" s="9">
        <f>G29+G30</f>
        <v>8080.1</v>
      </c>
      <c r="H28" s="7">
        <f t="shared" si="0"/>
        <v>100</v>
      </c>
    </row>
    <row r="29" spans="1:8" ht="63" x14ac:dyDescent="0.25">
      <c r="A29" s="80" t="s">
        <v>43</v>
      </c>
      <c r="B29" s="31" t="s">
        <v>502</v>
      </c>
      <c r="C29" s="31">
        <v>100</v>
      </c>
      <c r="D29" s="81" t="s">
        <v>23</v>
      </c>
      <c r="E29" s="81" t="s">
        <v>70</v>
      </c>
      <c r="F29" s="9">
        <f>SUM('4.Ведомст'!G761)</f>
        <v>8080.1</v>
      </c>
      <c r="G29" s="9">
        <f>SUM('4.Ведомст'!H761)</f>
        <v>8080.1</v>
      </c>
      <c r="H29" s="7">
        <f t="shared" si="0"/>
        <v>100</v>
      </c>
    </row>
    <row r="30" spans="1:8" ht="31.5" hidden="1" x14ac:dyDescent="0.25">
      <c r="A30" s="80" t="s">
        <v>44</v>
      </c>
      <c r="B30" s="31" t="s">
        <v>502</v>
      </c>
      <c r="C30" s="31">
        <v>200</v>
      </c>
      <c r="D30" s="81" t="s">
        <v>23</v>
      </c>
      <c r="E30" s="81" t="s">
        <v>70</v>
      </c>
      <c r="F30" s="9">
        <f>SUM('4.Ведомст'!G762)</f>
        <v>0</v>
      </c>
      <c r="G30" s="9">
        <f>SUM('4.Ведомст'!H762)</f>
        <v>0</v>
      </c>
      <c r="H30" s="7"/>
    </row>
    <row r="31" spans="1:8" ht="94.5" x14ac:dyDescent="0.25">
      <c r="A31" s="80" t="s">
        <v>365</v>
      </c>
      <c r="B31" s="31" t="s">
        <v>499</v>
      </c>
      <c r="C31" s="31"/>
      <c r="D31" s="81"/>
      <c r="E31" s="81"/>
      <c r="F31" s="9">
        <f>F32+F33</f>
        <v>96052.099999999991</v>
      </c>
      <c r="G31" s="9">
        <f>G32+G33</f>
        <v>95783</v>
      </c>
      <c r="H31" s="7">
        <f t="shared" si="0"/>
        <v>99.719839545413379</v>
      </c>
    </row>
    <row r="32" spans="1:8" ht="31.5" x14ac:dyDescent="0.25">
      <c r="A32" s="80" t="s">
        <v>44</v>
      </c>
      <c r="B32" s="31" t="s">
        <v>499</v>
      </c>
      <c r="C32" s="31">
        <v>200</v>
      </c>
      <c r="D32" s="81" t="s">
        <v>23</v>
      </c>
      <c r="E32" s="81" t="s">
        <v>9</v>
      </c>
      <c r="F32" s="9">
        <f>SUM('4.Ведомст'!G739)</f>
        <v>1454.4</v>
      </c>
      <c r="G32" s="9">
        <f>SUM('4.Ведомст'!H739)</f>
        <v>1354.4</v>
      </c>
      <c r="H32" s="7">
        <f t="shared" si="0"/>
        <v>93.124312431243126</v>
      </c>
    </row>
    <row r="33" spans="1:8" x14ac:dyDescent="0.25">
      <c r="A33" s="80" t="s">
        <v>34</v>
      </c>
      <c r="B33" s="31" t="s">
        <v>499</v>
      </c>
      <c r="C33" s="31">
        <v>300</v>
      </c>
      <c r="D33" s="81" t="s">
        <v>23</v>
      </c>
      <c r="E33" s="81" t="s">
        <v>9</v>
      </c>
      <c r="F33" s="9">
        <f>SUM('4.Ведомст'!G740)</f>
        <v>94597.7</v>
      </c>
      <c r="G33" s="9">
        <f>SUM('4.Ведомст'!H740)</f>
        <v>94428.6</v>
      </c>
      <c r="H33" s="7">
        <f t="shared" si="0"/>
        <v>99.821243011193729</v>
      </c>
    </row>
    <row r="34" spans="1:8" ht="31.5" x14ac:dyDescent="0.25">
      <c r="A34" s="80" t="s">
        <v>363</v>
      </c>
      <c r="B34" s="31" t="s">
        <v>500</v>
      </c>
      <c r="C34" s="31"/>
      <c r="D34" s="81"/>
      <c r="E34" s="81"/>
      <c r="F34" s="9">
        <f>F35+F36</f>
        <v>59263</v>
      </c>
      <c r="G34" s="9">
        <f>G35+G36</f>
        <v>58663</v>
      </c>
      <c r="H34" s="7">
        <f t="shared" si="0"/>
        <v>98.987563910028172</v>
      </c>
    </row>
    <row r="35" spans="1:8" ht="31.5" x14ac:dyDescent="0.25">
      <c r="A35" s="80" t="s">
        <v>44</v>
      </c>
      <c r="B35" s="31" t="s">
        <v>500</v>
      </c>
      <c r="C35" s="31">
        <v>200</v>
      </c>
      <c r="D35" s="81" t="s">
        <v>23</v>
      </c>
      <c r="E35" s="81" t="s">
        <v>9</v>
      </c>
      <c r="F35" s="9">
        <f>SUM('4.Ведомст'!G742)</f>
        <v>879.5</v>
      </c>
      <c r="G35" s="9">
        <f>SUM('4.Ведомст'!H742)</f>
        <v>861.8</v>
      </c>
      <c r="H35" s="7">
        <f t="shared" si="0"/>
        <v>97.987492893689591</v>
      </c>
    </row>
    <row r="36" spans="1:8" x14ac:dyDescent="0.25">
      <c r="A36" s="80" t="s">
        <v>34</v>
      </c>
      <c r="B36" s="31" t="s">
        <v>500</v>
      </c>
      <c r="C36" s="31">
        <v>300</v>
      </c>
      <c r="D36" s="81" t="s">
        <v>23</v>
      </c>
      <c r="E36" s="81" t="s">
        <v>9</v>
      </c>
      <c r="F36" s="9">
        <f>SUM('4.Ведомст'!G743)</f>
        <v>58383.5</v>
      </c>
      <c r="G36" s="9">
        <f>SUM('4.Ведомст'!H743)</f>
        <v>57801.2</v>
      </c>
      <c r="H36" s="7">
        <f t="shared" si="0"/>
        <v>99.002629167487385</v>
      </c>
    </row>
    <row r="37" spans="1:8" ht="63" x14ac:dyDescent="0.25">
      <c r="A37" s="80" t="s">
        <v>366</v>
      </c>
      <c r="B37" s="31" t="s">
        <v>501</v>
      </c>
      <c r="C37" s="31"/>
      <c r="D37" s="81"/>
      <c r="E37" s="81"/>
      <c r="F37" s="9">
        <f>F38+F39</f>
        <v>25424</v>
      </c>
      <c r="G37" s="9">
        <f>G38+G39</f>
        <v>25292.5</v>
      </c>
      <c r="H37" s="7">
        <f t="shared" si="0"/>
        <v>99.482772183763373</v>
      </c>
    </row>
    <row r="38" spans="1:8" ht="31.5" x14ac:dyDescent="0.25">
      <c r="A38" s="80" t="s">
        <v>44</v>
      </c>
      <c r="B38" s="31" t="s">
        <v>501</v>
      </c>
      <c r="C38" s="31">
        <v>200</v>
      </c>
      <c r="D38" s="81" t="s">
        <v>23</v>
      </c>
      <c r="E38" s="81" t="s">
        <v>9</v>
      </c>
      <c r="F38" s="9">
        <f>SUM('4.Ведомст'!G745)</f>
        <v>376.3</v>
      </c>
      <c r="G38" s="9">
        <f>SUM('4.Ведомст'!H745)</f>
        <v>373</v>
      </c>
      <c r="H38" s="7">
        <f t="shared" si="0"/>
        <v>99.1230401275578</v>
      </c>
    </row>
    <row r="39" spans="1:8" x14ac:dyDescent="0.25">
      <c r="A39" s="80" t="s">
        <v>34</v>
      </c>
      <c r="B39" s="31" t="s">
        <v>501</v>
      </c>
      <c r="C39" s="31">
        <v>300</v>
      </c>
      <c r="D39" s="81" t="s">
        <v>23</v>
      </c>
      <c r="E39" s="81" t="s">
        <v>9</v>
      </c>
      <c r="F39" s="9">
        <f>SUM('4.Ведомст'!G746)</f>
        <v>25047.7</v>
      </c>
      <c r="G39" s="9">
        <f>SUM('4.Ведомст'!H746)</f>
        <v>24919.5</v>
      </c>
      <c r="H39" s="7">
        <f t="shared" si="0"/>
        <v>99.488176559125179</v>
      </c>
    </row>
    <row r="40" spans="1:8" ht="141.75" x14ac:dyDescent="0.25">
      <c r="A40" s="126" t="s">
        <v>980</v>
      </c>
      <c r="B40" s="31" t="s">
        <v>981</v>
      </c>
      <c r="C40" s="31"/>
      <c r="D40" s="127"/>
      <c r="E40" s="127"/>
      <c r="F40" s="9">
        <f>SUM(F41:F42)</f>
        <v>273.60000000000002</v>
      </c>
      <c r="G40" s="9">
        <f t="shared" ref="G40" si="5">SUM(G41:G42)</f>
        <v>273.60000000000002</v>
      </c>
      <c r="H40" s="7">
        <f t="shared" si="0"/>
        <v>100</v>
      </c>
    </row>
    <row r="41" spans="1:8" ht="63" x14ac:dyDescent="0.25">
      <c r="A41" s="153" t="s">
        <v>43</v>
      </c>
      <c r="B41" s="31" t="s">
        <v>981</v>
      </c>
      <c r="C41" s="31">
        <v>100</v>
      </c>
      <c r="D41" s="154" t="s">
        <v>23</v>
      </c>
      <c r="E41" s="154" t="s">
        <v>70</v>
      </c>
      <c r="F41" s="9">
        <f>SUM('4.Ведомст'!G764)</f>
        <v>132.9</v>
      </c>
      <c r="G41" s="9">
        <f>SUM('4.Ведомст'!H764)</f>
        <v>132.9</v>
      </c>
      <c r="H41" s="7">
        <f t="shared" si="0"/>
        <v>100</v>
      </c>
    </row>
    <row r="42" spans="1:8" ht="31.5" x14ac:dyDescent="0.25">
      <c r="A42" s="126" t="s">
        <v>44</v>
      </c>
      <c r="B42" s="31" t="s">
        <v>981</v>
      </c>
      <c r="C42" s="31">
        <v>200</v>
      </c>
      <c r="D42" s="127" t="s">
        <v>23</v>
      </c>
      <c r="E42" s="127" t="s">
        <v>70</v>
      </c>
      <c r="F42" s="9">
        <f>SUM('4.Ведомст'!G765)</f>
        <v>140.69999999999999</v>
      </c>
      <c r="G42" s="9">
        <f>SUM('4.Ведомст'!H765)</f>
        <v>140.69999999999999</v>
      </c>
      <c r="H42" s="7">
        <f t="shared" si="0"/>
        <v>100</v>
      </c>
    </row>
    <row r="43" spans="1:8" ht="31.5" x14ac:dyDescent="0.25">
      <c r="A43" s="80" t="s">
        <v>724</v>
      </c>
      <c r="B43" s="31" t="s">
        <v>507</v>
      </c>
      <c r="C43" s="31"/>
      <c r="D43" s="81"/>
      <c r="E43" s="81"/>
      <c r="F43" s="9">
        <f>SUM(F44)</f>
        <v>7366.4</v>
      </c>
      <c r="G43" s="9">
        <f>SUM(G44)</f>
        <v>7365.2</v>
      </c>
      <c r="H43" s="7">
        <f t="shared" si="0"/>
        <v>99.983709817549965</v>
      </c>
    </row>
    <row r="44" spans="1:8" ht="47.25" x14ac:dyDescent="0.25">
      <c r="A44" s="80" t="s">
        <v>364</v>
      </c>
      <c r="B44" s="31" t="s">
        <v>508</v>
      </c>
      <c r="C44" s="31"/>
      <c r="D44" s="81"/>
      <c r="E44" s="81"/>
      <c r="F44" s="9">
        <f>F45+F46</f>
        <v>7366.4</v>
      </c>
      <c r="G44" s="9">
        <f>G45+G46</f>
        <v>7365.2</v>
      </c>
      <c r="H44" s="7">
        <f t="shared" si="0"/>
        <v>99.983709817549965</v>
      </c>
    </row>
    <row r="45" spans="1:8" ht="31.5" x14ac:dyDescent="0.25">
      <c r="A45" s="80" t="s">
        <v>44</v>
      </c>
      <c r="B45" s="31" t="s">
        <v>508</v>
      </c>
      <c r="C45" s="31">
        <v>200</v>
      </c>
      <c r="D45" s="81" t="s">
        <v>23</v>
      </c>
      <c r="E45" s="81" t="s">
        <v>9</v>
      </c>
      <c r="F45" s="9">
        <f>SUM('4.Ведомст'!G749)</f>
        <v>101.2</v>
      </c>
      <c r="G45" s="9">
        <f>SUM('4.Ведомст'!H749)</f>
        <v>100.2</v>
      </c>
      <c r="H45" s="7">
        <f t="shared" si="0"/>
        <v>99.011857707509876</v>
      </c>
    </row>
    <row r="46" spans="1:8" x14ac:dyDescent="0.25">
      <c r="A46" s="80" t="s">
        <v>34</v>
      </c>
      <c r="B46" s="31" t="s">
        <v>508</v>
      </c>
      <c r="C46" s="31">
        <v>300</v>
      </c>
      <c r="D46" s="81" t="s">
        <v>23</v>
      </c>
      <c r="E46" s="81" t="s">
        <v>9</v>
      </c>
      <c r="F46" s="9">
        <f>SUM('4.Ведомст'!G750)</f>
        <v>7265.2</v>
      </c>
      <c r="G46" s="9">
        <f>SUM('4.Ведомст'!H750)</f>
        <v>7265</v>
      </c>
      <c r="H46" s="7">
        <f t="shared" si="0"/>
        <v>99.997247150801087</v>
      </c>
    </row>
    <row r="47" spans="1:8" ht="31.5" x14ac:dyDescent="0.25">
      <c r="A47" s="80" t="s">
        <v>349</v>
      </c>
      <c r="B47" s="81" t="s">
        <v>350</v>
      </c>
      <c r="C47" s="31"/>
      <c r="D47" s="81"/>
      <c r="E47" s="81"/>
      <c r="F47" s="9">
        <f>SUM(F48+F51+F54+F57+F60+F63+F66+F69+F73+F76+F79+F82+F86+F89+F92+F95)+F84</f>
        <v>631993.5</v>
      </c>
      <c r="G47" s="9">
        <f>SUM(G48+G51+G54+G57+G60+G63+G66+G69+G73+G76+G79+G82+G86+G89+G92+G95)+G84</f>
        <v>621692.9</v>
      </c>
      <c r="H47" s="7">
        <f t="shared" si="0"/>
        <v>98.370141465062545</v>
      </c>
    </row>
    <row r="48" spans="1:8" ht="47.25" x14ac:dyDescent="0.25">
      <c r="A48" s="80" t="s">
        <v>514</v>
      </c>
      <c r="B48" s="81" t="s">
        <v>484</v>
      </c>
      <c r="C48" s="31"/>
      <c r="D48" s="81"/>
      <c r="E48" s="81"/>
      <c r="F48" s="9">
        <f>F49+F50</f>
        <v>170694.80000000002</v>
      </c>
      <c r="G48" s="9">
        <f>G49+G50</f>
        <v>170469</v>
      </c>
      <c r="H48" s="7">
        <f t="shared" si="0"/>
        <v>99.867717118506235</v>
      </c>
    </row>
    <row r="49" spans="1:8" ht="31.5" x14ac:dyDescent="0.25">
      <c r="A49" s="80" t="s">
        <v>44</v>
      </c>
      <c r="B49" s="81" t="s">
        <v>484</v>
      </c>
      <c r="C49" s="31">
        <v>200</v>
      </c>
      <c r="D49" s="81" t="s">
        <v>23</v>
      </c>
      <c r="E49" s="81" t="s">
        <v>46</v>
      </c>
      <c r="F49" s="9">
        <f>SUM('4.Ведомст'!G647)</f>
        <v>2586.6</v>
      </c>
      <c r="G49" s="9">
        <f>SUM('4.Ведомст'!H647)</f>
        <v>2533.6</v>
      </c>
      <c r="H49" s="7">
        <f t="shared" si="0"/>
        <v>97.950978117992733</v>
      </c>
    </row>
    <row r="50" spans="1:8" x14ac:dyDescent="0.25">
      <c r="A50" s="80" t="s">
        <v>34</v>
      </c>
      <c r="B50" s="81" t="s">
        <v>484</v>
      </c>
      <c r="C50" s="31">
        <v>300</v>
      </c>
      <c r="D50" s="81" t="s">
        <v>23</v>
      </c>
      <c r="E50" s="81" t="s">
        <v>46</v>
      </c>
      <c r="F50" s="9">
        <f>SUM('4.Ведомст'!G648)</f>
        <v>168108.2</v>
      </c>
      <c r="G50" s="9">
        <f>SUM('4.Ведомст'!H648)</f>
        <v>167935.4</v>
      </c>
      <c r="H50" s="7">
        <f t="shared" si="0"/>
        <v>99.897209059403409</v>
      </c>
    </row>
    <row r="51" spans="1:8" ht="47.25" x14ac:dyDescent="0.25">
      <c r="A51" s="80" t="s">
        <v>351</v>
      </c>
      <c r="B51" s="81" t="s">
        <v>485</v>
      </c>
      <c r="C51" s="81"/>
      <c r="D51" s="81"/>
      <c r="E51" s="81"/>
      <c r="F51" s="9">
        <f>F52+F53</f>
        <v>9281.9</v>
      </c>
      <c r="G51" s="9">
        <f>G52+G53</f>
        <v>9281.9</v>
      </c>
      <c r="H51" s="7">
        <f t="shared" si="0"/>
        <v>100</v>
      </c>
    </row>
    <row r="52" spans="1:8" ht="31.5" x14ac:dyDescent="0.25">
      <c r="A52" s="80" t="s">
        <v>44</v>
      </c>
      <c r="B52" s="81" t="s">
        <v>485</v>
      </c>
      <c r="C52" s="81" t="s">
        <v>83</v>
      </c>
      <c r="D52" s="81" t="s">
        <v>23</v>
      </c>
      <c r="E52" s="81" t="s">
        <v>46</v>
      </c>
      <c r="F52" s="9">
        <f>SUM('4.Ведомст'!G650)</f>
        <v>138</v>
      </c>
      <c r="G52" s="9">
        <f>SUM('4.Ведомст'!H650)</f>
        <v>137.9</v>
      </c>
      <c r="H52" s="7">
        <f t="shared" si="0"/>
        <v>99.927536231884062</v>
      </c>
    </row>
    <row r="53" spans="1:8" x14ac:dyDescent="0.25">
      <c r="A53" s="80" t="s">
        <v>34</v>
      </c>
      <c r="B53" s="81" t="s">
        <v>485</v>
      </c>
      <c r="C53" s="81" t="s">
        <v>91</v>
      </c>
      <c r="D53" s="81" t="s">
        <v>23</v>
      </c>
      <c r="E53" s="81" t="s">
        <v>46</v>
      </c>
      <c r="F53" s="9">
        <f>SUM('4.Ведомст'!G651)</f>
        <v>9143.9</v>
      </c>
      <c r="G53" s="9">
        <f>SUM('4.Ведомст'!H651)</f>
        <v>9144</v>
      </c>
      <c r="H53" s="7">
        <f t="shared" si="0"/>
        <v>100.00109362525838</v>
      </c>
    </row>
    <row r="54" spans="1:8" ht="47.25" x14ac:dyDescent="0.25">
      <c r="A54" s="80" t="s">
        <v>352</v>
      </c>
      <c r="B54" s="81" t="s">
        <v>486</v>
      </c>
      <c r="C54" s="81"/>
      <c r="D54" s="81"/>
      <c r="E54" s="81"/>
      <c r="F54" s="9">
        <f>F55+F56</f>
        <v>122822</v>
      </c>
      <c r="G54" s="9">
        <f>G55+G56</f>
        <v>122762.5</v>
      </c>
      <c r="H54" s="7">
        <f t="shared" si="0"/>
        <v>99.951555910178953</v>
      </c>
    </row>
    <row r="55" spans="1:8" ht="31.5" x14ac:dyDescent="0.25">
      <c r="A55" s="80" t="s">
        <v>44</v>
      </c>
      <c r="B55" s="81" t="s">
        <v>486</v>
      </c>
      <c r="C55" s="81" t="s">
        <v>83</v>
      </c>
      <c r="D55" s="81" t="s">
        <v>23</v>
      </c>
      <c r="E55" s="81" t="s">
        <v>46</v>
      </c>
      <c r="F55" s="9">
        <f>SUM('4.Ведомст'!G653)</f>
        <v>1823.8</v>
      </c>
      <c r="G55" s="9">
        <f>SUM('4.Ведомст'!H653)</f>
        <v>1823.8</v>
      </c>
      <c r="H55" s="7">
        <f t="shared" si="0"/>
        <v>100</v>
      </c>
    </row>
    <row r="56" spans="1:8" x14ac:dyDescent="0.25">
      <c r="A56" s="80" t="s">
        <v>34</v>
      </c>
      <c r="B56" s="81" t="s">
        <v>486</v>
      </c>
      <c r="C56" s="81" t="s">
        <v>91</v>
      </c>
      <c r="D56" s="81" t="s">
        <v>23</v>
      </c>
      <c r="E56" s="81" t="s">
        <v>46</v>
      </c>
      <c r="F56" s="9">
        <f>SUM('4.Ведомст'!G654)</f>
        <v>120998.2</v>
      </c>
      <c r="G56" s="9">
        <f>SUM('4.Ведомст'!H654)</f>
        <v>120938.7</v>
      </c>
      <c r="H56" s="7">
        <f t="shared" si="0"/>
        <v>99.950825714762701</v>
      </c>
    </row>
    <row r="57" spans="1:8" ht="63" x14ac:dyDescent="0.25">
      <c r="A57" s="80" t="s">
        <v>353</v>
      </c>
      <c r="B57" s="81" t="s">
        <v>487</v>
      </c>
      <c r="C57" s="81"/>
      <c r="D57" s="81"/>
      <c r="E57" s="81"/>
      <c r="F57" s="9">
        <f>F58+F59</f>
        <v>365.9</v>
      </c>
      <c r="G57" s="9">
        <f>G58+G59</f>
        <v>316.5</v>
      </c>
      <c r="H57" s="7">
        <f t="shared" si="0"/>
        <v>86.499043454495776</v>
      </c>
    </row>
    <row r="58" spans="1:8" ht="31.5" x14ac:dyDescent="0.25">
      <c r="A58" s="80" t="s">
        <v>44</v>
      </c>
      <c r="B58" s="81" t="s">
        <v>487</v>
      </c>
      <c r="C58" s="81" t="s">
        <v>83</v>
      </c>
      <c r="D58" s="81" t="s">
        <v>23</v>
      </c>
      <c r="E58" s="81" t="s">
        <v>46</v>
      </c>
      <c r="F58" s="9">
        <f>SUM('4.Ведомст'!G656)</f>
        <v>8</v>
      </c>
      <c r="G58" s="9">
        <f>SUM('4.Ведомст'!H656)</f>
        <v>4.8</v>
      </c>
      <c r="H58" s="7">
        <f t="shared" si="0"/>
        <v>60</v>
      </c>
    </row>
    <row r="59" spans="1:8" x14ac:dyDescent="0.25">
      <c r="A59" s="80" t="s">
        <v>34</v>
      </c>
      <c r="B59" s="81" t="s">
        <v>487</v>
      </c>
      <c r="C59" s="81" t="s">
        <v>91</v>
      </c>
      <c r="D59" s="81" t="s">
        <v>23</v>
      </c>
      <c r="E59" s="81" t="s">
        <v>46</v>
      </c>
      <c r="F59" s="9">
        <f>SUM('4.Ведомст'!G657)</f>
        <v>357.9</v>
      </c>
      <c r="G59" s="9">
        <f>SUM('4.Ведомст'!H657)</f>
        <v>311.7</v>
      </c>
      <c r="H59" s="7">
        <f t="shared" si="0"/>
        <v>87.091366303436715</v>
      </c>
    </row>
    <row r="60" spans="1:8" ht="63" x14ac:dyDescent="0.25">
      <c r="A60" s="80" t="s">
        <v>354</v>
      </c>
      <c r="B60" s="81" t="s">
        <v>488</v>
      </c>
      <c r="C60" s="81"/>
      <c r="D60" s="81"/>
      <c r="E60" s="81"/>
      <c r="F60" s="9">
        <f>F61+F62</f>
        <v>17.2</v>
      </c>
      <c r="G60" s="9">
        <f>G61+G62</f>
        <v>16.7</v>
      </c>
      <c r="H60" s="7">
        <f t="shared" si="0"/>
        <v>97.093023255813947</v>
      </c>
    </row>
    <row r="61" spans="1:8" ht="31.5" x14ac:dyDescent="0.25">
      <c r="A61" s="80" t="s">
        <v>44</v>
      </c>
      <c r="B61" s="81" t="s">
        <v>488</v>
      </c>
      <c r="C61" s="81" t="s">
        <v>83</v>
      </c>
      <c r="D61" s="81" t="s">
        <v>23</v>
      </c>
      <c r="E61" s="81" t="s">
        <v>46</v>
      </c>
      <c r="F61" s="9">
        <f>SUM('4.Ведомст'!G659)</f>
        <v>0.4</v>
      </c>
      <c r="G61" s="9">
        <f>SUM('4.Ведомст'!H659)</f>
        <v>0.2</v>
      </c>
      <c r="H61" s="7">
        <f t="shared" si="0"/>
        <v>50</v>
      </c>
    </row>
    <row r="62" spans="1:8" x14ac:dyDescent="0.25">
      <c r="A62" s="80" t="s">
        <v>34</v>
      </c>
      <c r="B62" s="81" t="s">
        <v>488</v>
      </c>
      <c r="C62" s="81" t="s">
        <v>91</v>
      </c>
      <c r="D62" s="81" t="s">
        <v>23</v>
      </c>
      <c r="E62" s="81" t="s">
        <v>46</v>
      </c>
      <c r="F62" s="9">
        <f>SUM('4.Ведомст'!G660)</f>
        <v>16.8</v>
      </c>
      <c r="G62" s="9">
        <f>SUM('4.Ведомст'!H660)</f>
        <v>16.5</v>
      </c>
      <c r="H62" s="7">
        <f t="shared" si="0"/>
        <v>98.214285714285708</v>
      </c>
    </row>
    <row r="63" spans="1:8" ht="63" x14ac:dyDescent="0.25">
      <c r="A63" s="80" t="s">
        <v>355</v>
      </c>
      <c r="B63" s="81" t="s">
        <v>489</v>
      </c>
      <c r="C63" s="81"/>
      <c r="D63" s="81"/>
      <c r="E63" s="81"/>
      <c r="F63" s="9">
        <f>F64+F65</f>
        <v>10882.5</v>
      </c>
      <c r="G63" s="9">
        <f>G64+G65</f>
        <v>10882.5</v>
      </c>
      <c r="H63" s="7">
        <f t="shared" si="0"/>
        <v>100</v>
      </c>
    </row>
    <row r="64" spans="1:8" ht="31.5" x14ac:dyDescent="0.25">
      <c r="A64" s="80" t="s">
        <v>44</v>
      </c>
      <c r="B64" s="81" t="s">
        <v>489</v>
      </c>
      <c r="C64" s="81" t="s">
        <v>83</v>
      </c>
      <c r="D64" s="81" t="s">
        <v>23</v>
      </c>
      <c r="E64" s="81" t="s">
        <v>46</v>
      </c>
      <c r="F64" s="9">
        <f>SUM('4.Ведомст'!G662)</f>
        <v>682.8</v>
      </c>
      <c r="G64" s="9">
        <f>SUM('4.Ведомст'!H662)</f>
        <v>682.8</v>
      </c>
      <c r="H64" s="7">
        <f t="shared" si="0"/>
        <v>100</v>
      </c>
    </row>
    <row r="65" spans="1:8" x14ac:dyDescent="0.25">
      <c r="A65" s="80" t="s">
        <v>34</v>
      </c>
      <c r="B65" s="81" t="s">
        <v>489</v>
      </c>
      <c r="C65" s="81" t="s">
        <v>91</v>
      </c>
      <c r="D65" s="81" t="s">
        <v>23</v>
      </c>
      <c r="E65" s="81" t="s">
        <v>46</v>
      </c>
      <c r="F65" s="9">
        <f>SUM('4.Ведомст'!G663)</f>
        <v>10199.700000000001</v>
      </c>
      <c r="G65" s="9">
        <f>SUM('4.Ведомст'!H663)</f>
        <v>10199.700000000001</v>
      </c>
      <c r="H65" s="7">
        <f t="shared" si="0"/>
        <v>100</v>
      </c>
    </row>
    <row r="66" spans="1:8" ht="47.25" x14ac:dyDescent="0.25">
      <c r="A66" s="80" t="s">
        <v>368</v>
      </c>
      <c r="B66" s="81" t="s">
        <v>490</v>
      </c>
      <c r="C66" s="81"/>
      <c r="D66" s="81"/>
      <c r="E66" s="81"/>
      <c r="F66" s="9">
        <f>F67+F68</f>
        <v>159362.29999999999</v>
      </c>
      <c r="G66" s="9">
        <f>G67+G68</f>
        <v>152751.6</v>
      </c>
      <c r="H66" s="7">
        <f t="shared" si="0"/>
        <v>95.851779247663984</v>
      </c>
    </row>
    <row r="67" spans="1:8" ht="31.5" x14ac:dyDescent="0.25">
      <c r="A67" s="80" t="s">
        <v>44</v>
      </c>
      <c r="B67" s="81" t="s">
        <v>490</v>
      </c>
      <c r="C67" s="81" t="s">
        <v>83</v>
      </c>
      <c r="D67" s="81" t="s">
        <v>23</v>
      </c>
      <c r="E67" s="81" t="s">
        <v>46</v>
      </c>
      <c r="F67" s="9">
        <f>SUM('4.Ведомст'!G665)</f>
        <v>3139.3</v>
      </c>
      <c r="G67" s="9">
        <f>SUM('4.Ведомст'!H665)</f>
        <v>2268.1</v>
      </c>
      <c r="H67" s="7">
        <f t="shared" si="0"/>
        <v>72.248590450100338</v>
      </c>
    </row>
    <row r="68" spans="1:8" x14ac:dyDescent="0.25">
      <c r="A68" s="80" t="s">
        <v>34</v>
      </c>
      <c r="B68" s="81" t="s">
        <v>490</v>
      </c>
      <c r="C68" s="81" t="s">
        <v>91</v>
      </c>
      <c r="D68" s="81" t="s">
        <v>23</v>
      </c>
      <c r="E68" s="81" t="s">
        <v>46</v>
      </c>
      <c r="F68" s="9">
        <f>SUM('4.Ведомст'!G666)</f>
        <v>156223</v>
      </c>
      <c r="G68" s="9">
        <f>SUM('4.Ведомст'!H666)</f>
        <v>150483.5</v>
      </c>
      <c r="H68" s="7">
        <f t="shared" si="0"/>
        <v>96.326085147513481</v>
      </c>
    </row>
    <row r="69" spans="1:8" ht="47.25" x14ac:dyDescent="0.25">
      <c r="A69" s="80" t="s">
        <v>359</v>
      </c>
      <c r="B69" s="81" t="s">
        <v>491</v>
      </c>
      <c r="C69" s="81"/>
      <c r="D69" s="81"/>
      <c r="E69" s="81"/>
      <c r="F69" s="9">
        <f>SUM(F70:F72)</f>
        <v>10167.400000000001</v>
      </c>
      <c r="G69" s="9">
        <f>SUM(G70:G72)</f>
        <v>10143.300000000001</v>
      </c>
      <c r="H69" s="7">
        <f t="shared" si="0"/>
        <v>99.762967917068266</v>
      </c>
    </row>
    <row r="70" spans="1:8" ht="31.5" x14ac:dyDescent="0.25">
      <c r="A70" s="80" t="s">
        <v>44</v>
      </c>
      <c r="B70" s="81" t="s">
        <v>491</v>
      </c>
      <c r="C70" s="81" t="s">
        <v>83</v>
      </c>
      <c r="D70" s="81" t="s">
        <v>23</v>
      </c>
      <c r="E70" s="81" t="s">
        <v>46</v>
      </c>
      <c r="F70" s="9">
        <f>SUM('4.Ведомст'!G668)</f>
        <v>52.9</v>
      </c>
      <c r="G70" s="9">
        <f>SUM('4.Ведомст'!H668)</f>
        <v>52.9</v>
      </c>
      <c r="H70" s="7">
        <f t="shared" ref="H70:H133" si="6">SUM(G70/F70*100)</f>
        <v>100</v>
      </c>
    </row>
    <row r="71" spans="1:8" x14ac:dyDescent="0.25">
      <c r="A71" s="80" t="s">
        <v>34</v>
      </c>
      <c r="B71" s="81" t="s">
        <v>491</v>
      </c>
      <c r="C71" s="81" t="s">
        <v>91</v>
      </c>
      <c r="D71" s="81" t="s">
        <v>23</v>
      </c>
      <c r="E71" s="81" t="s">
        <v>46</v>
      </c>
      <c r="F71" s="9">
        <f>SUM('4.Ведомст'!G669+'4.Ведомст'!G1204+'4.Ведомст'!G1408)</f>
        <v>9491.4000000000015</v>
      </c>
      <c r="G71" s="9">
        <f>SUM('4.Ведомст'!H669+'4.Ведомст'!H1204+'4.Ведомст'!H1408)</f>
        <v>9440.9000000000015</v>
      </c>
      <c r="H71" s="7">
        <f t="shared" si="6"/>
        <v>99.467939397770607</v>
      </c>
    </row>
    <row r="72" spans="1:8" ht="31.5" x14ac:dyDescent="0.25">
      <c r="A72" s="80" t="s">
        <v>113</v>
      </c>
      <c r="B72" s="81" t="s">
        <v>491</v>
      </c>
      <c r="C72" s="81" t="s">
        <v>114</v>
      </c>
      <c r="D72" s="81" t="s">
        <v>23</v>
      </c>
      <c r="E72" s="81" t="s">
        <v>46</v>
      </c>
      <c r="F72" s="9">
        <f>SUM('4.Ведомст'!G1205)+'4.Ведомст'!G1409</f>
        <v>623.1</v>
      </c>
      <c r="G72" s="9">
        <f>SUM('4.Ведомст'!H1205)+'4.Ведомст'!H1409</f>
        <v>649.5</v>
      </c>
      <c r="H72" s="7">
        <f t="shared" si="6"/>
        <v>104.23688011555127</v>
      </c>
    </row>
    <row r="73" spans="1:8" ht="63" x14ac:dyDescent="0.25">
      <c r="A73" s="80" t="s">
        <v>360</v>
      </c>
      <c r="B73" s="81" t="s">
        <v>492</v>
      </c>
      <c r="C73" s="81"/>
      <c r="D73" s="81"/>
      <c r="E73" s="81"/>
      <c r="F73" s="9">
        <f>F74+F75</f>
        <v>2350.3000000000002</v>
      </c>
      <c r="G73" s="9">
        <f>G74+G75</f>
        <v>2350.3000000000002</v>
      </c>
      <c r="H73" s="7">
        <f t="shared" si="6"/>
        <v>100</v>
      </c>
    </row>
    <row r="74" spans="1:8" ht="31.5" x14ac:dyDescent="0.25">
      <c r="A74" s="80" t="s">
        <v>44</v>
      </c>
      <c r="B74" s="81" t="s">
        <v>492</v>
      </c>
      <c r="C74" s="81" t="s">
        <v>83</v>
      </c>
      <c r="D74" s="81" t="s">
        <v>23</v>
      </c>
      <c r="E74" s="81" t="s">
        <v>46</v>
      </c>
      <c r="F74" s="9">
        <f>SUM('4.Ведомст'!G671)</f>
        <v>37.299999999999997</v>
      </c>
      <c r="G74" s="9">
        <f>SUM('4.Ведомст'!H671)</f>
        <v>37.299999999999997</v>
      </c>
      <c r="H74" s="7">
        <f t="shared" si="6"/>
        <v>100</v>
      </c>
    </row>
    <row r="75" spans="1:8" x14ac:dyDescent="0.25">
      <c r="A75" s="80" t="s">
        <v>34</v>
      </c>
      <c r="B75" s="81" t="s">
        <v>492</v>
      </c>
      <c r="C75" s="81" t="s">
        <v>91</v>
      </c>
      <c r="D75" s="81" t="s">
        <v>23</v>
      </c>
      <c r="E75" s="81" t="s">
        <v>46</v>
      </c>
      <c r="F75" s="9">
        <f>SUM('4.Ведомст'!G672)</f>
        <v>2313</v>
      </c>
      <c r="G75" s="9">
        <f>SUM('4.Ведомст'!H672)</f>
        <v>2313</v>
      </c>
      <c r="H75" s="7">
        <f t="shared" si="6"/>
        <v>100</v>
      </c>
    </row>
    <row r="76" spans="1:8" ht="31.5" x14ac:dyDescent="0.25">
      <c r="A76" s="80" t="s">
        <v>361</v>
      </c>
      <c r="B76" s="81" t="s">
        <v>493</v>
      </c>
      <c r="C76" s="81"/>
      <c r="D76" s="81"/>
      <c r="E76" s="81"/>
      <c r="F76" s="9">
        <f>F77+F78</f>
        <v>0.1</v>
      </c>
      <c r="G76" s="9">
        <f>G77+G78</f>
        <v>0</v>
      </c>
      <c r="H76" s="7">
        <f t="shared" si="6"/>
        <v>0</v>
      </c>
    </row>
    <row r="77" spans="1:8" ht="31.5" hidden="1" x14ac:dyDescent="0.25">
      <c r="A77" s="80" t="s">
        <v>44</v>
      </c>
      <c r="B77" s="81" t="s">
        <v>493</v>
      </c>
      <c r="C77" s="81" t="s">
        <v>83</v>
      </c>
      <c r="D77" s="81" t="s">
        <v>23</v>
      </c>
      <c r="E77" s="81" t="s">
        <v>46</v>
      </c>
      <c r="F77" s="9">
        <f>SUM('4.Ведомст'!G674)</f>
        <v>0</v>
      </c>
      <c r="G77" s="9">
        <f>SUM('4.Ведомст'!H674)</f>
        <v>0</v>
      </c>
      <c r="H77" s="7" t="e">
        <f t="shared" si="6"/>
        <v>#DIV/0!</v>
      </c>
    </row>
    <row r="78" spans="1:8" x14ac:dyDescent="0.25">
      <c r="A78" s="80" t="s">
        <v>34</v>
      </c>
      <c r="B78" s="81" t="s">
        <v>493</v>
      </c>
      <c r="C78" s="81" t="s">
        <v>91</v>
      </c>
      <c r="D78" s="81" t="s">
        <v>23</v>
      </c>
      <c r="E78" s="81" t="s">
        <v>46</v>
      </c>
      <c r="F78" s="9">
        <f>SUM('4.Ведомст'!G675)</f>
        <v>0.1</v>
      </c>
      <c r="G78" s="9">
        <f>SUM('4.Ведомст'!H675)</f>
        <v>0</v>
      </c>
      <c r="H78" s="7">
        <f t="shared" si="6"/>
        <v>0</v>
      </c>
    </row>
    <row r="79" spans="1:8" ht="94.5" x14ac:dyDescent="0.25">
      <c r="A79" s="80" t="s">
        <v>796</v>
      </c>
      <c r="B79" s="81" t="s">
        <v>494</v>
      </c>
      <c r="C79" s="81"/>
      <c r="D79" s="81"/>
      <c r="E79" s="81"/>
      <c r="F79" s="9">
        <f>F80+F81</f>
        <v>13160.800000000001</v>
      </c>
      <c r="G79" s="9">
        <f>G80+G81</f>
        <v>13125.8</v>
      </c>
      <c r="H79" s="7">
        <f t="shared" si="6"/>
        <v>99.73405871983465</v>
      </c>
    </row>
    <row r="80" spans="1:8" ht="31.5" x14ac:dyDescent="0.25">
      <c r="A80" s="80" t="s">
        <v>44</v>
      </c>
      <c r="B80" s="81" t="s">
        <v>494</v>
      </c>
      <c r="C80" s="81" t="s">
        <v>83</v>
      </c>
      <c r="D80" s="81" t="s">
        <v>23</v>
      </c>
      <c r="E80" s="81" t="s">
        <v>46</v>
      </c>
      <c r="F80" s="9">
        <f>SUM('4.Ведомст'!G677)</f>
        <v>151.6</v>
      </c>
      <c r="G80" s="9">
        <f>SUM('4.Ведомст'!H677)</f>
        <v>151</v>
      </c>
      <c r="H80" s="7">
        <f t="shared" si="6"/>
        <v>99.604221635883903</v>
      </c>
    </row>
    <row r="81" spans="1:8" x14ac:dyDescent="0.25">
      <c r="A81" s="80" t="s">
        <v>34</v>
      </c>
      <c r="B81" s="81" t="s">
        <v>494</v>
      </c>
      <c r="C81" s="81" t="s">
        <v>91</v>
      </c>
      <c r="D81" s="81" t="s">
        <v>23</v>
      </c>
      <c r="E81" s="81" t="s">
        <v>46</v>
      </c>
      <c r="F81" s="9">
        <f>SUM('4.Ведомст'!G678)</f>
        <v>13009.2</v>
      </c>
      <c r="G81" s="9">
        <f>SUM('4.Ведомст'!H678)</f>
        <v>12974.8</v>
      </c>
      <c r="H81" s="7">
        <f t="shared" si="6"/>
        <v>99.735571749223624</v>
      </c>
    </row>
    <row r="82" spans="1:8" ht="66" customHeight="1" x14ac:dyDescent="0.25">
      <c r="A82" s="11" t="s">
        <v>800</v>
      </c>
      <c r="B82" s="81" t="s">
        <v>781</v>
      </c>
      <c r="C82" s="81"/>
      <c r="D82" s="81"/>
      <c r="E82" s="81"/>
      <c r="F82" s="9">
        <f>SUM(F83:F83)</f>
        <v>71.8</v>
      </c>
      <c r="G82" s="9">
        <f>SUM(G83:G83)</f>
        <v>71.8</v>
      </c>
      <c r="H82" s="7">
        <f t="shared" si="6"/>
        <v>100</v>
      </c>
    </row>
    <row r="83" spans="1:8" ht="31.5" x14ac:dyDescent="0.25">
      <c r="A83" s="80" t="s">
        <v>44</v>
      </c>
      <c r="B83" s="81" t="s">
        <v>781</v>
      </c>
      <c r="C83" s="81" t="s">
        <v>83</v>
      </c>
      <c r="D83" s="81" t="s">
        <v>23</v>
      </c>
      <c r="E83" s="81" t="s">
        <v>70</v>
      </c>
      <c r="F83" s="9">
        <f>SUM('4.Ведомст'!G768)</f>
        <v>71.8</v>
      </c>
      <c r="G83" s="9">
        <f>SUM('4.Ведомст'!H768)</f>
        <v>71.8</v>
      </c>
      <c r="H83" s="7">
        <f t="shared" si="6"/>
        <v>100</v>
      </c>
    </row>
    <row r="84" spans="1:8" ht="110.25" x14ac:dyDescent="0.25">
      <c r="A84" s="103" t="s">
        <v>891</v>
      </c>
      <c r="B84" s="31" t="s">
        <v>840</v>
      </c>
      <c r="C84" s="81"/>
      <c r="D84" s="81"/>
      <c r="E84" s="81"/>
      <c r="F84" s="9">
        <f>SUM(F85)</f>
        <v>88.2</v>
      </c>
      <c r="G84" s="9">
        <f t="shared" ref="G84" si="7">SUM(G85)</f>
        <v>87.9</v>
      </c>
      <c r="H84" s="7">
        <f t="shared" si="6"/>
        <v>99.659863945578238</v>
      </c>
    </row>
    <row r="85" spans="1:8" ht="31.5" x14ac:dyDescent="0.25">
      <c r="A85" s="80" t="s">
        <v>44</v>
      </c>
      <c r="B85" s="31" t="s">
        <v>840</v>
      </c>
      <c r="C85" s="81" t="s">
        <v>83</v>
      </c>
      <c r="D85" s="81" t="s">
        <v>23</v>
      </c>
      <c r="E85" s="81" t="s">
        <v>70</v>
      </c>
      <c r="F85" s="9">
        <f>SUM('4.Ведомст'!G771)</f>
        <v>88.2</v>
      </c>
      <c r="G85" s="9">
        <f>SUM('4.Ведомст'!H771)</f>
        <v>87.9</v>
      </c>
      <c r="H85" s="7">
        <f t="shared" si="6"/>
        <v>99.659863945578238</v>
      </c>
    </row>
    <row r="86" spans="1:8" ht="47.25" x14ac:dyDescent="0.25">
      <c r="A86" s="80" t="s">
        <v>357</v>
      </c>
      <c r="B86" s="81" t="s">
        <v>495</v>
      </c>
      <c r="C86" s="81"/>
      <c r="D86" s="81"/>
      <c r="E86" s="81"/>
      <c r="F86" s="9">
        <f>F87+F88</f>
        <v>15867</v>
      </c>
      <c r="G86" s="9">
        <f>G87+G88</f>
        <v>15867</v>
      </c>
      <c r="H86" s="7">
        <f t="shared" si="6"/>
        <v>100</v>
      </c>
    </row>
    <row r="87" spans="1:8" ht="31.5" x14ac:dyDescent="0.25">
      <c r="A87" s="80" t="s">
        <v>44</v>
      </c>
      <c r="B87" s="81" t="s">
        <v>495</v>
      </c>
      <c r="C87" s="81" t="s">
        <v>83</v>
      </c>
      <c r="D87" s="81" t="s">
        <v>23</v>
      </c>
      <c r="E87" s="81" t="s">
        <v>46</v>
      </c>
      <c r="F87" s="9">
        <f>SUM('4.Ведомст'!G680)</f>
        <v>232.9</v>
      </c>
      <c r="G87" s="9">
        <f>SUM('4.Ведомст'!H680)</f>
        <v>232.9</v>
      </c>
      <c r="H87" s="7">
        <f t="shared" si="6"/>
        <v>100</v>
      </c>
    </row>
    <row r="88" spans="1:8" x14ac:dyDescent="0.25">
      <c r="A88" s="80" t="s">
        <v>34</v>
      </c>
      <c r="B88" s="81" t="s">
        <v>495</v>
      </c>
      <c r="C88" s="81" t="s">
        <v>91</v>
      </c>
      <c r="D88" s="81" t="s">
        <v>23</v>
      </c>
      <c r="E88" s="81" t="s">
        <v>46</v>
      </c>
      <c r="F88" s="9">
        <f>SUM('4.Ведомст'!G681)</f>
        <v>15634.1</v>
      </c>
      <c r="G88" s="9">
        <f>SUM('4.Ведомст'!H681)</f>
        <v>15634.1</v>
      </c>
      <c r="H88" s="7">
        <f t="shared" si="6"/>
        <v>100</v>
      </c>
    </row>
    <row r="89" spans="1:8" ht="31.5" x14ac:dyDescent="0.25">
      <c r="A89" s="80" t="s">
        <v>358</v>
      </c>
      <c r="B89" s="81" t="s">
        <v>496</v>
      </c>
      <c r="C89" s="81"/>
      <c r="D89" s="81"/>
      <c r="E89" s="81"/>
      <c r="F89" s="9">
        <f>F90+F91</f>
        <v>92943.8</v>
      </c>
      <c r="G89" s="9">
        <f>G90+G91</f>
        <v>89581.900000000009</v>
      </c>
      <c r="H89" s="7">
        <f t="shared" si="6"/>
        <v>96.382867926639548</v>
      </c>
    </row>
    <row r="90" spans="1:8" ht="31.5" x14ac:dyDescent="0.25">
      <c r="A90" s="80" t="s">
        <v>44</v>
      </c>
      <c r="B90" s="81" t="s">
        <v>496</v>
      </c>
      <c r="C90" s="81" t="s">
        <v>83</v>
      </c>
      <c r="D90" s="81" t="s">
        <v>23</v>
      </c>
      <c r="E90" s="81" t="s">
        <v>46</v>
      </c>
      <c r="F90" s="9">
        <f>SUM('4.Ведомст'!G683)</f>
        <v>2173.8000000000002</v>
      </c>
      <c r="G90" s="9">
        <f>SUM('4.Ведомст'!H683)</f>
        <v>710.3</v>
      </c>
      <c r="H90" s="7">
        <f t="shared" si="6"/>
        <v>32.675499125954545</v>
      </c>
    </row>
    <row r="91" spans="1:8" x14ac:dyDescent="0.25">
      <c r="A91" s="80" t="s">
        <v>34</v>
      </c>
      <c r="B91" s="81" t="s">
        <v>496</v>
      </c>
      <c r="C91" s="81" t="s">
        <v>91</v>
      </c>
      <c r="D91" s="81" t="s">
        <v>23</v>
      </c>
      <c r="E91" s="81" t="s">
        <v>46</v>
      </c>
      <c r="F91" s="9">
        <f>SUM('4.Ведомст'!G684)</f>
        <v>90770</v>
      </c>
      <c r="G91" s="9">
        <f>SUM('4.Ведомст'!H684)</f>
        <v>88871.6</v>
      </c>
      <c r="H91" s="7">
        <f t="shared" si="6"/>
        <v>97.908560096948335</v>
      </c>
    </row>
    <row r="92" spans="1:8" ht="31.5" x14ac:dyDescent="0.25">
      <c r="A92" s="80" t="s">
        <v>471</v>
      </c>
      <c r="B92" s="81" t="s">
        <v>497</v>
      </c>
      <c r="C92" s="81"/>
      <c r="D92" s="81"/>
      <c r="E92" s="81"/>
      <c r="F92" s="9">
        <f>SUM(F93:F94)</f>
        <v>17714.099999999999</v>
      </c>
      <c r="G92" s="9">
        <f>SUM(G93:G94)</f>
        <v>17714.099999999999</v>
      </c>
      <c r="H92" s="7">
        <f t="shared" si="6"/>
        <v>100</v>
      </c>
    </row>
    <row r="93" spans="1:8" ht="31.5" hidden="1" x14ac:dyDescent="0.25">
      <c r="A93" s="80" t="s">
        <v>44</v>
      </c>
      <c r="B93" s="81" t="s">
        <v>401</v>
      </c>
      <c r="C93" s="81" t="s">
        <v>83</v>
      </c>
      <c r="D93" s="81" t="s">
        <v>23</v>
      </c>
      <c r="E93" s="81" t="s">
        <v>46</v>
      </c>
      <c r="F93" s="9"/>
      <c r="G93" s="9"/>
      <c r="H93" s="7" t="e">
        <f t="shared" si="6"/>
        <v>#DIV/0!</v>
      </c>
    </row>
    <row r="94" spans="1:8" x14ac:dyDescent="0.25">
      <c r="A94" s="80" t="s">
        <v>34</v>
      </c>
      <c r="B94" s="81" t="s">
        <v>497</v>
      </c>
      <c r="C94" s="81" t="s">
        <v>91</v>
      </c>
      <c r="D94" s="81" t="s">
        <v>23</v>
      </c>
      <c r="E94" s="81" t="s">
        <v>46</v>
      </c>
      <c r="F94" s="9">
        <f>SUM('4.Ведомст'!G687)</f>
        <v>17714.099999999999</v>
      </c>
      <c r="G94" s="9">
        <f>SUM('4.Ведомст'!H687)</f>
        <v>17714.099999999999</v>
      </c>
      <c r="H94" s="7">
        <f t="shared" si="6"/>
        <v>100</v>
      </c>
    </row>
    <row r="95" spans="1:8" ht="63" x14ac:dyDescent="0.25">
      <c r="A95" s="80" t="s">
        <v>505</v>
      </c>
      <c r="B95" s="81" t="s">
        <v>504</v>
      </c>
      <c r="C95" s="81"/>
      <c r="D95" s="81"/>
      <c r="E95" s="81"/>
      <c r="F95" s="9">
        <f>SUM(F96)</f>
        <v>6203.4</v>
      </c>
      <c r="G95" s="9">
        <f>SUM(G96)</f>
        <v>6270.1</v>
      </c>
      <c r="H95" s="7">
        <f t="shared" si="6"/>
        <v>101.07521681658447</v>
      </c>
    </row>
    <row r="96" spans="1:8" ht="47.25" x14ac:dyDescent="0.25">
      <c r="A96" s="80" t="s">
        <v>368</v>
      </c>
      <c r="B96" s="81" t="s">
        <v>503</v>
      </c>
      <c r="C96" s="31"/>
      <c r="D96" s="81"/>
      <c r="E96" s="81"/>
      <c r="F96" s="9">
        <f>F97+F98</f>
        <v>6203.4</v>
      </c>
      <c r="G96" s="9">
        <f>G97+G98</f>
        <v>6270.1</v>
      </c>
      <c r="H96" s="7">
        <f t="shared" si="6"/>
        <v>101.07521681658447</v>
      </c>
    </row>
    <row r="97" spans="1:8" ht="63" x14ac:dyDescent="0.25">
      <c r="A97" s="80" t="s">
        <v>43</v>
      </c>
      <c r="B97" s="81" t="s">
        <v>503</v>
      </c>
      <c r="C97" s="31">
        <v>100</v>
      </c>
      <c r="D97" s="81" t="s">
        <v>23</v>
      </c>
      <c r="E97" s="81" t="s">
        <v>70</v>
      </c>
      <c r="F97" s="9">
        <f>SUM('4.Ведомст'!G774)</f>
        <v>6203.4</v>
      </c>
      <c r="G97" s="9">
        <f>SUM('4.Ведомст'!H774)</f>
        <v>6270.1</v>
      </c>
      <c r="H97" s="7">
        <f t="shared" si="6"/>
        <v>101.07521681658447</v>
      </c>
    </row>
    <row r="98" spans="1:8" ht="31.5" hidden="1" x14ac:dyDescent="0.25">
      <c r="A98" s="80" t="s">
        <v>44</v>
      </c>
      <c r="B98" s="81" t="s">
        <v>503</v>
      </c>
      <c r="C98" s="31">
        <v>200</v>
      </c>
      <c r="D98" s="81" t="s">
        <v>23</v>
      </c>
      <c r="E98" s="81" t="s">
        <v>70</v>
      </c>
      <c r="F98" s="9">
        <f>SUM('4.Ведомст'!G769)</f>
        <v>0</v>
      </c>
      <c r="G98" s="9">
        <f>SUM('4.Ведомст'!H769)</f>
        <v>0</v>
      </c>
      <c r="H98" s="7"/>
    </row>
    <row r="99" spans="1:8" ht="47.25" x14ac:dyDescent="0.25">
      <c r="A99" s="80" t="s">
        <v>345</v>
      </c>
      <c r="B99" s="81" t="s">
        <v>346</v>
      </c>
      <c r="C99" s="31"/>
      <c r="D99" s="81"/>
      <c r="E99" s="81"/>
      <c r="F99" s="9">
        <f>SUM(F100)+F104</f>
        <v>89959.2</v>
      </c>
      <c r="G99" s="9">
        <f>SUM(G100)+G104</f>
        <v>89959.2</v>
      </c>
      <c r="H99" s="7">
        <f t="shared" si="6"/>
        <v>100</v>
      </c>
    </row>
    <row r="100" spans="1:8" ht="31.5" x14ac:dyDescent="0.25">
      <c r="A100" s="80" t="s">
        <v>370</v>
      </c>
      <c r="B100" s="31" t="s">
        <v>506</v>
      </c>
      <c r="C100" s="31"/>
      <c r="D100" s="81"/>
      <c r="E100" s="81"/>
      <c r="F100" s="9">
        <f>F101+F102+F103</f>
        <v>25368.7</v>
      </c>
      <c r="G100" s="9">
        <f>G101+G102+G103</f>
        <v>25368.7</v>
      </c>
      <c r="H100" s="7">
        <f t="shared" si="6"/>
        <v>100</v>
      </c>
    </row>
    <row r="101" spans="1:8" ht="63" x14ac:dyDescent="0.25">
      <c r="A101" s="80" t="s">
        <v>43</v>
      </c>
      <c r="B101" s="31" t="s">
        <v>506</v>
      </c>
      <c r="C101" s="31">
        <v>100</v>
      </c>
      <c r="D101" s="81" t="s">
        <v>23</v>
      </c>
      <c r="E101" s="81" t="s">
        <v>70</v>
      </c>
      <c r="F101" s="9">
        <f>SUM('4.Ведомст'!G777)</f>
        <v>25368.7</v>
      </c>
      <c r="G101" s="9">
        <f>SUM('4.Ведомст'!H777)</f>
        <v>25368.7</v>
      </c>
      <c r="H101" s="7">
        <f t="shared" si="6"/>
        <v>100</v>
      </c>
    </row>
    <row r="102" spans="1:8" ht="31.5" hidden="1" x14ac:dyDescent="0.25">
      <c r="A102" s="80" t="s">
        <v>44</v>
      </c>
      <c r="B102" s="31" t="s">
        <v>371</v>
      </c>
      <c r="C102" s="31">
        <v>200</v>
      </c>
      <c r="D102" s="81" t="s">
        <v>23</v>
      </c>
      <c r="E102" s="81" t="s">
        <v>70</v>
      </c>
      <c r="F102" s="9"/>
      <c r="G102" s="9"/>
      <c r="H102" s="7" t="e">
        <f t="shared" si="6"/>
        <v>#DIV/0!</v>
      </c>
    </row>
    <row r="103" spans="1:8" hidden="1" x14ac:dyDescent="0.25">
      <c r="A103" s="80" t="s">
        <v>18</v>
      </c>
      <c r="B103" s="31" t="s">
        <v>371</v>
      </c>
      <c r="C103" s="31">
        <v>800</v>
      </c>
      <c r="D103" s="81" t="s">
        <v>23</v>
      </c>
      <c r="E103" s="81" t="s">
        <v>70</v>
      </c>
      <c r="F103" s="9"/>
      <c r="G103" s="9"/>
      <c r="H103" s="7" t="e">
        <f t="shared" si="6"/>
        <v>#DIV/0!</v>
      </c>
    </row>
    <row r="104" spans="1:8" ht="31.5" x14ac:dyDescent="0.25">
      <c r="A104" s="80" t="s">
        <v>347</v>
      </c>
      <c r="B104" s="81" t="s">
        <v>483</v>
      </c>
      <c r="C104" s="31"/>
      <c r="D104" s="81"/>
      <c r="E104" s="81"/>
      <c r="F104" s="9">
        <f>SUM(F105:F108)</f>
        <v>64590.5</v>
      </c>
      <c r="G104" s="9">
        <f>SUM(G105:G108)</f>
        <v>64590.5</v>
      </c>
      <c r="H104" s="7">
        <f t="shared" si="6"/>
        <v>100</v>
      </c>
    </row>
    <row r="105" spans="1:8" ht="63" x14ac:dyDescent="0.25">
      <c r="A105" s="80" t="s">
        <v>43</v>
      </c>
      <c r="B105" s="81" t="s">
        <v>483</v>
      </c>
      <c r="C105" s="31">
        <v>100</v>
      </c>
      <c r="D105" s="81" t="s">
        <v>23</v>
      </c>
      <c r="E105" s="81" t="s">
        <v>36</v>
      </c>
      <c r="F105" s="9">
        <f>SUM('4.Ведомст'!G627)</f>
        <v>58086.2</v>
      </c>
      <c r="G105" s="9">
        <f>SUM('4.Ведомст'!H627)</f>
        <v>58086.2</v>
      </c>
      <c r="H105" s="7">
        <f t="shared" si="6"/>
        <v>100</v>
      </c>
    </row>
    <row r="106" spans="1:8" ht="31.5" x14ac:dyDescent="0.25">
      <c r="A106" s="80" t="s">
        <v>44</v>
      </c>
      <c r="B106" s="81" t="s">
        <v>483</v>
      </c>
      <c r="C106" s="31">
        <v>200</v>
      </c>
      <c r="D106" s="81" t="s">
        <v>23</v>
      </c>
      <c r="E106" s="81" t="s">
        <v>36</v>
      </c>
      <c r="F106" s="9">
        <f>SUM('4.Ведомст'!G628)</f>
        <v>6281.4</v>
      </c>
      <c r="G106" s="9">
        <f>SUM('4.Ведомст'!H628)</f>
        <v>6281.4</v>
      </c>
      <c r="H106" s="7">
        <f t="shared" si="6"/>
        <v>100</v>
      </c>
    </row>
    <row r="107" spans="1:8" ht="19.5" customHeight="1" x14ac:dyDescent="0.25">
      <c r="A107" s="80" t="s">
        <v>34</v>
      </c>
      <c r="B107" s="81" t="s">
        <v>483</v>
      </c>
      <c r="C107" s="31">
        <v>300</v>
      </c>
      <c r="D107" s="81" t="s">
        <v>23</v>
      </c>
      <c r="E107" s="81" t="s">
        <v>36</v>
      </c>
      <c r="F107" s="9">
        <f>SUM('4.Ведомст'!G629)</f>
        <v>1.8</v>
      </c>
      <c r="G107" s="9">
        <f>SUM('4.Ведомст'!H629)</f>
        <v>1.8</v>
      </c>
      <c r="H107" s="7">
        <f t="shared" si="6"/>
        <v>100</v>
      </c>
    </row>
    <row r="108" spans="1:8" x14ac:dyDescent="0.25">
      <c r="A108" s="80" t="s">
        <v>18</v>
      </c>
      <c r="B108" s="81" t="s">
        <v>483</v>
      </c>
      <c r="C108" s="31">
        <v>800</v>
      </c>
      <c r="D108" s="81" t="s">
        <v>23</v>
      </c>
      <c r="E108" s="81" t="s">
        <v>36</v>
      </c>
      <c r="F108" s="9">
        <f>SUM('4.Ведомст'!G630)</f>
        <v>221.1</v>
      </c>
      <c r="G108" s="9">
        <f>SUM('4.Ведомст'!H630)</f>
        <v>221.1</v>
      </c>
      <c r="H108" s="7">
        <f t="shared" si="6"/>
        <v>100</v>
      </c>
    </row>
    <row r="109" spans="1:8" s="27" customFormat="1" ht="47.25" hidden="1" x14ac:dyDescent="0.25">
      <c r="A109" s="23" t="s">
        <v>543</v>
      </c>
      <c r="B109" s="29" t="s">
        <v>544</v>
      </c>
      <c r="C109" s="29"/>
      <c r="D109" s="38"/>
      <c r="E109" s="38"/>
      <c r="F109" s="10">
        <f>SUM(F113)+F110</f>
        <v>0</v>
      </c>
      <c r="G109" s="10">
        <f t="shared" ref="G109" si="8">SUM(G113)+G110</f>
        <v>0</v>
      </c>
      <c r="H109" s="7"/>
    </row>
    <row r="110" spans="1:8" hidden="1" x14ac:dyDescent="0.25">
      <c r="A110" s="2" t="s">
        <v>27</v>
      </c>
      <c r="B110" s="31" t="s">
        <v>720</v>
      </c>
      <c r="C110" s="31"/>
      <c r="D110" s="81"/>
      <c r="E110" s="81"/>
      <c r="F110" s="9">
        <f t="shared" ref="F110:G111" si="9">SUM(F111)</f>
        <v>0</v>
      </c>
      <c r="G110" s="9">
        <f t="shared" si="9"/>
        <v>0</v>
      </c>
      <c r="H110" s="7"/>
    </row>
    <row r="111" spans="1:8" ht="31.5" hidden="1" x14ac:dyDescent="0.25">
      <c r="A111" s="80" t="s">
        <v>421</v>
      </c>
      <c r="B111" s="31" t="s">
        <v>721</v>
      </c>
      <c r="C111" s="31"/>
      <c r="D111" s="81"/>
      <c r="E111" s="81"/>
      <c r="F111" s="9">
        <f t="shared" si="9"/>
        <v>0</v>
      </c>
      <c r="G111" s="9">
        <f t="shared" si="9"/>
        <v>0</v>
      </c>
      <c r="H111" s="7"/>
    </row>
    <row r="112" spans="1:8" hidden="1" x14ac:dyDescent="0.25">
      <c r="A112" s="80" t="s">
        <v>18</v>
      </c>
      <c r="B112" s="31" t="s">
        <v>721</v>
      </c>
      <c r="C112" s="31">
        <v>200</v>
      </c>
      <c r="D112" s="81" t="s">
        <v>9</v>
      </c>
      <c r="E112" s="81" t="s">
        <v>20</v>
      </c>
      <c r="F112" s="9">
        <f>SUM('4.Ведомст'!G249)</f>
        <v>0</v>
      </c>
      <c r="G112" s="9">
        <f>SUM('4.Ведомст'!H249)</f>
        <v>0</v>
      </c>
      <c r="H112" s="7"/>
    </row>
    <row r="113" spans="1:8" ht="47.25" hidden="1" x14ac:dyDescent="0.25">
      <c r="A113" s="80" t="s">
        <v>14</v>
      </c>
      <c r="B113" s="81" t="s">
        <v>707</v>
      </c>
      <c r="C113" s="31"/>
      <c r="D113" s="81"/>
      <c r="E113" s="81"/>
      <c r="F113" s="9">
        <f t="shared" ref="F113:G114" si="10">SUM(F114)</f>
        <v>0</v>
      </c>
      <c r="G113" s="9">
        <f t="shared" si="10"/>
        <v>0</v>
      </c>
      <c r="H113" s="7" t="e">
        <f t="shared" si="6"/>
        <v>#DIV/0!</v>
      </c>
    </row>
    <row r="114" spans="1:8" ht="31.5" hidden="1" x14ac:dyDescent="0.25">
      <c r="A114" s="80" t="s">
        <v>221</v>
      </c>
      <c r="B114" s="81" t="s">
        <v>706</v>
      </c>
      <c r="C114" s="81"/>
      <c r="D114" s="81"/>
      <c r="E114" s="81"/>
      <c r="F114" s="9">
        <f t="shared" si="10"/>
        <v>0</v>
      </c>
      <c r="G114" s="9">
        <f t="shared" si="10"/>
        <v>0</v>
      </c>
      <c r="H114" s="7" t="e">
        <f t="shared" si="6"/>
        <v>#DIV/0!</v>
      </c>
    </row>
    <row r="115" spans="1:8" hidden="1" x14ac:dyDescent="0.25">
      <c r="A115" s="80" t="s">
        <v>18</v>
      </c>
      <c r="B115" s="81" t="s">
        <v>706</v>
      </c>
      <c r="C115" s="81" t="s">
        <v>88</v>
      </c>
      <c r="D115" s="81" t="s">
        <v>9</v>
      </c>
      <c r="E115" s="81" t="s">
        <v>20</v>
      </c>
      <c r="F115" s="9">
        <f>SUM('4.Ведомст'!G252)</f>
        <v>0</v>
      </c>
      <c r="G115" s="9">
        <f>SUM('4.Ведомст'!H252)</f>
        <v>0</v>
      </c>
      <c r="H115" s="7" t="e">
        <f t="shared" si="6"/>
        <v>#DIV/0!</v>
      </c>
    </row>
    <row r="116" spans="1:8" ht="35.25" customHeight="1" x14ac:dyDescent="0.25">
      <c r="A116" s="65" t="s">
        <v>547</v>
      </c>
      <c r="B116" s="38" t="s">
        <v>219</v>
      </c>
      <c r="C116" s="31"/>
      <c r="D116" s="81"/>
      <c r="E116" s="81"/>
      <c r="F116" s="10">
        <f>SUM(F117+F119+F122)</f>
        <v>8985</v>
      </c>
      <c r="G116" s="10">
        <f>SUM(G117+G119+G122)</f>
        <v>8985</v>
      </c>
      <c r="H116" s="26">
        <f t="shared" si="6"/>
        <v>100</v>
      </c>
    </row>
    <row r="117" spans="1:8" ht="35.25" hidden="1" customHeight="1" x14ac:dyDescent="0.25">
      <c r="A117" s="80" t="s">
        <v>90</v>
      </c>
      <c r="B117" s="81" t="s">
        <v>602</v>
      </c>
      <c r="C117" s="31"/>
      <c r="D117" s="81"/>
      <c r="E117" s="81"/>
      <c r="F117" s="9">
        <f>SUM(F118)</f>
        <v>0</v>
      </c>
      <c r="G117" s="9">
        <f>SUM(G118)</f>
        <v>0</v>
      </c>
      <c r="H117" s="7" t="e">
        <f t="shared" si="6"/>
        <v>#DIV/0!</v>
      </c>
    </row>
    <row r="118" spans="1:8" ht="35.25" hidden="1" customHeight="1" x14ac:dyDescent="0.25">
      <c r="A118" s="34" t="s">
        <v>44</v>
      </c>
      <c r="B118" s="81" t="s">
        <v>602</v>
      </c>
      <c r="C118" s="31">
        <v>200</v>
      </c>
      <c r="D118" s="81" t="s">
        <v>9</v>
      </c>
      <c r="E118" s="81" t="s">
        <v>20</v>
      </c>
      <c r="F118" s="9">
        <f>SUM('4.Ведомст'!G255)</f>
        <v>0</v>
      </c>
      <c r="G118" s="9">
        <f>SUM('4.Ведомст'!H255)</f>
        <v>0</v>
      </c>
      <c r="H118" s="7" t="e">
        <f t="shared" si="6"/>
        <v>#DIV/0!</v>
      </c>
    </row>
    <row r="119" spans="1:8" ht="31.5" x14ac:dyDescent="0.25">
      <c r="A119" s="80" t="s">
        <v>61</v>
      </c>
      <c r="B119" s="81" t="s">
        <v>545</v>
      </c>
      <c r="C119" s="31"/>
      <c r="D119" s="81"/>
      <c r="E119" s="81"/>
      <c r="F119" s="9">
        <f t="shared" ref="F119:G120" si="11">SUM(F120)</f>
        <v>5385</v>
      </c>
      <c r="G119" s="9">
        <f t="shared" si="11"/>
        <v>5385</v>
      </c>
      <c r="H119" s="7">
        <f t="shared" si="6"/>
        <v>100</v>
      </c>
    </row>
    <row r="120" spans="1:8" ht="47.25" x14ac:dyDescent="0.25">
      <c r="A120" s="101" t="s">
        <v>880</v>
      </c>
      <c r="B120" s="81" t="s">
        <v>546</v>
      </c>
      <c r="C120" s="81"/>
      <c r="D120" s="81"/>
      <c r="E120" s="81"/>
      <c r="F120" s="9">
        <f t="shared" si="11"/>
        <v>5385</v>
      </c>
      <c r="G120" s="9">
        <f t="shared" si="11"/>
        <v>5385</v>
      </c>
      <c r="H120" s="7">
        <f t="shared" si="6"/>
        <v>100</v>
      </c>
    </row>
    <row r="121" spans="1:8" ht="31.5" x14ac:dyDescent="0.25">
      <c r="A121" s="80" t="s">
        <v>216</v>
      </c>
      <c r="B121" s="81" t="s">
        <v>546</v>
      </c>
      <c r="C121" s="81" t="s">
        <v>114</v>
      </c>
      <c r="D121" s="81" t="s">
        <v>9</v>
      </c>
      <c r="E121" s="81" t="s">
        <v>20</v>
      </c>
      <c r="F121" s="9">
        <f>SUM('4.Ведомст'!G258)</f>
        <v>5385</v>
      </c>
      <c r="G121" s="9">
        <f>SUM('4.Ведомст'!H258)</f>
        <v>5385</v>
      </c>
      <c r="H121" s="7">
        <f t="shared" si="6"/>
        <v>100</v>
      </c>
    </row>
    <row r="122" spans="1:8" x14ac:dyDescent="0.25">
      <c r="A122" s="80" t="s">
        <v>548</v>
      </c>
      <c r="B122" s="81" t="s">
        <v>220</v>
      </c>
      <c r="C122" s="81"/>
      <c r="D122" s="81"/>
      <c r="E122" s="37"/>
      <c r="F122" s="9">
        <f>SUM(F124)+F125</f>
        <v>3600</v>
      </c>
      <c r="G122" s="9">
        <f t="shared" ref="G122" si="12">SUM(G124)+G125</f>
        <v>3600</v>
      </c>
      <c r="H122" s="7">
        <f t="shared" si="6"/>
        <v>100</v>
      </c>
    </row>
    <row r="123" spans="1:8" hidden="1" x14ac:dyDescent="0.25">
      <c r="A123" s="2" t="s">
        <v>27</v>
      </c>
      <c r="B123" s="81" t="s">
        <v>549</v>
      </c>
      <c r="C123" s="81"/>
      <c r="D123" s="81"/>
      <c r="E123" s="37"/>
      <c r="F123" s="9">
        <f>SUM(F124)</f>
        <v>0</v>
      </c>
      <c r="G123" s="9">
        <f>SUM(G124)</f>
        <v>0</v>
      </c>
      <c r="H123" s="7"/>
    </row>
    <row r="124" spans="1:8" ht="31.5" hidden="1" x14ac:dyDescent="0.25">
      <c r="A124" s="2" t="s">
        <v>44</v>
      </c>
      <c r="B124" s="81" t="s">
        <v>549</v>
      </c>
      <c r="C124" s="81" t="s">
        <v>83</v>
      </c>
      <c r="D124" s="81" t="s">
        <v>9</v>
      </c>
      <c r="E124" s="81" t="s">
        <v>20</v>
      </c>
      <c r="F124" s="9">
        <f>SUM('4.Ведомст'!G261)</f>
        <v>0</v>
      </c>
      <c r="G124" s="9">
        <f>SUM('4.Ведомст'!H261)</f>
        <v>0</v>
      </c>
      <c r="H124" s="7"/>
    </row>
    <row r="125" spans="1:8" ht="31.5" x14ac:dyDescent="0.25">
      <c r="A125" s="2" t="s">
        <v>61</v>
      </c>
      <c r="B125" s="125" t="s">
        <v>978</v>
      </c>
      <c r="C125" s="125"/>
      <c r="D125" s="125"/>
      <c r="E125" s="125"/>
      <c r="F125" s="9">
        <f>SUM(F126)</f>
        <v>3600</v>
      </c>
      <c r="G125" s="9">
        <f>SUM(G126)</f>
        <v>3600</v>
      </c>
      <c r="H125" s="7">
        <f t="shared" si="6"/>
        <v>100</v>
      </c>
    </row>
    <row r="126" spans="1:8" ht="47.25" x14ac:dyDescent="0.25">
      <c r="A126" s="2" t="s">
        <v>880</v>
      </c>
      <c r="B126" s="125" t="s">
        <v>979</v>
      </c>
      <c r="C126" s="125"/>
      <c r="D126" s="125"/>
      <c r="E126" s="125"/>
      <c r="F126" s="9">
        <f>SUM(F127)</f>
        <v>3600</v>
      </c>
      <c r="G126" s="9">
        <f>SUM(G127)</f>
        <v>3600</v>
      </c>
      <c r="H126" s="7">
        <f t="shared" si="6"/>
        <v>100</v>
      </c>
    </row>
    <row r="127" spans="1:8" ht="31.5" x14ac:dyDescent="0.25">
      <c r="A127" s="2" t="s">
        <v>216</v>
      </c>
      <c r="B127" s="125" t="s">
        <v>979</v>
      </c>
      <c r="C127" s="125" t="s">
        <v>114</v>
      </c>
      <c r="D127" s="125" t="s">
        <v>9</v>
      </c>
      <c r="E127" s="125" t="s">
        <v>20</v>
      </c>
      <c r="F127" s="9">
        <f>SUM('4.Ведомст'!G264)</f>
        <v>3600</v>
      </c>
      <c r="G127" s="9">
        <f>SUM('4.Ведомст'!H264)</f>
        <v>3600</v>
      </c>
      <c r="H127" s="7">
        <f t="shared" si="6"/>
        <v>100</v>
      </c>
    </row>
    <row r="128" spans="1:8" s="27" customFormat="1" ht="31.5" x14ac:dyDescent="0.25">
      <c r="A128" s="23" t="s">
        <v>533</v>
      </c>
      <c r="B128" s="38" t="s">
        <v>203</v>
      </c>
      <c r="C128" s="29"/>
      <c r="D128" s="38"/>
      <c r="E128" s="38"/>
      <c r="F128" s="10">
        <f>SUM(F129)</f>
        <v>458</v>
      </c>
      <c r="G128" s="10">
        <f>SUM(G129)</f>
        <v>458</v>
      </c>
      <c r="H128" s="26">
        <f t="shared" si="6"/>
        <v>100</v>
      </c>
    </row>
    <row r="129" spans="1:8" ht="31.5" x14ac:dyDescent="0.25">
      <c r="A129" s="80" t="s">
        <v>201</v>
      </c>
      <c r="B129" s="31" t="s">
        <v>756</v>
      </c>
      <c r="C129" s="31"/>
      <c r="D129" s="81"/>
      <c r="E129" s="81"/>
      <c r="F129" s="9">
        <f>SUM(F130:F131)</f>
        <v>458</v>
      </c>
      <c r="G129" s="9">
        <f>SUM(G130:G131)</f>
        <v>458</v>
      </c>
      <c r="H129" s="7">
        <f t="shared" si="6"/>
        <v>100</v>
      </c>
    </row>
    <row r="130" spans="1:8" ht="63" x14ac:dyDescent="0.25">
      <c r="A130" s="80" t="s">
        <v>43</v>
      </c>
      <c r="B130" s="31" t="s">
        <v>756</v>
      </c>
      <c r="C130" s="31">
        <v>100</v>
      </c>
      <c r="D130" s="81" t="s">
        <v>26</v>
      </c>
      <c r="E130" s="81" t="s">
        <v>9</v>
      </c>
      <c r="F130" s="9">
        <f>SUM('4.Ведомст'!G63)</f>
        <v>448.5</v>
      </c>
      <c r="G130" s="9">
        <f>SUM('4.Ведомст'!H63)</f>
        <v>448.5</v>
      </c>
      <c r="H130" s="7">
        <f t="shared" si="6"/>
        <v>100</v>
      </c>
    </row>
    <row r="131" spans="1:8" ht="31.5" x14ac:dyDescent="0.25">
      <c r="A131" s="80" t="s">
        <v>44</v>
      </c>
      <c r="B131" s="31" t="s">
        <v>756</v>
      </c>
      <c r="C131" s="81" t="s">
        <v>83</v>
      </c>
      <c r="D131" s="81" t="s">
        <v>26</v>
      </c>
      <c r="E131" s="81" t="s">
        <v>9</v>
      </c>
      <c r="F131" s="9">
        <f>SUM('4.Ведомст'!G64)</f>
        <v>9.5</v>
      </c>
      <c r="G131" s="9">
        <f>SUM('4.Ведомст'!H64)</f>
        <v>9.5</v>
      </c>
      <c r="H131" s="7">
        <f t="shared" si="6"/>
        <v>100</v>
      </c>
    </row>
    <row r="132" spans="1:8" ht="31.5" x14ac:dyDescent="0.25">
      <c r="A132" s="23" t="s">
        <v>696</v>
      </c>
      <c r="B132" s="38" t="s">
        <v>204</v>
      </c>
      <c r="C132" s="29"/>
      <c r="D132" s="38"/>
      <c r="E132" s="38"/>
      <c r="F132" s="10">
        <f t="shared" ref="F132:G132" si="13">SUM(F133)</f>
        <v>150</v>
      </c>
      <c r="G132" s="10">
        <f t="shared" si="13"/>
        <v>149.60000000000002</v>
      </c>
      <c r="H132" s="26">
        <f t="shared" si="6"/>
        <v>99.733333333333348</v>
      </c>
    </row>
    <row r="133" spans="1:8" ht="31.5" x14ac:dyDescent="0.25">
      <c r="A133" s="80" t="s">
        <v>90</v>
      </c>
      <c r="B133" s="31" t="s">
        <v>573</v>
      </c>
      <c r="C133" s="29"/>
      <c r="D133" s="38"/>
      <c r="E133" s="38"/>
      <c r="F133" s="9">
        <f>SUM(F134:F135)</f>
        <v>150</v>
      </c>
      <c r="G133" s="9">
        <f t="shared" ref="G133" si="14">SUM(G134:G135)</f>
        <v>149.60000000000002</v>
      </c>
      <c r="H133" s="7">
        <f t="shared" si="6"/>
        <v>99.733333333333348</v>
      </c>
    </row>
    <row r="134" spans="1:8" ht="29.25" customHeight="1" x14ac:dyDescent="0.25">
      <c r="A134" s="80" t="s">
        <v>44</v>
      </c>
      <c r="B134" s="31" t="s">
        <v>573</v>
      </c>
      <c r="C134" s="31">
        <v>200</v>
      </c>
      <c r="D134" s="81" t="s">
        <v>26</v>
      </c>
      <c r="E134" s="81">
        <v>13</v>
      </c>
      <c r="F134" s="9">
        <f>SUM('4.Ведомст'!G94)</f>
        <v>44.6</v>
      </c>
      <c r="G134" s="9">
        <f>SUM('4.Ведомст'!H94)</f>
        <v>44.2</v>
      </c>
      <c r="H134" s="7">
        <f t="shared" ref="H134:H195" si="15">SUM(G134/F134*100)</f>
        <v>99.103139013452918</v>
      </c>
    </row>
    <row r="135" spans="1:8" ht="31.5" hidden="1" x14ac:dyDescent="0.25">
      <c r="A135" s="80" t="s">
        <v>44</v>
      </c>
      <c r="B135" s="31" t="s">
        <v>573</v>
      </c>
      <c r="C135" s="31">
        <v>200</v>
      </c>
      <c r="D135" s="81" t="s">
        <v>105</v>
      </c>
      <c r="E135" s="81" t="s">
        <v>159</v>
      </c>
      <c r="F135" s="9">
        <f>SUM('4.Ведомст'!G482)</f>
        <v>105.4</v>
      </c>
      <c r="G135" s="9">
        <f>SUM('4.Ведомст'!H482)</f>
        <v>105.4</v>
      </c>
      <c r="H135" s="7">
        <f t="shared" si="15"/>
        <v>100</v>
      </c>
    </row>
    <row r="136" spans="1:8" s="27" customFormat="1" ht="31.5" x14ac:dyDescent="0.25">
      <c r="A136" s="23" t="s">
        <v>820</v>
      </c>
      <c r="B136" s="29" t="s">
        <v>195</v>
      </c>
      <c r="C136" s="29"/>
      <c r="D136" s="38"/>
      <c r="E136" s="38"/>
      <c r="F136" s="10">
        <f>SUM(F137+F139+F143+F146+F148)+F153</f>
        <v>192874.40000000002</v>
      </c>
      <c r="G136" s="10">
        <f>SUM(G137+G139+G143+G146+G148)+G153</f>
        <v>191869.30000000002</v>
      </c>
      <c r="H136" s="26">
        <f t="shared" si="15"/>
        <v>99.478883667298518</v>
      </c>
    </row>
    <row r="137" spans="1:8" x14ac:dyDescent="0.25">
      <c r="A137" s="80" t="s">
        <v>196</v>
      </c>
      <c r="B137" s="81" t="s">
        <v>197</v>
      </c>
      <c r="C137" s="81"/>
      <c r="D137" s="81"/>
      <c r="E137" s="81"/>
      <c r="F137" s="9">
        <f>SUM(F138)</f>
        <v>3645.4</v>
      </c>
      <c r="G137" s="9">
        <f>SUM(G138)</f>
        <v>3645.4</v>
      </c>
      <c r="H137" s="7">
        <f t="shared" si="15"/>
        <v>100</v>
      </c>
    </row>
    <row r="138" spans="1:8" ht="63" x14ac:dyDescent="0.25">
      <c r="A138" s="80" t="s">
        <v>43</v>
      </c>
      <c r="B138" s="81" t="s">
        <v>197</v>
      </c>
      <c r="C138" s="81" t="s">
        <v>81</v>
      </c>
      <c r="D138" s="81" t="s">
        <v>26</v>
      </c>
      <c r="E138" s="81" t="s">
        <v>36</v>
      </c>
      <c r="F138" s="9">
        <f>SUM('4.Ведомст'!G57)</f>
        <v>3645.4</v>
      </c>
      <c r="G138" s="9">
        <f>SUM('4.Ведомст'!H57)</f>
        <v>3645.4</v>
      </c>
      <c r="H138" s="7">
        <f t="shared" si="15"/>
        <v>100</v>
      </c>
    </row>
    <row r="139" spans="1:8" x14ac:dyDescent="0.25">
      <c r="A139" s="80" t="s">
        <v>72</v>
      </c>
      <c r="B139" s="81" t="s">
        <v>199</v>
      </c>
      <c r="C139" s="81"/>
      <c r="D139" s="81"/>
      <c r="E139" s="81"/>
      <c r="F139" s="9">
        <f>SUM(F140:F142)</f>
        <v>161796.70000000001</v>
      </c>
      <c r="G139" s="9">
        <f>SUM(G140:G142)</f>
        <v>161796.1</v>
      </c>
      <c r="H139" s="7">
        <f t="shared" si="15"/>
        <v>99.999629164253662</v>
      </c>
    </row>
    <row r="140" spans="1:8" ht="63" x14ac:dyDescent="0.25">
      <c r="A140" s="80" t="s">
        <v>43</v>
      </c>
      <c r="B140" s="81" t="s">
        <v>199</v>
      </c>
      <c r="C140" s="81" t="s">
        <v>81</v>
      </c>
      <c r="D140" s="81" t="s">
        <v>26</v>
      </c>
      <c r="E140" s="81" t="s">
        <v>9</v>
      </c>
      <c r="F140" s="9">
        <f>SUM('4.Ведомст'!G67)</f>
        <v>161770.80000000002</v>
      </c>
      <c r="G140" s="9">
        <f>SUM('4.Ведомст'!H67)</f>
        <v>161770.79999999999</v>
      </c>
      <c r="H140" s="7">
        <f t="shared" si="15"/>
        <v>99.999999999999972</v>
      </c>
    </row>
    <row r="141" spans="1:8" ht="31.5" x14ac:dyDescent="0.25">
      <c r="A141" s="80" t="s">
        <v>44</v>
      </c>
      <c r="B141" s="81" t="s">
        <v>199</v>
      </c>
      <c r="C141" s="81" t="s">
        <v>83</v>
      </c>
      <c r="D141" s="81" t="s">
        <v>26</v>
      </c>
      <c r="E141" s="81" t="s">
        <v>9</v>
      </c>
      <c r="F141" s="9">
        <f>SUM('4.Ведомст'!G68)</f>
        <v>20.3</v>
      </c>
      <c r="G141" s="9">
        <f>SUM('4.Ведомст'!H68)</f>
        <v>19.7</v>
      </c>
      <c r="H141" s="7">
        <f t="shared" si="15"/>
        <v>97.044334975369452</v>
      </c>
    </row>
    <row r="142" spans="1:8" ht="19.5" customHeight="1" x14ac:dyDescent="0.25">
      <c r="A142" s="80" t="s">
        <v>34</v>
      </c>
      <c r="B142" s="81" t="s">
        <v>199</v>
      </c>
      <c r="C142" s="81" t="s">
        <v>91</v>
      </c>
      <c r="D142" s="81" t="s">
        <v>26</v>
      </c>
      <c r="E142" s="81" t="s">
        <v>9</v>
      </c>
      <c r="F142" s="9">
        <f>SUM('4.Ведомст'!G69)</f>
        <v>5.6</v>
      </c>
      <c r="G142" s="9">
        <f>SUM('4.Ведомст'!H69)</f>
        <v>5.6</v>
      </c>
      <c r="H142" s="7">
        <f t="shared" si="15"/>
        <v>100</v>
      </c>
    </row>
    <row r="143" spans="1:8" x14ac:dyDescent="0.25">
      <c r="A143" s="80" t="s">
        <v>87</v>
      </c>
      <c r="B143" s="31" t="s">
        <v>205</v>
      </c>
      <c r="C143" s="31"/>
      <c r="D143" s="81"/>
      <c r="E143" s="81"/>
      <c r="F143" s="9">
        <f>SUM(F144:F145)</f>
        <v>3812.5</v>
      </c>
      <c r="G143" s="9">
        <f>SUM(G144:G145)</f>
        <v>3408.7</v>
      </c>
      <c r="H143" s="7">
        <f t="shared" si="15"/>
        <v>89.408524590163935</v>
      </c>
    </row>
    <row r="144" spans="1:8" ht="31.5" x14ac:dyDescent="0.25">
      <c r="A144" s="80" t="s">
        <v>44</v>
      </c>
      <c r="B144" s="31" t="s">
        <v>205</v>
      </c>
      <c r="C144" s="31">
        <v>200</v>
      </c>
      <c r="D144" s="81" t="s">
        <v>26</v>
      </c>
      <c r="E144" s="81">
        <v>13</v>
      </c>
      <c r="F144" s="9">
        <f>SUM('4.Ведомст'!G97)</f>
        <v>3690.9</v>
      </c>
      <c r="G144" s="9">
        <f>SUM('4.Ведомст'!H97)</f>
        <v>3287.1</v>
      </c>
      <c r="H144" s="7">
        <f t="shared" si="15"/>
        <v>89.059578964480195</v>
      </c>
    </row>
    <row r="145" spans="1:8" x14ac:dyDescent="0.25">
      <c r="A145" s="80" t="s">
        <v>18</v>
      </c>
      <c r="B145" s="31" t="s">
        <v>205</v>
      </c>
      <c r="C145" s="31">
        <v>800</v>
      </c>
      <c r="D145" s="81" t="s">
        <v>26</v>
      </c>
      <c r="E145" s="81">
        <v>13</v>
      </c>
      <c r="F145" s="9">
        <f>SUM('4.Ведомст'!G98)</f>
        <v>121.6</v>
      </c>
      <c r="G145" s="9">
        <f>SUM('4.Ведомст'!H98)</f>
        <v>121.6</v>
      </c>
      <c r="H145" s="7">
        <f t="shared" si="15"/>
        <v>100</v>
      </c>
    </row>
    <row r="146" spans="1:8" ht="31.5" x14ac:dyDescent="0.25">
      <c r="A146" s="80" t="s">
        <v>89</v>
      </c>
      <c r="B146" s="31" t="s">
        <v>206</v>
      </c>
      <c r="C146" s="31"/>
      <c r="D146" s="81"/>
      <c r="E146" s="81"/>
      <c r="F146" s="9">
        <f>SUM(F147)</f>
        <v>8899.2000000000007</v>
      </c>
      <c r="G146" s="9">
        <f>SUM(G147)</f>
        <v>8628.4</v>
      </c>
      <c r="H146" s="7">
        <f t="shared" si="15"/>
        <v>96.957029845379353</v>
      </c>
    </row>
    <row r="147" spans="1:8" ht="31.5" x14ac:dyDescent="0.25">
      <c r="A147" s="80" t="s">
        <v>44</v>
      </c>
      <c r="B147" s="31" t="s">
        <v>206</v>
      </c>
      <c r="C147" s="31">
        <v>200</v>
      </c>
      <c r="D147" s="81" t="s">
        <v>26</v>
      </c>
      <c r="E147" s="81">
        <v>13</v>
      </c>
      <c r="F147" s="9">
        <f>SUM('4.Ведомст'!G100)</f>
        <v>8899.2000000000007</v>
      </c>
      <c r="G147" s="9">
        <f>SUM('4.Ведомст'!H100)</f>
        <v>8628.4</v>
      </c>
      <c r="H147" s="7">
        <f t="shared" si="15"/>
        <v>96.957029845379353</v>
      </c>
    </row>
    <row r="148" spans="1:8" ht="31.5" x14ac:dyDescent="0.25">
      <c r="A148" s="80" t="s">
        <v>90</v>
      </c>
      <c r="B148" s="31" t="s">
        <v>207</v>
      </c>
      <c r="C148" s="31"/>
      <c r="D148" s="81"/>
      <c r="E148" s="81"/>
      <c r="F148" s="9">
        <f>SUM(F149:F152)</f>
        <v>13007</v>
      </c>
      <c r="G148" s="9">
        <f>SUM(G149:G152)</f>
        <v>12677.099999999999</v>
      </c>
      <c r="H148" s="7">
        <f t="shared" si="15"/>
        <v>97.463673406627194</v>
      </c>
    </row>
    <row r="149" spans="1:8" ht="30" customHeight="1" x14ac:dyDescent="0.25">
      <c r="A149" s="80" t="s">
        <v>44</v>
      </c>
      <c r="B149" s="31" t="s">
        <v>207</v>
      </c>
      <c r="C149" s="31">
        <v>200</v>
      </c>
      <c r="D149" s="81" t="s">
        <v>26</v>
      </c>
      <c r="E149" s="81">
        <v>13</v>
      </c>
      <c r="F149" s="9">
        <f>SUM('4.Ведомст'!G102)</f>
        <v>10088.9</v>
      </c>
      <c r="G149" s="9">
        <f>SUM('4.Ведомст'!H102)</f>
        <v>9412.9</v>
      </c>
      <c r="H149" s="7">
        <f t="shared" si="15"/>
        <v>93.299566850697303</v>
      </c>
    </row>
    <row r="150" spans="1:8" ht="31.5" x14ac:dyDescent="0.25">
      <c r="A150" s="80" t="s">
        <v>44</v>
      </c>
      <c r="B150" s="31" t="s">
        <v>207</v>
      </c>
      <c r="C150" s="31">
        <v>200</v>
      </c>
      <c r="D150" s="81" t="s">
        <v>105</v>
      </c>
      <c r="E150" s="81" t="s">
        <v>159</v>
      </c>
      <c r="F150" s="9">
        <f>SUM('4.Ведомст'!G485)</f>
        <v>221.5</v>
      </c>
      <c r="G150" s="9">
        <f>SUM('4.Ведомст'!H485)</f>
        <v>221.5</v>
      </c>
      <c r="H150" s="7">
        <f t="shared" si="15"/>
        <v>100</v>
      </c>
    </row>
    <row r="151" spans="1:8" ht="15" customHeight="1" x14ac:dyDescent="0.25">
      <c r="A151" s="80" t="s">
        <v>34</v>
      </c>
      <c r="B151" s="31" t="s">
        <v>207</v>
      </c>
      <c r="C151" s="31">
        <v>300</v>
      </c>
      <c r="D151" s="81" t="s">
        <v>26</v>
      </c>
      <c r="E151" s="81">
        <v>13</v>
      </c>
      <c r="F151" s="9">
        <f>SUM('4.Ведомст'!G103)</f>
        <v>730</v>
      </c>
      <c r="G151" s="9">
        <f>SUM('4.Ведомст'!H103)</f>
        <v>744.9</v>
      </c>
      <c r="H151" s="7">
        <f t="shared" si="15"/>
        <v>102.04109589041094</v>
      </c>
    </row>
    <row r="152" spans="1:8" x14ac:dyDescent="0.25">
      <c r="A152" s="80" t="s">
        <v>18</v>
      </c>
      <c r="B152" s="31" t="s">
        <v>207</v>
      </c>
      <c r="C152" s="31">
        <v>800</v>
      </c>
      <c r="D152" s="81" t="s">
        <v>26</v>
      </c>
      <c r="E152" s="81">
        <v>13</v>
      </c>
      <c r="F152" s="9">
        <f>SUM('4.Ведомст'!G104)</f>
        <v>1966.6</v>
      </c>
      <c r="G152" s="9">
        <f>SUM('4.Ведомст'!H104)</f>
        <v>2297.8000000000002</v>
      </c>
      <c r="H152" s="7">
        <f t="shared" si="15"/>
        <v>116.84124885589344</v>
      </c>
    </row>
    <row r="153" spans="1:8" ht="31.5" x14ac:dyDescent="0.25">
      <c r="A153" s="2" t="s">
        <v>995</v>
      </c>
      <c r="B153" s="151" t="s">
        <v>994</v>
      </c>
      <c r="C153" s="151"/>
      <c r="D153" s="151"/>
      <c r="E153" s="151"/>
      <c r="F153" s="9">
        <f>SUM(F154:F156)</f>
        <v>1713.6</v>
      </c>
      <c r="G153" s="9">
        <f>SUM(G154:G156)</f>
        <v>1713.6</v>
      </c>
      <c r="H153" s="7">
        <f t="shared" si="15"/>
        <v>100</v>
      </c>
    </row>
    <row r="154" spans="1:8" ht="63" x14ac:dyDescent="0.25">
      <c r="A154" s="2" t="s">
        <v>43</v>
      </c>
      <c r="B154" s="151" t="s">
        <v>994</v>
      </c>
      <c r="C154" s="151" t="s">
        <v>81</v>
      </c>
      <c r="D154" s="151" t="s">
        <v>26</v>
      </c>
      <c r="E154" s="151" t="s">
        <v>36</v>
      </c>
      <c r="F154" s="9">
        <f>SUM('4.Ведомст'!G59)</f>
        <v>797</v>
      </c>
      <c r="G154" s="9">
        <f>SUM('4.Ведомст'!H59)</f>
        <v>797</v>
      </c>
      <c r="H154" s="7">
        <f t="shared" si="15"/>
        <v>100</v>
      </c>
    </row>
    <row r="155" spans="1:8" ht="63" x14ac:dyDescent="0.25">
      <c r="A155" s="2" t="s">
        <v>43</v>
      </c>
      <c r="B155" s="151" t="s">
        <v>994</v>
      </c>
      <c r="C155" s="151" t="s">
        <v>81</v>
      </c>
      <c r="D155" s="151" t="s">
        <v>26</v>
      </c>
      <c r="E155" s="151" t="s">
        <v>9</v>
      </c>
      <c r="F155" s="9">
        <f>SUM('4.Ведомст'!G71)</f>
        <v>617.70000000000005</v>
      </c>
      <c r="G155" s="9">
        <f>SUM('4.Ведомст'!H71)</f>
        <v>617.70000000000005</v>
      </c>
      <c r="H155" s="7">
        <f t="shared" si="15"/>
        <v>100</v>
      </c>
    </row>
    <row r="156" spans="1:8" x14ac:dyDescent="0.25">
      <c r="A156" s="150" t="s">
        <v>34</v>
      </c>
      <c r="B156" s="151" t="s">
        <v>994</v>
      </c>
      <c r="C156" s="151" t="s">
        <v>91</v>
      </c>
      <c r="D156" s="151" t="s">
        <v>26</v>
      </c>
      <c r="E156" s="151" t="s">
        <v>9</v>
      </c>
      <c r="F156" s="9">
        <f>SUM('4.Ведомст'!G72)</f>
        <v>298.89999999999998</v>
      </c>
      <c r="G156" s="9">
        <f>SUM('4.Ведомст'!H72)</f>
        <v>298.89999999999998</v>
      </c>
      <c r="H156" s="7">
        <f t="shared" si="15"/>
        <v>100</v>
      </c>
    </row>
    <row r="157" spans="1:8" s="27" customFormat="1" ht="31.5" x14ac:dyDescent="0.25">
      <c r="A157" s="66" t="s">
        <v>559</v>
      </c>
      <c r="B157" s="24" t="s">
        <v>288</v>
      </c>
      <c r="C157" s="24"/>
      <c r="D157" s="24"/>
      <c r="E157" s="24"/>
      <c r="F157" s="26">
        <f>SUM(F158)+F161</f>
        <v>42759.1</v>
      </c>
      <c r="G157" s="26">
        <f t="shared" ref="G157" si="16">SUM(G158)+G161</f>
        <v>43097.599999999999</v>
      </c>
      <c r="H157" s="26">
        <f t="shared" si="15"/>
        <v>100.79164435172865</v>
      </c>
    </row>
    <row r="158" spans="1:8" x14ac:dyDescent="0.25">
      <c r="A158" s="2" t="s">
        <v>27</v>
      </c>
      <c r="B158" s="4" t="s">
        <v>289</v>
      </c>
      <c r="C158" s="4"/>
      <c r="D158" s="4"/>
      <c r="E158" s="4"/>
      <c r="F158" s="7">
        <f>SUM(F160)+F159</f>
        <v>41693.1</v>
      </c>
      <c r="G158" s="7">
        <f t="shared" ref="G158" si="17">SUM(G160)+G159</f>
        <v>42031.6</v>
      </c>
      <c r="H158" s="7">
        <f t="shared" si="15"/>
        <v>100.81188494019395</v>
      </c>
    </row>
    <row r="159" spans="1:8" ht="31.5" x14ac:dyDescent="0.25">
      <c r="A159" s="2" t="s">
        <v>44</v>
      </c>
      <c r="B159" s="4" t="s">
        <v>289</v>
      </c>
      <c r="C159" s="4" t="s">
        <v>83</v>
      </c>
      <c r="D159" s="4" t="s">
        <v>9</v>
      </c>
      <c r="E159" s="4" t="s">
        <v>162</v>
      </c>
      <c r="F159" s="7">
        <f>SUM('4.Ведомст'!G206)</f>
        <v>26804.2</v>
      </c>
      <c r="G159" s="7">
        <f>SUM('4.Ведомст'!H206)</f>
        <v>26676.3</v>
      </c>
      <c r="H159" s="7">
        <f t="shared" si="15"/>
        <v>99.52283597346684</v>
      </c>
    </row>
    <row r="160" spans="1:8" ht="31.5" x14ac:dyDescent="0.25">
      <c r="A160" s="2" t="s">
        <v>44</v>
      </c>
      <c r="B160" s="4" t="s">
        <v>289</v>
      </c>
      <c r="C160" s="4" t="s">
        <v>83</v>
      </c>
      <c r="D160" s="4" t="s">
        <v>159</v>
      </c>
      <c r="E160" s="4" t="s">
        <v>46</v>
      </c>
      <c r="F160" s="7">
        <f>SUM('4.Ведомст'!G350)</f>
        <v>14888.9</v>
      </c>
      <c r="G160" s="7">
        <f>SUM('4.Ведомст'!H350)</f>
        <v>15355.3</v>
      </c>
      <c r="H160" s="7">
        <f t="shared" si="15"/>
        <v>103.13253497572018</v>
      </c>
    </row>
    <row r="161" spans="1:8" ht="63" x14ac:dyDescent="0.25">
      <c r="A161" s="34" t="s">
        <v>766</v>
      </c>
      <c r="B161" s="5" t="s">
        <v>765</v>
      </c>
      <c r="C161" s="4"/>
      <c r="D161" s="4"/>
      <c r="E161" s="4"/>
      <c r="F161" s="7">
        <f>SUM(F162)</f>
        <v>1066</v>
      </c>
      <c r="G161" s="7">
        <f>SUM(G162)</f>
        <v>1066</v>
      </c>
      <c r="H161" s="7">
        <f t="shared" si="15"/>
        <v>100</v>
      </c>
    </row>
    <row r="162" spans="1:8" ht="31.5" x14ac:dyDescent="0.25">
      <c r="A162" s="2" t="s">
        <v>44</v>
      </c>
      <c r="B162" s="5" t="s">
        <v>765</v>
      </c>
      <c r="C162" s="4" t="s">
        <v>83</v>
      </c>
      <c r="D162" s="4" t="s">
        <v>159</v>
      </c>
      <c r="E162" s="4" t="s">
        <v>46</v>
      </c>
      <c r="F162" s="7">
        <f>SUM('4.Ведомст'!G352)</f>
        <v>1066</v>
      </c>
      <c r="G162" s="7">
        <f>SUM('4.Ведомст'!H352)</f>
        <v>1066</v>
      </c>
      <c r="H162" s="7">
        <f t="shared" si="15"/>
        <v>100</v>
      </c>
    </row>
    <row r="163" spans="1:8" s="27" customFormat="1" ht="47.25" x14ac:dyDescent="0.25">
      <c r="A163" s="67" t="s">
        <v>557</v>
      </c>
      <c r="B163" s="24" t="s">
        <v>280</v>
      </c>
      <c r="C163" s="24"/>
      <c r="D163" s="24"/>
      <c r="E163" s="24"/>
      <c r="F163" s="26">
        <f t="shared" ref="F163:G164" si="18">SUM(F164)</f>
        <v>740.4</v>
      </c>
      <c r="G163" s="26">
        <f t="shared" si="18"/>
        <v>740.4</v>
      </c>
      <c r="H163" s="26">
        <f t="shared" si="15"/>
        <v>100</v>
      </c>
    </row>
    <row r="164" spans="1:8" x14ac:dyDescent="0.25">
      <c r="A164" s="2" t="s">
        <v>27</v>
      </c>
      <c r="B164" s="4" t="s">
        <v>281</v>
      </c>
      <c r="C164" s="4"/>
      <c r="D164" s="4"/>
      <c r="E164" s="4"/>
      <c r="F164" s="7">
        <f>SUM(F165:F166)</f>
        <v>740.4</v>
      </c>
      <c r="G164" s="7">
        <f t="shared" si="18"/>
        <v>740.4</v>
      </c>
      <c r="H164" s="7">
        <f t="shared" si="15"/>
        <v>100</v>
      </c>
    </row>
    <row r="165" spans="1:8" ht="31.5" x14ac:dyDescent="0.25">
      <c r="A165" s="2" t="s">
        <v>44</v>
      </c>
      <c r="B165" s="4" t="s">
        <v>281</v>
      </c>
      <c r="C165" s="4" t="s">
        <v>83</v>
      </c>
      <c r="D165" s="4" t="s">
        <v>159</v>
      </c>
      <c r="E165" s="4" t="s">
        <v>36</v>
      </c>
      <c r="F165" s="7">
        <f>SUM('4.Ведомст'!G313)</f>
        <v>740.4</v>
      </c>
      <c r="G165" s="7">
        <f>SUM('4.Ведомст'!H313)</f>
        <v>740.4</v>
      </c>
      <c r="H165" s="7">
        <f t="shared" si="15"/>
        <v>100</v>
      </c>
    </row>
    <row r="166" spans="1:8" hidden="1" x14ac:dyDescent="0.25">
      <c r="A166" s="2" t="s">
        <v>18</v>
      </c>
      <c r="B166" s="4" t="s">
        <v>281</v>
      </c>
      <c r="C166" s="4" t="s">
        <v>88</v>
      </c>
      <c r="D166" s="4" t="s">
        <v>159</v>
      </c>
      <c r="E166" s="4" t="s">
        <v>36</v>
      </c>
      <c r="F166" s="7">
        <f>SUM('4.Ведомст'!G314)</f>
        <v>0</v>
      </c>
      <c r="G166" s="7"/>
      <c r="H166" s="7"/>
    </row>
    <row r="167" spans="1:8" ht="31.5" x14ac:dyDescent="0.25">
      <c r="A167" s="2" t="s">
        <v>835</v>
      </c>
      <c r="B167" s="24" t="s">
        <v>836</v>
      </c>
      <c r="C167" s="4"/>
      <c r="D167" s="4"/>
      <c r="E167" s="4"/>
      <c r="F167" s="26">
        <f>SUM(F168)</f>
        <v>66.7</v>
      </c>
      <c r="G167" s="26">
        <f t="shared" ref="G167" si="19">SUM(G168)</f>
        <v>66.7</v>
      </c>
      <c r="H167" s="26">
        <f t="shared" si="15"/>
        <v>100</v>
      </c>
    </row>
    <row r="168" spans="1:8" ht="31.5" x14ac:dyDescent="0.25">
      <c r="A168" s="2" t="s">
        <v>343</v>
      </c>
      <c r="B168" s="4" t="s">
        <v>854</v>
      </c>
      <c r="C168" s="4"/>
      <c r="D168" s="4"/>
      <c r="E168" s="4"/>
      <c r="F168" s="7">
        <f>SUM(F169:F169)</f>
        <v>66.7</v>
      </c>
      <c r="G168" s="7">
        <f>SUM(G169:G169)</f>
        <v>66.7</v>
      </c>
      <c r="H168" s="7">
        <f t="shared" si="15"/>
        <v>100</v>
      </c>
    </row>
    <row r="169" spans="1:8" ht="31.5" x14ac:dyDescent="0.25">
      <c r="A169" s="2" t="s">
        <v>255</v>
      </c>
      <c r="B169" s="4" t="s">
        <v>854</v>
      </c>
      <c r="C169" s="4" t="s">
        <v>234</v>
      </c>
      <c r="D169" s="4" t="s">
        <v>159</v>
      </c>
      <c r="E169" s="4" t="s">
        <v>159</v>
      </c>
      <c r="F169" s="7">
        <f>SUM('4.Ведомст'!G436)</f>
        <v>66.7</v>
      </c>
      <c r="G169" s="7">
        <f>SUM('4.Ведомст'!H436)</f>
        <v>66.7</v>
      </c>
      <c r="H169" s="7">
        <f t="shared" si="15"/>
        <v>100</v>
      </c>
    </row>
    <row r="170" spans="1:8" s="27" customFormat="1" ht="47.25" x14ac:dyDescent="0.25">
      <c r="A170" s="67" t="s">
        <v>558</v>
      </c>
      <c r="B170" s="24" t="s">
        <v>282</v>
      </c>
      <c r="C170" s="24"/>
      <c r="D170" s="24"/>
      <c r="E170" s="24"/>
      <c r="F170" s="26">
        <f>SUM(F171)</f>
        <v>3928.9</v>
      </c>
      <c r="G170" s="26">
        <f>SUM(G171)</f>
        <v>3764.5</v>
      </c>
      <c r="H170" s="26">
        <f t="shared" si="15"/>
        <v>95.815622693374735</v>
      </c>
    </row>
    <row r="171" spans="1:8" x14ac:dyDescent="0.25">
      <c r="A171" s="2" t="s">
        <v>27</v>
      </c>
      <c r="B171" s="4" t="s">
        <v>283</v>
      </c>
      <c r="C171" s="4"/>
      <c r="D171" s="4"/>
      <c r="E171" s="4"/>
      <c r="F171" s="7">
        <f>SUM(F172:F173)</f>
        <v>3928.9</v>
      </c>
      <c r="G171" s="7">
        <f>SUM(G172:G173)</f>
        <v>3764.5</v>
      </c>
      <c r="H171" s="7">
        <f t="shared" si="15"/>
        <v>95.815622693374735</v>
      </c>
    </row>
    <row r="172" spans="1:8" ht="31.5" x14ac:dyDescent="0.25">
      <c r="A172" s="2" t="s">
        <v>44</v>
      </c>
      <c r="B172" s="4" t="s">
        <v>283</v>
      </c>
      <c r="C172" s="4" t="s">
        <v>83</v>
      </c>
      <c r="D172" s="4" t="s">
        <v>159</v>
      </c>
      <c r="E172" s="4" t="s">
        <v>36</v>
      </c>
      <c r="F172" s="7">
        <f>SUM('4.Ведомст'!G317)</f>
        <v>1500</v>
      </c>
      <c r="G172" s="7">
        <f>SUM('4.Ведомст'!H317)</f>
        <v>1335.6</v>
      </c>
      <c r="H172" s="7">
        <f t="shared" si="15"/>
        <v>89.039999999999992</v>
      </c>
    </row>
    <row r="173" spans="1:8" ht="31.5" x14ac:dyDescent="0.25">
      <c r="A173" s="2" t="s">
        <v>44</v>
      </c>
      <c r="B173" s="4" t="s">
        <v>283</v>
      </c>
      <c r="C173" s="4" t="s">
        <v>83</v>
      </c>
      <c r="D173" s="4" t="s">
        <v>159</v>
      </c>
      <c r="E173" s="4" t="s">
        <v>46</v>
      </c>
      <c r="F173" s="7">
        <f>SUM('4.Ведомст'!G355)</f>
        <v>2428.9</v>
      </c>
      <c r="G173" s="7">
        <f>SUM('4.Ведомст'!H355)</f>
        <v>2428.9</v>
      </c>
      <c r="H173" s="7">
        <f t="shared" si="15"/>
        <v>100</v>
      </c>
    </row>
    <row r="174" spans="1:8" s="27" customFormat="1" ht="31.5" x14ac:dyDescent="0.25">
      <c r="A174" s="68" t="s">
        <v>575</v>
      </c>
      <c r="B174" s="24" t="s">
        <v>274</v>
      </c>
      <c r="C174" s="24"/>
      <c r="D174" s="24"/>
      <c r="E174" s="24"/>
      <c r="F174" s="26">
        <f>SUM(F177)+F175</f>
        <v>301088</v>
      </c>
      <c r="G174" s="26">
        <f>SUM(G177)+G175</f>
        <v>301086.90000000002</v>
      </c>
      <c r="H174" s="26">
        <f t="shared" si="15"/>
        <v>99.999634658305879</v>
      </c>
    </row>
    <row r="175" spans="1:8" s="27" customFormat="1" x14ac:dyDescent="0.25">
      <c r="A175" s="2" t="s">
        <v>27</v>
      </c>
      <c r="B175" s="4" t="s">
        <v>597</v>
      </c>
      <c r="C175" s="24"/>
      <c r="D175" s="24"/>
      <c r="E175" s="24"/>
      <c r="F175" s="7">
        <f>SUM(F176)</f>
        <v>1900</v>
      </c>
      <c r="G175" s="7">
        <f>SUM(G176)</f>
        <v>1899.4</v>
      </c>
      <c r="H175" s="7">
        <f t="shared" si="15"/>
        <v>99.968421052631584</v>
      </c>
    </row>
    <row r="176" spans="1:8" s="27" customFormat="1" ht="31.5" x14ac:dyDescent="0.25">
      <c r="A176" s="2" t="s">
        <v>44</v>
      </c>
      <c r="B176" s="4" t="s">
        <v>597</v>
      </c>
      <c r="C176" s="4" t="s">
        <v>83</v>
      </c>
      <c r="D176" s="4" t="s">
        <v>9</v>
      </c>
      <c r="E176" s="4" t="s">
        <v>11</v>
      </c>
      <c r="F176" s="26">
        <f>SUM('4.Ведомст'!G188)</f>
        <v>1900</v>
      </c>
      <c r="G176" s="26">
        <f>SUM('4.Ведомст'!H188)</f>
        <v>1899.4</v>
      </c>
      <c r="H176" s="7">
        <f t="shared" si="15"/>
        <v>99.968421052631584</v>
      </c>
    </row>
    <row r="177" spans="1:8" ht="47.25" x14ac:dyDescent="0.25">
      <c r="A177" s="2" t="s">
        <v>14</v>
      </c>
      <c r="B177" s="4" t="s">
        <v>576</v>
      </c>
      <c r="C177" s="4"/>
      <c r="D177" s="4"/>
      <c r="E177" s="4"/>
      <c r="F177" s="7">
        <f>SUM(F178+F180)+F182</f>
        <v>299188</v>
      </c>
      <c r="G177" s="7">
        <f>SUM(G178+G180)+G182</f>
        <v>299187.5</v>
      </c>
      <c r="H177" s="7">
        <f t="shared" si="15"/>
        <v>99.9998328809979</v>
      </c>
    </row>
    <row r="178" spans="1:8" x14ac:dyDescent="0.25">
      <c r="A178" s="2" t="s">
        <v>16</v>
      </c>
      <c r="B178" s="4" t="s">
        <v>577</v>
      </c>
      <c r="C178" s="4"/>
      <c r="D178" s="4"/>
      <c r="E178" s="4"/>
      <c r="F178" s="7">
        <f>SUM(F179:F179)</f>
        <v>93890.9</v>
      </c>
      <c r="G178" s="7">
        <f>SUM(G179:G179)</f>
        <v>93890.4</v>
      </c>
      <c r="H178" s="7">
        <f t="shared" si="15"/>
        <v>99.999467467028225</v>
      </c>
    </row>
    <row r="179" spans="1:8" x14ac:dyDescent="0.25">
      <c r="A179" s="2" t="s">
        <v>18</v>
      </c>
      <c r="B179" s="4" t="s">
        <v>577</v>
      </c>
      <c r="C179" s="4" t="s">
        <v>88</v>
      </c>
      <c r="D179" s="4" t="s">
        <v>9</v>
      </c>
      <c r="E179" s="4" t="s">
        <v>11</v>
      </c>
      <c r="F179" s="7">
        <f>SUM('4.Ведомст'!G191)</f>
        <v>93890.9</v>
      </c>
      <c r="G179" s="7">
        <f>SUM('4.Ведомст'!H191)</f>
        <v>93890.4</v>
      </c>
      <c r="H179" s="7">
        <f t="shared" si="15"/>
        <v>99.999467467028225</v>
      </c>
    </row>
    <row r="180" spans="1:8" x14ac:dyDescent="0.25">
      <c r="A180" s="2" t="s">
        <v>251</v>
      </c>
      <c r="B180" s="4" t="s">
        <v>578</v>
      </c>
      <c r="C180" s="4"/>
      <c r="D180" s="4"/>
      <c r="E180" s="4"/>
      <c r="F180" s="7">
        <f>SUM(F181)</f>
        <v>19700</v>
      </c>
      <c r="G180" s="7">
        <f>SUM(G181)</f>
        <v>19700</v>
      </c>
      <c r="H180" s="7">
        <f t="shared" si="15"/>
        <v>100</v>
      </c>
    </row>
    <row r="181" spans="1:8" x14ac:dyDescent="0.25">
      <c r="A181" s="2" t="s">
        <v>18</v>
      </c>
      <c r="B181" s="4" t="s">
        <v>578</v>
      </c>
      <c r="C181" s="4" t="s">
        <v>88</v>
      </c>
      <c r="D181" s="4" t="s">
        <v>9</v>
      </c>
      <c r="E181" s="4" t="s">
        <v>11</v>
      </c>
      <c r="F181" s="7">
        <f>SUM('4.Ведомст'!G193)</f>
        <v>19700</v>
      </c>
      <c r="G181" s="7">
        <f>SUM('4.Ведомст'!H193)</f>
        <v>19700</v>
      </c>
      <c r="H181" s="7">
        <f t="shared" si="15"/>
        <v>100</v>
      </c>
    </row>
    <row r="182" spans="1:8" ht="47.25" x14ac:dyDescent="0.25">
      <c r="A182" s="2" t="s">
        <v>851</v>
      </c>
      <c r="B182" s="4" t="s">
        <v>850</v>
      </c>
      <c r="C182" s="4"/>
      <c r="D182" s="4"/>
      <c r="E182" s="4"/>
      <c r="F182" s="7">
        <f>SUM(F183:F183)</f>
        <v>185597.1</v>
      </c>
      <c r="G182" s="7">
        <f>SUM(G183:G183)</f>
        <v>185597.1</v>
      </c>
      <c r="H182" s="7">
        <f t="shared" si="15"/>
        <v>100</v>
      </c>
    </row>
    <row r="183" spans="1:8" x14ac:dyDescent="0.25">
      <c r="A183" s="2" t="s">
        <v>18</v>
      </c>
      <c r="B183" s="4" t="s">
        <v>850</v>
      </c>
      <c r="C183" s="4" t="s">
        <v>88</v>
      </c>
      <c r="D183" s="4" t="s">
        <v>9</v>
      </c>
      <c r="E183" s="4" t="s">
        <v>11</v>
      </c>
      <c r="F183" s="7">
        <f>SUM('4.Ведомст'!G195)</f>
        <v>185597.1</v>
      </c>
      <c r="G183" s="7">
        <f>SUM('4.Ведомст'!H195)</f>
        <v>185597.1</v>
      </c>
      <c r="H183" s="7">
        <f t="shared" si="15"/>
        <v>100</v>
      </c>
    </row>
    <row r="184" spans="1:8" s="27" customFormat="1" ht="47.25" x14ac:dyDescent="0.25">
      <c r="A184" s="67" t="s">
        <v>542</v>
      </c>
      <c r="B184" s="24" t="s">
        <v>275</v>
      </c>
      <c r="C184" s="24"/>
      <c r="D184" s="24"/>
      <c r="E184" s="24"/>
      <c r="F184" s="26">
        <f>SUM(F185)+F187</f>
        <v>34569.599999999999</v>
      </c>
      <c r="G184" s="26">
        <f t="shared" ref="G184" si="20">SUM(G185)+G187</f>
        <v>34535.9</v>
      </c>
      <c r="H184" s="26">
        <f t="shared" si="15"/>
        <v>99.902515504952333</v>
      </c>
    </row>
    <row r="185" spans="1:8" x14ac:dyDescent="0.25">
      <c r="A185" s="2" t="s">
        <v>27</v>
      </c>
      <c r="B185" s="4" t="s">
        <v>276</v>
      </c>
      <c r="C185" s="4"/>
      <c r="D185" s="4"/>
      <c r="E185" s="4"/>
      <c r="F185" s="7">
        <f>SUM(F186)</f>
        <v>19251.099999999999</v>
      </c>
      <c r="G185" s="7">
        <f>SUM(G186)</f>
        <v>19217.400000000001</v>
      </c>
      <c r="H185" s="7">
        <f t="shared" si="15"/>
        <v>99.824945068074044</v>
      </c>
    </row>
    <row r="186" spans="1:8" ht="31.5" x14ac:dyDescent="0.25">
      <c r="A186" s="2" t="s">
        <v>44</v>
      </c>
      <c r="B186" s="4" t="s">
        <v>276</v>
      </c>
      <c r="C186" s="4" t="s">
        <v>83</v>
      </c>
      <c r="D186" s="4" t="s">
        <v>9</v>
      </c>
      <c r="E186" s="4" t="s">
        <v>162</v>
      </c>
      <c r="F186" s="7">
        <f>SUM('4.Ведомст'!G209)</f>
        <v>19251.099999999999</v>
      </c>
      <c r="G186" s="7">
        <f>SUM('4.Ведомст'!H209)</f>
        <v>19217.400000000001</v>
      </c>
      <c r="H186" s="7">
        <f t="shared" si="15"/>
        <v>99.824945068074044</v>
      </c>
    </row>
    <row r="187" spans="1:8" ht="31.5" x14ac:dyDescent="0.25">
      <c r="A187" s="34" t="s">
        <v>872</v>
      </c>
      <c r="B187" s="5" t="s">
        <v>742</v>
      </c>
      <c r="C187" s="4"/>
      <c r="D187" s="4"/>
      <c r="E187" s="4"/>
      <c r="F187" s="7">
        <f>SUM(F188)</f>
        <v>15318.5</v>
      </c>
      <c r="G187" s="7">
        <f>SUM(G188)</f>
        <v>15318.5</v>
      </c>
      <c r="H187" s="7">
        <f t="shared" si="15"/>
        <v>100</v>
      </c>
    </row>
    <row r="188" spans="1:8" ht="31.5" x14ac:dyDescent="0.25">
      <c r="A188" s="34" t="s">
        <v>44</v>
      </c>
      <c r="B188" s="5" t="s">
        <v>742</v>
      </c>
      <c r="C188" s="4" t="s">
        <v>83</v>
      </c>
      <c r="D188" s="4" t="s">
        <v>9</v>
      </c>
      <c r="E188" s="4" t="s">
        <v>162</v>
      </c>
      <c r="F188" s="7">
        <f>SUM('4.Ведомст'!G211)</f>
        <v>15318.5</v>
      </c>
      <c r="G188" s="7">
        <f>SUM('4.Ведомст'!H211)</f>
        <v>15318.5</v>
      </c>
      <c r="H188" s="7">
        <f t="shared" si="15"/>
        <v>100</v>
      </c>
    </row>
    <row r="189" spans="1:8" s="27" customFormat="1" ht="31.5" x14ac:dyDescent="0.25">
      <c r="A189" s="67" t="s">
        <v>539</v>
      </c>
      <c r="B189" s="24" t="s">
        <v>263</v>
      </c>
      <c r="C189" s="24"/>
      <c r="D189" s="24"/>
      <c r="E189" s="24"/>
      <c r="F189" s="26">
        <f>SUM(F190,F201,F205)</f>
        <v>26838.100000000002</v>
      </c>
      <c r="G189" s="26">
        <f>SUM(G190,G201,G205)</f>
        <v>26588.9</v>
      </c>
      <c r="H189" s="26">
        <f t="shared" si="15"/>
        <v>99.071469291790407</v>
      </c>
    </row>
    <row r="190" spans="1:8" ht="47.25" x14ac:dyDescent="0.25">
      <c r="A190" s="2" t="s">
        <v>540</v>
      </c>
      <c r="B190" s="4" t="s">
        <v>264</v>
      </c>
      <c r="C190" s="4"/>
      <c r="D190" s="4"/>
      <c r="E190" s="4"/>
      <c r="F190" s="7">
        <f>SUM(F191,F196)</f>
        <v>25679.9</v>
      </c>
      <c r="G190" s="7">
        <f>SUM(G191,G196)</f>
        <v>25484.7</v>
      </c>
      <c r="H190" s="7">
        <f t="shared" si="15"/>
        <v>99.239872429409772</v>
      </c>
    </row>
    <row r="191" spans="1:8" x14ac:dyDescent="0.25">
      <c r="A191" s="2" t="s">
        <v>27</v>
      </c>
      <c r="B191" s="4" t="s">
        <v>265</v>
      </c>
      <c r="C191" s="4"/>
      <c r="D191" s="4"/>
      <c r="E191" s="4"/>
      <c r="F191" s="7">
        <f>SUM(F192)+F194</f>
        <v>3163.7000000000003</v>
      </c>
      <c r="G191" s="7">
        <f>SUM(G192)+G194</f>
        <v>3093.1</v>
      </c>
      <c r="H191" s="7">
        <f t="shared" si="15"/>
        <v>97.768435692385495</v>
      </c>
    </row>
    <row r="192" spans="1:8" ht="31.5" x14ac:dyDescent="0.25">
      <c r="A192" s="2" t="s">
        <v>260</v>
      </c>
      <c r="B192" s="4" t="s">
        <v>266</v>
      </c>
      <c r="C192" s="4"/>
      <c r="D192" s="4"/>
      <c r="E192" s="4"/>
      <c r="F192" s="7">
        <f>SUM(F193)</f>
        <v>3136.4</v>
      </c>
      <c r="G192" s="7">
        <f>SUM(G193)</f>
        <v>3065.9</v>
      </c>
      <c r="H192" s="7">
        <f t="shared" si="15"/>
        <v>97.752199974493053</v>
      </c>
    </row>
    <row r="193" spans="1:8" ht="31.5" x14ac:dyDescent="0.25">
      <c r="A193" s="2" t="s">
        <v>44</v>
      </c>
      <c r="B193" s="4" t="s">
        <v>266</v>
      </c>
      <c r="C193" s="4" t="s">
        <v>83</v>
      </c>
      <c r="D193" s="4" t="s">
        <v>46</v>
      </c>
      <c r="E193" s="4" t="s">
        <v>23</v>
      </c>
      <c r="F193" s="7">
        <f>SUM('4.Ведомст'!G167)</f>
        <v>3136.4</v>
      </c>
      <c r="G193" s="7">
        <f>SUM('4.Ведомст'!H167)</f>
        <v>3065.9</v>
      </c>
      <c r="H193" s="7">
        <f t="shared" si="15"/>
        <v>97.752199974493053</v>
      </c>
    </row>
    <row r="194" spans="1:8" ht="31.5" x14ac:dyDescent="0.25">
      <c r="A194" s="2" t="s">
        <v>261</v>
      </c>
      <c r="B194" s="4" t="s">
        <v>267</v>
      </c>
      <c r="C194" s="4"/>
      <c r="D194" s="4"/>
      <c r="E194" s="4"/>
      <c r="F194" s="7">
        <f>SUM(F195)</f>
        <v>27.3</v>
      </c>
      <c r="G194" s="7">
        <f>SUM(G195)</f>
        <v>27.2</v>
      </c>
      <c r="H194" s="7">
        <f t="shared" si="15"/>
        <v>99.633699633699621</v>
      </c>
    </row>
    <row r="195" spans="1:8" ht="31.5" x14ac:dyDescent="0.25">
      <c r="A195" s="2" t="s">
        <v>44</v>
      </c>
      <c r="B195" s="4" t="s">
        <v>267</v>
      </c>
      <c r="C195" s="4" t="s">
        <v>83</v>
      </c>
      <c r="D195" s="4" t="s">
        <v>46</v>
      </c>
      <c r="E195" s="4" t="s">
        <v>162</v>
      </c>
      <c r="F195" s="7">
        <f>SUM('4.Ведомст'!G154)</f>
        <v>27.3</v>
      </c>
      <c r="G195" s="7">
        <f>SUM('4.Ведомст'!H154)</f>
        <v>27.2</v>
      </c>
      <c r="H195" s="7">
        <f t="shared" si="15"/>
        <v>99.633699633699621</v>
      </c>
    </row>
    <row r="196" spans="1:8" ht="31.5" x14ac:dyDescent="0.25">
      <c r="A196" s="2" t="s">
        <v>37</v>
      </c>
      <c r="B196" s="4" t="s">
        <v>268</v>
      </c>
      <c r="C196" s="4"/>
      <c r="D196" s="4"/>
      <c r="E196" s="4"/>
      <c r="F196" s="7">
        <f>SUM(F197:F200)</f>
        <v>22516.2</v>
      </c>
      <c r="G196" s="7">
        <f>SUM(G197:G200)</f>
        <v>22391.600000000002</v>
      </c>
      <c r="H196" s="7">
        <f t="shared" ref="H196:H259" si="21">SUM(G196/F196*100)</f>
        <v>99.446620655350387</v>
      </c>
    </row>
    <row r="197" spans="1:8" ht="63" x14ac:dyDescent="0.25">
      <c r="A197" s="2" t="s">
        <v>43</v>
      </c>
      <c r="B197" s="4" t="s">
        <v>268</v>
      </c>
      <c r="C197" s="4" t="s">
        <v>81</v>
      </c>
      <c r="D197" s="4" t="s">
        <v>46</v>
      </c>
      <c r="E197" s="4" t="s">
        <v>162</v>
      </c>
      <c r="F197" s="7">
        <f>SUM('4.Ведомст'!G156)</f>
        <v>18487.7</v>
      </c>
      <c r="G197" s="7">
        <f>SUM('4.Ведомст'!H156)</f>
        <v>18487.7</v>
      </c>
      <c r="H197" s="7">
        <f t="shared" si="21"/>
        <v>100</v>
      </c>
    </row>
    <row r="198" spans="1:8" ht="31.5" x14ac:dyDescent="0.25">
      <c r="A198" s="2" t="s">
        <v>44</v>
      </c>
      <c r="B198" s="4" t="s">
        <v>268</v>
      </c>
      <c r="C198" s="4" t="s">
        <v>83</v>
      </c>
      <c r="D198" s="4" t="s">
        <v>46</v>
      </c>
      <c r="E198" s="4" t="s">
        <v>162</v>
      </c>
      <c r="F198" s="7">
        <f>SUM('4.Ведомст'!G157)</f>
        <v>3896.9</v>
      </c>
      <c r="G198" s="7">
        <f>SUM('4.Ведомст'!H157)</f>
        <v>3772.9</v>
      </c>
      <c r="H198" s="7">
        <f t="shared" si="21"/>
        <v>96.817983525366316</v>
      </c>
    </row>
    <row r="199" spans="1:8" ht="31.5" x14ac:dyDescent="0.25">
      <c r="A199" s="2" t="s">
        <v>44</v>
      </c>
      <c r="B199" s="4" t="s">
        <v>268</v>
      </c>
      <c r="C199" s="4" t="s">
        <v>83</v>
      </c>
      <c r="D199" s="4" t="s">
        <v>105</v>
      </c>
      <c r="E199" s="4" t="s">
        <v>159</v>
      </c>
      <c r="F199" s="7">
        <f>SUM('4.Ведомст'!G489)</f>
        <v>71</v>
      </c>
      <c r="G199" s="7">
        <f>SUM('4.Ведомст'!H489)</f>
        <v>71</v>
      </c>
      <c r="H199" s="7">
        <f t="shared" si="21"/>
        <v>100</v>
      </c>
    </row>
    <row r="200" spans="1:8" x14ac:dyDescent="0.25">
      <c r="A200" s="2" t="s">
        <v>18</v>
      </c>
      <c r="B200" s="4" t="s">
        <v>268</v>
      </c>
      <c r="C200" s="4" t="s">
        <v>88</v>
      </c>
      <c r="D200" s="4" t="s">
        <v>46</v>
      </c>
      <c r="E200" s="4" t="s">
        <v>162</v>
      </c>
      <c r="F200" s="7">
        <f>SUM('4.Ведомст'!G158)</f>
        <v>60.6</v>
      </c>
      <c r="G200" s="7">
        <f>SUM('4.Ведомст'!H158)</f>
        <v>60</v>
      </c>
      <c r="H200" s="7">
        <f t="shared" si="21"/>
        <v>99.009900990099013</v>
      </c>
    </row>
    <row r="201" spans="1:8" ht="47.25" x14ac:dyDescent="0.25">
      <c r="A201" s="2" t="s">
        <v>262</v>
      </c>
      <c r="B201" s="4" t="s">
        <v>269</v>
      </c>
      <c r="C201" s="4"/>
      <c r="D201" s="4"/>
      <c r="E201" s="4"/>
      <c r="F201" s="7">
        <f t="shared" ref="F201:G203" si="22">SUM(F202)</f>
        <v>958</v>
      </c>
      <c r="G201" s="7">
        <f t="shared" si="22"/>
        <v>956.4</v>
      </c>
      <c r="H201" s="7">
        <f t="shared" si="21"/>
        <v>99.832985386221296</v>
      </c>
    </row>
    <row r="202" spans="1:8" x14ac:dyDescent="0.25">
      <c r="A202" s="2" t="s">
        <v>27</v>
      </c>
      <c r="B202" s="4" t="s">
        <v>270</v>
      </c>
      <c r="C202" s="4"/>
      <c r="D202" s="4"/>
      <c r="E202" s="4"/>
      <c r="F202" s="7">
        <f t="shared" si="22"/>
        <v>958</v>
      </c>
      <c r="G202" s="7">
        <f t="shared" si="22"/>
        <v>956.4</v>
      </c>
      <c r="H202" s="7">
        <f t="shared" si="21"/>
        <v>99.832985386221296</v>
      </c>
    </row>
    <row r="203" spans="1:8" ht="31.5" x14ac:dyDescent="0.25">
      <c r="A203" s="2" t="s">
        <v>261</v>
      </c>
      <c r="B203" s="4" t="s">
        <v>271</v>
      </c>
      <c r="C203" s="4"/>
      <c r="D203" s="4"/>
      <c r="E203" s="4"/>
      <c r="F203" s="7">
        <f t="shared" si="22"/>
        <v>958</v>
      </c>
      <c r="G203" s="7">
        <f t="shared" si="22"/>
        <v>956.4</v>
      </c>
      <c r="H203" s="7">
        <f t="shared" si="21"/>
        <v>99.832985386221296</v>
      </c>
    </row>
    <row r="204" spans="1:8" ht="31.5" x14ac:dyDescent="0.25">
      <c r="A204" s="2" t="s">
        <v>44</v>
      </c>
      <c r="B204" s="4" t="s">
        <v>271</v>
      </c>
      <c r="C204" s="4" t="s">
        <v>83</v>
      </c>
      <c r="D204" s="4" t="s">
        <v>46</v>
      </c>
      <c r="E204" s="4" t="s">
        <v>23</v>
      </c>
      <c r="F204" s="7">
        <f>SUM('4.Ведомст'!G171)</f>
        <v>958</v>
      </c>
      <c r="G204" s="7">
        <f>SUM('4.Ведомст'!H171)</f>
        <v>956.4</v>
      </c>
      <c r="H204" s="7">
        <f t="shared" si="21"/>
        <v>99.832985386221296</v>
      </c>
    </row>
    <row r="205" spans="1:8" ht="31.5" x14ac:dyDescent="0.25">
      <c r="A205" s="2" t="s">
        <v>541</v>
      </c>
      <c r="B205" s="4" t="s">
        <v>272</v>
      </c>
      <c r="C205" s="4"/>
      <c r="D205" s="4"/>
      <c r="E205" s="4"/>
      <c r="F205" s="7">
        <f t="shared" ref="F205:G206" si="23">SUM(F206)</f>
        <v>200.2</v>
      </c>
      <c r="G205" s="7">
        <f t="shared" si="23"/>
        <v>147.80000000000001</v>
      </c>
      <c r="H205" s="7">
        <f t="shared" si="21"/>
        <v>73.826173826173829</v>
      </c>
    </row>
    <row r="206" spans="1:8" x14ac:dyDescent="0.25">
      <c r="A206" s="2" t="s">
        <v>27</v>
      </c>
      <c r="B206" s="4" t="s">
        <v>273</v>
      </c>
      <c r="C206" s="4"/>
      <c r="D206" s="4"/>
      <c r="E206" s="4"/>
      <c r="F206" s="7">
        <f>SUM(F207)</f>
        <v>200.2</v>
      </c>
      <c r="G206" s="7">
        <f t="shared" si="23"/>
        <v>147.80000000000001</v>
      </c>
      <c r="H206" s="7">
        <f t="shared" si="21"/>
        <v>73.826173826173829</v>
      </c>
    </row>
    <row r="207" spans="1:8" ht="31.5" x14ac:dyDescent="0.25">
      <c r="A207" s="2" t="s">
        <v>44</v>
      </c>
      <c r="B207" s="4" t="s">
        <v>426</v>
      </c>
      <c r="C207" s="4" t="s">
        <v>83</v>
      </c>
      <c r="D207" s="4" t="s">
        <v>46</v>
      </c>
      <c r="E207" s="4" t="s">
        <v>23</v>
      </c>
      <c r="F207" s="7">
        <f>SUM('4.Ведомст'!G174)</f>
        <v>200.2</v>
      </c>
      <c r="G207" s="7">
        <f>SUM('4.Ведомст'!H174)</f>
        <v>147.80000000000001</v>
      </c>
      <c r="H207" s="7">
        <f t="shared" si="21"/>
        <v>73.826173826173829</v>
      </c>
    </row>
    <row r="208" spans="1:8" ht="47.25" x14ac:dyDescent="0.25">
      <c r="A208" s="67" t="s">
        <v>526</v>
      </c>
      <c r="B208" s="24" t="s">
        <v>425</v>
      </c>
      <c r="C208" s="24"/>
      <c r="D208" s="24"/>
      <c r="E208" s="24"/>
      <c r="F208" s="26">
        <f>SUM(F252)+F209</f>
        <v>101349.59999999999</v>
      </c>
      <c r="G208" s="26">
        <f>SUM(G252)+G209</f>
        <v>98611.5</v>
      </c>
      <c r="H208" s="26">
        <f t="shared" si="21"/>
        <v>97.29836131568355</v>
      </c>
    </row>
    <row r="209" spans="1:8" x14ac:dyDescent="0.25">
      <c r="A209" s="2" t="s">
        <v>27</v>
      </c>
      <c r="B209" s="4" t="s">
        <v>621</v>
      </c>
      <c r="C209" s="24"/>
      <c r="D209" s="24"/>
      <c r="E209" s="24"/>
      <c r="F209" s="7">
        <f>SUM(F212)+F211+F210</f>
        <v>38789.099999999991</v>
      </c>
      <c r="G209" s="7">
        <f t="shared" ref="G209" si="24">SUM(G212)+G211+G210</f>
        <v>36051</v>
      </c>
      <c r="H209" s="7">
        <f t="shared" si="21"/>
        <v>92.941058183871263</v>
      </c>
    </row>
    <row r="210" spans="1:8" ht="31.5" hidden="1" x14ac:dyDescent="0.25">
      <c r="A210" s="2" t="s">
        <v>44</v>
      </c>
      <c r="B210" s="4" t="s">
        <v>621</v>
      </c>
      <c r="C210" s="4" t="s">
        <v>83</v>
      </c>
      <c r="D210" s="4" t="s">
        <v>9</v>
      </c>
      <c r="E210" s="4" t="s">
        <v>162</v>
      </c>
      <c r="F210" s="7">
        <f>SUM('4.Ведомст'!G214)</f>
        <v>0</v>
      </c>
      <c r="G210" s="7">
        <f>SUM('4.Ведомст'!H214)</f>
        <v>0</v>
      </c>
      <c r="H210" s="7"/>
    </row>
    <row r="211" spans="1:8" ht="31.5" x14ac:dyDescent="0.25">
      <c r="A211" s="2" t="s">
        <v>44</v>
      </c>
      <c r="B211" s="4" t="s">
        <v>621</v>
      </c>
      <c r="C211" s="4" t="s">
        <v>83</v>
      </c>
      <c r="D211" s="4" t="s">
        <v>159</v>
      </c>
      <c r="E211" s="4" t="s">
        <v>46</v>
      </c>
      <c r="F211" s="7">
        <f>SUM('4.Ведомст'!G358)</f>
        <v>2138.1999999999998</v>
      </c>
      <c r="G211" s="7">
        <f>SUM('4.Ведомст'!H358)</f>
        <v>2130.8000000000002</v>
      </c>
      <c r="H211" s="7">
        <f t="shared" si="21"/>
        <v>99.65391450752972</v>
      </c>
    </row>
    <row r="212" spans="1:8" x14ac:dyDescent="0.25">
      <c r="A212" s="2" t="s">
        <v>876</v>
      </c>
      <c r="B212" s="4" t="s">
        <v>770</v>
      </c>
      <c r="C212" s="24"/>
      <c r="D212" s="24"/>
      <c r="E212" s="24"/>
      <c r="F212" s="7">
        <f>SUM(F213)+F214+F216+F219+F222+F225+F228+F230+F232+F235+F238+F241+F244+F247+F249</f>
        <v>36650.899999999994</v>
      </c>
      <c r="G212" s="7">
        <f t="shared" ref="G212" si="25">SUM(G213)+G214+G216+G219+G222+G225+G228+G230+G232+G235+G238+G241+G244+G247+G249</f>
        <v>33920.199999999997</v>
      </c>
      <c r="H212" s="7">
        <f t="shared" si="21"/>
        <v>92.549432619662824</v>
      </c>
    </row>
    <row r="213" spans="1:8" ht="31.5" x14ac:dyDescent="0.25">
      <c r="A213" s="2" t="s">
        <v>44</v>
      </c>
      <c r="B213" s="4" t="s">
        <v>770</v>
      </c>
      <c r="C213" s="4" t="s">
        <v>83</v>
      </c>
      <c r="D213" s="4" t="s">
        <v>159</v>
      </c>
      <c r="E213" s="4" t="s">
        <v>46</v>
      </c>
      <c r="F213" s="7">
        <f>SUM('4.Ведомст'!G360)</f>
        <v>0.1</v>
      </c>
      <c r="G213" s="7">
        <f>SUM('4.Ведомст'!H360)</f>
        <v>0</v>
      </c>
      <c r="H213" s="7">
        <f t="shared" si="21"/>
        <v>0</v>
      </c>
    </row>
    <row r="214" spans="1:8" ht="31.5" x14ac:dyDescent="0.25">
      <c r="A214" s="2" t="s">
        <v>936</v>
      </c>
      <c r="B214" s="4" t="s">
        <v>935</v>
      </c>
      <c r="C214" s="4"/>
      <c r="D214" s="4"/>
      <c r="E214" s="4"/>
      <c r="F214" s="7">
        <f>SUM('4.Ведомст'!G361)</f>
        <v>3868</v>
      </c>
      <c r="G214" s="7">
        <f>SUM('4.Ведомст'!H361)</f>
        <v>3663</v>
      </c>
      <c r="H214" s="7">
        <f t="shared" si="21"/>
        <v>94.700103412616343</v>
      </c>
    </row>
    <row r="215" spans="1:8" ht="31.5" x14ac:dyDescent="0.25">
      <c r="A215" s="2" t="s">
        <v>44</v>
      </c>
      <c r="B215" s="4" t="s">
        <v>935</v>
      </c>
      <c r="C215" s="4" t="s">
        <v>83</v>
      </c>
      <c r="D215" s="4" t="s">
        <v>159</v>
      </c>
      <c r="E215" s="4" t="s">
        <v>46</v>
      </c>
      <c r="F215" s="7">
        <f>SUM('4.Ведомст'!G362)</f>
        <v>3868</v>
      </c>
      <c r="G215" s="7">
        <f>SUM('4.Ведомст'!H362)</f>
        <v>3663</v>
      </c>
      <c r="H215" s="7">
        <f t="shared" si="21"/>
        <v>94.700103412616343</v>
      </c>
    </row>
    <row r="216" spans="1:8" ht="31.5" x14ac:dyDescent="0.25">
      <c r="A216" s="2" t="s">
        <v>950</v>
      </c>
      <c r="B216" s="4" t="s">
        <v>937</v>
      </c>
      <c r="C216" s="4"/>
      <c r="D216" s="4"/>
      <c r="E216" s="4"/>
      <c r="F216" s="7">
        <f>SUM(F217:F218)</f>
        <v>1786</v>
      </c>
      <c r="G216" s="7">
        <f t="shared" ref="G216" si="26">SUM(G217:G218)</f>
        <v>1592.9</v>
      </c>
      <c r="H216" s="7">
        <f t="shared" si="21"/>
        <v>89.188129899216122</v>
      </c>
    </row>
    <row r="217" spans="1:8" ht="31.5" x14ac:dyDescent="0.25">
      <c r="A217" s="2" t="s">
        <v>44</v>
      </c>
      <c r="B217" s="4" t="s">
        <v>937</v>
      </c>
      <c r="C217" s="4" t="s">
        <v>83</v>
      </c>
      <c r="D217" s="4" t="s">
        <v>9</v>
      </c>
      <c r="E217" s="4" t="s">
        <v>162</v>
      </c>
      <c r="F217" s="7">
        <f>SUM('4.Ведомст'!G217)</f>
        <v>1401.8</v>
      </c>
      <c r="G217" s="7">
        <f>SUM('4.Ведомст'!H217)</f>
        <v>1289.2</v>
      </c>
      <c r="H217" s="7">
        <f t="shared" si="21"/>
        <v>91.967470395206178</v>
      </c>
    </row>
    <row r="218" spans="1:8" ht="31.5" x14ac:dyDescent="0.25">
      <c r="A218" s="2" t="s">
        <v>44</v>
      </c>
      <c r="B218" s="4" t="s">
        <v>937</v>
      </c>
      <c r="C218" s="4" t="s">
        <v>83</v>
      </c>
      <c r="D218" s="4" t="s">
        <v>159</v>
      </c>
      <c r="E218" s="4" t="s">
        <v>46</v>
      </c>
      <c r="F218" s="7">
        <f>SUM('4.Ведомст'!G364)</f>
        <v>384.2</v>
      </c>
      <c r="G218" s="7">
        <f>SUM('4.Ведомст'!H364)</f>
        <v>303.7</v>
      </c>
      <c r="H218" s="7">
        <f t="shared" si="21"/>
        <v>79.047371160853714</v>
      </c>
    </row>
    <row r="219" spans="1:8" ht="31.5" x14ac:dyDescent="0.25">
      <c r="A219" s="2" t="s">
        <v>949</v>
      </c>
      <c r="B219" s="4" t="s">
        <v>938</v>
      </c>
      <c r="C219" s="4"/>
      <c r="D219" s="4"/>
      <c r="E219" s="4"/>
      <c r="F219" s="7">
        <f>SUM(F220:F221)</f>
        <v>2937.2</v>
      </c>
      <c r="G219" s="7">
        <f t="shared" ref="G219" si="27">SUM(G220:G221)</f>
        <v>2587.6999999999998</v>
      </c>
      <c r="H219" s="7">
        <f t="shared" si="21"/>
        <v>88.100912433610247</v>
      </c>
    </row>
    <row r="220" spans="1:8" ht="31.5" x14ac:dyDescent="0.25">
      <c r="A220" s="2" t="s">
        <v>44</v>
      </c>
      <c r="B220" s="4" t="s">
        <v>938</v>
      </c>
      <c r="C220" s="4" t="s">
        <v>83</v>
      </c>
      <c r="D220" s="4" t="s">
        <v>9</v>
      </c>
      <c r="E220" s="4" t="s">
        <v>162</v>
      </c>
      <c r="F220" s="7">
        <f>SUM('4.Ведомст'!G219)</f>
        <v>1734.5</v>
      </c>
      <c r="G220" s="7">
        <f>SUM('4.Ведомст'!H219)</f>
        <v>1416.3</v>
      </c>
      <c r="H220" s="7">
        <f t="shared" si="21"/>
        <v>81.654655520322862</v>
      </c>
    </row>
    <row r="221" spans="1:8" ht="31.5" x14ac:dyDescent="0.25">
      <c r="A221" s="2" t="s">
        <v>44</v>
      </c>
      <c r="B221" s="4" t="s">
        <v>938</v>
      </c>
      <c r="C221" s="4" t="s">
        <v>83</v>
      </c>
      <c r="D221" s="4" t="s">
        <v>159</v>
      </c>
      <c r="E221" s="4" t="s">
        <v>46</v>
      </c>
      <c r="F221" s="7">
        <f>SUM('4.Ведомст'!G366)</f>
        <v>1202.7</v>
      </c>
      <c r="G221" s="7">
        <f>SUM('4.Ведомст'!H366)</f>
        <v>1171.4000000000001</v>
      </c>
      <c r="H221" s="7">
        <f t="shared" si="21"/>
        <v>97.397522241623008</v>
      </c>
    </row>
    <row r="222" spans="1:8" ht="31.5" x14ac:dyDescent="0.25">
      <c r="A222" s="2" t="s">
        <v>951</v>
      </c>
      <c r="B222" s="4" t="s">
        <v>939</v>
      </c>
      <c r="C222" s="4"/>
      <c r="D222" s="4"/>
      <c r="E222" s="4"/>
      <c r="F222" s="7">
        <f>SUM(F223:F224)</f>
        <v>953.3</v>
      </c>
      <c r="G222" s="7">
        <f t="shared" ref="G222" si="28">SUM(G223:G224)</f>
        <v>776.5</v>
      </c>
      <c r="H222" s="7">
        <f t="shared" si="21"/>
        <v>81.453896989405223</v>
      </c>
    </row>
    <row r="223" spans="1:8" ht="31.5" x14ac:dyDescent="0.25">
      <c r="A223" s="2" t="s">
        <v>44</v>
      </c>
      <c r="B223" s="4" t="s">
        <v>939</v>
      </c>
      <c r="C223" s="4" t="s">
        <v>83</v>
      </c>
      <c r="D223" s="4" t="s">
        <v>9</v>
      </c>
      <c r="E223" s="4" t="s">
        <v>162</v>
      </c>
      <c r="F223" s="7">
        <f>SUM('4.Ведомст'!G221)</f>
        <v>766.9</v>
      </c>
      <c r="G223" s="7">
        <f>SUM('4.Ведомст'!H221)</f>
        <v>610.29999999999995</v>
      </c>
      <c r="H223" s="7">
        <f t="shared" si="21"/>
        <v>79.580127787195195</v>
      </c>
    </row>
    <row r="224" spans="1:8" ht="31.5" x14ac:dyDescent="0.25">
      <c r="A224" s="2" t="s">
        <v>44</v>
      </c>
      <c r="B224" s="4" t="s">
        <v>939</v>
      </c>
      <c r="C224" s="4" t="s">
        <v>83</v>
      </c>
      <c r="D224" s="4" t="s">
        <v>159</v>
      </c>
      <c r="E224" s="4" t="s">
        <v>46</v>
      </c>
      <c r="F224" s="7">
        <f>SUM('4.Ведомст'!G368)</f>
        <v>186.4</v>
      </c>
      <c r="G224" s="7">
        <f>SUM('4.Ведомст'!H368)</f>
        <v>166.2</v>
      </c>
      <c r="H224" s="7">
        <f t="shared" si="21"/>
        <v>89.163090128755357</v>
      </c>
    </row>
    <row r="225" spans="1:8" ht="31.5" x14ac:dyDescent="0.25">
      <c r="A225" s="2" t="s">
        <v>952</v>
      </c>
      <c r="B225" s="4" t="s">
        <v>940</v>
      </c>
      <c r="C225" s="4"/>
      <c r="D225" s="4"/>
      <c r="E225" s="4"/>
      <c r="F225" s="7">
        <f>SUM(F226:F227)</f>
        <v>3166</v>
      </c>
      <c r="G225" s="7">
        <f t="shared" ref="G225" si="29">SUM(G226:G227)</f>
        <v>3016.8</v>
      </c>
      <c r="H225" s="7">
        <f t="shared" si="21"/>
        <v>95.287428932406826</v>
      </c>
    </row>
    <row r="226" spans="1:8" ht="31.5" x14ac:dyDescent="0.25">
      <c r="A226" s="2" t="s">
        <v>44</v>
      </c>
      <c r="B226" s="4" t="s">
        <v>940</v>
      </c>
      <c r="C226" s="4" t="s">
        <v>83</v>
      </c>
      <c r="D226" s="4" t="s">
        <v>9</v>
      </c>
      <c r="E226" s="4" t="s">
        <v>162</v>
      </c>
      <c r="F226" s="7">
        <f>SUM('4.Ведомст'!G223)</f>
        <v>1921.4</v>
      </c>
      <c r="G226" s="7">
        <f>SUM('4.Ведомст'!H223)</f>
        <v>1921.4</v>
      </c>
      <c r="H226" s="7">
        <f t="shared" si="21"/>
        <v>100</v>
      </c>
    </row>
    <row r="227" spans="1:8" ht="31.5" x14ac:dyDescent="0.25">
      <c r="A227" s="2" t="s">
        <v>44</v>
      </c>
      <c r="B227" s="4" t="s">
        <v>940</v>
      </c>
      <c r="C227" s="4" t="s">
        <v>83</v>
      </c>
      <c r="D227" s="4" t="s">
        <v>159</v>
      </c>
      <c r="E227" s="4" t="s">
        <v>46</v>
      </c>
      <c r="F227" s="7">
        <f>SUM('4.Ведомст'!G370)</f>
        <v>1244.5999999999999</v>
      </c>
      <c r="G227" s="7">
        <f>SUM('4.Ведомст'!H370)</f>
        <v>1095.4000000000001</v>
      </c>
      <c r="H227" s="7">
        <f t="shared" si="21"/>
        <v>88.012212759119407</v>
      </c>
    </row>
    <row r="228" spans="1:8" ht="31.5" hidden="1" x14ac:dyDescent="0.25">
      <c r="A228" s="2" t="s">
        <v>953</v>
      </c>
      <c r="B228" s="4" t="s">
        <v>941</v>
      </c>
      <c r="C228" s="4"/>
      <c r="D228" s="4"/>
      <c r="E228" s="4"/>
      <c r="F228" s="7">
        <f>SUM('4.Ведомст'!G371)</f>
        <v>0</v>
      </c>
      <c r="G228" s="7">
        <f>SUM('4.Ведомст'!H371)</f>
        <v>0</v>
      </c>
      <c r="H228" s="7" t="e">
        <f t="shared" si="21"/>
        <v>#DIV/0!</v>
      </c>
    </row>
    <row r="229" spans="1:8" ht="31.5" hidden="1" x14ac:dyDescent="0.25">
      <c r="A229" s="2" t="s">
        <v>44</v>
      </c>
      <c r="B229" s="4" t="s">
        <v>941</v>
      </c>
      <c r="C229" s="4" t="s">
        <v>83</v>
      </c>
      <c r="D229" s="4" t="s">
        <v>159</v>
      </c>
      <c r="E229" s="4" t="s">
        <v>46</v>
      </c>
      <c r="F229" s="7">
        <f>SUM('4.Ведомст'!G372)</f>
        <v>0</v>
      </c>
      <c r="G229" s="7">
        <f>SUM('4.Ведомст'!H372)</f>
        <v>0</v>
      </c>
      <c r="H229" s="7" t="e">
        <f t="shared" si="21"/>
        <v>#DIV/0!</v>
      </c>
    </row>
    <row r="230" spans="1:8" ht="31.5" hidden="1" x14ac:dyDescent="0.25">
      <c r="A230" s="2" t="s">
        <v>954</v>
      </c>
      <c r="B230" s="4" t="s">
        <v>942</v>
      </c>
      <c r="C230" s="4"/>
      <c r="D230" s="4"/>
      <c r="E230" s="4"/>
      <c r="F230" s="7">
        <f>SUM('4.Ведомст'!G373)</f>
        <v>0</v>
      </c>
      <c r="G230" s="7">
        <f>SUM('4.Ведомст'!H373)</f>
        <v>0</v>
      </c>
      <c r="H230" s="7" t="e">
        <f t="shared" si="21"/>
        <v>#DIV/0!</v>
      </c>
    </row>
    <row r="231" spans="1:8" ht="31.5" hidden="1" x14ac:dyDescent="0.25">
      <c r="A231" s="2" t="s">
        <v>44</v>
      </c>
      <c r="B231" s="4" t="s">
        <v>942</v>
      </c>
      <c r="C231" s="4" t="s">
        <v>83</v>
      </c>
      <c r="D231" s="4" t="s">
        <v>159</v>
      </c>
      <c r="E231" s="4" t="s">
        <v>46</v>
      </c>
      <c r="F231" s="7">
        <f>SUM('4.Ведомст'!G374)</f>
        <v>0</v>
      </c>
      <c r="G231" s="7">
        <f>SUM('4.Ведомст'!H374)</f>
        <v>0</v>
      </c>
      <c r="H231" s="7" t="e">
        <f t="shared" si="21"/>
        <v>#DIV/0!</v>
      </c>
    </row>
    <row r="232" spans="1:8" ht="31.5" x14ac:dyDescent="0.25">
      <c r="A232" s="2" t="s">
        <v>955</v>
      </c>
      <c r="B232" s="4" t="s">
        <v>943</v>
      </c>
      <c r="C232" s="4"/>
      <c r="D232" s="4"/>
      <c r="E232" s="4"/>
      <c r="F232" s="7">
        <f>SUM(F233:F234)</f>
        <v>6450</v>
      </c>
      <c r="G232" s="7">
        <f t="shared" ref="G232" si="30">SUM(G233:G234)</f>
        <v>6417.7000000000007</v>
      </c>
      <c r="H232" s="7">
        <f t="shared" si="21"/>
        <v>99.499224806201553</v>
      </c>
    </row>
    <row r="233" spans="1:8" ht="31.5" x14ac:dyDescent="0.25">
      <c r="A233" s="2" t="s">
        <v>44</v>
      </c>
      <c r="B233" s="4" t="s">
        <v>943</v>
      </c>
      <c r="C233" s="4" t="s">
        <v>83</v>
      </c>
      <c r="D233" s="4" t="s">
        <v>9</v>
      </c>
      <c r="E233" s="4" t="s">
        <v>162</v>
      </c>
      <c r="F233" s="7">
        <f>SUM('4.Ведомст'!G225)</f>
        <v>5120.3</v>
      </c>
      <c r="G233" s="7">
        <f>SUM('4.Ведомст'!H225)</f>
        <v>5120.3</v>
      </c>
      <c r="H233" s="7">
        <f t="shared" si="21"/>
        <v>100</v>
      </c>
    </row>
    <row r="234" spans="1:8" ht="31.5" x14ac:dyDescent="0.25">
      <c r="A234" s="2" t="s">
        <v>44</v>
      </c>
      <c r="B234" s="4" t="s">
        <v>943</v>
      </c>
      <c r="C234" s="4" t="s">
        <v>83</v>
      </c>
      <c r="D234" s="4" t="s">
        <v>159</v>
      </c>
      <c r="E234" s="4" t="s">
        <v>46</v>
      </c>
      <c r="F234" s="7">
        <f>SUM('4.Ведомст'!G376)</f>
        <v>1329.7</v>
      </c>
      <c r="G234" s="7">
        <f>SUM('4.Ведомст'!H376)</f>
        <v>1297.4000000000001</v>
      </c>
      <c r="H234" s="7">
        <f t="shared" si="21"/>
        <v>97.570880649770629</v>
      </c>
    </row>
    <row r="235" spans="1:8" ht="31.5" x14ac:dyDescent="0.25">
      <c r="A235" s="2" t="s">
        <v>956</v>
      </c>
      <c r="B235" s="4" t="s">
        <v>944</v>
      </c>
      <c r="C235" s="4"/>
      <c r="D235" s="4"/>
      <c r="E235" s="4"/>
      <c r="F235" s="7">
        <f>SUM(F236:F237)</f>
        <v>2000</v>
      </c>
      <c r="G235" s="7">
        <f t="shared" ref="G235" si="31">SUM(G236:G237)</f>
        <v>1790.8</v>
      </c>
      <c r="H235" s="7">
        <f t="shared" si="21"/>
        <v>89.539999999999992</v>
      </c>
    </row>
    <row r="236" spans="1:8" ht="31.5" x14ac:dyDescent="0.25">
      <c r="A236" s="2" t="s">
        <v>44</v>
      </c>
      <c r="B236" s="4" t="s">
        <v>944</v>
      </c>
      <c r="C236" s="4" t="s">
        <v>83</v>
      </c>
      <c r="D236" s="4" t="s">
        <v>9</v>
      </c>
      <c r="E236" s="4" t="s">
        <v>162</v>
      </c>
      <c r="F236" s="7">
        <f>SUM('4.Ведомст'!G227)</f>
        <v>1604.2</v>
      </c>
      <c r="G236" s="7">
        <f>SUM('4.Ведомст'!H227)</f>
        <v>1430.6</v>
      </c>
      <c r="H236" s="7">
        <f t="shared" si="21"/>
        <v>89.17840668245853</v>
      </c>
    </row>
    <row r="237" spans="1:8" ht="31.5" x14ac:dyDescent="0.25">
      <c r="A237" s="2" t="s">
        <v>44</v>
      </c>
      <c r="B237" s="4" t="s">
        <v>944</v>
      </c>
      <c r="C237" s="4" t="s">
        <v>83</v>
      </c>
      <c r="D237" s="4" t="s">
        <v>159</v>
      </c>
      <c r="E237" s="4" t="s">
        <v>46</v>
      </c>
      <c r="F237" s="7">
        <f>SUM('4.Ведомст'!G378)</f>
        <v>395.8</v>
      </c>
      <c r="G237" s="7">
        <f>SUM('4.Ведомст'!H378)</f>
        <v>360.2</v>
      </c>
      <c r="H237" s="7">
        <f t="shared" si="21"/>
        <v>91.005558362809495</v>
      </c>
    </row>
    <row r="238" spans="1:8" ht="31.5" x14ac:dyDescent="0.25">
      <c r="A238" s="2" t="s">
        <v>957</v>
      </c>
      <c r="B238" s="4" t="s">
        <v>945</v>
      </c>
      <c r="C238" s="4"/>
      <c r="D238" s="4"/>
      <c r="E238" s="4"/>
      <c r="F238" s="7">
        <f>SUM(F239:F240)</f>
        <v>5915.2999999999993</v>
      </c>
      <c r="G238" s="7">
        <f t="shared" ref="G238" si="32">SUM(G239:G240)</f>
        <v>5302.8</v>
      </c>
      <c r="H238" s="7">
        <f t="shared" si="21"/>
        <v>89.645495579260583</v>
      </c>
    </row>
    <row r="239" spans="1:8" ht="31.5" x14ac:dyDescent="0.25">
      <c r="A239" s="2" t="s">
        <v>44</v>
      </c>
      <c r="B239" s="4" t="s">
        <v>945</v>
      </c>
      <c r="C239" s="4" t="s">
        <v>83</v>
      </c>
      <c r="D239" s="4" t="s">
        <v>9</v>
      </c>
      <c r="E239" s="4" t="s">
        <v>162</v>
      </c>
      <c r="F239" s="7">
        <f>SUM('4.Ведомст'!G229)</f>
        <v>5282.2</v>
      </c>
      <c r="G239" s="7">
        <f>SUM('4.Ведомст'!H229)</f>
        <v>4669.7</v>
      </c>
      <c r="H239" s="7">
        <f t="shared" si="21"/>
        <v>88.404452690166977</v>
      </c>
    </row>
    <row r="240" spans="1:8" ht="31.5" x14ac:dyDescent="0.25">
      <c r="A240" s="2" t="s">
        <v>44</v>
      </c>
      <c r="B240" s="4" t="s">
        <v>945</v>
      </c>
      <c r="C240" s="4" t="s">
        <v>83</v>
      </c>
      <c r="D240" s="4" t="s">
        <v>159</v>
      </c>
      <c r="E240" s="4" t="s">
        <v>46</v>
      </c>
      <c r="F240" s="7">
        <f>SUM('4.Ведомст'!G380)</f>
        <v>633.09999999999991</v>
      </c>
      <c r="G240" s="7">
        <f>SUM('4.Ведомст'!H380)</f>
        <v>633.1</v>
      </c>
      <c r="H240" s="7">
        <f t="shared" si="21"/>
        <v>100.00000000000003</v>
      </c>
    </row>
    <row r="241" spans="1:8" ht="31.5" x14ac:dyDescent="0.25">
      <c r="A241" s="2" t="s">
        <v>958</v>
      </c>
      <c r="B241" s="4" t="s">
        <v>946</v>
      </c>
      <c r="C241" s="4"/>
      <c r="D241" s="4"/>
      <c r="E241" s="4"/>
      <c r="F241" s="7">
        <f>SUM(F242:F243)</f>
        <v>3095.8999999999996</v>
      </c>
      <c r="G241" s="7">
        <f t="shared" ref="G241" si="33">SUM(G242:G243)</f>
        <v>3048</v>
      </c>
      <c r="H241" s="7">
        <f t="shared" si="21"/>
        <v>98.452792402855408</v>
      </c>
    </row>
    <row r="242" spans="1:8" ht="31.5" x14ac:dyDescent="0.25">
      <c r="A242" s="2" t="s">
        <v>44</v>
      </c>
      <c r="B242" s="4" t="s">
        <v>946</v>
      </c>
      <c r="C242" s="4" t="s">
        <v>83</v>
      </c>
      <c r="D242" s="4" t="s">
        <v>9</v>
      </c>
      <c r="E242" s="4" t="s">
        <v>162</v>
      </c>
      <c r="F242" s="7">
        <f>SUM('4.Ведомст'!G231)</f>
        <v>1193.6000000000001</v>
      </c>
      <c r="G242" s="7">
        <f>SUM('4.Ведомст'!H231)</f>
        <v>1193.5999999999999</v>
      </c>
      <c r="H242" s="7">
        <f t="shared" si="21"/>
        <v>99.999999999999972</v>
      </c>
    </row>
    <row r="243" spans="1:8" ht="31.5" x14ac:dyDescent="0.25">
      <c r="A243" s="2" t="s">
        <v>44</v>
      </c>
      <c r="B243" s="4" t="s">
        <v>946</v>
      </c>
      <c r="C243" s="4" t="s">
        <v>83</v>
      </c>
      <c r="D243" s="4" t="s">
        <v>159</v>
      </c>
      <c r="E243" s="4" t="s">
        <v>46</v>
      </c>
      <c r="F243" s="7">
        <f>SUM('4.Ведомст'!G382)</f>
        <v>1902.2999999999997</v>
      </c>
      <c r="G243" s="7">
        <f>SUM('4.Ведомст'!H382)</f>
        <v>1854.4</v>
      </c>
      <c r="H243" s="7">
        <f t="shared" si="21"/>
        <v>97.481995479156822</v>
      </c>
    </row>
    <row r="244" spans="1:8" ht="31.5" x14ac:dyDescent="0.25">
      <c r="A244" s="2" t="s">
        <v>959</v>
      </c>
      <c r="B244" s="4" t="s">
        <v>947</v>
      </c>
      <c r="C244" s="4"/>
      <c r="D244" s="4"/>
      <c r="E244" s="4"/>
      <c r="F244" s="7">
        <f>SUM(F245:F246)</f>
        <v>2369.6999999999998</v>
      </c>
      <c r="G244" s="7">
        <f t="shared" ref="G244" si="34">SUM(G245:G246)</f>
        <v>1885.1</v>
      </c>
      <c r="H244" s="7">
        <f t="shared" si="21"/>
        <v>79.550154027936031</v>
      </c>
    </row>
    <row r="245" spans="1:8" ht="31.5" x14ac:dyDescent="0.25">
      <c r="A245" s="2" t="s">
        <v>44</v>
      </c>
      <c r="B245" s="4" t="s">
        <v>947</v>
      </c>
      <c r="C245" s="4" t="s">
        <v>83</v>
      </c>
      <c r="D245" s="4" t="s">
        <v>9</v>
      </c>
      <c r="E245" s="4" t="s">
        <v>162</v>
      </c>
      <c r="F245" s="7">
        <f>SUM('4.Ведомст'!G233)</f>
        <v>1407.2</v>
      </c>
      <c r="G245" s="7">
        <f>SUM('4.Ведомст'!H233)</f>
        <v>1151.0999999999999</v>
      </c>
      <c r="H245" s="7">
        <f t="shared" si="21"/>
        <v>81.800739056281969</v>
      </c>
    </row>
    <row r="246" spans="1:8" ht="31.5" x14ac:dyDescent="0.25">
      <c r="A246" s="2" t="s">
        <v>44</v>
      </c>
      <c r="B246" s="4" t="s">
        <v>947</v>
      </c>
      <c r="C246" s="4" t="s">
        <v>83</v>
      </c>
      <c r="D246" s="4" t="s">
        <v>159</v>
      </c>
      <c r="E246" s="4" t="s">
        <v>46</v>
      </c>
      <c r="F246" s="7">
        <f>SUM('4.Ведомст'!G384)</f>
        <v>962.5</v>
      </c>
      <c r="G246" s="7">
        <f>SUM('4.Ведомст'!H384)</f>
        <v>734</v>
      </c>
      <c r="H246" s="7">
        <f t="shared" si="21"/>
        <v>76.259740259740255</v>
      </c>
    </row>
    <row r="247" spans="1:8" ht="31.5" x14ac:dyDescent="0.25">
      <c r="A247" s="2" t="s">
        <v>960</v>
      </c>
      <c r="B247" s="4" t="s">
        <v>948</v>
      </c>
      <c r="C247" s="4"/>
      <c r="D247" s="4"/>
      <c r="E247" s="4"/>
      <c r="F247" s="7">
        <f>SUM('4.Ведомст'!G385)</f>
        <v>2554.9</v>
      </c>
      <c r="G247" s="7">
        <f>SUM('4.Ведомст'!H385)</f>
        <v>2554.9</v>
      </c>
      <c r="H247" s="7">
        <f t="shared" si="21"/>
        <v>100</v>
      </c>
    </row>
    <row r="248" spans="1:8" ht="31.5" x14ac:dyDescent="0.25">
      <c r="A248" s="2" t="s">
        <v>44</v>
      </c>
      <c r="B248" s="4" t="s">
        <v>948</v>
      </c>
      <c r="C248" s="4" t="s">
        <v>83</v>
      </c>
      <c r="D248" s="4" t="s">
        <v>159</v>
      </c>
      <c r="E248" s="4" t="s">
        <v>46</v>
      </c>
      <c r="F248" s="7">
        <f>SUM('4.Ведомст'!G386)</f>
        <v>2554.9</v>
      </c>
      <c r="G248" s="7">
        <f>SUM('4.Ведомст'!H386)</f>
        <v>2554.9</v>
      </c>
      <c r="H248" s="7">
        <f t="shared" si="21"/>
        <v>100</v>
      </c>
    </row>
    <row r="249" spans="1:8" ht="31.5" x14ac:dyDescent="0.25">
      <c r="A249" s="2" t="s">
        <v>963</v>
      </c>
      <c r="B249" s="4" t="s">
        <v>962</v>
      </c>
      <c r="C249" s="4"/>
      <c r="D249" s="4"/>
      <c r="E249" s="4"/>
      <c r="F249" s="7">
        <f>SUM(F250:F251)</f>
        <v>1554.5</v>
      </c>
      <c r="G249" s="7">
        <f t="shared" ref="G249" si="35">SUM(G250:G251)</f>
        <v>1284</v>
      </c>
      <c r="H249" s="7">
        <f t="shared" si="21"/>
        <v>82.598906400771952</v>
      </c>
    </row>
    <row r="250" spans="1:8" ht="31.5" x14ac:dyDescent="0.25">
      <c r="A250" s="2" t="s">
        <v>44</v>
      </c>
      <c r="B250" s="4" t="s">
        <v>962</v>
      </c>
      <c r="C250" s="4" t="s">
        <v>83</v>
      </c>
      <c r="D250" s="4" t="s">
        <v>9</v>
      </c>
      <c r="E250" s="4" t="s">
        <v>162</v>
      </c>
      <c r="F250" s="7">
        <f>SUM('4.Ведомст'!G235)</f>
        <v>1103.5</v>
      </c>
      <c r="G250" s="7">
        <f>SUM('4.Ведомст'!H235)</f>
        <v>952.3</v>
      </c>
      <c r="H250" s="7">
        <f t="shared" si="21"/>
        <v>86.298142274580883</v>
      </c>
    </row>
    <row r="251" spans="1:8" ht="31.5" x14ac:dyDescent="0.25">
      <c r="A251" s="2" t="s">
        <v>44</v>
      </c>
      <c r="B251" s="4" t="s">
        <v>962</v>
      </c>
      <c r="C251" s="4" t="s">
        <v>83</v>
      </c>
      <c r="D251" s="4" t="s">
        <v>159</v>
      </c>
      <c r="E251" s="4" t="s">
        <v>46</v>
      </c>
      <c r="F251" s="7">
        <f>SUM('4.Ведомст'!G388)</f>
        <v>451</v>
      </c>
      <c r="G251" s="7">
        <f>SUM('4.Ведомст'!H388)</f>
        <v>331.7</v>
      </c>
      <c r="H251" s="7">
        <f t="shared" si="21"/>
        <v>73.547671840354766</v>
      </c>
    </row>
    <row r="252" spans="1:8" x14ac:dyDescent="0.25">
      <c r="A252" s="34" t="s">
        <v>802</v>
      </c>
      <c r="B252" s="4" t="s">
        <v>609</v>
      </c>
      <c r="C252" s="4"/>
      <c r="D252" s="4"/>
      <c r="E252" s="4"/>
      <c r="F252" s="7">
        <f>SUM(F253+F255)</f>
        <v>62560.5</v>
      </c>
      <c r="G252" s="7">
        <f>SUM(G253+G255)</f>
        <v>62560.5</v>
      </c>
      <c r="H252" s="7">
        <f t="shared" si="21"/>
        <v>100</v>
      </c>
    </row>
    <row r="253" spans="1:8" x14ac:dyDescent="0.25">
      <c r="A253" s="2" t="s">
        <v>481</v>
      </c>
      <c r="B253" s="4" t="s">
        <v>610</v>
      </c>
      <c r="C253" s="4"/>
      <c r="D253" s="4"/>
      <c r="E253" s="4"/>
      <c r="F253" s="7">
        <f>SUM(F254)</f>
        <v>62560.5</v>
      </c>
      <c r="G253" s="7">
        <f>SUM(G254)</f>
        <v>62560.5</v>
      </c>
      <c r="H253" s="7">
        <f t="shared" si="21"/>
        <v>100</v>
      </c>
    </row>
    <row r="254" spans="1:8" ht="31.5" x14ac:dyDescent="0.25">
      <c r="A254" s="2" t="s">
        <v>44</v>
      </c>
      <c r="B254" s="4" t="s">
        <v>610</v>
      </c>
      <c r="C254" s="4" t="s">
        <v>83</v>
      </c>
      <c r="D254" s="4" t="s">
        <v>159</v>
      </c>
      <c r="E254" s="4" t="s">
        <v>46</v>
      </c>
      <c r="F254" s="7">
        <f>SUM('4.Ведомст'!G391)</f>
        <v>62560.5</v>
      </c>
      <c r="G254" s="7">
        <f>SUM('4.Ведомст'!H391)</f>
        <v>62560.5</v>
      </c>
      <c r="H254" s="7">
        <f t="shared" si="21"/>
        <v>100</v>
      </c>
    </row>
    <row r="255" spans="1:8" hidden="1" x14ac:dyDescent="0.25">
      <c r="A255" s="2" t="s">
        <v>874</v>
      </c>
      <c r="B255" s="4" t="s">
        <v>611</v>
      </c>
      <c r="C255" s="4"/>
      <c r="D255" s="4"/>
      <c r="E255" s="4"/>
      <c r="F255" s="7">
        <f>SUM(F256)</f>
        <v>0</v>
      </c>
      <c r="G255" s="7">
        <f>SUM(G256)</f>
        <v>0</v>
      </c>
      <c r="H255" s="7" t="e">
        <f t="shared" si="21"/>
        <v>#DIV/0!</v>
      </c>
    </row>
    <row r="256" spans="1:8" ht="31.5" hidden="1" x14ac:dyDescent="0.25">
      <c r="A256" s="2" t="s">
        <v>44</v>
      </c>
      <c r="B256" s="4" t="s">
        <v>611</v>
      </c>
      <c r="C256" s="4" t="s">
        <v>83</v>
      </c>
      <c r="D256" s="4" t="s">
        <v>159</v>
      </c>
      <c r="E256" s="4" t="s">
        <v>46</v>
      </c>
      <c r="F256" s="7">
        <f>SUM('4.Ведомст'!G393)</f>
        <v>0</v>
      </c>
      <c r="G256" s="7">
        <f>SUM('4.Ведомст'!H393)</f>
        <v>0</v>
      </c>
      <c r="H256" s="7" t="e">
        <f t="shared" si="21"/>
        <v>#DIV/0!</v>
      </c>
    </row>
    <row r="257" spans="1:8" ht="31.5" x14ac:dyDescent="0.25">
      <c r="A257" s="68" t="s">
        <v>716</v>
      </c>
      <c r="B257" s="24" t="s">
        <v>579</v>
      </c>
      <c r="C257" s="4"/>
      <c r="D257" s="4"/>
      <c r="E257" s="4"/>
      <c r="F257" s="26">
        <f>SUM(F258)+F262</f>
        <v>412130.5</v>
      </c>
      <c r="G257" s="26">
        <f>SUM(G258)+G262</f>
        <v>411773.2</v>
      </c>
      <c r="H257" s="26">
        <f t="shared" si="21"/>
        <v>99.91330415972611</v>
      </c>
    </row>
    <row r="258" spans="1:8" x14ac:dyDescent="0.25">
      <c r="A258" s="2" t="s">
        <v>27</v>
      </c>
      <c r="B258" s="4" t="s">
        <v>580</v>
      </c>
      <c r="C258" s="4"/>
      <c r="D258" s="4"/>
      <c r="E258" s="4"/>
      <c r="F258" s="7">
        <f>SUM(F259)+F260</f>
        <v>377945.3</v>
      </c>
      <c r="G258" s="7">
        <f t="shared" ref="G258" si="36">SUM(G259)+G260</f>
        <v>377905.5</v>
      </c>
      <c r="H258" s="7">
        <f t="shared" si="21"/>
        <v>99.989469375594837</v>
      </c>
    </row>
    <row r="259" spans="1:8" ht="31.5" x14ac:dyDescent="0.25">
      <c r="A259" s="2" t="s">
        <v>44</v>
      </c>
      <c r="B259" s="4" t="s">
        <v>580</v>
      </c>
      <c r="C259" s="4" t="s">
        <v>83</v>
      </c>
      <c r="D259" s="4" t="s">
        <v>9</v>
      </c>
      <c r="E259" s="4" t="s">
        <v>162</v>
      </c>
      <c r="F259" s="7">
        <f>SUM('4.Ведомст'!G238)</f>
        <v>126369.4</v>
      </c>
      <c r="G259" s="7">
        <f>SUM('4.Ведомст'!H238)</f>
        <v>126329.60000000001</v>
      </c>
      <c r="H259" s="7">
        <f t="shared" si="21"/>
        <v>99.968505033655305</v>
      </c>
    </row>
    <row r="260" spans="1:8" ht="31.5" x14ac:dyDescent="0.25">
      <c r="A260" s="34" t="s">
        <v>872</v>
      </c>
      <c r="B260" s="4" t="s">
        <v>743</v>
      </c>
      <c r="C260" s="4"/>
      <c r="D260" s="4"/>
      <c r="E260" s="4"/>
      <c r="F260" s="7">
        <f>SUM(F261)</f>
        <v>251575.9</v>
      </c>
      <c r="G260" s="7">
        <f>SUM(G261)</f>
        <v>251575.9</v>
      </c>
      <c r="H260" s="7">
        <f t="shared" ref="H260:H325" si="37">SUM(G260/F260*100)</f>
        <v>100</v>
      </c>
    </row>
    <row r="261" spans="1:8" ht="31.5" x14ac:dyDescent="0.25">
      <c r="A261" s="34" t="s">
        <v>44</v>
      </c>
      <c r="B261" s="4" t="s">
        <v>743</v>
      </c>
      <c r="C261" s="4" t="s">
        <v>83</v>
      </c>
      <c r="D261" s="4" t="s">
        <v>9</v>
      </c>
      <c r="E261" s="4" t="s">
        <v>162</v>
      </c>
      <c r="F261" s="7">
        <f>SUM('4.Ведомст'!G240)</f>
        <v>251575.9</v>
      </c>
      <c r="G261" s="7">
        <f>SUM('4.Ведомст'!H240)</f>
        <v>251575.9</v>
      </c>
      <c r="H261" s="7">
        <f t="shared" si="37"/>
        <v>100</v>
      </c>
    </row>
    <row r="262" spans="1:8" ht="31.5" x14ac:dyDescent="0.25">
      <c r="A262" s="2" t="s">
        <v>254</v>
      </c>
      <c r="B262" s="4" t="s">
        <v>598</v>
      </c>
      <c r="C262" s="4"/>
      <c r="D262" s="4"/>
      <c r="E262" s="4"/>
      <c r="F262" s="7">
        <f>SUM(F263)+F264</f>
        <v>34185.199999999997</v>
      </c>
      <c r="G262" s="7">
        <f t="shared" ref="G262" si="38">SUM(G263)+G264</f>
        <v>33867.699999999997</v>
      </c>
      <c r="H262" s="7">
        <f t="shared" si="37"/>
        <v>99.071235505423402</v>
      </c>
    </row>
    <row r="263" spans="1:8" ht="31.5" x14ac:dyDescent="0.25">
      <c r="A263" s="2" t="s">
        <v>255</v>
      </c>
      <c r="B263" s="4" t="s">
        <v>598</v>
      </c>
      <c r="C263" s="4" t="s">
        <v>234</v>
      </c>
      <c r="D263" s="4" t="s">
        <v>9</v>
      </c>
      <c r="E263" s="4" t="s">
        <v>162</v>
      </c>
      <c r="F263" s="7">
        <f>SUM('4.Ведомст'!G242)</f>
        <v>2221.1999999999998</v>
      </c>
      <c r="G263" s="7">
        <f>SUM('4.Ведомст'!H242)</f>
        <v>1936.2</v>
      </c>
      <c r="H263" s="7">
        <f t="shared" si="37"/>
        <v>87.169097784981091</v>
      </c>
    </row>
    <row r="264" spans="1:8" ht="31.5" x14ac:dyDescent="0.25">
      <c r="A264" s="2" t="s">
        <v>873</v>
      </c>
      <c r="B264" s="4" t="s">
        <v>858</v>
      </c>
      <c r="C264" s="4"/>
      <c r="D264" s="4"/>
      <c r="E264" s="4"/>
      <c r="F264" s="7">
        <f>SUM(F265)</f>
        <v>31964</v>
      </c>
      <c r="G264" s="7">
        <f t="shared" ref="G264" si="39">SUM(G265)</f>
        <v>31931.5</v>
      </c>
      <c r="H264" s="7">
        <f t="shared" si="37"/>
        <v>99.898323113502684</v>
      </c>
    </row>
    <row r="265" spans="1:8" ht="31.5" x14ac:dyDescent="0.25">
      <c r="A265" s="2" t="s">
        <v>255</v>
      </c>
      <c r="B265" s="4" t="s">
        <v>858</v>
      </c>
      <c r="C265" s="4" t="s">
        <v>234</v>
      </c>
      <c r="D265" s="4" t="s">
        <v>9</v>
      </c>
      <c r="E265" s="4" t="s">
        <v>162</v>
      </c>
      <c r="F265" s="7">
        <f>SUM('4.Ведомст'!G244)</f>
        <v>31964</v>
      </c>
      <c r="G265" s="7">
        <f>SUM('4.Ведомст'!H244)</f>
        <v>31931.5</v>
      </c>
      <c r="H265" s="7">
        <f t="shared" si="37"/>
        <v>99.898323113502684</v>
      </c>
    </row>
    <row r="266" spans="1:8" s="27" customFormat="1" ht="47.25" x14ac:dyDescent="0.25">
      <c r="A266" s="23" t="s">
        <v>694</v>
      </c>
      <c r="B266" s="29" t="s">
        <v>231</v>
      </c>
      <c r="C266" s="29"/>
      <c r="D266" s="38"/>
      <c r="E266" s="38"/>
      <c r="F266" s="10">
        <f>SUM(F285)+F267+F271</f>
        <v>85873.8</v>
      </c>
      <c r="G266" s="10">
        <f>SUM(G285)+G267+G271</f>
        <v>14102.3</v>
      </c>
      <c r="H266" s="26">
        <f t="shared" si="37"/>
        <v>16.422121764729173</v>
      </c>
    </row>
    <row r="267" spans="1:8" ht="31.5" hidden="1" x14ac:dyDescent="0.25">
      <c r="A267" s="2" t="s">
        <v>253</v>
      </c>
      <c r="B267" s="4" t="s">
        <v>284</v>
      </c>
      <c r="C267" s="4"/>
      <c r="D267" s="4"/>
      <c r="E267" s="4"/>
      <c r="F267" s="7">
        <f>SUM(F268)</f>
        <v>0</v>
      </c>
      <c r="G267" s="7">
        <f>SUM(G268)</f>
        <v>0</v>
      </c>
      <c r="H267" s="7" t="e">
        <f t="shared" si="37"/>
        <v>#DIV/0!</v>
      </c>
    </row>
    <row r="268" spans="1:8" ht="31.5" hidden="1" x14ac:dyDescent="0.25">
      <c r="A268" s="2" t="s">
        <v>254</v>
      </c>
      <c r="B268" s="4" t="s">
        <v>285</v>
      </c>
      <c r="C268" s="4"/>
      <c r="D268" s="4"/>
      <c r="E268" s="4"/>
      <c r="F268" s="7">
        <f>SUM(F269:F270)</f>
        <v>0</v>
      </c>
      <c r="G268" s="7">
        <f>SUM(G269:G270)</f>
        <v>0</v>
      </c>
      <c r="H268" s="7" t="e">
        <f t="shared" si="37"/>
        <v>#DIV/0!</v>
      </c>
    </row>
    <row r="269" spans="1:8" ht="31.5" hidden="1" x14ac:dyDescent="0.25">
      <c r="A269" s="2" t="s">
        <v>255</v>
      </c>
      <c r="B269" s="4" t="s">
        <v>285</v>
      </c>
      <c r="C269" s="4" t="s">
        <v>234</v>
      </c>
      <c r="D269" s="4" t="s">
        <v>9</v>
      </c>
      <c r="E269" s="4" t="s">
        <v>162</v>
      </c>
      <c r="F269" s="7"/>
      <c r="G269" s="7"/>
      <c r="H269" s="7" t="e">
        <f t="shared" si="37"/>
        <v>#DIV/0!</v>
      </c>
    </row>
    <row r="270" spans="1:8" ht="31.5" hidden="1" x14ac:dyDescent="0.25">
      <c r="A270" s="2" t="s">
        <v>255</v>
      </c>
      <c r="B270" s="4" t="s">
        <v>285</v>
      </c>
      <c r="C270" s="4" t="s">
        <v>234</v>
      </c>
      <c r="D270" s="4" t="s">
        <v>159</v>
      </c>
      <c r="E270" s="4" t="s">
        <v>159</v>
      </c>
      <c r="F270" s="7">
        <f>SUM('4.Ведомст'!G440)</f>
        <v>0</v>
      </c>
      <c r="G270" s="7">
        <f>SUM('4.Ведомст'!H440)</f>
        <v>0</v>
      </c>
      <c r="H270" s="7" t="e">
        <f t="shared" si="37"/>
        <v>#DIV/0!</v>
      </c>
    </row>
    <row r="271" spans="1:8" ht="31.5" x14ac:dyDescent="0.25">
      <c r="A271" s="2" t="s">
        <v>256</v>
      </c>
      <c r="B271" s="4" t="s">
        <v>286</v>
      </c>
      <c r="C271" s="4"/>
      <c r="D271" s="4"/>
      <c r="E271" s="4"/>
      <c r="F271" s="7">
        <f>SUM(F272+F278)</f>
        <v>77271</v>
      </c>
      <c r="G271" s="7">
        <f>SUM(G272+G278)</f>
        <v>5499.5</v>
      </c>
      <c r="H271" s="7">
        <f t="shared" si="37"/>
        <v>7.11715908943847</v>
      </c>
    </row>
    <row r="272" spans="1:8" x14ac:dyDescent="0.25">
      <c r="A272" s="2" t="s">
        <v>27</v>
      </c>
      <c r="B272" s="4" t="s">
        <v>424</v>
      </c>
      <c r="C272" s="4"/>
      <c r="D272" s="4"/>
      <c r="E272" s="4"/>
      <c r="F272" s="7">
        <f>SUM(F276+F273)+F274</f>
        <v>72000.600000000006</v>
      </c>
      <c r="G272" s="7">
        <f>SUM(G276+G273)+G274</f>
        <v>360</v>
      </c>
      <c r="H272" s="7">
        <f t="shared" si="37"/>
        <v>0.49999583336805525</v>
      </c>
    </row>
    <row r="273" spans="1:8" ht="31.5" hidden="1" x14ac:dyDescent="0.25">
      <c r="A273" s="2" t="s">
        <v>44</v>
      </c>
      <c r="B273" s="4" t="s">
        <v>424</v>
      </c>
      <c r="C273" s="4" t="s">
        <v>83</v>
      </c>
      <c r="D273" s="4" t="s">
        <v>159</v>
      </c>
      <c r="E273" s="4" t="s">
        <v>36</v>
      </c>
      <c r="F273" s="7">
        <f>SUM('4.Ведомст'!G321)</f>
        <v>0</v>
      </c>
      <c r="G273" s="7">
        <f>SUM('4.Ведомст'!H321)</f>
        <v>0</v>
      </c>
      <c r="H273" s="7" t="e">
        <f t="shared" si="37"/>
        <v>#DIV/0!</v>
      </c>
    </row>
    <row r="274" spans="1:8" ht="63" hidden="1" x14ac:dyDescent="0.25">
      <c r="A274" s="2" t="s">
        <v>1007</v>
      </c>
      <c r="B274" s="4" t="s">
        <v>1006</v>
      </c>
      <c r="C274" s="4"/>
      <c r="D274" s="4"/>
      <c r="E274" s="4"/>
      <c r="F274" s="7">
        <f>SUM(F275)</f>
        <v>0</v>
      </c>
      <c r="G274" s="7">
        <f>SUM(G275)</f>
        <v>360</v>
      </c>
      <c r="H274" s="7"/>
    </row>
    <row r="275" spans="1:8" ht="31.5" hidden="1" x14ac:dyDescent="0.25">
      <c r="A275" s="2" t="s">
        <v>44</v>
      </c>
      <c r="B275" s="4" t="s">
        <v>1006</v>
      </c>
      <c r="C275" s="4" t="s">
        <v>83</v>
      </c>
      <c r="D275" s="4" t="s">
        <v>159</v>
      </c>
      <c r="E275" s="4" t="s">
        <v>36</v>
      </c>
      <c r="F275" s="7">
        <f>SUM('4.Ведомст'!G323)</f>
        <v>0</v>
      </c>
      <c r="G275" s="7">
        <f>SUM('4.Ведомст'!H323)</f>
        <v>360</v>
      </c>
      <c r="H275" s="7"/>
    </row>
    <row r="276" spans="1:8" ht="78.75" hidden="1" x14ac:dyDescent="0.25">
      <c r="A276" s="2" t="s">
        <v>875</v>
      </c>
      <c r="B276" s="4" t="s">
        <v>798</v>
      </c>
      <c r="C276" s="4"/>
      <c r="D276" s="4"/>
      <c r="E276" s="4"/>
      <c r="F276" s="7">
        <f>SUM(F277)</f>
        <v>72000.600000000006</v>
      </c>
      <c r="G276" s="7">
        <f>SUM(G277)</f>
        <v>0</v>
      </c>
      <c r="H276" s="7">
        <f t="shared" si="37"/>
        <v>0</v>
      </c>
    </row>
    <row r="277" spans="1:8" ht="31.5" hidden="1" x14ac:dyDescent="0.25">
      <c r="A277" s="2" t="s">
        <v>44</v>
      </c>
      <c r="B277" s="4" t="s">
        <v>798</v>
      </c>
      <c r="C277" s="4" t="s">
        <v>83</v>
      </c>
      <c r="D277" s="4" t="s">
        <v>159</v>
      </c>
      <c r="E277" s="4" t="s">
        <v>36</v>
      </c>
      <c r="F277" s="7">
        <f>SUM('4.Ведомст'!G325)</f>
        <v>72000.600000000006</v>
      </c>
      <c r="G277" s="7">
        <f>SUM('4.Ведомст'!H325)</f>
        <v>0</v>
      </c>
      <c r="H277" s="7">
        <f t="shared" si="37"/>
        <v>0</v>
      </c>
    </row>
    <row r="278" spans="1:8" ht="31.5" x14ac:dyDescent="0.25">
      <c r="A278" s="2" t="s">
        <v>698</v>
      </c>
      <c r="B278" s="4" t="s">
        <v>287</v>
      </c>
      <c r="C278" s="4"/>
      <c r="D278" s="4"/>
      <c r="E278" s="4"/>
      <c r="F278" s="7">
        <f>SUM(F279:F280)+F281+F283</f>
        <v>5270.4</v>
      </c>
      <c r="G278" s="7">
        <f>SUM(G279:G280)+G281+G283</f>
        <v>5139.5</v>
      </c>
      <c r="H278" s="7">
        <f t="shared" si="37"/>
        <v>97.516317547055252</v>
      </c>
    </row>
    <row r="279" spans="1:8" ht="31.5" x14ac:dyDescent="0.25">
      <c r="A279" s="2" t="s">
        <v>255</v>
      </c>
      <c r="B279" s="4" t="s">
        <v>287</v>
      </c>
      <c r="C279" s="4" t="s">
        <v>234</v>
      </c>
      <c r="D279" s="4" t="s">
        <v>159</v>
      </c>
      <c r="E279" s="4" t="s">
        <v>36</v>
      </c>
      <c r="F279" s="7">
        <f>SUM('4.Ведомст'!G327)</f>
        <v>5070.7</v>
      </c>
      <c r="G279" s="7">
        <f>SUM('4.Ведомст'!H327)</f>
        <v>4939.8</v>
      </c>
      <c r="H279" s="7">
        <f t="shared" si="37"/>
        <v>97.41850237639774</v>
      </c>
    </row>
    <row r="280" spans="1:8" ht="31.5" x14ac:dyDescent="0.25">
      <c r="A280" s="2" t="s">
        <v>255</v>
      </c>
      <c r="B280" s="4" t="s">
        <v>287</v>
      </c>
      <c r="C280" s="4" t="s">
        <v>234</v>
      </c>
      <c r="D280" s="4" t="s">
        <v>159</v>
      </c>
      <c r="E280" s="4" t="s">
        <v>159</v>
      </c>
      <c r="F280" s="7">
        <f>SUM('4.Ведомст'!G443)</f>
        <v>199.7</v>
      </c>
      <c r="G280" s="7">
        <f>SUM('4.Ведомст'!H443)</f>
        <v>199.7</v>
      </c>
      <c r="H280" s="7">
        <f t="shared" si="37"/>
        <v>100</v>
      </c>
    </row>
    <row r="281" spans="1:8" hidden="1" x14ac:dyDescent="0.25">
      <c r="A281" s="2" t="s">
        <v>409</v>
      </c>
      <c r="B281" s="4" t="s">
        <v>767</v>
      </c>
      <c r="C281" s="4"/>
      <c r="D281" s="4"/>
      <c r="E281" s="4"/>
      <c r="F281" s="7">
        <f>SUM(F282)</f>
        <v>0</v>
      </c>
      <c r="G281" s="7">
        <f>SUM(G282)</f>
        <v>0</v>
      </c>
      <c r="H281" s="7"/>
    </row>
    <row r="282" spans="1:8" ht="31.5" hidden="1" x14ac:dyDescent="0.25">
      <c r="A282" s="2" t="s">
        <v>255</v>
      </c>
      <c r="B282" s="4" t="s">
        <v>767</v>
      </c>
      <c r="C282" s="4" t="s">
        <v>234</v>
      </c>
      <c r="D282" s="4" t="s">
        <v>159</v>
      </c>
      <c r="E282" s="4" t="s">
        <v>159</v>
      </c>
      <c r="F282" s="7">
        <f>SUM('4.Ведомст'!G445)</f>
        <v>0</v>
      </c>
      <c r="G282" s="7">
        <f>SUM('4.Ведомст'!H445)</f>
        <v>0</v>
      </c>
      <c r="H282" s="7"/>
    </row>
    <row r="283" spans="1:8" ht="78.75" hidden="1" x14ac:dyDescent="0.25">
      <c r="A283" s="2" t="s">
        <v>875</v>
      </c>
      <c r="B283" s="4" t="s">
        <v>853</v>
      </c>
      <c r="C283" s="4"/>
      <c r="D283" s="4"/>
      <c r="E283" s="4"/>
      <c r="F283" s="7">
        <f>SUM(F284)</f>
        <v>0</v>
      </c>
      <c r="G283" s="7">
        <f t="shared" ref="G283" si="40">SUM(G284)</f>
        <v>0</v>
      </c>
      <c r="H283" s="7"/>
    </row>
    <row r="284" spans="1:8" ht="31.5" hidden="1" x14ac:dyDescent="0.25">
      <c r="A284" s="2" t="s">
        <v>255</v>
      </c>
      <c r="B284" s="4" t="s">
        <v>853</v>
      </c>
      <c r="C284" s="4" t="s">
        <v>234</v>
      </c>
      <c r="D284" s="4" t="s">
        <v>159</v>
      </c>
      <c r="E284" s="4" t="s">
        <v>36</v>
      </c>
      <c r="F284" s="7">
        <f>SUM('4.Ведомст'!G329)</f>
        <v>0</v>
      </c>
      <c r="G284" s="7">
        <f>SUM('4.Ведомст'!H329)</f>
        <v>0</v>
      </c>
      <c r="H284" s="7"/>
    </row>
    <row r="285" spans="1:8" ht="31.5" x14ac:dyDescent="0.25">
      <c r="A285" s="80" t="s">
        <v>238</v>
      </c>
      <c r="B285" s="31" t="s">
        <v>232</v>
      </c>
      <c r="C285" s="31"/>
      <c r="D285" s="81"/>
      <c r="E285" s="81"/>
      <c r="F285" s="9">
        <f>SUM(F286)</f>
        <v>8602.7999999999993</v>
      </c>
      <c r="G285" s="9">
        <f t="shared" ref="G285:G286" si="41">SUM(G286)</f>
        <v>8602.7999999999993</v>
      </c>
      <c r="H285" s="7">
        <f t="shared" si="37"/>
        <v>100</v>
      </c>
    </row>
    <row r="286" spans="1:8" ht="31.5" x14ac:dyDescent="0.25">
      <c r="A286" s="80" t="s">
        <v>792</v>
      </c>
      <c r="B286" s="31" t="s">
        <v>791</v>
      </c>
      <c r="C286" s="81"/>
      <c r="D286" s="81"/>
      <c r="E286" s="81"/>
      <c r="F286" s="9">
        <f>SUM(F287)</f>
        <v>8602.7999999999993</v>
      </c>
      <c r="G286" s="9">
        <f t="shared" si="41"/>
        <v>8602.7999999999993</v>
      </c>
      <c r="H286" s="7">
        <f t="shared" si="37"/>
        <v>100</v>
      </c>
    </row>
    <row r="287" spans="1:8" x14ac:dyDescent="0.25">
      <c r="A287" s="80" t="s">
        <v>34</v>
      </c>
      <c r="B287" s="31" t="s">
        <v>791</v>
      </c>
      <c r="C287" s="81" t="s">
        <v>91</v>
      </c>
      <c r="D287" s="81" t="s">
        <v>23</v>
      </c>
      <c r="E287" s="81" t="s">
        <v>9</v>
      </c>
      <c r="F287" s="9">
        <f>SUM('4.Ведомст'!G527)</f>
        <v>8602.7999999999993</v>
      </c>
      <c r="G287" s="9">
        <f>SUM('4.Ведомст'!H527)</f>
        <v>8602.7999999999993</v>
      </c>
      <c r="H287" s="7">
        <f t="shared" si="37"/>
        <v>100</v>
      </c>
    </row>
    <row r="288" spans="1:8" ht="47.25" hidden="1" x14ac:dyDescent="0.25">
      <c r="A288" s="80" t="s">
        <v>521</v>
      </c>
      <c r="B288" s="31" t="s">
        <v>520</v>
      </c>
      <c r="C288" s="31"/>
      <c r="D288" s="81"/>
      <c r="E288" s="81"/>
      <c r="F288" s="9" t="e">
        <f>SUM(F289)</f>
        <v>#REF!</v>
      </c>
      <c r="G288" s="9" t="e">
        <f>SUM(G289)</f>
        <v>#REF!</v>
      </c>
      <c r="H288" s="7" t="e">
        <f t="shared" si="37"/>
        <v>#REF!</v>
      </c>
    </row>
    <row r="289" spans="1:8" hidden="1" x14ac:dyDescent="0.25">
      <c r="A289" s="80" t="s">
        <v>34</v>
      </c>
      <c r="B289" s="31" t="s">
        <v>520</v>
      </c>
      <c r="C289" s="31">
        <v>300</v>
      </c>
      <c r="D289" s="81" t="s">
        <v>23</v>
      </c>
      <c r="E289" s="81" t="s">
        <v>46</v>
      </c>
      <c r="F289" s="9" t="e">
        <f>SUM('4.Ведомст'!#REF!)</f>
        <v>#REF!</v>
      </c>
      <c r="G289" s="9" t="e">
        <f>SUM('4.Ведомст'!#REF!)</f>
        <v>#REF!</v>
      </c>
      <c r="H289" s="7" t="e">
        <f t="shared" si="37"/>
        <v>#REF!</v>
      </c>
    </row>
    <row r="290" spans="1:8" s="27" customFormat="1" ht="31.5" x14ac:dyDescent="0.25">
      <c r="A290" s="67" t="s">
        <v>552</v>
      </c>
      <c r="B290" s="24" t="s">
        <v>277</v>
      </c>
      <c r="C290" s="24"/>
      <c r="D290" s="24"/>
      <c r="E290" s="24"/>
      <c r="F290" s="26">
        <f>SUM(F297)+F291</f>
        <v>9939.9000000000015</v>
      </c>
      <c r="G290" s="26">
        <f>SUM(G297)+G291</f>
        <v>9848.2000000000007</v>
      </c>
      <c r="H290" s="26">
        <f t="shared" si="37"/>
        <v>99.077455507600675</v>
      </c>
    </row>
    <row r="291" spans="1:8" ht="31.5" x14ac:dyDescent="0.25">
      <c r="A291" s="2" t="s">
        <v>254</v>
      </c>
      <c r="B291" s="81" t="s">
        <v>290</v>
      </c>
      <c r="C291" s="81"/>
      <c r="D291" s="81"/>
      <c r="E291" s="81"/>
      <c r="F291" s="9">
        <f>SUM(F292:F296)</f>
        <v>559.20000000000005</v>
      </c>
      <c r="G291" s="9">
        <f>SUM(G292:G296)</f>
        <v>559.20000000000005</v>
      </c>
      <c r="H291" s="7">
        <f t="shared" si="37"/>
        <v>100</v>
      </c>
    </row>
    <row r="292" spans="1:8" ht="31.5" hidden="1" x14ac:dyDescent="0.25">
      <c r="A292" s="2" t="s">
        <v>255</v>
      </c>
      <c r="B292" s="81" t="s">
        <v>290</v>
      </c>
      <c r="C292" s="81" t="s">
        <v>234</v>
      </c>
      <c r="D292" s="81" t="s">
        <v>159</v>
      </c>
      <c r="E292" s="81" t="s">
        <v>46</v>
      </c>
      <c r="F292" s="9">
        <f>SUM('4.Ведомст'!G396)</f>
        <v>0</v>
      </c>
      <c r="G292" s="9">
        <f>SUM('4.Ведомст'!H396)</f>
        <v>0</v>
      </c>
      <c r="H292" s="7"/>
    </row>
    <row r="293" spans="1:8" ht="31.5" x14ac:dyDescent="0.25">
      <c r="A293" s="2" t="s">
        <v>255</v>
      </c>
      <c r="B293" s="81" t="s">
        <v>290</v>
      </c>
      <c r="C293" s="81" t="s">
        <v>234</v>
      </c>
      <c r="D293" s="81" t="s">
        <v>159</v>
      </c>
      <c r="E293" s="81" t="s">
        <v>159</v>
      </c>
      <c r="F293" s="9">
        <f>SUM('4.Ведомст'!G448)</f>
        <v>559.20000000000005</v>
      </c>
      <c r="G293" s="9">
        <f>SUM('4.Ведомст'!H448)</f>
        <v>559.20000000000005</v>
      </c>
      <c r="H293" s="7">
        <f t="shared" si="37"/>
        <v>100</v>
      </c>
    </row>
    <row r="294" spans="1:8" ht="31.5" hidden="1" x14ac:dyDescent="0.25">
      <c r="A294" s="2" t="s">
        <v>255</v>
      </c>
      <c r="B294" s="81" t="s">
        <v>290</v>
      </c>
      <c r="C294" s="81" t="s">
        <v>234</v>
      </c>
      <c r="D294" s="81" t="s">
        <v>11</v>
      </c>
      <c r="E294" s="81" t="s">
        <v>9</v>
      </c>
      <c r="F294" s="9">
        <f>SUM('4.Ведомст'!G521)</f>
        <v>0</v>
      </c>
      <c r="G294" s="9">
        <f>SUM('4.Ведомст'!H521)</f>
        <v>0</v>
      </c>
      <c r="H294" s="7" t="e">
        <f t="shared" si="37"/>
        <v>#DIV/0!</v>
      </c>
    </row>
    <row r="295" spans="1:8" ht="31.5" hidden="1" x14ac:dyDescent="0.25">
      <c r="A295" s="2" t="s">
        <v>255</v>
      </c>
      <c r="B295" s="81" t="s">
        <v>290</v>
      </c>
      <c r="C295" s="81" t="s">
        <v>234</v>
      </c>
      <c r="D295" s="81" t="s">
        <v>11</v>
      </c>
      <c r="E295" s="81" t="s">
        <v>26</v>
      </c>
      <c r="F295" s="9"/>
      <c r="G295" s="9"/>
      <c r="H295" s="7" t="e">
        <f t="shared" si="37"/>
        <v>#DIV/0!</v>
      </c>
    </row>
    <row r="296" spans="1:8" ht="31.5" hidden="1" x14ac:dyDescent="0.25">
      <c r="A296" s="2" t="s">
        <v>255</v>
      </c>
      <c r="B296" s="81" t="s">
        <v>290</v>
      </c>
      <c r="C296" s="81" t="s">
        <v>234</v>
      </c>
      <c r="D296" s="81" t="s">
        <v>160</v>
      </c>
      <c r="E296" s="81" t="s">
        <v>26</v>
      </c>
      <c r="F296" s="9">
        <f>SUM('4.Ведомст'!G543)</f>
        <v>0</v>
      </c>
      <c r="G296" s="9">
        <f>SUM('4.Ведомст'!H543)</f>
        <v>0</v>
      </c>
      <c r="H296" s="7" t="e">
        <f t="shared" si="37"/>
        <v>#DIV/0!</v>
      </c>
    </row>
    <row r="297" spans="1:8" ht="31.5" x14ac:dyDescent="0.25">
      <c r="A297" s="2" t="s">
        <v>551</v>
      </c>
      <c r="B297" s="4" t="s">
        <v>278</v>
      </c>
      <c r="C297" s="4"/>
      <c r="D297" s="4"/>
      <c r="E297" s="4"/>
      <c r="F297" s="7">
        <f>SUM(F298)</f>
        <v>9380.7000000000007</v>
      </c>
      <c r="G297" s="7">
        <f>SUM(G298)</f>
        <v>9289</v>
      </c>
      <c r="H297" s="7">
        <f t="shared" si="37"/>
        <v>99.022461010372353</v>
      </c>
    </row>
    <row r="298" spans="1:8" ht="31.5" x14ac:dyDescent="0.25">
      <c r="A298" s="2" t="s">
        <v>37</v>
      </c>
      <c r="B298" s="4" t="s">
        <v>279</v>
      </c>
      <c r="C298" s="4"/>
      <c r="D298" s="4"/>
      <c r="E298" s="4"/>
      <c r="F298" s="7">
        <f>SUM(F299:F302)</f>
        <v>9380.7000000000007</v>
      </c>
      <c r="G298" s="7">
        <f>SUM(G299:G302)</f>
        <v>9289</v>
      </c>
      <c r="H298" s="7">
        <f t="shared" si="37"/>
        <v>99.022461010372353</v>
      </c>
    </row>
    <row r="299" spans="1:8" ht="63" x14ac:dyDescent="0.25">
      <c r="A299" s="2" t="s">
        <v>43</v>
      </c>
      <c r="B299" s="4" t="s">
        <v>279</v>
      </c>
      <c r="C299" s="4" t="s">
        <v>81</v>
      </c>
      <c r="D299" s="4" t="s">
        <v>9</v>
      </c>
      <c r="E299" s="4" t="s">
        <v>20</v>
      </c>
      <c r="F299" s="7">
        <f>SUM('4.Ведомст'!G268)</f>
        <v>8157.5</v>
      </c>
      <c r="G299" s="7">
        <f>SUM('4.Ведомст'!H268)</f>
        <v>8157.5</v>
      </c>
      <c r="H299" s="7">
        <f t="shared" si="37"/>
        <v>100</v>
      </c>
    </row>
    <row r="300" spans="1:8" ht="31.5" x14ac:dyDescent="0.25">
      <c r="A300" s="2" t="s">
        <v>44</v>
      </c>
      <c r="B300" s="4" t="s">
        <v>279</v>
      </c>
      <c r="C300" s="4" t="s">
        <v>83</v>
      </c>
      <c r="D300" s="4" t="s">
        <v>9</v>
      </c>
      <c r="E300" s="4" t="s">
        <v>20</v>
      </c>
      <c r="F300" s="7">
        <f>SUM('4.Ведомст'!G269)</f>
        <v>1203.5999999999999</v>
      </c>
      <c r="G300" s="7">
        <f>SUM('4.Ведомст'!H269)</f>
        <v>1111.9000000000001</v>
      </c>
      <c r="H300" s="7">
        <f t="shared" si="37"/>
        <v>92.381189764041224</v>
      </c>
    </row>
    <row r="301" spans="1:8" ht="31.5" hidden="1" x14ac:dyDescent="0.25">
      <c r="A301" s="2" t="s">
        <v>44</v>
      </c>
      <c r="B301" s="4" t="s">
        <v>279</v>
      </c>
      <c r="C301" s="4" t="s">
        <v>83</v>
      </c>
      <c r="D301" s="4" t="s">
        <v>105</v>
      </c>
      <c r="E301" s="4" t="s">
        <v>159</v>
      </c>
      <c r="F301" s="7">
        <f>SUM('4.Ведомст'!G493)</f>
        <v>0</v>
      </c>
      <c r="G301" s="7">
        <f>SUM('4.Ведомст'!H493)</f>
        <v>0</v>
      </c>
      <c r="H301" s="7" t="e">
        <f t="shared" si="37"/>
        <v>#DIV/0!</v>
      </c>
    </row>
    <row r="302" spans="1:8" x14ac:dyDescent="0.25">
      <c r="A302" s="2" t="s">
        <v>18</v>
      </c>
      <c r="B302" s="4" t="s">
        <v>279</v>
      </c>
      <c r="C302" s="4" t="s">
        <v>88</v>
      </c>
      <c r="D302" s="4" t="s">
        <v>9</v>
      </c>
      <c r="E302" s="4" t="s">
        <v>20</v>
      </c>
      <c r="F302" s="7">
        <f>SUM('4.Ведомст'!G270)</f>
        <v>19.600000000000001</v>
      </c>
      <c r="G302" s="7">
        <f>SUM('4.Ведомст'!H270)</f>
        <v>19.600000000000001</v>
      </c>
      <c r="H302" s="7">
        <f t="shared" si="37"/>
        <v>100</v>
      </c>
    </row>
    <row r="303" spans="1:8" s="69" customFormat="1" ht="51.75" customHeight="1" x14ac:dyDescent="0.25">
      <c r="A303" s="23" t="s">
        <v>922</v>
      </c>
      <c r="B303" s="29" t="s">
        <v>554</v>
      </c>
      <c r="C303" s="24"/>
      <c r="D303" s="24"/>
      <c r="E303" s="24"/>
      <c r="F303" s="26">
        <f>SUM(F308+F310)</f>
        <v>605.4</v>
      </c>
      <c r="G303" s="26">
        <f>SUM(G308+G310)</f>
        <v>60</v>
      </c>
      <c r="H303" s="26">
        <f t="shared" si="37"/>
        <v>9.9108027750247771</v>
      </c>
    </row>
    <row r="304" spans="1:8" ht="31.5" hidden="1" x14ac:dyDescent="0.25">
      <c r="A304" s="80" t="s">
        <v>816</v>
      </c>
      <c r="B304" s="31" t="s">
        <v>817</v>
      </c>
      <c r="C304" s="4"/>
      <c r="D304" s="4"/>
      <c r="E304" s="4"/>
      <c r="F304" s="7">
        <f>SUM(F305)</f>
        <v>0</v>
      </c>
      <c r="G304" s="7">
        <f>SUM(G305)</f>
        <v>0</v>
      </c>
      <c r="H304" s="7"/>
    </row>
    <row r="305" spans="1:8" ht="31.5" hidden="1" x14ac:dyDescent="0.25">
      <c r="A305" s="80" t="s">
        <v>44</v>
      </c>
      <c r="B305" s="31" t="s">
        <v>817</v>
      </c>
      <c r="C305" s="4" t="s">
        <v>83</v>
      </c>
      <c r="D305" s="4" t="s">
        <v>9</v>
      </c>
      <c r="E305" s="4" t="s">
        <v>20</v>
      </c>
      <c r="F305" s="7">
        <f>SUM('4.Ведомст'!G275)</f>
        <v>0</v>
      </c>
      <c r="G305" s="7">
        <f>SUM('4.Ведомст'!H275)</f>
        <v>0</v>
      </c>
      <c r="H305" s="7"/>
    </row>
    <row r="306" spans="1:8" ht="31.5" hidden="1" x14ac:dyDescent="0.25">
      <c r="A306" s="80" t="s">
        <v>870</v>
      </c>
      <c r="B306" s="31" t="s">
        <v>763</v>
      </c>
      <c r="C306" s="4"/>
      <c r="D306" s="4"/>
      <c r="E306" s="4"/>
      <c r="F306" s="7">
        <f>SUM(F307)</f>
        <v>0</v>
      </c>
      <c r="G306" s="7">
        <f>SUM(G307)</f>
        <v>0</v>
      </c>
      <c r="H306" s="7"/>
    </row>
    <row r="307" spans="1:8" ht="31.5" hidden="1" x14ac:dyDescent="0.25">
      <c r="A307" s="80" t="s">
        <v>44</v>
      </c>
      <c r="B307" s="31" t="s">
        <v>763</v>
      </c>
      <c r="C307" s="4" t="s">
        <v>83</v>
      </c>
      <c r="D307" s="4" t="s">
        <v>9</v>
      </c>
      <c r="E307" s="4" t="s">
        <v>20</v>
      </c>
      <c r="F307" s="7">
        <f>SUM('4.Ведомст'!G277)</f>
        <v>0</v>
      </c>
      <c r="G307" s="7">
        <f>SUM('4.Ведомст'!H277)</f>
        <v>0</v>
      </c>
      <c r="H307" s="7"/>
    </row>
    <row r="308" spans="1:8" s="21" customFormat="1" ht="31.5" hidden="1" x14ac:dyDescent="0.25">
      <c r="A308" s="80" t="s">
        <v>871</v>
      </c>
      <c r="B308" s="31" t="s">
        <v>737</v>
      </c>
      <c r="C308" s="4"/>
      <c r="D308" s="4"/>
      <c r="E308" s="4"/>
      <c r="F308" s="7">
        <f>SUM(F309)</f>
        <v>0</v>
      </c>
      <c r="G308" s="7">
        <f t="shared" ref="G308" si="42">SUM(G309)</f>
        <v>0</v>
      </c>
      <c r="H308" s="7" t="e">
        <f t="shared" si="37"/>
        <v>#DIV/0!</v>
      </c>
    </row>
    <row r="309" spans="1:8" s="21" customFormat="1" ht="31.5" hidden="1" x14ac:dyDescent="0.25">
      <c r="A309" s="80" t="s">
        <v>44</v>
      </c>
      <c r="B309" s="31" t="s">
        <v>737</v>
      </c>
      <c r="C309" s="4" t="s">
        <v>83</v>
      </c>
      <c r="D309" s="4" t="s">
        <v>9</v>
      </c>
      <c r="E309" s="4" t="s">
        <v>20</v>
      </c>
      <c r="F309" s="7">
        <f>SUM('4.Ведомст'!G279)</f>
        <v>0</v>
      </c>
      <c r="G309" s="7">
        <f>SUM('4.Ведомст'!H279)</f>
        <v>0</v>
      </c>
      <c r="H309" s="7" t="e">
        <f t="shared" si="37"/>
        <v>#DIV/0!</v>
      </c>
    </row>
    <row r="310" spans="1:8" x14ac:dyDescent="0.25">
      <c r="A310" s="2" t="s">
        <v>27</v>
      </c>
      <c r="B310" s="4" t="s">
        <v>555</v>
      </c>
      <c r="C310" s="4"/>
      <c r="D310" s="4"/>
      <c r="E310" s="4"/>
      <c r="F310" s="7">
        <f>SUM(F311)+F304+F306</f>
        <v>605.4</v>
      </c>
      <c r="G310" s="7">
        <f>SUM(G311)+G304+G306</f>
        <v>60</v>
      </c>
      <c r="H310" s="7">
        <f t="shared" si="37"/>
        <v>9.9108027750247771</v>
      </c>
    </row>
    <row r="311" spans="1:8" ht="31.5" x14ac:dyDescent="0.25">
      <c r="A311" s="2" t="s">
        <v>44</v>
      </c>
      <c r="B311" s="4" t="s">
        <v>555</v>
      </c>
      <c r="C311" s="4" t="s">
        <v>83</v>
      </c>
      <c r="D311" s="4" t="s">
        <v>9</v>
      </c>
      <c r="E311" s="4" t="s">
        <v>20</v>
      </c>
      <c r="F311" s="7">
        <f>SUM('4.Ведомст'!G273)</f>
        <v>605.4</v>
      </c>
      <c r="G311" s="7">
        <f>SUM('4.Ведомст'!H273)</f>
        <v>60</v>
      </c>
      <c r="H311" s="7">
        <f t="shared" si="37"/>
        <v>9.9108027750247771</v>
      </c>
    </row>
    <row r="312" spans="1:8" s="27" customFormat="1" ht="31.5" x14ac:dyDescent="0.25">
      <c r="A312" s="23" t="s">
        <v>825</v>
      </c>
      <c r="B312" s="29" t="s">
        <v>229</v>
      </c>
      <c r="C312" s="29"/>
      <c r="D312" s="38"/>
      <c r="E312" s="38"/>
      <c r="F312" s="10">
        <f>SUM(F313+F320)</f>
        <v>20155.2</v>
      </c>
      <c r="G312" s="10">
        <f t="shared" ref="G312" si="43">SUM(G313+G320)</f>
        <v>20084.900000000001</v>
      </c>
      <c r="H312" s="26">
        <f t="shared" si="37"/>
        <v>99.65120663650076</v>
      </c>
    </row>
    <row r="313" spans="1:8" ht="14.25" customHeight="1" x14ac:dyDescent="0.25">
      <c r="A313" s="80" t="s">
        <v>27</v>
      </c>
      <c r="B313" s="31" t="s">
        <v>236</v>
      </c>
      <c r="C313" s="31"/>
      <c r="D313" s="81"/>
      <c r="E313" s="81"/>
      <c r="F313" s="9">
        <f>SUM(F314:F315)+F317+F316</f>
        <v>11163.199999999999</v>
      </c>
      <c r="G313" s="9">
        <f t="shared" ref="G313" si="44">SUM(G314:G315)+G317+G316</f>
        <v>11092.9</v>
      </c>
      <c r="H313" s="7">
        <f t="shared" si="37"/>
        <v>99.370252257417235</v>
      </c>
    </row>
    <row r="314" spans="1:8" ht="63" hidden="1" x14ac:dyDescent="0.25">
      <c r="A314" s="80" t="s">
        <v>43</v>
      </c>
      <c r="B314" s="31" t="s">
        <v>258</v>
      </c>
      <c r="C314" s="31">
        <v>100</v>
      </c>
      <c r="D314" s="81" t="s">
        <v>70</v>
      </c>
      <c r="E314" s="81" t="s">
        <v>159</v>
      </c>
      <c r="F314" s="9">
        <f>SUM('4.Ведомст'!G470)</f>
        <v>0</v>
      </c>
      <c r="G314" s="9">
        <f>SUM('4.Ведомст'!H470)</f>
        <v>0</v>
      </c>
      <c r="H314" s="7" t="e">
        <f t="shared" si="37"/>
        <v>#DIV/0!</v>
      </c>
    </row>
    <row r="315" spans="1:8" ht="31.5" x14ac:dyDescent="0.25">
      <c r="A315" s="80" t="s">
        <v>44</v>
      </c>
      <c r="B315" s="31" t="s">
        <v>236</v>
      </c>
      <c r="C315" s="81" t="s">
        <v>83</v>
      </c>
      <c r="D315" s="81" t="s">
        <v>70</v>
      </c>
      <c r="E315" s="81" t="s">
        <v>159</v>
      </c>
      <c r="F315" s="9">
        <f>SUM('4.Ведомст'!G471)</f>
        <v>11062.9</v>
      </c>
      <c r="G315" s="9">
        <f>SUM('4.Ведомст'!H471)</f>
        <v>11062.9</v>
      </c>
      <c r="H315" s="7">
        <f t="shared" si="37"/>
        <v>100</v>
      </c>
    </row>
    <row r="316" spans="1:8" ht="31.5" x14ac:dyDescent="0.25">
      <c r="A316" s="126" t="s">
        <v>44</v>
      </c>
      <c r="B316" s="31" t="s">
        <v>236</v>
      </c>
      <c r="C316" s="127" t="s">
        <v>83</v>
      </c>
      <c r="D316" s="127" t="s">
        <v>105</v>
      </c>
      <c r="E316" s="127" t="s">
        <v>159</v>
      </c>
      <c r="F316" s="9">
        <f>SUM('4.Ведомст'!G496)</f>
        <v>30</v>
      </c>
      <c r="G316" s="9">
        <f>SUM('4.Ведомст'!H496)</f>
        <v>30</v>
      </c>
      <c r="H316" s="7">
        <f t="shared" si="37"/>
        <v>100</v>
      </c>
    </row>
    <row r="317" spans="1:8" ht="173.25" x14ac:dyDescent="0.25">
      <c r="A317" s="111" t="s">
        <v>914</v>
      </c>
      <c r="B317" s="31" t="s">
        <v>913</v>
      </c>
      <c r="C317" s="112"/>
      <c r="D317" s="112"/>
      <c r="E317" s="112"/>
      <c r="F317" s="9">
        <f>SUM(F318:F319)</f>
        <v>70.3</v>
      </c>
      <c r="G317" s="9">
        <f t="shared" ref="G317" si="45">SUM(G318:G319)</f>
        <v>0</v>
      </c>
      <c r="H317" s="7">
        <f t="shared" si="37"/>
        <v>0</v>
      </c>
    </row>
    <row r="318" spans="1:8" ht="63" x14ac:dyDescent="0.25">
      <c r="A318" s="138" t="s">
        <v>43</v>
      </c>
      <c r="B318" s="31" t="s">
        <v>913</v>
      </c>
      <c r="C318" s="139" t="s">
        <v>81</v>
      </c>
      <c r="D318" s="139" t="s">
        <v>46</v>
      </c>
      <c r="E318" s="139" t="s">
        <v>23</v>
      </c>
      <c r="F318" s="9">
        <f>SUM('4.Ведомст'!G178)</f>
        <v>12</v>
      </c>
      <c r="G318" s="9">
        <f>SUM('4.Ведомст'!H178)</f>
        <v>0</v>
      </c>
      <c r="H318" s="7">
        <f t="shared" si="37"/>
        <v>0</v>
      </c>
    </row>
    <row r="319" spans="1:8" ht="31.5" x14ac:dyDescent="0.25">
      <c r="A319" s="111" t="s">
        <v>44</v>
      </c>
      <c r="B319" s="31" t="s">
        <v>913</v>
      </c>
      <c r="C319" s="112" t="s">
        <v>83</v>
      </c>
      <c r="D319" s="112" t="s">
        <v>70</v>
      </c>
      <c r="E319" s="112" t="s">
        <v>159</v>
      </c>
      <c r="F319" s="9">
        <f>SUM('4.Ведомст'!G473)</f>
        <v>58.3</v>
      </c>
      <c r="G319" s="9">
        <f>SUM('4.Ведомст'!H473)</f>
        <v>0</v>
      </c>
      <c r="H319" s="7">
        <f t="shared" si="37"/>
        <v>0</v>
      </c>
    </row>
    <row r="320" spans="1:8" ht="31.5" x14ac:dyDescent="0.25">
      <c r="A320" s="80" t="s">
        <v>37</v>
      </c>
      <c r="B320" s="31" t="s">
        <v>230</v>
      </c>
      <c r="C320" s="31"/>
      <c r="D320" s="81"/>
      <c r="E320" s="81"/>
      <c r="F320" s="9">
        <f>SUM(F321:F325)</f>
        <v>8992.0000000000018</v>
      </c>
      <c r="G320" s="9">
        <f>SUM(G321:G325)</f>
        <v>8992.0000000000018</v>
      </c>
      <c r="H320" s="7">
        <f t="shared" si="37"/>
        <v>100</v>
      </c>
    </row>
    <row r="321" spans="1:8" ht="63" x14ac:dyDescent="0.25">
      <c r="A321" s="80" t="s">
        <v>43</v>
      </c>
      <c r="B321" s="31" t="s">
        <v>230</v>
      </c>
      <c r="C321" s="81" t="s">
        <v>81</v>
      </c>
      <c r="D321" s="81" t="s">
        <v>70</v>
      </c>
      <c r="E321" s="81" t="s">
        <v>46</v>
      </c>
      <c r="F321" s="9">
        <f>SUM('4.Ведомст'!G461)</f>
        <v>7112.4</v>
      </c>
      <c r="G321" s="9">
        <f>SUM('4.Ведомст'!H461)</f>
        <v>7112.4</v>
      </c>
      <c r="H321" s="7">
        <f t="shared" si="37"/>
        <v>100</v>
      </c>
    </row>
    <row r="322" spans="1:8" ht="31.5" x14ac:dyDescent="0.25">
      <c r="A322" s="80" t="s">
        <v>44</v>
      </c>
      <c r="B322" s="31" t="s">
        <v>230</v>
      </c>
      <c r="C322" s="81" t="s">
        <v>83</v>
      </c>
      <c r="D322" s="81" t="s">
        <v>70</v>
      </c>
      <c r="E322" s="81" t="s">
        <v>46</v>
      </c>
      <c r="F322" s="9">
        <f>SUM('4.Ведомст'!G462)</f>
        <v>1574.5</v>
      </c>
      <c r="G322" s="9">
        <f>SUM('4.Ведомст'!H462)</f>
        <v>1574.5</v>
      </c>
      <c r="H322" s="7">
        <f t="shared" si="37"/>
        <v>100</v>
      </c>
    </row>
    <row r="323" spans="1:8" ht="31.5" x14ac:dyDescent="0.25">
      <c r="A323" s="80" t="s">
        <v>44</v>
      </c>
      <c r="B323" s="31" t="s">
        <v>230</v>
      </c>
      <c r="C323" s="81" t="s">
        <v>83</v>
      </c>
      <c r="D323" s="81" t="s">
        <v>105</v>
      </c>
      <c r="E323" s="81" t="s">
        <v>159</v>
      </c>
      <c r="F323" s="9">
        <f>SUM('4.Ведомст'!G498)</f>
        <v>10.199999999999999</v>
      </c>
      <c r="G323" s="9">
        <f>SUM('4.Ведомст'!H498)</f>
        <v>10.199999999999999</v>
      </c>
      <c r="H323" s="7">
        <f t="shared" si="37"/>
        <v>100</v>
      </c>
    </row>
    <row r="324" spans="1:8" x14ac:dyDescent="0.25">
      <c r="A324" s="130" t="s">
        <v>34</v>
      </c>
      <c r="B324" s="31" t="s">
        <v>230</v>
      </c>
      <c r="C324" s="131" t="s">
        <v>91</v>
      </c>
      <c r="D324" s="131" t="s">
        <v>70</v>
      </c>
      <c r="E324" s="131" t="s">
        <v>46</v>
      </c>
      <c r="F324" s="9">
        <f>SUM('4.Ведомст'!G463)</f>
        <v>1.7</v>
      </c>
      <c r="G324" s="9">
        <f>SUM('4.Ведомст'!H463)</f>
        <v>1.7</v>
      </c>
      <c r="H324" s="7">
        <f t="shared" si="37"/>
        <v>100</v>
      </c>
    </row>
    <row r="325" spans="1:8" x14ac:dyDescent="0.25">
      <c r="A325" s="80" t="s">
        <v>18</v>
      </c>
      <c r="B325" s="31" t="s">
        <v>230</v>
      </c>
      <c r="C325" s="81" t="s">
        <v>88</v>
      </c>
      <c r="D325" s="81" t="s">
        <v>70</v>
      </c>
      <c r="E325" s="81" t="s">
        <v>46</v>
      </c>
      <c r="F325" s="9">
        <f>SUM('4.Ведомст'!G464)</f>
        <v>293.2</v>
      </c>
      <c r="G325" s="9">
        <f>SUM('4.Ведомст'!H464)</f>
        <v>293.2</v>
      </c>
      <c r="H325" s="7">
        <f t="shared" si="37"/>
        <v>100</v>
      </c>
    </row>
    <row r="326" spans="1:8" s="27" customFormat="1" ht="47.25" x14ac:dyDescent="0.25">
      <c r="A326" s="23" t="s">
        <v>553</v>
      </c>
      <c r="B326" s="29" t="s">
        <v>208</v>
      </c>
      <c r="C326" s="29"/>
      <c r="D326" s="38"/>
      <c r="E326" s="38"/>
      <c r="F326" s="10">
        <f>SUM(F327)+F345</f>
        <v>248098.7</v>
      </c>
      <c r="G326" s="10">
        <f>SUM(G327)+G345</f>
        <v>245127.30000000005</v>
      </c>
      <c r="H326" s="26">
        <f t="shared" ref="H326:H385" si="46">SUM(G326/F326*100)</f>
        <v>98.802331491458858</v>
      </c>
    </row>
    <row r="327" spans="1:8" ht="47.25" x14ac:dyDescent="0.25">
      <c r="A327" s="80" t="s">
        <v>536</v>
      </c>
      <c r="B327" s="31" t="s">
        <v>209</v>
      </c>
      <c r="C327" s="31"/>
      <c r="D327" s="81"/>
      <c r="E327" s="81"/>
      <c r="F327" s="9">
        <f>SUM(F330)+F339+F342</f>
        <v>191923.4</v>
      </c>
      <c r="G327" s="9">
        <f t="shared" ref="G327" si="47">SUM(G330)+G339+G342</f>
        <v>188952.00000000003</v>
      </c>
      <c r="H327" s="7">
        <f t="shared" si="46"/>
        <v>98.451778157327368</v>
      </c>
    </row>
    <row r="328" spans="1:8" ht="47.25" hidden="1" x14ac:dyDescent="0.25">
      <c r="A328" s="2" t="s">
        <v>380</v>
      </c>
      <c r="B328" s="31" t="s">
        <v>381</v>
      </c>
      <c r="C328" s="81"/>
      <c r="D328" s="9"/>
      <c r="E328" s="37"/>
      <c r="F328" s="9">
        <f>F329</f>
        <v>0</v>
      </c>
      <c r="G328" s="9">
        <f>G329</f>
        <v>0</v>
      </c>
      <c r="H328" s="7" t="e">
        <f t="shared" si="46"/>
        <v>#DIV/0!</v>
      </c>
    </row>
    <row r="329" spans="1:8" ht="31.5" hidden="1" x14ac:dyDescent="0.25">
      <c r="A329" s="2" t="s">
        <v>255</v>
      </c>
      <c r="B329" s="31" t="s">
        <v>381</v>
      </c>
      <c r="C329" s="81" t="s">
        <v>234</v>
      </c>
      <c r="D329" s="81" t="s">
        <v>105</v>
      </c>
      <c r="E329" s="81" t="s">
        <v>26</v>
      </c>
      <c r="F329" s="9"/>
      <c r="G329" s="9"/>
      <c r="H329" s="7" t="e">
        <f t="shared" si="46"/>
        <v>#DIV/0!</v>
      </c>
    </row>
    <row r="330" spans="1:8" ht="47.25" x14ac:dyDescent="0.25">
      <c r="A330" s="80" t="s">
        <v>428</v>
      </c>
      <c r="B330" s="31" t="s">
        <v>210</v>
      </c>
      <c r="C330" s="31"/>
      <c r="D330" s="81"/>
      <c r="E330" s="81"/>
      <c r="F330" s="9">
        <f>SUM(F331:F338)</f>
        <v>175886.99999999997</v>
      </c>
      <c r="G330" s="9">
        <f>SUM(G331:G338)</f>
        <v>175003.7</v>
      </c>
      <c r="H330" s="7">
        <f t="shared" si="46"/>
        <v>99.497802566420518</v>
      </c>
    </row>
    <row r="331" spans="1:8" ht="29.25" customHeight="1" x14ac:dyDescent="0.25">
      <c r="A331" s="80" t="s">
        <v>44</v>
      </c>
      <c r="B331" s="31" t="s">
        <v>210</v>
      </c>
      <c r="C331" s="31">
        <v>200</v>
      </c>
      <c r="D331" s="81" t="s">
        <v>26</v>
      </c>
      <c r="E331" s="81">
        <v>13</v>
      </c>
      <c r="F331" s="9">
        <f>SUM('4.Ведомст'!G108)</f>
        <v>7792.4000000000005</v>
      </c>
      <c r="G331" s="9">
        <f>SUM('4.Ведомст'!H108)</f>
        <v>7328.6</v>
      </c>
      <c r="H331" s="7">
        <f t="shared" si="46"/>
        <v>94.048046814845236</v>
      </c>
    </row>
    <row r="332" spans="1:8" ht="29.25" customHeight="1" x14ac:dyDescent="0.25">
      <c r="A332" s="80" t="s">
        <v>44</v>
      </c>
      <c r="B332" s="31" t="s">
        <v>210</v>
      </c>
      <c r="C332" s="31">
        <v>200</v>
      </c>
      <c r="D332" s="81" t="s">
        <v>9</v>
      </c>
      <c r="E332" s="81" t="s">
        <v>11</v>
      </c>
      <c r="F332" s="9">
        <f>SUM('4.Ведомст'!G199)</f>
        <v>152944.79999999999</v>
      </c>
      <c r="G332" s="9">
        <f>SUM('4.Ведомст'!H199)</f>
        <v>152906.4</v>
      </c>
      <c r="H332" s="7">
        <f t="shared" si="46"/>
        <v>99.974892902537391</v>
      </c>
    </row>
    <row r="333" spans="1:8" ht="29.25" hidden="1" customHeight="1" x14ac:dyDescent="0.25">
      <c r="A333" s="80" t="s">
        <v>44</v>
      </c>
      <c r="B333" s="31" t="s">
        <v>210</v>
      </c>
      <c r="C333" s="31">
        <v>200</v>
      </c>
      <c r="D333" s="81" t="s">
        <v>9</v>
      </c>
      <c r="E333" s="81" t="s">
        <v>20</v>
      </c>
      <c r="F333" s="9">
        <f>SUM('4.Ведомст'!G283)</f>
        <v>0</v>
      </c>
      <c r="G333" s="9">
        <f>SUM('4.Ведомст'!H283)</f>
        <v>0</v>
      </c>
      <c r="H333" s="7" t="e">
        <f t="shared" si="46"/>
        <v>#DIV/0!</v>
      </c>
    </row>
    <row r="334" spans="1:8" ht="31.5" x14ac:dyDescent="0.25">
      <c r="A334" s="80" t="s">
        <v>44</v>
      </c>
      <c r="B334" s="31" t="s">
        <v>210</v>
      </c>
      <c r="C334" s="31">
        <v>200</v>
      </c>
      <c r="D334" s="81" t="s">
        <v>159</v>
      </c>
      <c r="E334" s="81" t="s">
        <v>36</v>
      </c>
      <c r="F334" s="9">
        <f>SUM('4.Ведомст'!G333)</f>
        <v>9089.7999999999993</v>
      </c>
      <c r="G334" s="9">
        <f>SUM('4.Ведомст'!H333)</f>
        <v>8708.7000000000007</v>
      </c>
      <c r="H334" s="7">
        <f t="shared" si="46"/>
        <v>95.807388501397185</v>
      </c>
    </row>
    <row r="335" spans="1:8" ht="31.5" x14ac:dyDescent="0.25">
      <c r="A335" s="80" t="s">
        <v>44</v>
      </c>
      <c r="B335" s="31" t="s">
        <v>210</v>
      </c>
      <c r="C335" s="31">
        <v>200</v>
      </c>
      <c r="D335" s="81" t="s">
        <v>159</v>
      </c>
      <c r="E335" s="81" t="s">
        <v>46</v>
      </c>
      <c r="F335" s="9">
        <f>SUM('4.Ведомст'!G400)</f>
        <v>1356.8</v>
      </c>
      <c r="G335" s="9">
        <f>SUM('4.Ведомст'!H400)</f>
        <v>1356.8</v>
      </c>
      <c r="H335" s="7">
        <f t="shared" si="46"/>
        <v>100</v>
      </c>
    </row>
    <row r="336" spans="1:8" ht="31.5" hidden="1" x14ac:dyDescent="0.25">
      <c r="A336" s="2" t="s">
        <v>255</v>
      </c>
      <c r="B336" s="31" t="s">
        <v>210</v>
      </c>
      <c r="C336" s="31">
        <v>400</v>
      </c>
      <c r="D336" s="81" t="s">
        <v>159</v>
      </c>
      <c r="E336" s="81" t="s">
        <v>46</v>
      </c>
      <c r="F336" s="9">
        <f>SUM('4.Ведомст'!G401)</f>
        <v>4703.2</v>
      </c>
      <c r="G336" s="9">
        <f>SUM('4.Ведомст'!H401)</f>
        <v>4703.2</v>
      </c>
      <c r="H336" s="7">
        <f t="shared" si="46"/>
        <v>100</v>
      </c>
    </row>
    <row r="337" spans="1:8" ht="31.5" hidden="1" x14ac:dyDescent="0.25">
      <c r="A337" s="2" t="s">
        <v>255</v>
      </c>
      <c r="B337" s="31" t="s">
        <v>210</v>
      </c>
      <c r="C337" s="31">
        <v>400</v>
      </c>
      <c r="D337" s="81" t="s">
        <v>160</v>
      </c>
      <c r="E337" s="81" t="s">
        <v>26</v>
      </c>
      <c r="F337" s="9">
        <f>SUM('4.Ведомст'!G547)</f>
        <v>0</v>
      </c>
      <c r="G337" s="9"/>
      <c r="H337" s="7" t="e">
        <f t="shared" si="46"/>
        <v>#DIV/0!</v>
      </c>
    </row>
    <row r="338" spans="1:8" hidden="1" x14ac:dyDescent="0.25">
      <c r="A338" s="80" t="s">
        <v>18</v>
      </c>
      <c r="B338" s="31" t="s">
        <v>210</v>
      </c>
      <c r="C338" s="31">
        <v>800</v>
      </c>
      <c r="D338" s="81" t="s">
        <v>26</v>
      </c>
      <c r="E338" s="81">
        <v>13</v>
      </c>
      <c r="F338" s="9">
        <f>SUM('4.Ведомст'!G109)</f>
        <v>0</v>
      </c>
      <c r="G338" s="9">
        <f>SUM('4.Ведомст'!H109)</f>
        <v>0</v>
      </c>
      <c r="H338" s="7"/>
    </row>
    <row r="339" spans="1:8" x14ac:dyDescent="0.25">
      <c r="A339" s="2" t="s">
        <v>876</v>
      </c>
      <c r="B339" s="31" t="s">
        <v>912</v>
      </c>
      <c r="C339" s="4"/>
      <c r="D339" s="112"/>
      <c r="E339" s="112"/>
      <c r="F339" s="9">
        <f>SUM(F340)</f>
        <v>8836.7000000000007</v>
      </c>
      <c r="G339" s="9">
        <f t="shared" ref="G339" si="48">SUM(G340)</f>
        <v>6748.6</v>
      </c>
      <c r="H339" s="7">
        <f t="shared" si="46"/>
        <v>76.37013817375265</v>
      </c>
    </row>
    <row r="340" spans="1:8" ht="31.5" x14ac:dyDescent="0.25">
      <c r="A340" s="2" t="s">
        <v>911</v>
      </c>
      <c r="B340" s="31" t="s">
        <v>910</v>
      </c>
      <c r="C340" s="4"/>
      <c r="D340" s="81"/>
      <c r="E340" s="81"/>
      <c r="F340" s="9">
        <f>SUM(F341)</f>
        <v>8836.7000000000007</v>
      </c>
      <c r="G340" s="9">
        <f t="shared" ref="G340" si="49">SUM(G341)</f>
        <v>6748.6</v>
      </c>
      <c r="H340" s="7">
        <f t="shared" si="46"/>
        <v>76.37013817375265</v>
      </c>
    </row>
    <row r="341" spans="1:8" ht="31.5" x14ac:dyDescent="0.25">
      <c r="A341" s="2" t="s">
        <v>44</v>
      </c>
      <c r="B341" s="31" t="s">
        <v>910</v>
      </c>
      <c r="C341" s="4" t="s">
        <v>83</v>
      </c>
      <c r="D341" s="81" t="s">
        <v>159</v>
      </c>
      <c r="E341" s="81" t="s">
        <v>46</v>
      </c>
      <c r="F341" s="9">
        <f>SUM('4.Ведомст'!G404)</f>
        <v>8836.7000000000007</v>
      </c>
      <c r="G341" s="9">
        <f>SUM('4.Ведомст'!H404)</f>
        <v>6748.6</v>
      </c>
      <c r="H341" s="7">
        <f t="shared" si="46"/>
        <v>76.37013817375265</v>
      </c>
    </row>
    <row r="342" spans="1:8" ht="31.5" x14ac:dyDescent="0.25">
      <c r="A342" s="144" t="s">
        <v>924</v>
      </c>
      <c r="B342" s="31" t="s">
        <v>987</v>
      </c>
      <c r="C342" s="4"/>
      <c r="D342" s="145"/>
      <c r="E342" s="145"/>
      <c r="F342" s="9">
        <f>SUM(F343)</f>
        <v>7199.7</v>
      </c>
      <c r="G342" s="9">
        <f t="shared" ref="G342" si="50">SUM(G343)</f>
        <v>7199.7</v>
      </c>
      <c r="H342" s="7">
        <f t="shared" si="46"/>
        <v>100</v>
      </c>
    </row>
    <row r="343" spans="1:8" ht="31.5" x14ac:dyDescent="0.25">
      <c r="A343" s="144" t="s">
        <v>988</v>
      </c>
      <c r="B343" s="31" t="s">
        <v>989</v>
      </c>
      <c r="C343" s="4"/>
      <c r="D343" s="145"/>
      <c r="E343" s="145"/>
      <c r="F343" s="9">
        <f>SUM(F344)</f>
        <v>7199.7</v>
      </c>
      <c r="G343" s="9">
        <f t="shared" ref="G343" si="51">SUM(G344)</f>
        <v>7199.7</v>
      </c>
      <c r="H343" s="7">
        <f t="shared" si="46"/>
        <v>100</v>
      </c>
    </row>
    <row r="344" spans="1:8" ht="31.5" x14ac:dyDescent="0.25">
      <c r="A344" s="144" t="s">
        <v>44</v>
      </c>
      <c r="B344" s="31" t="s">
        <v>989</v>
      </c>
      <c r="C344" s="4" t="s">
        <v>83</v>
      </c>
      <c r="D344" s="145" t="s">
        <v>159</v>
      </c>
      <c r="E344" s="145" t="s">
        <v>46</v>
      </c>
      <c r="F344" s="9">
        <f>SUM('4.Ведомст'!G407)</f>
        <v>7199.7</v>
      </c>
      <c r="G344" s="9">
        <f>SUM('4.Ведомст'!H407)</f>
        <v>7199.7</v>
      </c>
      <c r="H344" s="7">
        <f t="shared" si="46"/>
        <v>100</v>
      </c>
    </row>
    <row r="345" spans="1:8" ht="31.5" x14ac:dyDescent="0.25">
      <c r="A345" s="80" t="s">
        <v>537</v>
      </c>
      <c r="B345" s="31" t="s">
        <v>222</v>
      </c>
      <c r="C345" s="31"/>
      <c r="D345" s="81"/>
      <c r="E345" s="81"/>
      <c r="F345" s="9">
        <f>SUM(F346)</f>
        <v>56175.3</v>
      </c>
      <c r="G345" s="9">
        <f>SUM(G346)</f>
        <v>56175.3</v>
      </c>
      <c r="H345" s="7">
        <f t="shared" si="46"/>
        <v>100</v>
      </c>
    </row>
    <row r="346" spans="1:8" ht="47.25" x14ac:dyDescent="0.25">
      <c r="A346" s="80" t="s">
        <v>428</v>
      </c>
      <c r="B346" s="31" t="s">
        <v>556</v>
      </c>
      <c r="C346" s="31"/>
      <c r="D346" s="81"/>
      <c r="E346" s="81"/>
      <c r="F346" s="9">
        <f>SUM(F347:F349)</f>
        <v>56175.3</v>
      </c>
      <c r="G346" s="9">
        <f>SUM(G347:G349)</f>
        <v>56175.3</v>
      </c>
      <c r="H346" s="7">
        <f t="shared" si="46"/>
        <v>100</v>
      </c>
    </row>
    <row r="347" spans="1:8" ht="29.25" hidden="1" customHeight="1" x14ac:dyDescent="0.25">
      <c r="A347" s="80" t="s">
        <v>44</v>
      </c>
      <c r="B347" s="31" t="s">
        <v>556</v>
      </c>
      <c r="C347" s="31">
        <v>200</v>
      </c>
      <c r="D347" s="81" t="s">
        <v>26</v>
      </c>
      <c r="E347" s="81">
        <v>13</v>
      </c>
      <c r="F347" s="9">
        <f>SUM('4.Ведомст'!G112)</f>
        <v>0</v>
      </c>
      <c r="G347" s="9">
        <f>SUM('4.Ведомст'!H112)</f>
        <v>0</v>
      </c>
      <c r="H347" s="7"/>
    </row>
    <row r="348" spans="1:8" ht="29.25" hidden="1" customHeight="1" x14ac:dyDescent="0.25">
      <c r="A348" s="80" t="s">
        <v>18</v>
      </c>
      <c r="B348" s="31" t="s">
        <v>556</v>
      </c>
      <c r="C348" s="31">
        <v>800</v>
      </c>
      <c r="D348" s="81" t="s">
        <v>26</v>
      </c>
      <c r="E348" s="81">
        <v>13</v>
      </c>
      <c r="F348" s="9">
        <f>SUM('4.Ведомст'!G113)</f>
        <v>0</v>
      </c>
      <c r="G348" s="9">
        <f>SUM('4.Ведомст'!H113)</f>
        <v>0</v>
      </c>
      <c r="H348" s="7"/>
    </row>
    <row r="349" spans="1:8" s="77" customFormat="1" ht="29.25" customHeight="1" x14ac:dyDescent="0.25">
      <c r="A349" s="73" t="s">
        <v>18</v>
      </c>
      <c r="B349" s="74" t="s">
        <v>556</v>
      </c>
      <c r="C349" s="74">
        <v>800</v>
      </c>
      <c r="D349" s="75" t="s">
        <v>159</v>
      </c>
      <c r="E349" s="75" t="s">
        <v>36</v>
      </c>
      <c r="F349" s="76">
        <f>SUM('4.Ведомст'!G338)</f>
        <v>56175.3</v>
      </c>
      <c r="G349" s="76">
        <f>SUM('4.Ведомст'!H338)</f>
        <v>56175.3</v>
      </c>
      <c r="H349" s="7">
        <f t="shared" si="46"/>
        <v>100</v>
      </c>
    </row>
    <row r="350" spans="1:8" s="27" customFormat="1" ht="29.25" customHeight="1" x14ac:dyDescent="0.25">
      <c r="A350" s="23" t="s">
        <v>823</v>
      </c>
      <c r="B350" s="29" t="s">
        <v>224</v>
      </c>
      <c r="C350" s="38"/>
      <c r="D350" s="38"/>
      <c r="E350" s="38"/>
      <c r="F350" s="10">
        <f>SUM(F351+F368)+F365</f>
        <v>661638.60000000009</v>
      </c>
      <c r="G350" s="10">
        <f t="shared" ref="G350" si="52">SUM(G351+G368)+G365</f>
        <v>653293.5</v>
      </c>
      <c r="H350" s="26">
        <f t="shared" si="46"/>
        <v>98.738722317591495</v>
      </c>
    </row>
    <row r="351" spans="1:8" ht="31.5" x14ac:dyDescent="0.25">
      <c r="A351" s="80" t="s">
        <v>342</v>
      </c>
      <c r="B351" s="31" t="s">
        <v>226</v>
      </c>
      <c r="C351" s="81"/>
      <c r="D351" s="81"/>
      <c r="E351" s="81"/>
      <c r="F351" s="9">
        <f>SUM(F352)+F363</f>
        <v>557589.20000000007</v>
      </c>
      <c r="G351" s="9">
        <f t="shared" ref="G351" si="53">SUM(G352)+G363</f>
        <v>550324.5</v>
      </c>
      <c r="H351" s="7">
        <f t="shared" si="46"/>
        <v>98.697123258484908</v>
      </c>
    </row>
    <row r="352" spans="1:8" ht="31.5" x14ac:dyDescent="0.25">
      <c r="A352" s="80" t="s">
        <v>923</v>
      </c>
      <c r="B352" s="31" t="s">
        <v>710</v>
      </c>
      <c r="C352" s="81"/>
      <c r="D352" s="81"/>
      <c r="E352" s="81"/>
      <c r="F352" s="9">
        <f>SUM(F356)+F358+F353</f>
        <v>540284.30000000005</v>
      </c>
      <c r="G352" s="9">
        <f t="shared" ref="G352" si="54">SUM(G356)+G358+G353</f>
        <v>539059.19999999995</v>
      </c>
      <c r="H352" s="7">
        <f t="shared" si="46"/>
        <v>99.773249009826841</v>
      </c>
    </row>
    <row r="353" spans="1:8" ht="47.25" x14ac:dyDescent="0.25">
      <c r="A353" s="80" t="s">
        <v>715</v>
      </c>
      <c r="B353" s="31" t="s">
        <v>714</v>
      </c>
      <c r="C353" s="81"/>
      <c r="D353" s="81"/>
      <c r="E353" s="81"/>
      <c r="F353" s="9">
        <f>SUM(F354:F355)</f>
        <v>499386.30000000005</v>
      </c>
      <c r="G353" s="9">
        <f t="shared" ref="G353" si="55">SUM(G354:G355)</f>
        <v>498161.2</v>
      </c>
      <c r="H353" s="7">
        <f t="shared" si="46"/>
        <v>99.754678892873102</v>
      </c>
    </row>
    <row r="354" spans="1:8" ht="31.5" x14ac:dyDescent="0.25">
      <c r="A354" s="2" t="s">
        <v>255</v>
      </c>
      <c r="B354" s="31" t="s">
        <v>714</v>
      </c>
      <c r="C354" s="81" t="s">
        <v>234</v>
      </c>
      <c r="D354" s="137" t="s">
        <v>159</v>
      </c>
      <c r="E354" s="137" t="s">
        <v>26</v>
      </c>
      <c r="F354" s="9">
        <f>SUM('4.Ведомст'!G304)</f>
        <v>498681.4</v>
      </c>
      <c r="G354" s="9">
        <f>SUM('4.Ведомст'!H304)</f>
        <v>497456.3</v>
      </c>
      <c r="H354" s="7">
        <f t="shared" si="46"/>
        <v>99.754332124679195</v>
      </c>
    </row>
    <row r="355" spans="1:8" x14ac:dyDescent="0.25">
      <c r="A355" s="2" t="s">
        <v>18</v>
      </c>
      <c r="B355" s="31" t="s">
        <v>714</v>
      </c>
      <c r="C355" s="137" t="s">
        <v>234</v>
      </c>
      <c r="D355" s="137" t="s">
        <v>159</v>
      </c>
      <c r="E355" s="137" t="s">
        <v>26</v>
      </c>
      <c r="F355" s="9">
        <f>SUM('4.Ведомст'!G305)</f>
        <v>704.9</v>
      </c>
      <c r="G355" s="9">
        <f>SUM('4.Ведомст'!H305)</f>
        <v>704.9</v>
      </c>
      <c r="H355" s="7">
        <f t="shared" si="46"/>
        <v>100</v>
      </c>
    </row>
    <row r="356" spans="1:8" ht="35.25" customHeight="1" x14ac:dyDescent="0.25">
      <c r="A356" s="80" t="s">
        <v>708</v>
      </c>
      <c r="B356" s="31" t="s">
        <v>709</v>
      </c>
      <c r="C356" s="81"/>
      <c r="D356" s="81"/>
      <c r="E356" s="81"/>
      <c r="F356" s="9">
        <f>SUM(F357)</f>
        <v>40357.699999999997</v>
      </c>
      <c r="G356" s="9">
        <f>SUM(G357)</f>
        <v>40357.699999999997</v>
      </c>
      <c r="H356" s="7">
        <f t="shared" si="46"/>
        <v>100</v>
      </c>
    </row>
    <row r="357" spans="1:8" ht="36.75" customHeight="1" x14ac:dyDescent="0.25">
      <c r="A357" s="2" t="s">
        <v>255</v>
      </c>
      <c r="B357" s="31" t="s">
        <v>709</v>
      </c>
      <c r="C357" s="81" t="s">
        <v>234</v>
      </c>
      <c r="D357" s="81" t="s">
        <v>159</v>
      </c>
      <c r="E357" s="81" t="s">
        <v>26</v>
      </c>
      <c r="F357" s="9">
        <f>SUM('4.Ведомст'!G307)</f>
        <v>40357.699999999997</v>
      </c>
      <c r="G357" s="9">
        <f>SUM('4.Ведомст'!H307)</f>
        <v>40357.699999999997</v>
      </c>
      <c r="H357" s="7">
        <f t="shared" si="46"/>
        <v>100</v>
      </c>
    </row>
    <row r="358" spans="1:8" ht="31.5" x14ac:dyDescent="0.25">
      <c r="A358" s="80" t="s">
        <v>732</v>
      </c>
      <c r="B358" s="31" t="s">
        <v>733</v>
      </c>
      <c r="C358" s="81"/>
      <c r="D358" s="81"/>
      <c r="E358" s="81"/>
      <c r="F358" s="9">
        <f>SUM(F359)</f>
        <v>540.29999999999995</v>
      </c>
      <c r="G358" s="9">
        <f>SUM(G359)</f>
        <v>540.29999999999995</v>
      </c>
      <c r="H358" s="7">
        <f t="shared" si="46"/>
        <v>100</v>
      </c>
    </row>
    <row r="359" spans="1:8" ht="31.5" x14ac:dyDescent="0.25">
      <c r="A359" s="2" t="s">
        <v>255</v>
      </c>
      <c r="B359" s="31" t="s">
        <v>733</v>
      </c>
      <c r="C359" s="81" t="s">
        <v>234</v>
      </c>
      <c r="D359" s="81" t="s">
        <v>159</v>
      </c>
      <c r="E359" s="81" t="s">
        <v>26</v>
      </c>
      <c r="F359" s="9">
        <f>SUM('4.Ведомст'!G309)</f>
        <v>540.29999999999995</v>
      </c>
      <c r="G359" s="9">
        <f>SUM('4.Ведомст'!H309)</f>
        <v>540.29999999999995</v>
      </c>
      <c r="H359" s="7">
        <f t="shared" si="46"/>
        <v>100</v>
      </c>
    </row>
    <row r="360" spans="1:8" ht="31.5" hidden="1" x14ac:dyDescent="0.25">
      <c r="A360" s="2" t="s">
        <v>343</v>
      </c>
      <c r="B360" s="81" t="s">
        <v>344</v>
      </c>
      <c r="C360" s="81"/>
      <c r="D360" s="81"/>
      <c r="E360" s="81"/>
      <c r="F360" s="9">
        <f>SUM(F361)</f>
        <v>0</v>
      </c>
      <c r="G360" s="9">
        <f>SUM(G361)</f>
        <v>0</v>
      </c>
      <c r="H360" s="7" t="e">
        <f t="shared" si="46"/>
        <v>#DIV/0!</v>
      </c>
    </row>
    <row r="361" spans="1:8" ht="31.5" hidden="1" x14ac:dyDescent="0.25">
      <c r="A361" s="2" t="s">
        <v>255</v>
      </c>
      <c r="B361" s="81" t="s">
        <v>344</v>
      </c>
      <c r="C361" s="81" t="s">
        <v>234</v>
      </c>
      <c r="D361" s="81" t="s">
        <v>159</v>
      </c>
      <c r="E361" s="81" t="s">
        <v>159</v>
      </c>
      <c r="F361" s="9"/>
      <c r="G361" s="9"/>
      <c r="H361" s="7" t="e">
        <f t="shared" si="46"/>
        <v>#DIV/0!</v>
      </c>
    </row>
    <row r="362" spans="1:8" ht="32.25" hidden="1" customHeight="1" x14ac:dyDescent="0.25">
      <c r="A362" s="2" t="s">
        <v>255</v>
      </c>
      <c r="B362" s="31" t="s">
        <v>233</v>
      </c>
      <c r="C362" s="31">
        <v>400</v>
      </c>
      <c r="D362" s="81" t="s">
        <v>23</v>
      </c>
      <c r="E362" s="81" t="s">
        <v>70</v>
      </c>
      <c r="F362" s="9"/>
      <c r="G362" s="9"/>
      <c r="H362" s="7" t="e">
        <f t="shared" si="46"/>
        <v>#DIV/0!</v>
      </c>
    </row>
    <row r="363" spans="1:8" ht="32.25" customHeight="1" x14ac:dyDescent="0.25">
      <c r="A363" s="34" t="s">
        <v>27</v>
      </c>
      <c r="B363" s="81" t="s">
        <v>606</v>
      </c>
      <c r="C363" s="31"/>
      <c r="D363" s="81"/>
      <c r="E363" s="81"/>
      <c r="F363" s="9">
        <f>SUM(F364)</f>
        <v>17304.900000000001</v>
      </c>
      <c r="G363" s="9">
        <f>SUM(G364)</f>
        <v>11265.3</v>
      </c>
      <c r="H363" s="7">
        <f t="shared" si="46"/>
        <v>65.098902622956487</v>
      </c>
    </row>
    <row r="364" spans="1:8" ht="32.25" customHeight="1" x14ac:dyDescent="0.25">
      <c r="A364" s="2" t="s">
        <v>44</v>
      </c>
      <c r="B364" s="81" t="s">
        <v>606</v>
      </c>
      <c r="C364" s="31">
        <v>200</v>
      </c>
      <c r="D364" s="81" t="s">
        <v>159</v>
      </c>
      <c r="E364" s="81" t="s">
        <v>159</v>
      </c>
      <c r="F364" s="9">
        <f>SUM('4.Ведомст'!G452)</f>
        <v>17304.900000000001</v>
      </c>
      <c r="G364" s="9">
        <f>SUM('4.Ведомст'!H452)</f>
        <v>11265.3</v>
      </c>
      <c r="H364" s="7">
        <f t="shared" si="46"/>
        <v>65.098902622956487</v>
      </c>
    </row>
    <row r="365" spans="1:8" ht="141.75" x14ac:dyDescent="0.25">
      <c r="A365" s="80" t="s">
        <v>926</v>
      </c>
      <c r="B365" s="31" t="s">
        <v>233</v>
      </c>
      <c r="C365" s="37"/>
      <c r="D365" s="81"/>
      <c r="E365" s="81"/>
      <c r="F365" s="9">
        <f>SUM(F367)</f>
        <v>4382</v>
      </c>
      <c r="G365" s="9">
        <f t="shared" ref="G365" si="56">SUM(G367)</f>
        <v>4238.3999999999996</v>
      </c>
      <c r="H365" s="7">
        <f t="shared" si="46"/>
        <v>96.722957553628476</v>
      </c>
    </row>
    <row r="366" spans="1:8" x14ac:dyDescent="0.25">
      <c r="A366" s="34" t="s">
        <v>27</v>
      </c>
      <c r="B366" s="31" t="s">
        <v>815</v>
      </c>
      <c r="C366" s="37"/>
      <c r="D366" s="81"/>
      <c r="E366" s="81"/>
      <c r="F366" s="9">
        <f>SUM(F367)</f>
        <v>4382</v>
      </c>
      <c r="G366" s="9">
        <f t="shared" ref="G366" si="57">SUM(G367)</f>
        <v>4238.3999999999996</v>
      </c>
      <c r="H366" s="7">
        <f t="shared" si="46"/>
        <v>96.722957553628476</v>
      </c>
    </row>
    <row r="367" spans="1:8" ht="32.25" customHeight="1" x14ac:dyDescent="0.25">
      <c r="A367" s="2" t="s">
        <v>255</v>
      </c>
      <c r="B367" s="31" t="s">
        <v>815</v>
      </c>
      <c r="C367" s="31">
        <v>400</v>
      </c>
      <c r="D367" s="81" t="s">
        <v>23</v>
      </c>
      <c r="E367" s="81" t="s">
        <v>70</v>
      </c>
      <c r="F367" s="9">
        <f>SUM('4.Ведомст'!G538)</f>
        <v>4382</v>
      </c>
      <c r="G367" s="9">
        <f>SUM('4.Ведомст'!H538)</f>
        <v>4238.3999999999996</v>
      </c>
      <c r="H367" s="7">
        <f t="shared" si="46"/>
        <v>96.722957553628476</v>
      </c>
    </row>
    <row r="368" spans="1:8" ht="63" x14ac:dyDescent="0.25">
      <c r="A368" s="80" t="s">
        <v>338</v>
      </c>
      <c r="B368" s="31" t="s">
        <v>341</v>
      </c>
      <c r="C368" s="31"/>
      <c r="D368" s="81"/>
      <c r="E368" s="81"/>
      <c r="F368" s="9">
        <f>SUM(F369+F371)</f>
        <v>99667.4</v>
      </c>
      <c r="G368" s="9">
        <f>SUM(G369+G371)</f>
        <v>98730.6</v>
      </c>
      <c r="H368" s="7">
        <f t="shared" si="46"/>
        <v>99.060073805477032</v>
      </c>
    </row>
    <row r="369" spans="1:8" ht="126" x14ac:dyDescent="0.25">
      <c r="A369" s="2" t="s">
        <v>510</v>
      </c>
      <c r="B369" s="31" t="s">
        <v>478</v>
      </c>
      <c r="C369" s="31"/>
      <c r="D369" s="81"/>
      <c r="E369" s="81"/>
      <c r="F369" s="9">
        <f>SUM(F370)</f>
        <v>95141.4</v>
      </c>
      <c r="G369" s="9">
        <f>SUM(G370)</f>
        <v>94204.6</v>
      </c>
      <c r="H369" s="7">
        <f t="shared" si="46"/>
        <v>99.015360295307843</v>
      </c>
    </row>
    <row r="370" spans="1:8" ht="31.5" x14ac:dyDescent="0.25">
      <c r="A370" s="2" t="s">
        <v>255</v>
      </c>
      <c r="B370" s="31" t="s">
        <v>478</v>
      </c>
      <c r="C370" s="31">
        <v>400</v>
      </c>
      <c r="D370" s="81" t="s">
        <v>23</v>
      </c>
      <c r="E370" s="81" t="s">
        <v>9</v>
      </c>
      <c r="F370" s="9">
        <f>SUM('4.Ведомст'!G531)</f>
        <v>95141.4</v>
      </c>
      <c r="G370" s="9">
        <f>SUM('4.Ведомст'!H531)</f>
        <v>94204.6</v>
      </c>
      <c r="H370" s="7">
        <f t="shared" si="46"/>
        <v>99.015360295307843</v>
      </c>
    </row>
    <row r="371" spans="1:8" ht="47.25" x14ac:dyDescent="0.25">
      <c r="A371" s="80" t="s">
        <v>235</v>
      </c>
      <c r="B371" s="81" t="s">
        <v>479</v>
      </c>
      <c r="C371" s="31"/>
      <c r="D371" s="81"/>
      <c r="E371" s="81"/>
      <c r="F371" s="9">
        <f>SUM(F372)</f>
        <v>4526</v>
      </c>
      <c r="G371" s="9">
        <f>SUM(G372)</f>
        <v>4526</v>
      </c>
      <c r="H371" s="7">
        <f t="shared" si="46"/>
        <v>100</v>
      </c>
    </row>
    <row r="372" spans="1:8" ht="31.5" x14ac:dyDescent="0.25">
      <c r="A372" s="2" t="s">
        <v>255</v>
      </c>
      <c r="B372" s="81" t="s">
        <v>479</v>
      </c>
      <c r="C372" s="81" t="s">
        <v>234</v>
      </c>
      <c r="D372" s="81" t="s">
        <v>23</v>
      </c>
      <c r="E372" s="81" t="s">
        <v>9</v>
      </c>
      <c r="F372" s="9">
        <f>SUM('4.Ведомст'!G533)</f>
        <v>4526</v>
      </c>
      <c r="G372" s="9">
        <f>SUM('4.Ведомст'!H533)</f>
        <v>4526</v>
      </c>
      <c r="H372" s="7">
        <f t="shared" si="46"/>
        <v>100</v>
      </c>
    </row>
    <row r="373" spans="1:8" s="27" customFormat="1" ht="31.5" x14ac:dyDescent="0.25">
      <c r="A373" s="23" t="s">
        <v>560</v>
      </c>
      <c r="B373" s="38" t="s">
        <v>211</v>
      </c>
      <c r="C373" s="38"/>
      <c r="D373" s="38"/>
      <c r="E373" s="38"/>
      <c r="F373" s="10">
        <f>SUM(F374+F377)</f>
        <v>178</v>
      </c>
      <c r="G373" s="10">
        <f t="shared" ref="G373" si="58">SUM(G374+G377)</f>
        <v>178</v>
      </c>
      <c r="H373" s="26">
        <f t="shared" si="46"/>
        <v>100</v>
      </c>
    </row>
    <row r="374" spans="1:8" ht="31.5" x14ac:dyDescent="0.25">
      <c r="A374" s="80" t="s">
        <v>810</v>
      </c>
      <c r="B374" s="81" t="s">
        <v>808</v>
      </c>
      <c r="C374" s="81"/>
      <c r="D374" s="81"/>
      <c r="E374" s="81"/>
      <c r="F374" s="9">
        <f>SUM('4.Ведомст'!G1107)</f>
        <v>30</v>
      </c>
      <c r="G374" s="9">
        <f>SUM('4.Ведомст'!H1107)</f>
        <v>30</v>
      </c>
      <c r="H374" s="7">
        <f t="shared" si="46"/>
        <v>100</v>
      </c>
    </row>
    <row r="375" spans="1:8" x14ac:dyDescent="0.25">
      <c r="A375" s="80" t="s">
        <v>27</v>
      </c>
      <c r="B375" s="81" t="s">
        <v>809</v>
      </c>
      <c r="C375" s="81"/>
      <c r="D375" s="81"/>
      <c r="E375" s="81"/>
      <c r="F375" s="9">
        <f>SUM('4.Ведомст'!G1108)</f>
        <v>30</v>
      </c>
      <c r="G375" s="9">
        <f>SUM('4.Ведомст'!H1108)</f>
        <v>30</v>
      </c>
      <c r="H375" s="7">
        <f t="shared" si="46"/>
        <v>100</v>
      </c>
    </row>
    <row r="376" spans="1:8" ht="31.5" x14ac:dyDescent="0.25">
      <c r="A376" s="80" t="s">
        <v>44</v>
      </c>
      <c r="B376" s="81" t="s">
        <v>809</v>
      </c>
      <c r="C376" s="81" t="s">
        <v>83</v>
      </c>
      <c r="D376" s="81" t="s">
        <v>105</v>
      </c>
      <c r="E376" s="81" t="s">
        <v>105</v>
      </c>
      <c r="F376" s="9">
        <f>SUM('4.Ведомст'!G1109)</f>
        <v>30</v>
      </c>
      <c r="G376" s="9">
        <f>SUM('4.Ведомст'!H1109)</f>
        <v>30</v>
      </c>
      <c r="H376" s="7">
        <f t="shared" si="46"/>
        <v>100</v>
      </c>
    </row>
    <row r="377" spans="1:8" ht="47.25" x14ac:dyDescent="0.25">
      <c r="A377" s="80" t="s">
        <v>813</v>
      </c>
      <c r="B377" s="81" t="s">
        <v>811</v>
      </c>
      <c r="C377" s="81"/>
      <c r="D377" s="81"/>
      <c r="E377" s="81"/>
      <c r="F377" s="9">
        <f>SUM('4.Ведомст'!G1110)</f>
        <v>148</v>
      </c>
      <c r="G377" s="9">
        <f>SUM('4.Ведомст'!H1110)</f>
        <v>148</v>
      </c>
      <c r="H377" s="7">
        <f t="shared" si="46"/>
        <v>100</v>
      </c>
    </row>
    <row r="378" spans="1:8" x14ac:dyDescent="0.25">
      <c r="A378" s="80" t="s">
        <v>27</v>
      </c>
      <c r="B378" s="81" t="s">
        <v>812</v>
      </c>
      <c r="C378" s="81"/>
      <c r="D378" s="81"/>
      <c r="E378" s="81"/>
      <c r="F378" s="9">
        <f>SUM('4.Ведомст'!G1111)</f>
        <v>148</v>
      </c>
      <c r="G378" s="9">
        <f>SUM('4.Ведомст'!H1111)</f>
        <v>148</v>
      </c>
      <c r="H378" s="7">
        <f t="shared" si="46"/>
        <v>100</v>
      </c>
    </row>
    <row r="379" spans="1:8" ht="31.5" x14ac:dyDescent="0.25">
      <c r="A379" s="33" t="s">
        <v>44</v>
      </c>
      <c r="B379" s="81" t="s">
        <v>812</v>
      </c>
      <c r="C379" s="81" t="s">
        <v>83</v>
      </c>
      <c r="D379" s="81" t="s">
        <v>105</v>
      </c>
      <c r="E379" s="81" t="s">
        <v>105</v>
      </c>
      <c r="F379" s="9">
        <f>SUM('4.Ведомст'!G1112)</f>
        <v>148</v>
      </c>
      <c r="G379" s="9">
        <f>SUM('4.Ведомст'!H1112)</f>
        <v>148</v>
      </c>
      <c r="H379" s="7">
        <f t="shared" si="46"/>
        <v>100</v>
      </c>
    </row>
    <row r="380" spans="1:8" ht="63" x14ac:dyDescent="0.25">
      <c r="A380" s="23" t="s">
        <v>614</v>
      </c>
      <c r="B380" s="38" t="s">
        <v>613</v>
      </c>
      <c r="C380" s="81"/>
      <c r="D380" s="81"/>
      <c r="E380" s="81"/>
      <c r="F380" s="10">
        <f>SUM(F381+F389)+F388+F393</f>
        <v>18485.3</v>
      </c>
      <c r="G380" s="10">
        <f>SUM(G381+G389)+G388+G393</f>
        <v>18458.900000000001</v>
      </c>
      <c r="H380" s="26">
        <f t="shared" si="46"/>
        <v>99.857183816329737</v>
      </c>
    </row>
    <row r="381" spans="1:8" x14ac:dyDescent="0.25">
      <c r="A381" s="80" t="s">
        <v>27</v>
      </c>
      <c r="B381" s="4" t="s">
        <v>615</v>
      </c>
      <c r="C381" s="81"/>
      <c r="D381" s="81"/>
      <c r="E381" s="81"/>
      <c r="F381" s="9">
        <f>SUM(F383+F385)+F382</f>
        <v>13914.5</v>
      </c>
      <c r="G381" s="9">
        <f t="shared" ref="G381" si="59">SUM(G383+G385)+G382</f>
        <v>13888.1</v>
      </c>
      <c r="H381" s="7">
        <f t="shared" si="46"/>
        <v>99.810269862373787</v>
      </c>
    </row>
    <row r="382" spans="1:8" ht="31.5" x14ac:dyDescent="0.25">
      <c r="A382" s="33" t="s">
        <v>44</v>
      </c>
      <c r="B382" s="4" t="s">
        <v>615</v>
      </c>
      <c r="C382" s="112" t="s">
        <v>83</v>
      </c>
      <c r="D382" s="112"/>
      <c r="E382" s="112"/>
      <c r="F382" s="9">
        <f>SUM('4.Ведомст'!G515)</f>
        <v>1500</v>
      </c>
      <c r="G382" s="9">
        <f>SUM('4.Ведомст'!H515)</f>
        <v>1473.6</v>
      </c>
      <c r="H382" s="7">
        <f t="shared" si="46"/>
        <v>98.24</v>
      </c>
    </row>
    <row r="383" spans="1:8" hidden="1" x14ac:dyDescent="0.25">
      <c r="A383" s="80" t="s">
        <v>120</v>
      </c>
      <c r="B383" s="4" t="s">
        <v>616</v>
      </c>
      <c r="C383" s="81"/>
      <c r="D383" s="81"/>
      <c r="E383" s="81"/>
      <c r="F383" s="9">
        <f t="shared" ref="F383:G383" si="60">SUM(F384)</f>
        <v>0</v>
      </c>
      <c r="G383" s="9">
        <f t="shared" si="60"/>
        <v>0</v>
      </c>
      <c r="H383" s="7" t="e">
        <f t="shared" si="46"/>
        <v>#DIV/0!</v>
      </c>
    </row>
    <row r="384" spans="1:8" ht="31.5" hidden="1" x14ac:dyDescent="0.25">
      <c r="A384" s="80" t="s">
        <v>44</v>
      </c>
      <c r="B384" s="4" t="s">
        <v>616</v>
      </c>
      <c r="C384" s="81" t="s">
        <v>83</v>
      </c>
      <c r="D384" s="81" t="s">
        <v>11</v>
      </c>
      <c r="E384" s="81" t="s">
        <v>26</v>
      </c>
      <c r="F384" s="9">
        <f>SUM('4.Ведомст'!G1280)</f>
        <v>0</v>
      </c>
      <c r="G384" s="9">
        <f>SUM('4.Ведомст'!H1280)</f>
        <v>0</v>
      </c>
      <c r="H384" s="7" t="e">
        <f t="shared" si="46"/>
        <v>#DIV/0!</v>
      </c>
    </row>
    <row r="385" spans="1:8" ht="63" x14ac:dyDescent="0.25">
      <c r="A385" s="80" t="s">
        <v>793</v>
      </c>
      <c r="B385" s="4" t="s">
        <v>861</v>
      </c>
      <c r="C385" s="4"/>
      <c r="D385" s="81"/>
      <c r="E385" s="81"/>
      <c r="F385" s="9">
        <f>SUM(F386)</f>
        <v>12414.5</v>
      </c>
      <c r="G385" s="9">
        <f t="shared" ref="G385" si="61">SUM(G386)</f>
        <v>12414.5</v>
      </c>
      <c r="H385" s="7">
        <f t="shared" si="46"/>
        <v>100</v>
      </c>
    </row>
    <row r="386" spans="1:8" ht="31.5" x14ac:dyDescent="0.25">
      <c r="A386" s="100" t="s">
        <v>113</v>
      </c>
      <c r="B386" s="4" t="s">
        <v>861</v>
      </c>
      <c r="C386" s="4" t="s">
        <v>114</v>
      </c>
      <c r="D386" s="81" t="s">
        <v>11</v>
      </c>
      <c r="E386" s="81" t="s">
        <v>26</v>
      </c>
      <c r="F386" s="9">
        <f>SUM('4.Ведомст'!G1282)</f>
        <v>12414.5</v>
      </c>
      <c r="G386" s="9">
        <f>SUM('4.Ведомст'!H1282)</f>
        <v>12414.5</v>
      </c>
      <c r="H386" s="7">
        <f t="shared" ref="H386:H449" si="62">SUM(G386/F386*100)</f>
        <v>100</v>
      </c>
    </row>
    <row r="387" spans="1:8" ht="31.5" hidden="1" x14ac:dyDescent="0.25">
      <c r="A387" s="80" t="s">
        <v>254</v>
      </c>
      <c r="B387" s="81" t="s">
        <v>855</v>
      </c>
      <c r="C387" s="4"/>
      <c r="D387" s="81"/>
      <c r="E387" s="81"/>
      <c r="F387" s="9">
        <f>SUM(F388)</f>
        <v>0</v>
      </c>
      <c r="G387" s="9">
        <f>SUM(G388)</f>
        <v>0</v>
      </c>
      <c r="H387" s="7"/>
    </row>
    <row r="388" spans="1:8" ht="31.5" hidden="1" x14ac:dyDescent="0.25">
      <c r="A388" s="80" t="s">
        <v>255</v>
      </c>
      <c r="B388" s="81" t="s">
        <v>855</v>
      </c>
      <c r="C388" s="4" t="s">
        <v>234</v>
      </c>
      <c r="D388" s="81" t="s">
        <v>11</v>
      </c>
      <c r="E388" s="81" t="s">
        <v>26</v>
      </c>
      <c r="F388" s="9">
        <f>SUM('4.Ведомст'!G517)</f>
        <v>0</v>
      </c>
      <c r="G388" s="9">
        <f>SUM('4.Ведомст'!H517)</f>
        <v>0</v>
      </c>
      <c r="H388" s="7"/>
    </row>
    <row r="389" spans="1:8" hidden="1" x14ac:dyDescent="0.25">
      <c r="A389" s="80" t="s">
        <v>142</v>
      </c>
      <c r="B389" s="4" t="s">
        <v>617</v>
      </c>
      <c r="C389" s="81"/>
      <c r="D389" s="81"/>
      <c r="E389" s="81"/>
      <c r="F389" s="9">
        <f t="shared" ref="F389:G391" si="63">SUM(F390)</f>
        <v>0</v>
      </c>
      <c r="G389" s="9">
        <f t="shared" si="63"/>
        <v>0</v>
      </c>
      <c r="H389" s="7" t="e">
        <f t="shared" si="62"/>
        <v>#DIV/0!</v>
      </c>
    </row>
    <row r="390" spans="1:8" ht="31.5" hidden="1" x14ac:dyDescent="0.25">
      <c r="A390" s="80" t="s">
        <v>246</v>
      </c>
      <c r="B390" s="4" t="s">
        <v>618</v>
      </c>
      <c r="C390" s="81"/>
      <c r="D390" s="81"/>
      <c r="E390" s="81"/>
      <c r="F390" s="9">
        <f t="shared" si="63"/>
        <v>0</v>
      </c>
      <c r="G390" s="9">
        <f t="shared" si="63"/>
        <v>0</v>
      </c>
      <c r="H390" s="7" t="e">
        <f t="shared" si="62"/>
        <v>#DIV/0!</v>
      </c>
    </row>
    <row r="391" spans="1:8" hidden="1" x14ac:dyDescent="0.25">
      <c r="A391" s="80" t="s">
        <v>133</v>
      </c>
      <c r="B391" s="4" t="s">
        <v>619</v>
      </c>
      <c r="C391" s="81"/>
      <c r="D391" s="81"/>
      <c r="E391" s="81"/>
      <c r="F391" s="9">
        <f t="shared" si="63"/>
        <v>0</v>
      </c>
      <c r="G391" s="9">
        <f t="shared" si="63"/>
        <v>0</v>
      </c>
      <c r="H391" s="7" t="e">
        <f t="shared" si="62"/>
        <v>#DIV/0!</v>
      </c>
    </row>
    <row r="392" spans="1:8" ht="31.5" hidden="1" x14ac:dyDescent="0.25">
      <c r="A392" s="80" t="s">
        <v>113</v>
      </c>
      <c r="B392" s="4" t="s">
        <v>619</v>
      </c>
      <c r="C392" s="81" t="s">
        <v>114</v>
      </c>
      <c r="D392" s="81" t="s">
        <v>11</v>
      </c>
      <c r="E392" s="81" t="s">
        <v>26</v>
      </c>
      <c r="F392" s="9">
        <f>SUM('4.Ведомст'!G1286)</f>
        <v>0</v>
      </c>
      <c r="G392" s="9">
        <f>SUM('4.Ведомст'!H1286)</f>
        <v>0</v>
      </c>
      <c r="H392" s="7" t="e">
        <f t="shared" si="62"/>
        <v>#DIV/0!</v>
      </c>
    </row>
    <row r="393" spans="1:8" x14ac:dyDescent="0.25">
      <c r="A393" s="80" t="s">
        <v>725</v>
      </c>
      <c r="B393" s="4" t="s">
        <v>863</v>
      </c>
      <c r="C393" s="81"/>
      <c r="D393" s="81"/>
      <c r="E393" s="81"/>
      <c r="F393" s="9">
        <f>SUM(F394)</f>
        <v>4570.8</v>
      </c>
      <c r="G393" s="9">
        <f t="shared" ref="G393" si="64">SUM(G394)</f>
        <v>4570.8</v>
      </c>
      <c r="H393" s="7">
        <f t="shared" si="62"/>
        <v>100</v>
      </c>
    </row>
    <row r="394" spans="1:8" x14ac:dyDescent="0.25">
      <c r="A394" s="80" t="s">
        <v>862</v>
      </c>
      <c r="B394" s="4" t="s">
        <v>864</v>
      </c>
      <c r="C394" s="81"/>
      <c r="D394" s="81"/>
      <c r="E394" s="81"/>
      <c r="F394" s="9">
        <f>SUM(F395)</f>
        <v>4570.8</v>
      </c>
      <c r="G394" s="9">
        <f t="shared" ref="G394" si="65">SUM(G395)</f>
        <v>4570.8</v>
      </c>
      <c r="H394" s="7">
        <f t="shared" si="62"/>
        <v>100</v>
      </c>
    </row>
    <row r="395" spans="1:8" ht="31.5" x14ac:dyDescent="0.25">
      <c r="A395" s="80" t="s">
        <v>113</v>
      </c>
      <c r="B395" s="4" t="s">
        <v>864</v>
      </c>
      <c r="C395" s="81" t="s">
        <v>114</v>
      </c>
      <c r="D395" s="81" t="s">
        <v>11</v>
      </c>
      <c r="E395" s="81" t="s">
        <v>26</v>
      </c>
      <c r="F395" s="9">
        <f>SUM('4.Ведомст'!G1289)</f>
        <v>4570.8</v>
      </c>
      <c r="G395" s="9">
        <f>SUM('4.Ведомст'!H1289)</f>
        <v>4570.8</v>
      </c>
      <c r="H395" s="7">
        <f t="shared" si="62"/>
        <v>100</v>
      </c>
    </row>
    <row r="396" spans="1:8" ht="47.25" x14ac:dyDescent="0.25">
      <c r="A396" s="23" t="s">
        <v>561</v>
      </c>
      <c r="B396" s="38" t="s">
        <v>320</v>
      </c>
      <c r="C396" s="38"/>
      <c r="D396" s="38"/>
      <c r="E396" s="38"/>
      <c r="F396" s="10">
        <f t="shared" ref="F396:G398" si="66">F397</f>
        <v>178.5</v>
      </c>
      <c r="G396" s="10">
        <f t="shared" si="66"/>
        <v>178.5</v>
      </c>
      <c r="H396" s="26">
        <f t="shared" si="62"/>
        <v>100</v>
      </c>
    </row>
    <row r="397" spans="1:8" x14ac:dyDescent="0.25">
      <c r="A397" s="80" t="s">
        <v>27</v>
      </c>
      <c r="B397" s="81" t="s">
        <v>321</v>
      </c>
      <c r="C397" s="81"/>
      <c r="D397" s="81"/>
      <c r="E397" s="81"/>
      <c r="F397" s="9">
        <f t="shared" si="66"/>
        <v>178.5</v>
      </c>
      <c r="G397" s="9">
        <f t="shared" si="66"/>
        <v>178.5</v>
      </c>
      <c r="H397" s="7">
        <f t="shared" si="62"/>
        <v>100</v>
      </c>
    </row>
    <row r="398" spans="1:8" x14ac:dyDescent="0.25">
      <c r="A398" s="33" t="s">
        <v>144</v>
      </c>
      <c r="B398" s="81" t="s">
        <v>322</v>
      </c>
      <c r="C398" s="81"/>
      <c r="D398" s="81"/>
      <c r="E398" s="81"/>
      <c r="F398" s="9">
        <f t="shared" si="66"/>
        <v>178.5</v>
      </c>
      <c r="G398" s="9">
        <f t="shared" si="66"/>
        <v>178.5</v>
      </c>
      <c r="H398" s="7">
        <f t="shared" si="62"/>
        <v>100</v>
      </c>
    </row>
    <row r="399" spans="1:8" ht="31.5" x14ac:dyDescent="0.25">
      <c r="A399" s="80" t="s">
        <v>44</v>
      </c>
      <c r="B399" s="81" t="s">
        <v>322</v>
      </c>
      <c r="C399" s="81" t="s">
        <v>83</v>
      </c>
      <c r="D399" s="81" t="s">
        <v>105</v>
      </c>
      <c r="E399" s="81" t="s">
        <v>105</v>
      </c>
      <c r="F399" s="9">
        <f>SUM('4.Ведомст'!G1115)</f>
        <v>178.5</v>
      </c>
      <c r="G399" s="9">
        <f>SUM('4.Ведомст'!H1115)</f>
        <v>178.5</v>
      </c>
      <c r="H399" s="7">
        <f t="shared" si="62"/>
        <v>100</v>
      </c>
    </row>
    <row r="400" spans="1:8" ht="31.5" x14ac:dyDescent="0.25">
      <c r="A400" s="23" t="s">
        <v>570</v>
      </c>
      <c r="B400" s="24" t="s">
        <v>107</v>
      </c>
      <c r="C400" s="24"/>
      <c r="D400" s="24"/>
      <c r="E400" s="24"/>
      <c r="F400" s="26">
        <f>F401+F413+F417+F423+F428+F445+F497</f>
        <v>338847.39999999997</v>
      </c>
      <c r="G400" s="26">
        <f>G401+G413+G417+G423+G428+G445+G497</f>
        <v>338446.2</v>
      </c>
      <c r="H400" s="26">
        <f t="shared" si="62"/>
        <v>99.881598619319504</v>
      </c>
    </row>
    <row r="401" spans="1:8" x14ac:dyDescent="0.25">
      <c r="A401" s="80" t="s">
        <v>117</v>
      </c>
      <c r="B401" s="4" t="s">
        <v>118</v>
      </c>
      <c r="C401" s="4"/>
      <c r="D401" s="4"/>
      <c r="E401" s="4"/>
      <c r="F401" s="7">
        <f>F402+F408+F405</f>
        <v>78440.100000000006</v>
      </c>
      <c r="G401" s="7">
        <f>G402+G408+G405</f>
        <v>78235.600000000006</v>
      </c>
      <c r="H401" s="7">
        <f t="shared" si="62"/>
        <v>99.739291510337196</v>
      </c>
    </row>
    <row r="402" spans="1:8" ht="47.25" x14ac:dyDescent="0.25">
      <c r="A402" s="80" t="s">
        <v>21</v>
      </c>
      <c r="B402" s="4" t="s">
        <v>119</v>
      </c>
      <c r="C402" s="4"/>
      <c r="D402" s="4"/>
      <c r="E402" s="4"/>
      <c r="F402" s="7">
        <f t="shared" ref="F402:G403" si="67">F403</f>
        <v>52537.5</v>
      </c>
      <c r="G402" s="7">
        <f t="shared" si="67"/>
        <v>52537.5</v>
      </c>
      <c r="H402" s="7">
        <f t="shared" si="62"/>
        <v>100</v>
      </c>
    </row>
    <row r="403" spans="1:8" x14ac:dyDescent="0.25">
      <c r="A403" s="80" t="s">
        <v>120</v>
      </c>
      <c r="B403" s="4" t="s">
        <v>121</v>
      </c>
      <c r="C403" s="4"/>
      <c r="D403" s="4"/>
      <c r="E403" s="4"/>
      <c r="F403" s="7">
        <f t="shared" si="67"/>
        <v>52537.5</v>
      </c>
      <c r="G403" s="7">
        <f t="shared" si="67"/>
        <v>52537.5</v>
      </c>
      <c r="H403" s="7">
        <f t="shared" si="62"/>
        <v>100</v>
      </c>
    </row>
    <row r="404" spans="1:8" ht="31.5" x14ac:dyDescent="0.25">
      <c r="A404" s="80" t="s">
        <v>113</v>
      </c>
      <c r="B404" s="4" t="s">
        <v>121</v>
      </c>
      <c r="C404" s="4" t="s">
        <v>114</v>
      </c>
      <c r="D404" s="4" t="s">
        <v>11</v>
      </c>
      <c r="E404" s="4" t="s">
        <v>26</v>
      </c>
      <c r="F404" s="7">
        <f>SUM('4.Ведомст'!G1294)</f>
        <v>52537.5</v>
      </c>
      <c r="G404" s="7">
        <f>SUM('4.Ведомст'!H1294)</f>
        <v>52537.5</v>
      </c>
      <c r="H404" s="7">
        <f t="shared" si="62"/>
        <v>100</v>
      </c>
    </row>
    <row r="405" spans="1:8" hidden="1" x14ac:dyDescent="0.25">
      <c r="A405" s="80" t="s">
        <v>142</v>
      </c>
      <c r="B405" s="4" t="s">
        <v>516</v>
      </c>
      <c r="C405" s="4"/>
      <c r="D405" s="4"/>
      <c r="E405" s="4"/>
      <c r="F405" s="7">
        <f t="shared" ref="F405:G406" si="68">SUM(F406)</f>
        <v>0</v>
      </c>
      <c r="G405" s="7">
        <f t="shared" si="68"/>
        <v>0</v>
      </c>
      <c r="H405" s="7" t="e">
        <f t="shared" si="62"/>
        <v>#DIV/0!</v>
      </c>
    </row>
    <row r="406" spans="1:8" ht="31.5" hidden="1" x14ac:dyDescent="0.25">
      <c r="A406" s="80" t="s">
        <v>313</v>
      </c>
      <c r="B406" s="4" t="s">
        <v>518</v>
      </c>
      <c r="C406" s="4"/>
      <c r="D406" s="4"/>
      <c r="E406" s="4"/>
      <c r="F406" s="7">
        <f t="shared" si="68"/>
        <v>0</v>
      </c>
      <c r="G406" s="7">
        <f t="shared" si="68"/>
        <v>0</v>
      </c>
      <c r="H406" s="7" t="e">
        <f t="shared" si="62"/>
        <v>#DIV/0!</v>
      </c>
    </row>
    <row r="407" spans="1:8" ht="31.5" hidden="1" x14ac:dyDescent="0.25">
      <c r="A407" s="80" t="s">
        <v>113</v>
      </c>
      <c r="B407" s="4" t="s">
        <v>518</v>
      </c>
      <c r="C407" s="4" t="s">
        <v>114</v>
      </c>
      <c r="D407" s="4" t="s">
        <v>11</v>
      </c>
      <c r="E407" s="4" t="s">
        <v>26</v>
      </c>
      <c r="F407" s="7">
        <f>SUM('4.Ведомст'!G1298)</f>
        <v>0</v>
      </c>
      <c r="G407" s="7">
        <f>SUM('4.Ведомст'!H1298)</f>
        <v>0</v>
      </c>
      <c r="H407" s="7" t="e">
        <f t="shared" si="62"/>
        <v>#DIV/0!</v>
      </c>
    </row>
    <row r="408" spans="1:8" ht="31.5" x14ac:dyDescent="0.25">
      <c r="A408" s="80" t="s">
        <v>37</v>
      </c>
      <c r="B408" s="4" t="s">
        <v>122</v>
      </c>
      <c r="C408" s="4"/>
      <c r="D408" s="4"/>
      <c r="E408" s="4"/>
      <c r="F408" s="7">
        <f>F409</f>
        <v>25902.6</v>
      </c>
      <c r="G408" s="7">
        <f>G409</f>
        <v>25698.100000000002</v>
      </c>
      <c r="H408" s="7">
        <f t="shared" si="62"/>
        <v>99.210503964852961</v>
      </c>
    </row>
    <row r="409" spans="1:8" x14ac:dyDescent="0.25">
      <c r="A409" s="80" t="s">
        <v>120</v>
      </c>
      <c r="B409" s="4" t="s">
        <v>123</v>
      </c>
      <c r="C409" s="4"/>
      <c r="D409" s="4"/>
      <c r="E409" s="4"/>
      <c r="F409" s="7">
        <f>F410+F411+F412</f>
        <v>25902.6</v>
      </c>
      <c r="G409" s="7">
        <f>G410+G411+G412</f>
        <v>25698.100000000002</v>
      </c>
      <c r="H409" s="7">
        <f t="shared" si="62"/>
        <v>99.210503964852961</v>
      </c>
    </row>
    <row r="410" spans="1:8" ht="63" x14ac:dyDescent="0.25">
      <c r="A410" s="80" t="s">
        <v>43</v>
      </c>
      <c r="B410" s="4" t="s">
        <v>123</v>
      </c>
      <c r="C410" s="4" t="s">
        <v>81</v>
      </c>
      <c r="D410" s="4" t="s">
        <v>11</v>
      </c>
      <c r="E410" s="4" t="s">
        <v>26</v>
      </c>
      <c r="F410" s="7">
        <f>SUM('4.Ведомст'!G1301)</f>
        <v>22297.5</v>
      </c>
      <c r="G410" s="7">
        <f>SUM('4.Ведомст'!H1301)</f>
        <v>22324.400000000001</v>
      </c>
      <c r="H410" s="7">
        <f t="shared" si="62"/>
        <v>100.12064132750309</v>
      </c>
    </row>
    <row r="411" spans="1:8" ht="31.5" x14ac:dyDescent="0.25">
      <c r="A411" s="80" t="s">
        <v>44</v>
      </c>
      <c r="B411" s="4" t="s">
        <v>123</v>
      </c>
      <c r="C411" s="4" t="s">
        <v>83</v>
      </c>
      <c r="D411" s="4" t="s">
        <v>11</v>
      </c>
      <c r="E411" s="4" t="s">
        <v>26</v>
      </c>
      <c r="F411" s="7">
        <f>SUM('4.Ведомст'!G1302)</f>
        <v>3368.8</v>
      </c>
      <c r="G411" s="7">
        <f>SUM('4.Ведомст'!H1302)</f>
        <v>3142.2</v>
      </c>
      <c r="H411" s="7">
        <f t="shared" si="62"/>
        <v>93.273569223462346</v>
      </c>
    </row>
    <row r="412" spans="1:8" x14ac:dyDescent="0.25">
      <c r="A412" s="80" t="s">
        <v>18</v>
      </c>
      <c r="B412" s="4" t="s">
        <v>123</v>
      </c>
      <c r="C412" s="4" t="s">
        <v>88</v>
      </c>
      <c r="D412" s="4" t="s">
        <v>11</v>
      </c>
      <c r="E412" s="4" t="s">
        <v>26</v>
      </c>
      <c r="F412" s="7">
        <f>SUM('4.Ведомст'!G1303)</f>
        <v>236.3</v>
      </c>
      <c r="G412" s="7">
        <f>SUM('4.Ведомст'!H1303)</f>
        <v>231.5</v>
      </c>
      <c r="H412" s="7">
        <f t="shared" si="62"/>
        <v>97.968683876428258</v>
      </c>
    </row>
    <row r="413" spans="1:8" x14ac:dyDescent="0.25">
      <c r="A413" s="80" t="s">
        <v>108</v>
      </c>
      <c r="B413" s="4" t="s">
        <v>109</v>
      </c>
      <c r="C413" s="4"/>
      <c r="D413" s="4"/>
      <c r="E413" s="4"/>
      <c r="F413" s="7">
        <f t="shared" ref="F413:G415" si="69">F414</f>
        <v>110675.9</v>
      </c>
      <c r="G413" s="7">
        <f t="shared" si="69"/>
        <v>110675.9</v>
      </c>
      <c r="H413" s="7">
        <f t="shared" si="62"/>
        <v>100</v>
      </c>
    </row>
    <row r="414" spans="1:8" ht="47.25" x14ac:dyDescent="0.25">
      <c r="A414" s="80" t="s">
        <v>21</v>
      </c>
      <c r="B414" s="4" t="s">
        <v>110</v>
      </c>
      <c r="C414" s="4"/>
      <c r="D414" s="4"/>
      <c r="E414" s="4"/>
      <c r="F414" s="7">
        <f t="shared" si="69"/>
        <v>110675.9</v>
      </c>
      <c r="G414" s="7">
        <f t="shared" si="69"/>
        <v>110675.9</v>
      </c>
      <c r="H414" s="7">
        <f t="shared" si="62"/>
        <v>100</v>
      </c>
    </row>
    <row r="415" spans="1:8" x14ac:dyDescent="0.25">
      <c r="A415" s="80" t="s">
        <v>111</v>
      </c>
      <c r="B415" s="4" t="s">
        <v>112</v>
      </c>
      <c r="C415" s="4"/>
      <c r="D415" s="4"/>
      <c r="E415" s="4"/>
      <c r="F415" s="7">
        <f t="shared" si="69"/>
        <v>110675.9</v>
      </c>
      <c r="G415" s="7">
        <f t="shared" si="69"/>
        <v>110675.9</v>
      </c>
      <c r="H415" s="7">
        <f t="shared" si="62"/>
        <v>100</v>
      </c>
    </row>
    <row r="416" spans="1:8" ht="31.5" x14ac:dyDescent="0.25">
      <c r="A416" s="80" t="s">
        <v>113</v>
      </c>
      <c r="B416" s="4" t="s">
        <v>112</v>
      </c>
      <c r="C416" s="4" t="s">
        <v>114</v>
      </c>
      <c r="D416" s="4" t="s">
        <v>105</v>
      </c>
      <c r="E416" s="4" t="s">
        <v>46</v>
      </c>
      <c r="F416" s="7">
        <f>SUM('4.Ведомст'!G1242)</f>
        <v>110675.9</v>
      </c>
      <c r="G416" s="7">
        <f>SUM('4.Ведомст'!H1242)</f>
        <v>110675.9</v>
      </c>
      <c r="H416" s="7">
        <f t="shared" si="62"/>
        <v>100</v>
      </c>
    </row>
    <row r="417" spans="1:8" ht="31.5" x14ac:dyDescent="0.25">
      <c r="A417" s="80" t="s">
        <v>125</v>
      </c>
      <c r="B417" s="4" t="s">
        <v>126</v>
      </c>
      <c r="C417" s="4"/>
      <c r="D417" s="4"/>
      <c r="E417" s="4"/>
      <c r="F417" s="7">
        <f t="shared" ref="F417:G418" si="70">F418</f>
        <v>61553.799999999996</v>
      </c>
      <c r="G417" s="7">
        <f t="shared" si="70"/>
        <v>61417.599999999999</v>
      </c>
      <c r="H417" s="7">
        <f t="shared" si="62"/>
        <v>99.778730151509748</v>
      </c>
    </row>
    <row r="418" spans="1:8" ht="31.5" x14ac:dyDescent="0.25">
      <c r="A418" s="80" t="s">
        <v>37</v>
      </c>
      <c r="B418" s="4" t="s">
        <v>127</v>
      </c>
      <c r="C418" s="4"/>
      <c r="D418" s="4"/>
      <c r="E418" s="4"/>
      <c r="F418" s="7">
        <f t="shared" si="70"/>
        <v>61553.799999999996</v>
      </c>
      <c r="G418" s="7">
        <f t="shared" si="70"/>
        <v>61417.599999999999</v>
      </c>
      <c r="H418" s="7">
        <f t="shared" si="62"/>
        <v>99.778730151509748</v>
      </c>
    </row>
    <row r="419" spans="1:8" x14ac:dyDescent="0.25">
      <c r="A419" s="80" t="s">
        <v>128</v>
      </c>
      <c r="B419" s="4" t="s">
        <v>129</v>
      </c>
      <c r="C419" s="4"/>
      <c r="D419" s="4"/>
      <c r="E419" s="4"/>
      <c r="F419" s="7">
        <f>F420+F421+F422</f>
        <v>61553.799999999996</v>
      </c>
      <c r="G419" s="7">
        <f>G420+G421+G422</f>
        <v>61417.599999999999</v>
      </c>
      <c r="H419" s="7">
        <f t="shared" si="62"/>
        <v>99.778730151509748</v>
      </c>
    </row>
    <row r="420" spans="1:8" ht="63" x14ac:dyDescent="0.25">
      <c r="A420" s="80" t="s">
        <v>43</v>
      </c>
      <c r="B420" s="4" t="s">
        <v>129</v>
      </c>
      <c r="C420" s="4" t="s">
        <v>81</v>
      </c>
      <c r="D420" s="4" t="s">
        <v>11</v>
      </c>
      <c r="E420" s="4" t="s">
        <v>26</v>
      </c>
      <c r="F420" s="7">
        <f>SUM('4.Ведомст'!G1307)</f>
        <v>55045.599999999999</v>
      </c>
      <c r="G420" s="7">
        <f>SUM('4.Ведомст'!H1307)</f>
        <v>55045.599999999999</v>
      </c>
      <c r="H420" s="7">
        <f t="shared" si="62"/>
        <v>100</v>
      </c>
    </row>
    <row r="421" spans="1:8" ht="31.5" x14ac:dyDescent="0.25">
      <c r="A421" s="80" t="s">
        <v>44</v>
      </c>
      <c r="B421" s="4" t="s">
        <v>129</v>
      </c>
      <c r="C421" s="4" t="s">
        <v>83</v>
      </c>
      <c r="D421" s="4" t="s">
        <v>11</v>
      </c>
      <c r="E421" s="4" t="s">
        <v>26</v>
      </c>
      <c r="F421" s="7">
        <f>SUM('4.Ведомст'!G1308)</f>
        <v>6064.1</v>
      </c>
      <c r="G421" s="7">
        <f>SUM('4.Ведомст'!H1308)</f>
        <v>5929.1</v>
      </c>
      <c r="H421" s="7">
        <f t="shared" si="62"/>
        <v>97.773783413861906</v>
      </c>
    </row>
    <row r="422" spans="1:8" x14ac:dyDescent="0.25">
      <c r="A422" s="80" t="s">
        <v>18</v>
      </c>
      <c r="B422" s="4" t="s">
        <v>129</v>
      </c>
      <c r="C422" s="4" t="s">
        <v>88</v>
      </c>
      <c r="D422" s="4" t="s">
        <v>11</v>
      </c>
      <c r="E422" s="4" t="s">
        <v>26</v>
      </c>
      <c r="F422" s="7">
        <f>SUM('4.Ведомст'!G1309)</f>
        <v>444.1</v>
      </c>
      <c r="G422" s="7">
        <f>SUM('4.Ведомст'!H1309)</f>
        <v>442.9</v>
      </c>
      <c r="H422" s="7">
        <f t="shared" si="62"/>
        <v>99.729790587705452</v>
      </c>
    </row>
    <row r="423" spans="1:8" ht="31.5" x14ac:dyDescent="0.25">
      <c r="A423" s="80" t="s">
        <v>130</v>
      </c>
      <c r="B423" s="4" t="s">
        <v>131</v>
      </c>
      <c r="C423" s="4"/>
      <c r="D423" s="4"/>
      <c r="E423" s="4"/>
      <c r="F423" s="7">
        <f t="shared" ref="F423:G425" si="71">F424</f>
        <v>13029.7</v>
      </c>
      <c r="G423" s="7">
        <f t="shared" si="71"/>
        <v>13029.7</v>
      </c>
      <c r="H423" s="7">
        <f t="shared" si="62"/>
        <v>100</v>
      </c>
    </row>
    <row r="424" spans="1:8" ht="47.25" x14ac:dyDescent="0.25">
      <c r="A424" s="80" t="s">
        <v>21</v>
      </c>
      <c r="B424" s="4" t="s">
        <v>132</v>
      </c>
      <c r="C424" s="4"/>
      <c r="D424" s="4"/>
      <c r="E424" s="4"/>
      <c r="F424" s="7">
        <f t="shared" si="71"/>
        <v>13029.7</v>
      </c>
      <c r="G424" s="7">
        <f t="shared" si="71"/>
        <v>13029.7</v>
      </c>
      <c r="H424" s="7">
        <f t="shared" si="62"/>
        <v>100</v>
      </c>
    </row>
    <row r="425" spans="1:8" x14ac:dyDescent="0.25">
      <c r="A425" s="80" t="s">
        <v>133</v>
      </c>
      <c r="B425" s="4" t="s">
        <v>134</v>
      </c>
      <c r="C425" s="4"/>
      <c r="D425" s="4"/>
      <c r="E425" s="4"/>
      <c r="F425" s="7">
        <f t="shared" si="71"/>
        <v>13029.7</v>
      </c>
      <c r="G425" s="7">
        <f t="shared" si="71"/>
        <v>13029.7</v>
      </c>
      <c r="H425" s="7">
        <f t="shared" si="62"/>
        <v>100</v>
      </c>
    </row>
    <row r="426" spans="1:8" ht="31.5" x14ac:dyDescent="0.25">
      <c r="A426" s="80" t="s">
        <v>113</v>
      </c>
      <c r="B426" s="4" t="s">
        <v>134</v>
      </c>
      <c r="C426" s="4" t="s">
        <v>114</v>
      </c>
      <c r="D426" s="4" t="s">
        <v>11</v>
      </c>
      <c r="E426" s="4" t="s">
        <v>26</v>
      </c>
      <c r="F426" s="7">
        <f>SUM('4.Ведомст'!G1313)</f>
        <v>13029.7</v>
      </c>
      <c r="G426" s="7">
        <f>SUM('4.Ведомст'!H1313)</f>
        <v>13029.7</v>
      </c>
      <c r="H426" s="7">
        <f t="shared" si="62"/>
        <v>100</v>
      </c>
    </row>
    <row r="427" spans="1:8" ht="31.5" hidden="1" x14ac:dyDescent="0.25">
      <c r="A427" s="80" t="s">
        <v>64</v>
      </c>
      <c r="B427" s="4" t="s">
        <v>383</v>
      </c>
      <c r="C427" s="4" t="s">
        <v>114</v>
      </c>
      <c r="D427" s="4" t="s">
        <v>11</v>
      </c>
      <c r="E427" s="4" t="s">
        <v>9</v>
      </c>
      <c r="F427" s="7"/>
      <c r="G427" s="7"/>
      <c r="H427" s="7" t="e">
        <f t="shared" si="62"/>
        <v>#DIV/0!</v>
      </c>
    </row>
    <row r="428" spans="1:8" x14ac:dyDescent="0.25">
      <c r="A428" s="80" t="s">
        <v>145</v>
      </c>
      <c r="B428" s="4" t="s">
        <v>146</v>
      </c>
      <c r="C428" s="4"/>
      <c r="D428" s="4"/>
      <c r="E428" s="4"/>
      <c r="F428" s="7">
        <f>F429</f>
        <v>5721.2999999999993</v>
      </c>
      <c r="G428" s="7">
        <f t="shared" ref="G428" si="72">G429</f>
        <v>5719.8000000000011</v>
      </c>
      <c r="H428" s="7">
        <f t="shared" si="62"/>
        <v>99.973782182371167</v>
      </c>
    </row>
    <row r="429" spans="1:8" x14ac:dyDescent="0.25">
      <c r="A429" s="80" t="s">
        <v>27</v>
      </c>
      <c r="B429" s="4" t="s">
        <v>386</v>
      </c>
      <c r="C429" s="4"/>
      <c r="D429" s="4"/>
      <c r="E429" s="4"/>
      <c r="F429" s="7">
        <f>SUM(F430+F432+F435+F439)+F437+F443</f>
        <v>5721.2999999999993</v>
      </c>
      <c r="G429" s="7">
        <f>SUM(G430+G432+G435+G439)+G437+G443</f>
        <v>5719.8000000000011</v>
      </c>
      <c r="H429" s="7">
        <f t="shared" si="62"/>
        <v>99.973782182371167</v>
      </c>
    </row>
    <row r="430" spans="1:8" x14ac:dyDescent="0.25">
      <c r="A430" s="80" t="s">
        <v>111</v>
      </c>
      <c r="B430" s="4" t="s">
        <v>729</v>
      </c>
      <c r="C430" s="4"/>
      <c r="D430" s="4"/>
      <c r="E430" s="4"/>
      <c r="F430" s="7">
        <f>SUM(F431)</f>
        <v>255.9</v>
      </c>
      <c r="G430" s="7">
        <f t="shared" ref="G430" si="73">SUM(G431)</f>
        <v>255.8</v>
      </c>
      <c r="H430" s="7">
        <f t="shared" si="62"/>
        <v>99.960922235248148</v>
      </c>
    </row>
    <row r="431" spans="1:8" ht="31.5" x14ac:dyDescent="0.25">
      <c r="A431" s="80" t="s">
        <v>113</v>
      </c>
      <c r="B431" s="4" t="s">
        <v>729</v>
      </c>
      <c r="C431" s="4" t="s">
        <v>114</v>
      </c>
      <c r="D431" s="4" t="s">
        <v>105</v>
      </c>
      <c r="E431" s="4" t="s">
        <v>46</v>
      </c>
      <c r="F431" s="7">
        <f>SUM('4.Ведомст'!G1246)</f>
        <v>255.9</v>
      </c>
      <c r="G431" s="7">
        <f>SUM('4.Ведомст'!H1246)</f>
        <v>255.8</v>
      </c>
      <c r="H431" s="7">
        <f t="shared" si="62"/>
        <v>99.960922235248148</v>
      </c>
    </row>
    <row r="432" spans="1:8" x14ac:dyDescent="0.25">
      <c r="A432" s="80" t="s">
        <v>120</v>
      </c>
      <c r="B432" s="4" t="s">
        <v>775</v>
      </c>
      <c r="C432" s="4"/>
      <c r="D432" s="4"/>
      <c r="E432" s="4"/>
      <c r="F432" s="7">
        <f>F433+F434</f>
        <v>3893.7</v>
      </c>
      <c r="G432" s="7">
        <f>G433+G434</f>
        <v>3892.3</v>
      </c>
      <c r="H432" s="7">
        <f t="shared" si="62"/>
        <v>99.964044482112129</v>
      </c>
    </row>
    <row r="433" spans="1:8" ht="31.5" x14ac:dyDescent="0.25">
      <c r="A433" s="80" t="s">
        <v>44</v>
      </c>
      <c r="B433" s="4" t="s">
        <v>775</v>
      </c>
      <c r="C433" s="4" t="s">
        <v>83</v>
      </c>
      <c r="D433" s="4" t="s">
        <v>11</v>
      </c>
      <c r="E433" s="4" t="s">
        <v>9</v>
      </c>
      <c r="F433" s="7">
        <f>SUM('4.Ведомст'!G1374)</f>
        <v>637</v>
      </c>
      <c r="G433" s="7">
        <f>SUM('4.Ведомст'!H1374)</f>
        <v>637</v>
      </c>
      <c r="H433" s="7">
        <f t="shared" si="62"/>
        <v>100</v>
      </c>
    </row>
    <row r="434" spans="1:8" ht="31.5" x14ac:dyDescent="0.25">
      <c r="A434" s="80" t="s">
        <v>113</v>
      </c>
      <c r="B434" s="4" t="s">
        <v>775</v>
      </c>
      <c r="C434" s="4" t="s">
        <v>114</v>
      </c>
      <c r="D434" s="4" t="s">
        <v>11</v>
      </c>
      <c r="E434" s="4" t="s">
        <v>9</v>
      </c>
      <c r="F434" s="7">
        <f>SUM('4.Ведомст'!G1375)</f>
        <v>3256.7</v>
      </c>
      <c r="G434" s="7">
        <f>SUM('4.Ведомст'!H1375)</f>
        <v>3255.3</v>
      </c>
      <c r="H434" s="7">
        <f t="shared" si="62"/>
        <v>99.957011698959079</v>
      </c>
    </row>
    <row r="435" spans="1:8" x14ac:dyDescent="0.25">
      <c r="A435" s="80" t="s">
        <v>524</v>
      </c>
      <c r="B435" s="4" t="s">
        <v>776</v>
      </c>
      <c r="C435" s="4"/>
      <c r="D435" s="4"/>
      <c r="E435" s="4"/>
      <c r="F435" s="7">
        <f>SUM(F436)</f>
        <v>84.1</v>
      </c>
      <c r="G435" s="7">
        <f t="shared" ref="G435" si="74">SUM(G436)</f>
        <v>84.1</v>
      </c>
      <c r="H435" s="7">
        <f t="shared" si="62"/>
        <v>100</v>
      </c>
    </row>
    <row r="436" spans="1:8" ht="31.5" x14ac:dyDescent="0.25">
      <c r="A436" s="80" t="s">
        <v>113</v>
      </c>
      <c r="B436" s="4" t="s">
        <v>776</v>
      </c>
      <c r="C436" s="4" t="s">
        <v>114</v>
      </c>
      <c r="D436" s="4" t="s">
        <v>11</v>
      </c>
      <c r="E436" s="4" t="s">
        <v>9</v>
      </c>
      <c r="F436" s="7">
        <f>SUM('4.Ведомст'!G1377)</f>
        <v>84.1</v>
      </c>
      <c r="G436" s="7">
        <f>SUM('4.Ведомст'!H1377)</f>
        <v>84.1</v>
      </c>
      <c r="H436" s="7">
        <f t="shared" si="62"/>
        <v>100</v>
      </c>
    </row>
    <row r="437" spans="1:8" x14ac:dyDescent="0.25">
      <c r="A437" s="80" t="s">
        <v>128</v>
      </c>
      <c r="B437" s="4" t="s">
        <v>869</v>
      </c>
      <c r="C437" s="4"/>
      <c r="D437" s="4"/>
      <c r="E437" s="4"/>
      <c r="F437" s="7">
        <f>SUM(F438)</f>
        <v>14</v>
      </c>
      <c r="G437" s="7">
        <f t="shared" ref="G437" si="75">SUM(G438)</f>
        <v>14</v>
      </c>
      <c r="H437" s="7">
        <f t="shared" si="62"/>
        <v>100</v>
      </c>
    </row>
    <row r="438" spans="1:8" ht="31.5" x14ac:dyDescent="0.25">
      <c r="A438" s="80" t="s">
        <v>44</v>
      </c>
      <c r="B438" s="4" t="s">
        <v>869</v>
      </c>
      <c r="C438" s="4" t="s">
        <v>83</v>
      </c>
      <c r="D438" s="4" t="s">
        <v>11</v>
      </c>
      <c r="E438" s="4" t="s">
        <v>9</v>
      </c>
      <c r="F438" s="7">
        <f>SUM('4.Ведомст'!G1379)</f>
        <v>14</v>
      </c>
      <c r="G438" s="7">
        <f>SUM('4.Ведомст'!H1379)</f>
        <v>14</v>
      </c>
      <c r="H438" s="7">
        <f t="shared" si="62"/>
        <v>100</v>
      </c>
    </row>
    <row r="439" spans="1:8" x14ac:dyDescent="0.25">
      <c r="A439" s="80" t="s">
        <v>468</v>
      </c>
      <c r="B439" s="4" t="s">
        <v>777</v>
      </c>
      <c r="C439" s="59"/>
      <c r="D439" s="4"/>
      <c r="E439" s="4"/>
      <c r="F439" s="7">
        <f>SUM(F440:F442)</f>
        <v>1448.6</v>
      </c>
      <c r="G439" s="7">
        <f t="shared" ref="G439" si="76">SUM(G440:G442)</f>
        <v>1448.6</v>
      </c>
      <c r="H439" s="7">
        <f t="shared" si="62"/>
        <v>100</v>
      </c>
    </row>
    <row r="440" spans="1:8" ht="63" x14ac:dyDescent="0.25">
      <c r="A440" s="119" t="s">
        <v>43</v>
      </c>
      <c r="B440" s="4" t="s">
        <v>777</v>
      </c>
      <c r="C440" s="4" t="s">
        <v>81</v>
      </c>
      <c r="D440" s="4" t="s">
        <v>11</v>
      </c>
      <c r="E440" s="4" t="s">
        <v>9</v>
      </c>
      <c r="F440" s="7">
        <f>SUM('4.Ведомст'!G1381)</f>
        <v>29.3</v>
      </c>
      <c r="G440" s="7">
        <f>SUM('4.Ведомст'!H1381)</f>
        <v>29.3</v>
      </c>
      <c r="H440" s="7">
        <f t="shared" si="62"/>
        <v>100</v>
      </c>
    </row>
    <row r="441" spans="1:8" ht="31.5" x14ac:dyDescent="0.25">
      <c r="A441" s="80" t="s">
        <v>44</v>
      </c>
      <c r="B441" s="4" t="s">
        <v>777</v>
      </c>
      <c r="C441" s="4" t="s">
        <v>83</v>
      </c>
      <c r="D441" s="4" t="s">
        <v>11</v>
      </c>
      <c r="E441" s="4" t="s">
        <v>9</v>
      </c>
      <c r="F441" s="7">
        <f>SUM('4.Ведомст'!G1382)</f>
        <v>1319.3</v>
      </c>
      <c r="G441" s="7">
        <f>SUM('4.Ведомст'!H1382)</f>
        <v>1319.3</v>
      </c>
      <c r="H441" s="7">
        <f t="shared" si="62"/>
        <v>100</v>
      </c>
    </row>
    <row r="442" spans="1:8" x14ac:dyDescent="0.25">
      <c r="A442" s="80" t="s">
        <v>34</v>
      </c>
      <c r="B442" s="4" t="s">
        <v>777</v>
      </c>
      <c r="C442" s="4" t="s">
        <v>91</v>
      </c>
      <c r="D442" s="4" t="s">
        <v>11</v>
      </c>
      <c r="E442" s="4" t="s">
        <v>9</v>
      </c>
      <c r="F442" s="7">
        <f>SUM('4.Ведомст'!G1383)</f>
        <v>100</v>
      </c>
      <c r="G442" s="7">
        <f>SUM('4.Ведомст'!H1383)</f>
        <v>100</v>
      </c>
      <c r="H442" s="7">
        <f t="shared" si="62"/>
        <v>100</v>
      </c>
    </row>
    <row r="443" spans="1:8" ht="31.5" x14ac:dyDescent="0.25">
      <c r="A443" s="122" t="s">
        <v>976</v>
      </c>
      <c r="B443" s="4" t="s">
        <v>977</v>
      </c>
      <c r="C443" s="4"/>
      <c r="D443" s="4"/>
      <c r="E443" s="4"/>
      <c r="F443" s="7">
        <f>SUM(F444)</f>
        <v>25</v>
      </c>
      <c r="G443" s="7">
        <f t="shared" ref="G443" si="77">SUM(G444)</f>
        <v>25</v>
      </c>
      <c r="H443" s="7">
        <f t="shared" si="62"/>
        <v>100</v>
      </c>
    </row>
    <row r="444" spans="1:8" x14ac:dyDescent="0.25">
      <c r="A444" s="122" t="s">
        <v>34</v>
      </c>
      <c r="B444" s="4" t="s">
        <v>977</v>
      </c>
      <c r="C444" s="4" t="s">
        <v>91</v>
      </c>
      <c r="D444" s="4" t="s">
        <v>11</v>
      </c>
      <c r="E444" s="4" t="s">
        <v>9</v>
      </c>
      <c r="F444" s="7">
        <f>SUM('4.Ведомст'!G1385)</f>
        <v>25</v>
      </c>
      <c r="G444" s="7">
        <f>SUM('4.Ведомст'!H1385)</f>
        <v>25</v>
      </c>
      <c r="H444" s="7">
        <f t="shared" si="62"/>
        <v>100</v>
      </c>
    </row>
    <row r="445" spans="1:8" ht="31.5" x14ac:dyDescent="0.25">
      <c r="A445" s="80" t="s">
        <v>147</v>
      </c>
      <c r="B445" s="4" t="s">
        <v>148</v>
      </c>
      <c r="C445" s="4"/>
      <c r="D445" s="4"/>
      <c r="E445" s="4"/>
      <c r="F445" s="7">
        <f>SUM(F446+F489)+F451+F457+F459+F494+F465</f>
        <v>18740.5</v>
      </c>
      <c r="G445" s="7">
        <f t="shared" ref="G445" si="78">SUM(G446+G489)+G451+G457+G459+G494+G465</f>
        <v>18734.700000000004</v>
      </c>
      <c r="H445" s="7">
        <f t="shared" si="62"/>
        <v>99.969050985832837</v>
      </c>
    </row>
    <row r="446" spans="1:8" x14ac:dyDescent="0.25">
      <c r="A446" s="80" t="s">
        <v>27</v>
      </c>
      <c r="B446" s="4" t="s">
        <v>387</v>
      </c>
      <c r="C446" s="4"/>
      <c r="D446" s="4"/>
      <c r="E446" s="4"/>
      <c r="F446" s="7">
        <f>SUM(F447+F449+F455+F453)+F461</f>
        <v>7779.1</v>
      </c>
      <c r="G446" s="7">
        <f t="shared" ref="G446" si="79">SUM(G447+G449+G455+G453)+G461</f>
        <v>7779.1</v>
      </c>
      <c r="H446" s="7">
        <f t="shared" si="62"/>
        <v>100</v>
      </c>
    </row>
    <row r="447" spans="1:8" x14ac:dyDescent="0.25">
      <c r="A447" s="80" t="s">
        <v>120</v>
      </c>
      <c r="B447" s="4" t="s">
        <v>388</v>
      </c>
      <c r="C447" s="4"/>
      <c r="D447" s="4"/>
      <c r="E447" s="4"/>
      <c r="F447" s="7">
        <f>F448</f>
        <v>2414.1999999999998</v>
      </c>
      <c r="G447" s="7">
        <f>G448</f>
        <v>2414.1999999999998</v>
      </c>
      <c r="H447" s="7">
        <f t="shared" si="62"/>
        <v>100</v>
      </c>
    </row>
    <row r="448" spans="1:8" ht="31.5" x14ac:dyDescent="0.25">
      <c r="A448" s="80" t="s">
        <v>44</v>
      </c>
      <c r="B448" s="4" t="s">
        <v>388</v>
      </c>
      <c r="C448" s="4" t="s">
        <v>83</v>
      </c>
      <c r="D448" s="4" t="s">
        <v>11</v>
      </c>
      <c r="E448" s="4" t="s">
        <v>26</v>
      </c>
      <c r="F448" s="7">
        <f>SUM('4.Ведомст'!G1317)</f>
        <v>2414.1999999999998</v>
      </c>
      <c r="G448" s="7">
        <f>SUM('4.Ведомст'!H1317)</f>
        <v>2414.1999999999998</v>
      </c>
      <c r="H448" s="7">
        <f t="shared" si="62"/>
        <v>100</v>
      </c>
    </row>
    <row r="449" spans="1:8" x14ac:dyDescent="0.25">
      <c r="A449" s="80" t="s">
        <v>128</v>
      </c>
      <c r="B449" s="4" t="s">
        <v>389</v>
      </c>
      <c r="C449" s="4"/>
      <c r="D449" s="4"/>
      <c r="E449" s="4"/>
      <c r="F449" s="7">
        <f>SUM(F450)</f>
        <v>2289.9</v>
      </c>
      <c r="G449" s="7">
        <f>SUM(G450)</f>
        <v>2289.9</v>
      </c>
      <c r="H449" s="7">
        <f t="shared" si="62"/>
        <v>100</v>
      </c>
    </row>
    <row r="450" spans="1:8" ht="29.25" customHeight="1" x14ac:dyDescent="0.25">
      <c r="A450" s="80" t="s">
        <v>44</v>
      </c>
      <c r="B450" s="4" t="s">
        <v>389</v>
      </c>
      <c r="C450" s="4" t="s">
        <v>83</v>
      </c>
      <c r="D450" s="4" t="s">
        <v>11</v>
      </c>
      <c r="E450" s="4" t="s">
        <v>26</v>
      </c>
      <c r="F450" s="7">
        <f>SUM('4.Ведомст'!G1319)</f>
        <v>2289.9</v>
      </c>
      <c r="G450" s="7">
        <f>SUM('4.Ведомст'!H1319)</f>
        <v>2289.9</v>
      </c>
      <c r="H450" s="7">
        <f t="shared" ref="H450:H513" si="80">SUM(G450/F450*100)</f>
        <v>100</v>
      </c>
    </row>
    <row r="451" spans="1:8" ht="29.25" customHeight="1" x14ac:dyDescent="0.25">
      <c r="A451" s="80" t="s">
        <v>468</v>
      </c>
      <c r="B451" s="4" t="s">
        <v>804</v>
      </c>
      <c r="C451" s="4"/>
      <c r="D451" s="4"/>
      <c r="E451" s="4"/>
      <c r="F451" s="7">
        <f>SUM(F452)</f>
        <v>101.6</v>
      </c>
      <c r="G451" s="7">
        <f t="shared" ref="G451" si="81">SUM(G452)</f>
        <v>101.6</v>
      </c>
      <c r="H451" s="7">
        <f t="shared" si="80"/>
        <v>100</v>
      </c>
    </row>
    <row r="452" spans="1:8" ht="29.25" customHeight="1" x14ac:dyDescent="0.25">
      <c r="A452" s="80" t="s">
        <v>44</v>
      </c>
      <c r="B452" s="4" t="s">
        <v>804</v>
      </c>
      <c r="C452" s="4" t="s">
        <v>83</v>
      </c>
      <c r="D452" s="4" t="s">
        <v>11</v>
      </c>
      <c r="E452" s="4" t="s">
        <v>9</v>
      </c>
      <c r="F452" s="7">
        <f>SUM('4.Ведомст'!G1389)</f>
        <v>101.6</v>
      </c>
      <c r="G452" s="7">
        <f>SUM('4.Ведомст'!H1389)</f>
        <v>101.6</v>
      </c>
      <c r="H452" s="7">
        <f t="shared" si="80"/>
        <v>100</v>
      </c>
    </row>
    <row r="453" spans="1:8" ht="63" x14ac:dyDescent="0.25">
      <c r="A453" s="80" t="s">
        <v>793</v>
      </c>
      <c r="B453" s="4" t="s">
        <v>794</v>
      </c>
      <c r="C453" s="4"/>
      <c r="D453" s="4"/>
      <c r="E453" s="4"/>
      <c r="F453" s="7">
        <f>SUM(F454)</f>
        <v>3075</v>
      </c>
      <c r="G453" s="7">
        <f t="shared" ref="G453" si="82">SUM(G454)</f>
        <v>3075</v>
      </c>
      <c r="H453" s="7">
        <f t="shared" si="80"/>
        <v>100</v>
      </c>
    </row>
    <row r="454" spans="1:8" ht="29.25" customHeight="1" x14ac:dyDescent="0.25">
      <c r="A454" s="104" t="s">
        <v>113</v>
      </c>
      <c r="B454" s="4" t="s">
        <v>794</v>
      </c>
      <c r="C454" s="4" t="s">
        <v>114</v>
      </c>
      <c r="D454" s="4" t="s">
        <v>11</v>
      </c>
      <c r="E454" s="4" t="s">
        <v>26</v>
      </c>
      <c r="F454" s="7">
        <f>SUM('4.Ведомст'!G1323)</f>
        <v>3075</v>
      </c>
      <c r="G454" s="7">
        <f>SUM('4.Ведомст'!H1323)</f>
        <v>3075</v>
      </c>
      <c r="H454" s="7">
        <f t="shared" si="80"/>
        <v>100</v>
      </c>
    </row>
    <row r="455" spans="1:8" ht="63" hidden="1" x14ac:dyDescent="0.25">
      <c r="A455" s="80" t="s">
        <v>859</v>
      </c>
      <c r="B455" s="4" t="s">
        <v>860</v>
      </c>
      <c r="C455" s="4"/>
      <c r="D455" s="4"/>
      <c r="E455" s="4"/>
      <c r="F455" s="7">
        <f>SUM(F456)</f>
        <v>0</v>
      </c>
      <c r="G455" s="7">
        <f t="shared" ref="G455" si="83">SUM(G456)</f>
        <v>0</v>
      </c>
      <c r="H455" s="7"/>
    </row>
    <row r="456" spans="1:8" ht="31.5" hidden="1" x14ac:dyDescent="0.25">
      <c r="A456" s="80" t="s">
        <v>113</v>
      </c>
      <c r="B456" s="4" t="s">
        <v>860</v>
      </c>
      <c r="C456" s="4" t="s">
        <v>114</v>
      </c>
      <c r="D456" s="4" t="s">
        <v>105</v>
      </c>
      <c r="E456" s="4" t="s">
        <v>46</v>
      </c>
      <c r="F456" s="7">
        <f>SUM('4.Ведомст'!G1250)</f>
        <v>0</v>
      </c>
      <c r="G456" s="7">
        <f>SUM('4.Ведомст'!H1250)</f>
        <v>0</v>
      </c>
      <c r="H456" s="7"/>
    </row>
    <row r="457" spans="1:8" ht="47.25" x14ac:dyDescent="0.25">
      <c r="A457" s="80" t="s">
        <v>865</v>
      </c>
      <c r="B457" s="4" t="s">
        <v>774</v>
      </c>
      <c r="C457" s="4"/>
      <c r="D457" s="4"/>
      <c r="E457" s="4"/>
      <c r="F457" s="7">
        <f>SUM(F458)</f>
        <v>3733.7</v>
      </c>
      <c r="G457" s="7">
        <f t="shared" ref="G457" si="84">SUM(G458)</f>
        <v>3733.7</v>
      </c>
      <c r="H457" s="7">
        <f t="shared" si="80"/>
        <v>100</v>
      </c>
    </row>
    <row r="458" spans="1:8" ht="31.5" x14ac:dyDescent="0.25">
      <c r="A458" s="80" t="s">
        <v>44</v>
      </c>
      <c r="B458" s="4" t="s">
        <v>774</v>
      </c>
      <c r="C458" s="4" t="s">
        <v>83</v>
      </c>
      <c r="D458" s="4" t="s">
        <v>11</v>
      </c>
      <c r="E458" s="4" t="s">
        <v>26</v>
      </c>
      <c r="F458" s="7">
        <f>SUM('4.Ведомст'!G1325)</f>
        <v>3733.7</v>
      </c>
      <c r="G458" s="7">
        <f>SUM('4.Ведомст'!H1325)</f>
        <v>3733.7</v>
      </c>
      <c r="H458" s="7">
        <f t="shared" si="80"/>
        <v>100</v>
      </c>
    </row>
    <row r="459" spans="1:8" ht="47.25" x14ac:dyDescent="0.25">
      <c r="A459" s="109" t="s">
        <v>909</v>
      </c>
      <c r="B459" s="4" t="s">
        <v>866</v>
      </c>
      <c r="C459" s="4"/>
      <c r="D459" s="4"/>
      <c r="E459" s="4"/>
      <c r="F459" s="7">
        <f>SUM(F460)</f>
        <v>1040.2</v>
      </c>
      <c r="G459" s="7">
        <f t="shared" ref="G459" si="85">SUM(G460)</f>
        <v>1040.2</v>
      </c>
      <c r="H459" s="7">
        <f t="shared" si="80"/>
        <v>100</v>
      </c>
    </row>
    <row r="460" spans="1:8" ht="31.5" x14ac:dyDescent="0.25">
      <c r="A460" s="80" t="s">
        <v>44</v>
      </c>
      <c r="B460" s="4" t="s">
        <v>866</v>
      </c>
      <c r="C460" s="4" t="s">
        <v>83</v>
      </c>
      <c r="D460" s="4" t="s">
        <v>11</v>
      </c>
      <c r="E460" s="4" t="s">
        <v>26</v>
      </c>
      <c r="F460" s="7">
        <f>SUM('4.Ведомст'!G1327)</f>
        <v>1040.2</v>
      </c>
      <c r="G460" s="7">
        <f>SUM('4.Ведомст'!H1327)</f>
        <v>1040.2</v>
      </c>
      <c r="H460" s="7">
        <f t="shared" si="80"/>
        <v>100</v>
      </c>
    </row>
    <row r="461" spans="1:8" hidden="1" x14ac:dyDescent="0.25">
      <c r="A461" s="111" t="s">
        <v>876</v>
      </c>
      <c r="B461" s="4" t="s">
        <v>972</v>
      </c>
      <c r="C461" s="4"/>
      <c r="D461" s="4"/>
      <c r="E461" s="4"/>
      <c r="F461" s="7">
        <f>SUM(F462)</f>
        <v>0</v>
      </c>
      <c r="G461" s="7"/>
      <c r="H461" s="7"/>
    </row>
    <row r="462" spans="1:8" ht="31.5" hidden="1" x14ac:dyDescent="0.25">
      <c r="A462" s="111" t="s">
        <v>960</v>
      </c>
      <c r="B462" s="4" t="s">
        <v>971</v>
      </c>
      <c r="C462" s="4"/>
      <c r="D462" s="4"/>
      <c r="E462" s="4"/>
      <c r="F462" s="7">
        <f>SUM(F463:F464)</f>
        <v>0</v>
      </c>
      <c r="G462" s="7"/>
      <c r="H462" s="7"/>
    </row>
    <row r="463" spans="1:8" ht="31.5" hidden="1" x14ac:dyDescent="0.25">
      <c r="A463" s="111" t="s">
        <v>44</v>
      </c>
      <c r="B463" s="4" t="s">
        <v>971</v>
      </c>
      <c r="C463" s="4" t="s">
        <v>83</v>
      </c>
      <c r="D463" s="4" t="s">
        <v>11</v>
      </c>
      <c r="E463" s="4" t="s">
        <v>26</v>
      </c>
      <c r="F463" s="7">
        <f>SUM('4.Ведомст'!G1330)</f>
        <v>0</v>
      </c>
      <c r="G463" s="7"/>
      <c r="H463" s="7"/>
    </row>
    <row r="464" spans="1:8" ht="31.5" hidden="1" x14ac:dyDescent="0.25">
      <c r="A464" s="111" t="s">
        <v>113</v>
      </c>
      <c r="B464" s="4" t="s">
        <v>971</v>
      </c>
      <c r="C464" s="4" t="s">
        <v>114</v>
      </c>
      <c r="D464" s="4" t="s">
        <v>11</v>
      </c>
      <c r="E464" s="4" t="s">
        <v>26</v>
      </c>
      <c r="F464" s="7">
        <f>SUM('4.Ведомст'!G1331)</f>
        <v>0</v>
      </c>
      <c r="G464" s="7"/>
      <c r="H464" s="7"/>
    </row>
    <row r="465" spans="1:8" x14ac:dyDescent="0.25">
      <c r="A465" s="147" t="s">
        <v>142</v>
      </c>
      <c r="B465" s="4" t="s">
        <v>993</v>
      </c>
      <c r="C465" s="4"/>
      <c r="D465" s="4"/>
      <c r="E465" s="4"/>
      <c r="F465" s="7">
        <f>SUM(F466)+F469+F475+F482</f>
        <v>5948.9</v>
      </c>
      <c r="G465" s="7">
        <f t="shared" ref="G465" si="86">SUM(G466)+G469+G475+G482</f>
        <v>5943.1</v>
      </c>
      <c r="H465" s="7">
        <f t="shared" si="80"/>
        <v>99.902502983744895</v>
      </c>
    </row>
    <row r="466" spans="1:8" ht="31.5" x14ac:dyDescent="0.25">
      <c r="A466" s="147" t="s">
        <v>641</v>
      </c>
      <c r="B466" s="4" t="s">
        <v>991</v>
      </c>
      <c r="C466" s="4"/>
      <c r="D466" s="4"/>
      <c r="E466" s="4"/>
      <c r="F466" s="7">
        <f>SUM(F467)</f>
        <v>565</v>
      </c>
      <c r="G466" s="7">
        <f t="shared" ref="G466" si="87">SUM(G467)</f>
        <v>565</v>
      </c>
      <c r="H466" s="7">
        <f t="shared" si="80"/>
        <v>100</v>
      </c>
    </row>
    <row r="467" spans="1:8" x14ac:dyDescent="0.25">
      <c r="A467" s="147" t="s">
        <v>120</v>
      </c>
      <c r="B467" s="4" t="s">
        <v>992</v>
      </c>
      <c r="C467" s="4"/>
      <c r="D467" s="4"/>
      <c r="E467" s="4"/>
      <c r="F467" s="7">
        <f>SUM(F468)</f>
        <v>565</v>
      </c>
      <c r="G467" s="7">
        <f t="shared" ref="G467" si="88">SUM(G468)</f>
        <v>565</v>
      </c>
      <c r="H467" s="7">
        <f t="shared" si="80"/>
        <v>100</v>
      </c>
    </row>
    <row r="468" spans="1:8" ht="31.5" x14ac:dyDescent="0.25">
      <c r="A468" s="147" t="s">
        <v>113</v>
      </c>
      <c r="B468" s="4" t="s">
        <v>992</v>
      </c>
      <c r="C468" s="4" t="s">
        <v>114</v>
      </c>
      <c r="D468" s="4" t="s">
        <v>11</v>
      </c>
      <c r="E468" s="4" t="s">
        <v>26</v>
      </c>
      <c r="F468" s="7">
        <f>SUM('4.Ведомст'!G1335)</f>
        <v>565</v>
      </c>
      <c r="G468" s="7">
        <f>SUM('4.Ведомст'!H1335)</f>
        <v>565</v>
      </c>
      <c r="H468" s="7">
        <f t="shared" si="80"/>
        <v>100</v>
      </c>
    </row>
    <row r="469" spans="1:8" ht="31.5" x14ac:dyDescent="0.25">
      <c r="A469" s="80" t="s">
        <v>390</v>
      </c>
      <c r="B469" s="4" t="s">
        <v>391</v>
      </c>
      <c r="C469" s="4"/>
      <c r="D469" s="4"/>
      <c r="E469" s="4"/>
      <c r="F469" s="7">
        <f>F470+F472</f>
        <v>2270.4</v>
      </c>
      <c r="G469" s="7">
        <f>G470+G472</f>
        <v>2264.9</v>
      </c>
      <c r="H469" s="7">
        <f t="shared" si="80"/>
        <v>99.757751937984494</v>
      </c>
    </row>
    <row r="470" spans="1:8" x14ac:dyDescent="0.25">
      <c r="A470" s="80" t="s">
        <v>111</v>
      </c>
      <c r="B470" s="4" t="s">
        <v>392</v>
      </c>
      <c r="C470" s="4"/>
      <c r="D470" s="4"/>
      <c r="E470" s="4"/>
      <c r="F470" s="7">
        <f>F471</f>
        <v>767.2</v>
      </c>
      <c r="G470" s="7">
        <f>G471</f>
        <v>761.7</v>
      </c>
      <c r="H470" s="7">
        <f t="shared" si="80"/>
        <v>99.283107403545358</v>
      </c>
    </row>
    <row r="471" spans="1:8" ht="31.5" x14ac:dyDescent="0.25">
      <c r="A471" s="80" t="s">
        <v>113</v>
      </c>
      <c r="B471" s="4" t="s">
        <v>392</v>
      </c>
      <c r="C471" s="4" t="s">
        <v>114</v>
      </c>
      <c r="D471" s="4" t="s">
        <v>105</v>
      </c>
      <c r="E471" s="4" t="s">
        <v>46</v>
      </c>
      <c r="F471" s="7">
        <f>SUM('4.Ведомст'!G1253)</f>
        <v>767.2</v>
      </c>
      <c r="G471" s="7">
        <f>SUM('4.Ведомст'!H1253)</f>
        <v>761.7</v>
      </c>
      <c r="H471" s="7">
        <f t="shared" si="80"/>
        <v>99.283107403545358</v>
      </c>
    </row>
    <row r="472" spans="1:8" x14ac:dyDescent="0.25">
      <c r="A472" s="80" t="s">
        <v>120</v>
      </c>
      <c r="B472" s="4" t="s">
        <v>397</v>
      </c>
      <c r="C472" s="4"/>
      <c r="D472" s="4"/>
      <c r="E472" s="4"/>
      <c r="F472" s="7">
        <f>F474+F473</f>
        <v>1503.2</v>
      </c>
      <c r="G472" s="7">
        <f>G474+G473</f>
        <v>1503.2</v>
      </c>
      <c r="H472" s="7">
        <f t="shared" si="80"/>
        <v>100</v>
      </c>
    </row>
    <row r="473" spans="1:8" ht="31.5" x14ac:dyDescent="0.25">
      <c r="A473" s="80" t="s">
        <v>113</v>
      </c>
      <c r="B473" s="4" t="s">
        <v>397</v>
      </c>
      <c r="C473" s="4" t="s">
        <v>114</v>
      </c>
      <c r="D473" s="4" t="s">
        <v>11</v>
      </c>
      <c r="E473" s="4" t="s">
        <v>26</v>
      </c>
      <c r="F473" s="7">
        <f>SUM('4.Ведомст'!G1338)</f>
        <v>1503.2</v>
      </c>
      <c r="G473" s="7">
        <f>SUM('4.Ведомст'!H1338)</f>
        <v>1503.2</v>
      </c>
      <c r="H473" s="7">
        <f t="shared" si="80"/>
        <v>100</v>
      </c>
    </row>
    <row r="474" spans="1:8" ht="36.75" hidden="1" customHeight="1" x14ac:dyDescent="0.25">
      <c r="A474" s="80" t="s">
        <v>113</v>
      </c>
      <c r="B474" s="4" t="s">
        <v>397</v>
      </c>
      <c r="C474" s="4" t="s">
        <v>114</v>
      </c>
      <c r="D474" s="4" t="s">
        <v>11</v>
      </c>
      <c r="E474" s="4" t="s">
        <v>9</v>
      </c>
      <c r="F474" s="7">
        <v>0</v>
      </c>
      <c r="G474" s="7">
        <v>0</v>
      </c>
      <c r="H474" s="7" t="e">
        <f t="shared" si="80"/>
        <v>#DIV/0!</v>
      </c>
    </row>
    <row r="475" spans="1:8" ht="31.5" x14ac:dyDescent="0.25">
      <c r="A475" s="80" t="s">
        <v>247</v>
      </c>
      <c r="B475" s="4" t="s">
        <v>398</v>
      </c>
      <c r="C475" s="4"/>
      <c r="D475" s="4"/>
      <c r="E475" s="4"/>
      <c r="F475" s="7">
        <f>F476+F478+F480</f>
        <v>890</v>
      </c>
      <c r="G475" s="7">
        <f t="shared" ref="G475" si="89">G476+G478+G480</f>
        <v>889.7</v>
      </c>
      <c r="H475" s="7">
        <f t="shared" si="80"/>
        <v>99.966292134831463</v>
      </c>
    </row>
    <row r="476" spans="1:8" x14ac:dyDescent="0.25">
      <c r="A476" s="80" t="s">
        <v>111</v>
      </c>
      <c r="B476" s="4" t="s">
        <v>399</v>
      </c>
      <c r="C476" s="4"/>
      <c r="D476" s="4"/>
      <c r="E476" s="4"/>
      <c r="F476" s="7">
        <f>F477</f>
        <v>396.4</v>
      </c>
      <c r="G476" s="7">
        <f>G477</f>
        <v>396.1</v>
      </c>
      <c r="H476" s="7">
        <f t="shared" si="80"/>
        <v>99.924318869828468</v>
      </c>
    </row>
    <row r="477" spans="1:8" ht="31.5" x14ac:dyDescent="0.25">
      <c r="A477" s="80" t="s">
        <v>113</v>
      </c>
      <c r="B477" s="4" t="s">
        <v>399</v>
      </c>
      <c r="C477" s="4" t="s">
        <v>114</v>
      </c>
      <c r="D477" s="4" t="s">
        <v>105</v>
      </c>
      <c r="E477" s="4" t="s">
        <v>46</v>
      </c>
      <c r="F477" s="7">
        <f>SUM('4.Ведомст'!G1255)</f>
        <v>396.4</v>
      </c>
      <c r="G477" s="7">
        <f>SUM('4.Ведомст'!H1255)</f>
        <v>396.1</v>
      </c>
      <c r="H477" s="7">
        <f t="shared" si="80"/>
        <v>99.924318869828468</v>
      </c>
    </row>
    <row r="478" spans="1:8" x14ac:dyDescent="0.25">
      <c r="A478" s="80" t="s">
        <v>120</v>
      </c>
      <c r="B478" s="4" t="s">
        <v>400</v>
      </c>
      <c r="C478" s="4"/>
      <c r="D478" s="4"/>
      <c r="E478" s="4"/>
      <c r="F478" s="7">
        <f>F479</f>
        <v>493.6</v>
      </c>
      <c r="G478" s="7">
        <f>G479</f>
        <v>493.6</v>
      </c>
      <c r="H478" s="7">
        <f t="shared" si="80"/>
        <v>100</v>
      </c>
    </row>
    <row r="479" spans="1:8" ht="31.5" x14ac:dyDescent="0.25">
      <c r="A479" s="80" t="s">
        <v>113</v>
      </c>
      <c r="B479" s="4" t="s">
        <v>400</v>
      </c>
      <c r="C479" s="4" t="s">
        <v>114</v>
      </c>
      <c r="D479" s="4" t="s">
        <v>11</v>
      </c>
      <c r="E479" s="4" t="s">
        <v>26</v>
      </c>
      <c r="F479" s="7">
        <f>SUM('4.Ведомст'!G1341)</f>
        <v>493.6</v>
      </c>
      <c r="G479" s="7">
        <f>SUM('4.Ведомст'!H1341)</f>
        <v>493.6</v>
      </c>
      <c r="H479" s="7">
        <f t="shared" si="80"/>
        <v>100</v>
      </c>
    </row>
    <row r="480" spans="1:8" hidden="1" x14ac:dyDescent="0.25">
      <c r="A480" s="80" t="s">
        <v>524</v>
      </c>
      <c r="B480" s="4" t="s">
        <v>801</v>
      </c>
      <c r="C480" s="4"/>
      <c r="D480" s="4"/>
      <c r="E480" s="4"/>
      <c r="F480" s="7">
        <f>SUM(F481)</f>
        <v>0</v>
      </c>
      <c r="G480" s="7">
        <f t="shared" ref="G480" si="90">SUM(G481)</f>
        <v>0</v>
      </c>
      <c r="H480" s="7"/>
    </row>
    <row r="481" spans="1:8" ht="31.5" hidden="1" x14ac:dyDescent="0.25">
      <c r="A481" s="80" t="s">
        <v>113</v>
      </c>
      <c r="B481" s="4" t="s">
        <v>801</v>
      </c>
      <c r="C481" s="4" t="s">
        <v>114</v>
      </c>
      <c r="D481" s="4" t="s">
        <v>11</v>
      </c>
      <c r="E481" s="4" t="s">
        <v>26</v>
      </c>
      <c r="F481" s="7">
        <f>SUM('4.Ведомст'!G1343)</f>
        <v>0</v>
      </c>
      <c r="G481" s="7">
        <f>SUM('4.Ведомст'!H1343)</f>
        <v>0</v>
      </c>
      <c r="H481" s="7"/>
    </row>
    <row r="482" spans="1:8" ht="31.5" x14ac:dyDescent="0.25">
      <c r="A482" s="80" t="s">
        <v>313</v>
      </c>
      <c r="B482" s="4" t="s">
        <v>393</v>
      </c>
      <c r="C482" s="4"/>
      <c r="D482" s="4"/>
      <c r="E482" s="4"/>
      <c r="F482" s="7">
        <f>SUM(F483+F485+F487)</f>
        <v>2223.5</v>
      </c>
      <c r="G482" s="7">
        <f>SUM(G483+G485+G487)</f>
        <v>2223.5</v>
      </c>
      <c r="H482" s="7">
        <f t="shared" si="80"/>
        <v>100</v>
      </c>
    </row>
    <row r="483" spans="1:8" x14ac:dyDescent="0.25">
      <c r="A483" s="80" t="s">
        <v>111</v>
      </c>
      <c r="B483" s="4" t="s">
        <v>394</v>
      </c>
      <c r="C483" s="4"/>
      <c r="D483" s="4"/>
      <c r="E483" s="4"/>
      <c r="F483" s="7">
        <f>F484</f>
        <v>506.4</v>
      </c>
      <c r="G483" s="7">
        <f>G484</f>
        <v>506.4</v>
      </c>
      <c r="H483" s="7">
        <f t="shared" si="80"/>
        <v>100</v>
      </c>
    </row>
    <row r="484" spans="1:8" ht="31.5" x14ac:dyDescent="0.25">
      <c r="A484" s="80" t="s">
        <v>113</v>
      </c>
      <c r="B484" s="4" t="s">
        <v>394</v>
      </c>
      <c r="C484" s="4" t="s">
        <v>114</v>
      </c>
      <c r="D484" s="4" t="s">
        <v>105</v>
      </c>
      <c r="E484" s="4" t="s">
        <v>46</v>
      </c>
      <c r="F484" s="7">
        <f>SUM('4.Ведомст'!G1258)</f>
        <v>506.4</v>
      </c>
      <c r="G484" s="7">
        <f>SUM('4.Ведомст'!H1258)</f>
        <v>506.4</v>
      </c>
      <c r="H484" s="7">
        <f t="shared" si="80"/>
        <v>100</v>
      </c>
    </row>
    <row r="485" spans="1:8" x14ac:dyDescent="0.25">
      <c r="A485" s="80" t="s">
        <v>120</v>
      </c>
      <c r="B485" s="4" t="s">
        <v>420</v>
      </c>
      <c r="C485" s="4"/>
      <c r="D485" s="4"/>
      <c r="E485" s="4"/>
      <c r="F485" s="7">
        <f>F486</f>
        <v>1717.1</v>
      </c>
      <c r="G485" s="7">
        <f>G486</f>
        <v>1717.1</v>
      </c>
      <c r="H485" s="7">
        <f t="shared" si="80"/>
        <v>100</v>
      </c>
    </row>
    <row r="486" spans="1:8" ht="31.5" x14ac:dyDescent="0.25">
      <c r="A486" s="80" t="s">
        <v>113</v>
      </c>
      <c r="B486" s="4" t="s">
        <v>420</v>
      </c>
      <c r="C486" s="4" t="s">
        <v>114</v>
      </c>
      <c r="D486" s="4" t="s">
        <v>11</v>
      </c>
      <c r="E486" s="4" t="s">
        <v>26</v>
      </c>
      <c r="F486" s="7">
        <f>SUM('4.Ведомст'!G1346)</f>
        <v>1717.1</v>
      </c>
      <c r="G486" s="7">
        <f>SUM('4.Ведомст'!H1346)</f>
        <v>1717.1</v>
      </c>
      <c r="H486" s="7">
        <f t="shared" si="80"/>
        <v>100</v>
      </c>
    </row>
    <row r="487" spans="1:8" hidden="1" x14ac:dyDescent="0.25">
      <c r="A487" s="80" t="s">
        <v>133</v>
      </c>
      <c r="B487" s="4" t="s">
        <v>530</v>
      </c>
      <c r="C487" s="4"/>
      <c r="D487" s="4"/>
      <c r="E487" s="4"/>
      <c r="F487" s="7">
        <f>SUM(F488)</f>
        <v>0</v>
      </c>
      <c r="G487" s="7">
        <f>SUM(G488)</f>
        <v>0</v>
      </c>
      <c r="H487" s="7" t="e">
        <f t="shared" si="80"/>
        <v>#DIV/0!</v>
      </c>
    </row>
    <row r="488" spans="1:8" ht="31.5" hidden="1" x14ac:dyDescent="0.25">
      <c r="A488" s="80" t="s">
        <v>113</v>
      </c>
      <c r="B488" s="4" t="s">
        <v>530</v>
      </c>
      <c r="C488" s="4" t="s">
        <v>114</v>
      </c>
      <c r="D488" s="4" t="s">
        <v>11</v>
      </c>
      <c r="E488" s="4" t="s">
        <v>26</v>
      </c>
      <c r="F488" s="7">
        <f>SUM('4.Ведомст'!G1348)</f>
        <v>0</v>
      </c>
      <c r="G488" s="7">
        <f>SUM('4.Ведомст'!H1348)</f>
        <v>0</v>
      </c>
      <c r="H488" s="7" t="e">
        <f t="shared" si="80"/>
        <v>#DIV/0!</v>
      </c>
    </row>
    <row r="489" spans="1:8" hidden="1" x14ac:dyDescent="0.25">
      <c r="A489" s="80" t="s">
        <v>725</v>
      </c>
      <c r="B489" s="4" t="s">
        <v>509</v>
      </c>
      <c r="C489" s="4"/>
      <c r="D489" s="4"/>
      <c r="E489" s="4"/>
      <c r="F489" s="7">
        <f>SUM(F490+F492)</f>
        <v>0</v>
      </c>
      <c r="G489" s="7">
        <f t="shared" ref="G489" si="91">SUM(G490+G492)</f>
        <v>0</v>
      </c>
      <c r="H489" s="7"/>
    </row>
    <row r="490" spans="1:8" hidden="1" x14ac:dyDescent="0.25">
      <c r="A490" s="80" t="s">
        <v>807</v>
      </c>
      <c r="B490" s="4" t="s">
        <v>806</v>
      </c>
      <c r="C490" s="4"/>
      <c r="D490" s="4"/>
      <c r="E490" s="4"/>
      <c r="F490" s="7">
        <f>SUM('4.Ведомст'!G1350)</f>
        <v>0</v>
      </c>
      <c r="G490" s="7">
        <f>SUM('4.Ведомст'!H1350)</f>
        <v>0</v>
      </c>
      <c r="H490" s="7"/>
    </row>
    <row r="491" spans="1:8" ht="31.5" hidden="1" x14ac:dyDescent="0.25">
      <c r="A491" s="80" t="s">
        <v>113</v>
      </c>
      <c r="B491" s="4" t="s">
        <v>806</v>
      </c>
      <c r="C491" s="4" t="s">
        <v>114</v>
      </c>
      <c r="D491" s="4" t="s">
        <v>11</v>
      </c>
      <c r="E491" s="4" t="s">
        <v>26</v>
      </c>
      <c r="F491" s="7">
        <f>SUM('4.Ведомст'!G1352)</f>
        <v>0</v>
      </c>
      <c r="G491" s="7">
        <f>SUM('4.Ведомст'!H1352)</f>
        <v>0</v>
      </c>
      <c r="H491" s="7"/>
    </row>
    <row r="492" spans="1:8" ht="47.25" hidden="1" x14ac:dyDescent="0.25">
      <c r="A492" s="102" t="s">
        <v>881</v>
      </c>
      <c r="B492" s="4" t="s">
        <v>620</v>
      </c>
      <c r="C492" s="4"/>
      <c r="D492" s="4"/>
      <c r="E492" s="4"/>
      <c r="F492" s="7">
        <f>SUM(F493)</f>
        <v>0</v>
      </c>
      <c r="G492" s="7">
        <f>SUM(G493)</f>
        <v>0</v>
      </c>
      <c r="H492" s="7"/>
    </row>
    <row r="493" spans="1:8" ht="31.5" hidden="1" x14ac:dyDescent="0.25">
      <c r="A493" s="80" t="s">
        <v>113</v>
      </c>
      <c r="B493" s="4" t="s">
        <v>620</v>
      </c>
      <c r="C493" s="4" t="s">
        <v>114</v>
      </c>
      <c r="D493" s="4" t="s">
        <v>105</v>
      </c>
      <c r="E493" s="4" t="s">
        <v>46</v>
      </c>
      <c r="F493" s="7">
        <f>SUM('4.Ведомст'!G1261)</f>
        <v>0</v>
      </c>
      <c r="G493" s="7">
        <f>SUM('4.Ведомст'!H1261)</f>
        <v>0</v>
      </c>
      <c r="H493" s="7"/>
    </row>
    <row r="494" spans="1:8" x14ac:dyDescent="0.25">
      <c r="A494" s="104" t="s">
        <v>893</v>
      </c>
      <c r="B494" s="4" t="s">
        <v>892</v>
      </c>
      <c r="C494" s="4"/>
      <c r="D494" s="4"/>
      <c r="E494" s="4"/>
      <c r="F494" s="7">
        <f>SUM(F495)</f>
        <v>137</v>
      </c>
      <c r="G494" s="7">
        <f t="shared" ref="G494" si="92">SUM(G495)</f>
        <v>137</v>
      </c>
      <c r="H494" s="7">
        <f t="shared" si="80"/>
        <v>100</v>
      </c>
    </row>
    <row r="495" spans="1:8" x14ac:dyDescent="0.25">
      <c r="A495" s="104" t="s">
        <v>895</v>
      </c>
      <c r="B495" s="4" t="s">
        <v>894</v>
      </c>
      <c r="C495" s="4"/>
      <c r="D495" s="4"/>
      <c r="E495" s="4"/>
      <c r="F495" s="7">
        <f>SUM(F496)</f>
        <v>137</v>
      </c>
      <c r="G495" s="7">
        <f t="shared" ref="G495" si="93">SUM(G496)</f>
        <v>137</v>
      </c>
      <c r="H495" s="7">
        <f t="shared" si="80"/>
        <v>100</v>
      </c>
    </row>
    <row r="496" spans="1:8" ht="31.5" x14ac:dyDescent="0.25">
      <c r="A496" s="104" t="s">
        <v>113</v>
      </c>
      <c r="B496" s="4" t="s">
        <v>894</v>
      </c>
      <c r="C496" s="4" t="s">
        <v>114</v>
      </c>
      <c r="D496" s="4" t="s">
        <v>11</v>
      </c>
      <c r="E496" s="4" t="s">
        <v>26</v>
      </c>
      <c r="F496" s="7">
        <f>SUM('4.Ведомст'!G1355)</f>
        <v>137</v>
      </c>
      <c r="G496" s="7">
        <f>SUM('4.Ведомст'!H1355)</f>
        <v>137</v>
      </c>
      <c r="H496" s="7">
        <f t="shared" si="80"/>
        <v>100</v>
      </c>
    </row>
    <row r="497" spans="1:8" ht="31.5" x14ac:dyDescent="0.25">
      <c r="A497" s="80" t="s">
        <v>515</v>
      </c>
      <c r="B497" s="4" t="s">
        <v>137</v>
      </c>
      <c r="C497" s="4"/>
      <c r="D497" s="4"/>
      <c r="E497" s="4"/>
      <c r="F497" s="7">
        <f>SUM(F498+F503+F506)+F501</f>
        <v>50686.1</v>
      </c>
      <c r="G497" s="7">
        <f t="shared" ref="G497" si="94">SUM(G498+G503+G506)+G501</f>
        <v>50632.9</v>
      </c>
      <c r="H497" s="7">
        <f t="shared" si="80"/>
        <v>99.895040257585421</v>
      </c>
    </row>
    <row r="498" spans="1:8" x14ac:dyDescent="0.25">
      <c r="A498" s="32" t="s">
        <v>72</v>
      </c>
      <c r="B498" s="56" t="s">
        <v>453</v>
      </c>
      <c r="C498" s="50"/>
      <c r="D498" s="4"/>
      <c r="E498" s="4"/>
      <c r="F498" s="52">
        <f>+F499+F500</f>
        <v>4299.6000000000004</v>
      </c>
      <c r="G498" s="52">
        <f>+G499+G500</f>
        <v>4298.5</v>
      </c>
      <c r="H498" s="7">
        <f t="shared" si="80"/>
        <v>99.974416224765079</v>
      </c>
    </row>
    <row r="499" spans="1:8" ht="63" x14ac:dyDescent="0.25">
      <c r="A499" s="32" t="s">
        <v>43</v>
      </c>
      <c r="B499" s="56" t="s">
        <v>453</v>
      </c>
      <c r="C499" s="50" t="s">
        <v>81</v>
      </c>
      <c r="D499" s="4" t="s">
        <v>11</v>
      </c>
      <c r="E499" s="4" t="s">
        <v>9</v>
      </c>
      <c r="F499" s="52">
        <f>SUM('4.Ведомст'!G1392)</f>
        <v>4299.1000000000004</v>
      </c>
      <c r="G499" s="52">
        <f>SUM('4.Ведомст'!H1392)</f>
        <v>4298</v>
      </c>
      <c r="H499" s="7">
        <f t="shared" si="80"/>
        <v>99.974413249284723</v>
      </c>
    </row>
    <row r="500" spans="1:8" ht="29.25" customHeight="1" x14ac:dyDescent="0.25">
      <c r="A500" s="32" t="s">
        <v>44</v>
      </c>
      <c r="B500" s="56" t="s">
        <v>453</v>
      </c>
      <c r="C500" s="50" t="s">
        <v>83</v>
      </c>
      <c r="D500" s="4" t="s">
        <v>11</v>
      </c>
      <c r="E500" s="4" t="s">
        <v>9</v>
      </c>
      <c r="F500" s="52">
        <f>SUM('4.Ведомст'!G1393)</f>
        <v>0.5</v>
      </c>
      <c r="G500" s="52">
        <f>SUM('4.Ведомст'!H1393)</f>
        <v>0.5</v>
      </c>
      <c r="H500" s="7">
        <f t="shared" si="80"/>
        <v>100</v>
      </c>
    </row>
    <row r="501" spans="1:8" ht="29.25" customHeight="1" x14ac:dyDescent="0.25">
      <c r="A501" s="32" t="s">
        <v>87</v>
      </c>
      <c r="B501" s="56" t="s">
        <v>896</v>
      </c>
      <c r="C501" s="50"/>
      <c r="D501" s="4"/>
      <c r="E501" s="4"/>
      <c r="F501" s="52">
        <f>SUM(F502)</f>
        <v>1325</v>
      </c>
      <c r="G501" s="52">
        <f t="shared" ref="G501" si="95">SUM(G502)</f>
        <v>1318.8</v>
      </c>
      <c r="H501" s="7">
        <f t="shared" si="80"/>
        <v>99.532075471698107</v>
      </c>
    </row>
    <row r="502" spans="1:8" ht="29.25" customHeight="1" x14ac:dyDescent="0.25">
      <c r="A502" s="32" t="s">
        <v>44</v>
      </c>
      <c r="B502" s="56" t="s">
        <v>896</v>
      </c>
      <c r="C502" s="50" t="s">
        <v>83</v>
      </c>
      <c r="D502" s="4" t="s">
        <v>11</v>
      </c>
      <c r="E502" s="4" t="s">
        <v>9</v>
      </c>
      <c r="F502" s="52">
        <f>SUM('4.Ведомст'!G1395)</f>
        <v>1325</v>
      </c>
      <c r="G502" s="52">
        <f>SUM('4.Ведомст'!H1395)</f>
        <v>1318.8</v>
      </c>
      <c r="H502" s="7">
        <f t="shared" si="80"/>
        <v>99.532075471698107</v>
      </c>
    </row>
    <row r="503" spans="1:8" ht="29.25" customHeight="1" x14ac:dyDescent="0.25">
      <c r="A503" s="80" t="s">
        <v>90</v>
      </c>
      <c r="B503" s="56" t="s">
        <v>519</v>
      </c>
      <c r="C503" s="50"/>
      <c r="D503" s="4"/>
      <c r="E503" s="4"/>
      <c r="F503" s="52">
        <f>SUM(F504:F505)</f>
        <v>275.8</v>
      </c>
      <c r="G503" s="52">
        <f t="shared" ref="G503" si="96">SUM(G504:G505)</f>
        <v>271.60000000000002</v>
      </c>
      <c r="H503" s="7">
        <f t="shared" si="80"/>
        <v>98.477157360406096</v>
      </c>
    </row>
    <row r="504" spans="1:8" ht="29.25" hidden="1" customHeight="1" x14ac:dyDescent="0.25">
      <c r="A504" s="32" t="s">
        <v>44</v>
      </c>
      <c r="B504" s="56" t="s">
        <v>519</v>
      </c>
      <c r="C504" s="50" t="s">
        <v>83</v>
      </c>
      <c r="D504" s="4" t="s">
        <v>105</v>
      </c>
      <c r="E504" s="4" t="s">
        <v>159</v>
      </c>
      <c r="F504" s="52">
        <f>SUM('4.Ведомст'!G1266)</f>
        <v>0</v>
      </c>
      <c r="G504" s="52">
        <f>SUM('4.Ведомст'!H1266)</f>
        <v>0</v>
      </c>
      <c r="H504" s="7"/>
    </row>
    <row r="505" spans="1:8" ht="29.25" customHeight="1" x14ac:dyDescent="0.25">
      <c r="A505" s="32" t="s">
        <v>44</v>
      </c>
      <c r="B505" s="56" t="s">
        <v>519</v>
      </c>
      <c r="C505" s="50" t="s">
        <v>83</v>
      </c>
      <c r="D505" s="4" t="s">
        <v>11</v>
      </c>
      <c r="E505" s="4" t="s">
        <v>9</v>
      </c>
      <c r="F505" s="52">
        <f>SUM('4.Ведомст'!G1397)</f>
        <v>275.8</v>
      </c>
      <c r="G505" s="52">
        <f>SUM('4.Ведомст'!H1397)</f>
        <v>271.60000000000002</v>
      </c>
      <c r="H505" s="7">
        <f t="shared" si="80"/>
        <v>98.477157360406096</v>
      </c>
    </row>
    <row r="506" spans="1:8" ht="31.5" x14ac:dyDescent="0.25">
      <c r="A506" s="80" t="s">
        <v>37</v>
      </c>
      <c r="B506" s="4" t="s">
        <v>138</v>
      </c>
      <c r="C506" s="4"/>
      <c r="D506" s="4"/>
      <c r="E506" s="4"/>
      <c r="F506" s="7">
        <f>F507</f>
        <v>44785.7</v>
      </c>
      <c r="G506" s="7">
        <f>G507</f>
        <v>44744</v>
      </c>
      <c r="H506" s="7">
        <f t="shared" si="80"/>
        <v>99.906889922452933</v>
      </c>
    </row>
    <row r="507" spans="1:8" x14ac:dyDescent="0.25">
      <c r="A507" s="80" t="s">
        <v>468</v>
      </c>
      <c r="B507" s="4" t="s">
        <v>139</v>
      </c>
      <c r="C507" s="4"/>
      <c r="D507" s="4"/>
      <c r="E507" s="4"/>
      <c r="F507" s="7">
        <f>F508+F509+F510</f>
        <v>44785.7</v>
      </c>
      <c r="G507" s="7">
        <f>G508+G509+G510</f>
        <v>44744</v>
      </c>
      <c r="H507" s="7">
        <f t="shared" si="80"/>
        <v>99.906889922452933</v>
      </c>
    </row>
    <row r="508" spans="1:8" ht="63" x14ac:dyDescent="0.25">
      <c r="A508" s="80" t="s">
        <v>124</v>
      </c>
      <c r="B508" s="4" t="s">
        <v>139</v>
      </c>
      <c r="C508" s="4" t="s">
        <v>81</v>
      </c>
      <c r="D508" s="4" t="s">
        <v>11</v>
      </c>
      <c r="E508" s="4" t="s">
        <v>9</v>
      </c>
      <c r="F508" s="7">
        <f>SUM('4.Ведомст'!G1400)</f>
        <v>42992.6</v>
      </c>
      <c r="G508" s="7">
        <f>SUM('4.Ведомст'!H1400)</f>
        <v>42989</v>
      </c>
      <c r="H508" s="7">
        <f t="shared" si="80"/>
        <v>99.991626465949963</v>
      </c>
    </row>
    <row r="509" spans="1:8" ht="31.5" x14ac:dyDescent="0.25">
      <c r="A509" s="80" t="s">
        <v>44</v>
      </c>
      <c r="B509" s="4" t="s">
        <v>139</v>
      </c>
      <c r="C509" s="4" t="s">
        <v>83</v>
      </c>
      <c r="D509" s="4" t="s">
        <v>11</v>
      </c>
      <c r="E509" s="4" t="s">
        <v>9</v>
      </c>
      <c r="F509" s="7">
        <f>SUM('4.Ведомст'!G1401)</f>
        <v>1789.7</v>
      </c>
      <c r="G509" s="7">
        <f>SUM('4.Ведомст'!H1401)</f>
        <v>1753.4</v>
      </c>
      <c r="H509" s="7">
        <f t="shared" si="80"/>
        <v>97.971727105101408</v>
      </c>
    </row>
    <row r="510" spans="1:8" x14ac:dyDescent="0.25">
      <c r="A510" s="80" t="s">
        <v>18</v>
      </c>
      <c r="B510" s="4" t="s">
        <v>139</v>
      </c>
      <c r="C510" s="4" t="s">
        <v>88</v>
      </c>
      <c r="D510" s="4" t="s">
        <v>11</v>
      </c>
      <c r="E510" s="4" t="s">
        <v>9</v>
      </c>
      <c r="F510" s="7">
        <f>SUM('4.Ведомст'!G1402)</f>
        <v>3.4</v>
      </c>
      <c r="G510" s="7">
        <f>SUM('4.Ведомст'!H1402)</f>
        <v>1.6</v>
      </c>
      <c r="H510" s="7">
        <f t="shared" si="80"/>
        <v>47.058823529411768</v>
      </c>
    </row>
    <row r="511" spans="1:8" ht="31.5" x14ac:dyDescent="0.25">
      <c r="A511" s="23" t="s">
        <v>832</v>
      </c>
      <c r="B511" s="24" t="s">
        <v>833</v>
      </c>
      <c r="C511" s="4"/>
      <c r="D511" s="4"/>
      <c r="E511" s="4"/>
      <c r="F511" s="26">
        <f>SUM(F512)</f>
        <v>315</v>
      </c>
      <c r="G511" s="26">
        <f t="shared" ref="G511:G512" si="97">SUM(G512)</f>
        <v>315</v>
      </c>
      <c r="H511" s="26">
        <f t="shared" si="80"/>
        <v>100</v>
      </c>
    </row>
    <row r="512" spans="1:8" x14ac:dyDescent="0.25">
      <c r="A512" s="2" t="s">
        <v>27</v>
      </c>
      <c r="B512" s="31" t="s">
        <v>834</v>
      </c>
      <c r="C512" s="81"/>
      <c r="D512" s="4"/>
      <c r="E512" s="4"/>
      <c r="F512" s="7">
        <f>SUM(F513)</f>
        <v>315</v>
      </c>
      <c r="G512" s="7">
        <f t="shared" si="97"/>
        <v>315</v>
      </c>
      <c r="H512" s="7">
        <f t="shared" si="80"/>
        <v>100</v>
      </c>
    </row>
    <row r="513" spans="1:8" ht="31.5" x14ac:dyDescent="0.25">
      <c r="A513" s="2" t="s">
        <v>44</v>
      </c>
      <c r="B513" s="31" t="s">
        <v>834</v>
      </c>
      <c r="C513" s="81" t="s">
        <v>83</v>
      </c>
      <c r="D513" s="4" t="s">
        <v>9</v>
      </c>
      <c r="E513" s="4" t="s">
        <v>20</v>
      </c>
      <c r="F513" s="7">
        <f>SUM('4.Ведомст'!G289)</f>
        <v>315</v>
      </c>
      <c r="G513" s="7">
        <f>SUM('4.Ведомст'!H289)</f>
        <v>315</v>
      </c>
      <c r="H513" s="7">
        <f t="shared" si="80"/>
        <v>100</v>
      </c>
    </row>
    <row r="514" spans="1:8" x14ac:dyDescent="0.25">
      <c r="A514" s="68" t="s">
        <v>589</v>
      </c>
      <c r="B514" s="70" t="s">
        <v>587</v>
      </c>
      <c r="C514" s="4"/>
      <c r="D514" s="4"/>
      <c r="E514" s="4"/>
      <c r="F514" s="26">
        <f>SUM(F515+F517)+F519+F521</f>
        <v>6958.6</v>
      </c>
      <c r="G514" s="26">
        <f t="shared" ref="G514" si="98">SUM(G515+G517)+G519+G521</f>
        <v>6958.6</v>
      </c>
      <c r="H514" s="26">
        <f t="shared" ref="H514:H577" si="99">SUM(G514/F514*100)</f>
        <v>100</v>
      </c>
    </row>
    <row r="515" spans="1:8" x14ac:dyDescent="0.25">
      <c r="A515" s="34" t="s">
        <v>27</v>
      </c>
      <c r="B515" s="5" t="s">
        <v>588</v>
      </c>
      <c r="C515" s="4"/>
      <c r="D515" s="4"/>
      <c r="E515" s="4"/>
      <c r="F515" s="7">
        <f>SUM(F516)</f>
        <v>453.1</v>
      </c>
      <c r="G515" s="7">
        <f>SUM(G516)</f>
        <v>453.1</v>
      </c>
      <c r="H515" s="7">
        <f t="shared" si="99"/>
        <v>100</v>
      </c>
    </row>
    <row r="516" spans="1:8" ht="31.5" x14ac:dyDescent="0.25">
      <c r="A516" s="34" t="s">
        <v>44</v>
      </c>
      <c r="B516" s="5" t="s">
        <v>588</v>
      </c>
      <c r="C516" s="4" t="s">
        <v>83</v>
      </c>
      <c r="D516" s="4" t="s">
        <v>159</v>
      </c>
      <c r="E516" s="4" t="s">
        <v>46</v>
      </c>
      <c r="F516" s="7">
        <f>SUM('4.Ведомст'!G410)</f>
        <v>453.1</v>
      </c>
      <c r="G516" s="7">
        <f>SUM('4.Ведомст'!H410)</f>
        <v>453.1</v>
      </c>
      <c r="H516" s="7">
        <f t="shared" si="99"/>
        <v>100</v>
      </c>
    </row>
    <row r="517" spans="1:8" ht="47.25" x14ac:dyDescent="0.25">
      <c r="A517" s="34" t="s">
        <v>21</v>
      </c>
      <c r="B517" s="5" t="s">
        <v>596</v>
      </c>
      <c r="C517" s="4"/>
      <c r="D517" s="4"/>
      <c r="E517" s="4"/>
      <c r="F517" s="7">
        <f>SUM(F518)</f>
        <v>6505.5</v>
      </c>
      <c r="G517" s="7">
        <f>SUM(G518)</f>
        <v>6505.5</v>
      </c>
      <c r="H517" s="7">
        <f t="shared" si="99"/>
        <v>100</v>
      </c>
    </row>
    <row r="518" spans="1:8" ht="31.5" x14ac:dyDescent="0.25">
      <c r="A518" s="34" t="s">
        <v>216</v>
      </c>
      <c r="B518" s="5" t="s">
        <v>596</v>
      </c>
      <c r="C518" s="4" t="s">
        <v>114</v>
      </c>
      <c r="D518" s="4" t="s">
        <v>159</v>
      </c>
      <c r="E518" s="4" t="s">
        <v>46</v>
      </c>
      <c r="F518" s="7">
        <f>SUM('4.Ведомст'!G412)</f>
        <v>6505.5</v>
      </c>
      <c r="G518" s="7">
        <f>SUM('4.Ведомст'!H412)</f>
        <v>6505.5</v>
      </c>
      <c r="H518" s="7">
        <f t="shared" si="99"/>
        <v>100</v>
      </c>
    </row>
    <row r="519" spans="1:8" ht="31.5" hidden="1" x14ac:dyDescent="0.25">
      <c r="A519" s="34" t="s">
        <v>247</v>
      </c>
      <c r="B519" s="5" t="s">
        <v>604</v>
      </c>
      <c r="C519" s="4"/>
      <c r="D519" s="4"/>
      <c r="E519" s="4"/>
      <c r="F519" s="7">
        <f>SUM(F520)</f>
        <v>0</v>
      </c>
      <c r="G519" s="7">
        <f>SUM(G520)</f>
        <v>0</v>
      </c>
      <c r="H519" s="7" t="e">
        <f t="shared" si="99"/>
        <v>#DIV/0!</v>
      </c>
    </row>
    <row r="520" spans="1:8" ht="31.5" hidden="1" x14ac:dyDescent="0.25">
      <c r="A520" s="34" t="s">
        <v>216</v>
      </c>
      <c r="B520" s="5" t="s">
        <v>604</v>
      </c>
      <c r="C520" s="4" t="s">
        <v>114</v>
      </c>
      <c r="D520" s="4" t="s">
        <v>159</v>
      </c>
      <c r="E520" s="4" t="s">
        <v>46</v>
      </c>
      <c r="F520" s="7">
        <f>SUM('4.Ведомст'!G414)</f>
        <v>0</v>
      </c>
      <c r="G520" s="7">
        <f>SUM('4.Ведомст'!H414)</f>
        <v>0</v>
      </c>
      <c r="H520" s="7" t="e">
        <f t="shared" si="99"/>
        <v>#DIV/0!</v>
      </c>
    </row>
    <row r="521" spans="1:8" ht="31.5" hidden="1" x14ac:dyDescent="0.25">
      <c r="A521" s="80" t="s">
        <v>248</v>
      </c>
      <c r="B521" s="5" t="s">
        <v>744</v>
      </c>
      <c r="C521" s="4"/>
      <c r="D521" s="4"/>
      <c r="E521" s="4"/>
      <c r="F521" s="7">
        <f>SUM(F522)</f>
        <v>0</v>
      </c>
      <c r="G521" s="7">
        <f t="shared" ref="G521" si="100">SUM(G522)</f>
        <v>0</v>
      </c>
      <c r="H521" s="7" t="e">
        <f t="shared" si="99"/>
        <v>#DIV/0!</v>
      </c>
    </row>
    <row r="522" spans="1:8" ht="31.5" hidden="1" x14ac:dyDescent="0.25">
      <c r="A522" s="34" t="s">
        <v>216</v>
      </c>
      <c r="B522" s="5" t="s">
        <v>744</v>
      </c>
      <c r="C522" s="4" t="s">
        <v>114</v>
      </c>
      <c r="D522" s="4" t="s">
        <v>159</v>
      </c>
      <c r="E522" s="4" t="s">
        <v>46</v>
      </c>
      <c r="F522" s="7">
        <f>SUM('4.Ведомст'!G416)</f>
        <v>0</v>
      </c>
      <c r="G522" s="7">
        <f>SUM('4.Ведомст'!H416)</f>
        <v>0</v>
      </c>
      <c r="H522" s="7" t="e">
        <f t="shared" si="99"/>
        <v>#DIV/0!</v>
      </c>
    </row>
    <row r="523" spans="1:8" x14ac:dyDescent="0.25">
      <c r="A523" s="68" t="s">
        <v>590</v>
      </c>
      <c r="B523" s="70" t="s">
        <v>594</v>
      </c>
      <c r="C523" s="4"/>
      <c r="D523" s="4"/>
      <c r="E523" s="4"/>
      <c r="F523" s="26">
        <f>SUM(F524)+F526+F528+F533+F530</f>
        <v>38861.300000000003</v>
      </c>
      <c r="G523" s="26">
        <f t="shared" ref="G523" si="101">SUM(G524)+G526+G528+G533+G530</f>
        <v>38861.300000000003</v>
      </c>
      <c r="H523" s="26">
        <f t="shared" si="99"/>
        <v>100</v>
      </c>
    </row>
    <row r="524" spans="1:8" x14ac:dyDescent="0.25">
      <c r="A524" s="34" t="s">
        <v>27</v>
      </c>
      <c r="B524" s="5" t="s">
        <v>595</v>
      </c>
      <c r="C524" s="4"/>
      <c r="D524" s="4"/>
      <c r="E524" s="4"/>
      <c r="F524" s="7">
        <f>SUM(F525)</f>
        <v>12709.3</v>
      </c>
      <c r="G524" s="7">
        <f>SUM(G525)</f>
        <v>12709.3</v>
      </c>
      <c r="H524" s="7">
        <f t="shared" si="99"/>
        <v>100</v>
      </c>
    </row>
    <row r="525" spans="1:8" ht="31.5" x14ac:dyDescent="0.25">
      <c r="A525" s="34" t="s">
        <v>44</v>
      </c>
      <c r="B525" s="5" t="s">
        <v>595</v>
      </c>
      <c r="C525" s="4" t="s">
        <v>83</v>
      </c>
      <c r="D525" s="4" t="s">
        <v>159</v>
      </c>
      <c r="E525" s="4" t="s">
        <v>46</v>
      </c>
      <c r="F525" s="7">
        <f>SUM('4.Ведомст'!G419)</f>
        <v>12709.3</v>
      </c>
      <c r="G525" s="7">
        <f>SUM('4.Ведомст'!H419)</f>
        <v>12709.3</v>
      </c>
      <c r="H525" s="7">
        <f t="shared" si="99"/>
        <v>100</v>
      </c>
    </row>
    <row r="526" spans="1:8" ht="47.25" x14ac:dyDescent="0.25">
      <c r="A526" s="34" t="s">
        <v>21</v>
      </c>
      <c r="B526" s="5" t="s">
        <v>603</v>
      </c>
      <c r="C526" s="4"/>
      <c r="D526" s="4"/>
      <c r="E526" s="4"/>
      <c r="F526" s="7">
        <f>SUM(F527)</f>
        <v>21938</v>
      </c>
      <c r="G526" s="7">
        <f>SUM(G527)</f>
        <v>21938</v>
      </c>
      <c r="H526" s="7">
        <f t="shared" si="99"/>
        <v>100</v>
      </c>
    </row>
    <row r="527" spans="1:8" ht="31.5" x14ac:dyDescent="0.25">
      <c r="A527" s="34" t="s">
        <v>216</v>
      </c>
      <c r="B527" s="5" t="s">
        <v>603</v>
      </c>
      <c r="C527" s="4" t="s">
        <v>114</v>
      </c>
      <c r="D527" s="4" t="s">
        <v>159</v>
      </c>
      <c r="E527" s="4" t="s">
        <v>46</v>
      </c>
      <c r="F527" s="7">
        <f>SUM('4.Ведомст'!G421)</f>
        <v>21938</v>
      </c>
      <c r="G527" s="7">
        <f>SUM('4.Ведомст'!H421)</f>
        <v>21938</v>
      </c>
      <c r="H527" s="7">
        <f t="shared" si="99"/>
        <v>100</v>
      </c>
    </row>
    <row r="528" spans="1:8" ht="31.5" hidden="1" x14ac:dyDescent="0.25">
      <c r="A528" s="34" t="s">
        <v>247</v>
      </c>
      <c r="B528" s="5" t="s">
        <v>803</v>
      </c>
      <c r="C528" s="4"/>
      <c r="D528" s="4"/>
      <c r="E528" s="4"/>
      <c r="F528" s="7">
        <f>SUM(F529)</f>
        <v>0</v>
      </c>
      <c r="G528" s="7">
        <f t="shared" ref="G528" si="102">SUM(G529)</f>
        <v>0</v>
      </c>
      <c r="H528" s="7" t="e">
        <f t="shared" si="99"/>
        <v>#DIV/0!</v>
      </c>
    </row>
    <row r="529" spans="1:8" ht="31.5" hidden="1" x14ac:dyDescent="0.25">
      <c r="A529" s="34" t="s">
        <v>246</v>
      </c>
      <c r="B529" s="5" t="s">
        <v>803</v>
      </c>
      <c r="C529" s="4" t="s">
        <v>114</v>
      </c>
      <c r="D529" s="4" t="s">
        <v>159</v>
      </c>
      <c r="E529" s="4" t="s">
        <v>46</v>
      </c>
      <c r="F529" s="7">
        <f>SUM('4.Ведомст'!G423)</f>
        <v>0</v>
      </c>
      <c r="G529" s="7">
        <f>SUM('4.Ведомст'!H423)</f>
        <v>0</v>
      </c>
      <c r="H529" s="7" t="e">
        <f t="shared" si="99"/>
        <v>#DIV/0!</v>
      </c>
    </row>
    <row r="530" spans="1:8" x14ac:dyDescent="0.25">
      <c r="A530" s="34" t="s">
        <v>899</v>
      </c>
      <c r="B530" s="5" t="s">
        <v>900</v>
      </c>
      <c r="C530" s="4"/>
      <c r="D530" s="4"/>
      <c r="E530" s="4"/>
      <c r="F530" s="7">
        <f>SUM(F531)</f>
        <v>2066.5</v>
      </c>
      <c r="G530" s="7">
        <f t="shared" ref="G530" si="103">SUM(G531)</f>
        <v>2066.5</v>
      </c>
      <c r="H530" s="7">
        <f t="shared" si="99"/>
        <v>100</v>
      </c>
    </row>
    <row r="531" spans="1:8" x14ac:dyDescent="0.25">
      <c r="A531" s="34" t="s">
        <v>902</v>
      </c>
      <c r="B531" s="5" t="s">
        <v>901</v>
      </c>
      <c r="C531" s="4"/>
      <c r="D531" s="4"/>
      <c r="E531" s="4"/>
      <c r="F531" s="7">
        <f>SUM(F532)</f>
        <v>2066.5</v>
      </c>
      <c r="G531" s="7">
        <f t="shared" ref="G531" si="104">SUM(G532)</f>
        <v>2066.5</v>
      </c>
      <c r="H531" s="7">
        <f t="shared" si="99"/>
        <v>100</v>
      </c>
    </row>
    <row r="532" spans="1:8" ht="31.5" x14ac:dyDescent="0.25">
      <c r="A532" s="34" t="s">
        <v>44</v>
      </c>
      <c r="B532" s="5" t="s">
        <v>901</v>
      </c>
      <c r="C532" s="4" t="s">
        <v>83</v>
      </c>
      <c r="D532" s="4" t="s">
        <v>159</v>
      </c>
      <c r="E532" s="4" t="s">
        <v>46</v>
      </c>
      <c r="F532" s="7">
        <f>SUM('4.Ведомст'!G426)</f>
        <v>2066.5</v>
      </c>
      <c r="G532" s="7">
        <f>SUM('4.Ведомст'!H426)</f>
        <v>2066.5</v>
      </c>
      <c r="H532" s="7">
        <f t="shared" si="99"/>
        <v>100</v>
      </c>
    </row>
    <row r="533" spans="1:8" ht="31.5" x14ac:dyDescent="0.25">
      <c r="A533" s="34" t="s">
        <v>924</v>
      </c>
      <c r="B533" s="5" t="s">
        <v>745</v>
      </c>
      <c r="C533" s="4"/>
      <c r="D533" s="4"/>
      <c r="E533" s="4"/>
      <c r="F533" s="7">
        <f>SUM(F534)</f>
        <v>2147.5</v>
      </c>
      <c r="G533" s="7">
        <f t="shared" ref="G533" si="105">SUM(G534)</f>
        <v>2147.5</v>
      </c>
      <c r="H533" s="7">
        <f t="shared" si="99"/>
        <v>100</v>
      </c>
    </row>
    <row r="534" spans="1:8" ht="31.5" x14ac:dyDescent="0.25">
      <c r="A534" s="34" t="s">
        <v>897</v>
      </c>
      <c r="B534" s="5" t="s">
        <v>898</v>
      </c>
      <c r="C534" s="4"/>
      <c r="D534" s="4"/>
      <c r="E534" s="4"/>
      <c r="F534" s="7">
        <f>SUM(F535)</f>
        <v>2147.5</v>
      </c>
      <c r="G534" s="7">
        <f t="shared" ref="G534" si="106">SUM(G535)</f>
        <v>2147.5</v>
      </c>
      <c r="H534" s="7">
        <f t="shared" si="99"/>
        <v>100</v>
      </c>
    </row>
    <row r="535" spans="1:8" ht="31.5" x14ac:dyDescent="0.25">
      <c r="A535" s="34" t="s">
        <v>44</v>
      </c>
      <c r="B535" s="5" t="s">
        <v>898</v>
      </c>
      <c r="C535" s="4" t="s">
        <v>83</v>
      </c>
      <c r="D535" s="4" t="s">
        <v>159</v>
      </c>
      <c r="E535" s="4" t="s">
        <v>46</v>
      </c>
      <c r="F535" s="7">
        <f>SUM('4.Ведомст'!G429)</f>
        <v>2147.5</v>
      </c>
      <c r="G535" s="7">
        <f>SUM('4.Ведомст'!H429)</f>
        <v>2147.5</v>
      </c>
      <c r="H535" s="7">
        <f t="shared" si="99"/>
        <v>100</v>
      </c>
    </row>
    <row r="536" spans="1:8" x14ac:dyDescent="0.25">
      <c r="A536" s="68" t="s">
        <v>591</v>
      </c>
      <c r="B536" s="70" t="s">
        <v>592</v>
      </c>
      <c r="C536" s="5"/>
      <c r="D536" s="4"/>
      <c r="E536" s="4"/>
      <c r="F536" s="26">
        <f t="shared" ref="F536:G537" si="107">SUM(F537)</f>
        <v>41792.5</v>
      </c>
      <c r="G536" s="26">
        <f t="shared" si="107"/>
        <v>42154.5</v>
      </c>
      <c r="H536" s="26">
        <f t="shared" si="99"/>
        <v>100.86618412394569</v>
      </c>
    </row>
    <row r="537" spans="1:8" x14ac:dyDescent="0.25">
      <c r="A537" s="34" t="s">
        <v>27</v>
      </c>
      <c r="B537" s="5" t="s">
        <v>593</v>
      </c>
      <c r="C537" s="5"/>
      <c r="D537" s="4"/>
      <c r="E537" s="4"/>
      <c r="F537" s="7">
        <f t="shared" si="107"/>
        <v>41792.5</v>
      </c>
      <c r="G537" s="7">
        <f t="shared" si="107"/>
        <v>42154.5</v>
      </c>
      <c r="H537" s="7">
        <f t="shared" si="99"/>
        <v>100.86618412394569</v>
      </c>
    </row>
    <row r="538" spans="1:8" ht="31.5" x14ac:dyDescent="0.25">
      <c r="A538" s="34" t="s">
        <v>44</v>
      </c>
      <c r="B538" s="5" t="s">
        <v>593</v>
      </c>
      <c r="C538" s="5" t="s">
        <v>83</v>
      </c>
      <c r="D538" s="4" t="s">
        <v>159</v>
      </c>
      <c r="E538" s="4" t="s">
        <v>46</v>
      </c>
      <c r="F538" s="7">
        <f>SUM('4.Ведомст'!G432)</f>
        <v>41792.5</v>
      </c>
      <c r="G538" s="7">
        <f>SUM('4.Ведомст'!H432)</f>
        <v>42154.5</v>
      </c>
      <c r="H538" s="7">
        <f t="shared" si="99"/>
        <v>100.86618412394569</v>
      </c>
    </row>
    <row r="539" spans="1:8" ht="47.25" x14ac:dyDescent="0.25">
      <c r="A539" s="68" t="s">
        <v>585</v>
      </c>
      <c r="B539" s="70" t="s">
        <v>581</v>
      </c>
      <c r="C539" s="4"/>
      <c r="D539" s="4"/>
      <c r="E539" s="4"/>
      <c r="F539" s="26">
        <f>SUM(F540)+F542</f>
        <v>3351.6</v>
      </c>
      <c r="G539" s="26">
        <f t="shared" ref="G539" si="108">SUM(G540)+G542</f>
        <v>3328.5</v>
      </c>
      <c r="H539" s="26">
        <f t="shared" si="99"/>
        <v>99.310776942355901</v>
      </c>
    </row>
    <row r="540" spans="1:8" x14ac:dyDescent="0.25">
      <c r="A540" s="80" t="s">
        <v>27</v>
      </c>
      <c r="B540" s="5" t="s">
        <v>582</v>
      </c>
      <c r="C540" s="4"/>
      <c r="D540" s="4"/>
      <c r="E540" s="4"/>
      <c r="F540" s="7">
        <f t="shared" ref="F540:G540" si="109">SUM(F541)</f>
        <v>3351.6</v>
      </c>
      <c r="G540" s="7">
        <f t="shared" si="109"/>
        <v>3328.5</v>
      </c>
      <c r="H540" s="7">
        <f t="shared" si="99"/>
        <v>99.310776942355901</v>
      </c>
    </row>
    <row r="541" spans="1:8" ht="31.5" x14ac:dyDescent="0.25">
      <c r="A541" s="80" t="s">
        <v>44</v>
      </c>
      <c r="B541" s="5" t="s">
        <v>582</v>
      </c>
      <c r="C541" s="4" t="s">
        <v>83</v>
      </c>
      <c r="D541" s="4" t="s">
        <v>159</v>
      </c>
      <c r="E541" s="4" t="s">
        <v>46</v>
      </c>
      <c r="F541" s="7">
        <f>SUM('4.Ведомст'!G341)</f>
        <v>3351.6</v>
      </c>
      <c r="G541" s="7">
        <f>SUM('4.Ведомст'!H341)</f>
        <v>3328.5</v>
      </c>
      <c r="H541" s="7">
        <f t="shared" si="99"/>
        <v>99.310776942355901</v>
      </c>
    </row>
    <row r="542" spans="1:8" ht="47.25" hidden="1" x14ac:dyDescent="0.25">
      <c r="A542" s="34" t="s">
        <v>768</v>
      </c>
      <c r="B542" s="5" t="s">
        <v>769</v>
      </c>
      <c r="C542" s="5"/>
      <c r="D542" s="4"/>
      <c r="E542" s="4"/>
      <c r="F542" s="7">
        <f>SUM(F543)</f>
        <v>0</v>
      </c>
      <c r="G542" s="7">
        <f t="shared" ref="G542" si="110">SUM(G543)</f>
        <v>0</v>
      </c>
      <c r="H542" s="7" t="e">
        <f t="shared" si="99"/>
        <v>#DIV/0!</v>
      </c>
    </row>
    <row r="543" spans="1:8" ht="31.5" hidden="1" x14ac:dyDescent="0.25">
      <c r="A543" s="34" t="s">
        <v>44</v>
      </c>
      <c r="B543" s="5" t="s">
        <v>769</v>
      </c>
      <c r="C543" s="5" t="s">
        <v>83</v>
      </c>
      <c r="D543" s="4"/>
      <c r="E543" s="4"/>
      <c r="F543" s="7">
        <f>SUM('4.Ведомст'!G343)</f>
        <v>0</v>
      </c>
      <c r="G543" s="7">
        <f>SUM('4.Ведомст'!H343)</f>
        <v>0</v>
      </c>
      <c r="H543" s="7" t="e">
        <f t="shared" si="99"/>
        <v>#DIV/0!</v>
      </c>
    </row>
    <row r="544" spans="1:8" ht="47.25" x14ac:dyDescent="0.25">
      <c r="A544" s="68" t="s">
        <v>586</v>
      </c>
      <c r="B544" s="70" t="s">
        <v>583</v>
      </c>
      <c r="C544" s="4"/>
      <c r="D544" s="4"/>
      <c r="E544" s="4"/>
      <c r="F544" s="26">
        <f t="shared" ref="F544:G545" si="111">SUM(F545)</f>
        <v>3539.7</v>
      </c>
      <c r="G544" s="26">
        <f t="shared" si="111"/>
        <v>3539.7</v>
      </c>
      <c r="H544" s="26">
        <f t="shared" si="99"/>
        <v>100</v>
      </c>
    </row>
    <row r="545" spans="1:8" x14ac:dyDescent="0.25">
      <c r="A545" s="80" t="s">
        <v>27</v>
      </c>
      <c r="B545" s="5" t="s">
        <v>584</v>
      </c>
      <c r="C545" s="4"/>
      <c r="D545" s="4"/>
      <c r="E545" s="4"/>
      <c r="F545" s="7">
        <f t="shared" si="111"/>
        <v>3539.7</v>
      </c>
      <c r="G545" s="7">
        <f t="shared" si="111"/>
        <v>3539.7</v>
      </c>
      <c r="H545" s="7">
        <f t="shared" si="99"/>
        <v>100</v>
      </c>
    </row>
    <row r="546" spans="1:8" ht="31.5" x14ac:dyDescent="0.25">
      <c r="A546" s="80" t="s">
        <v>44</v>
      </c>
      <c r="B546" s="5" t="s">
        <v>584</v>
      </c>
      <c r="C546" s="4" t="s">
        <v>83</v>
      </c>
      <c r="D546" s="4"/>
      <c r="E546" s="4"/>
      <c r="F546" s="7">
        <f>SUM('4.Ведомст'!G346)</f>
        <v>3539.7</v>
      </c>
      <c r="G546" s="7">
        <f>SUM('4.Ведомст'!H346)</f>
        <v>3539.7</v>
      </c>
      <c r="H546" s="7">
        <f t="shared" si="99"/>
        <v>100</v>
      </c>
    </row>
    <row r="547" spans="1:8" s="27" customFormat="1" ht="47.25" x14ac:dyDescent="0.25">
      <c r="A547" s="67" t="s">
        <v>569</v>
      </c>
      <c r="B547" s="24" t="s">
        <v>427</v>
      </c>
      <c r="C547" s="24"/>
      <c r="D547" s="24"/>
      <c r="E547" s="24"/>
      <c r="F547" s="26">
        <f>SUM(F548+F550+F555)</f>
        <v>865266.3</v>
      </c>
      <c r="G547" s="26">
        <f t="shared" ref="G547" si="112">SUM(G548+G550+G555)</f>
        <v>862974.7</v>
      </c>
      <c r="H547" s="26">
        <f t="shared" si="99"/>
        <v>99.735156679510098</v>
      </c>
    </row>
    <row r="548" spans="1:8" s="27" customFormat="1" x14ac:dyDescent="0.25">
      <c r="A548" s="2" t="s">
        <v>719</v>
      </c>
      <c r="B548" s="31" t="s">
        <v>717</v>
      </c>
      <c r="C548" s="81"/>
      <c r="D548" s="24"/>
      <c r="E548" s="24"/>
      <c r="F548" s="7">
        <f>SUM(F549)</f>
        <v>859010</v>
      </c>
      <c r="G548" s="7">
        <f t="shared" ref="G548" si="113">SUM(G549)</f>
        <v>859010</v>
      </c>
      <c r="H548" s="7">
        <f t="shared" si="99"/>
        <v>100</v>
      </c>
    </row>
    <row r="549" spans="1:8" s="27" customFormat="1" ht="31.5" x14ac:dyDescent="0.25">
      <c r="A549" s="2" t="s">
        <v>255</v>
      </c>
      <c r="B549" s="31" t="s">
        <v>717</v>
      </c>
      <c r="C549" s="81" t="s">
        <v>234</v>
      </c>
      <c r="D549" s="4" t="s">
        <v>105</v>
      </c>
      <c r="E549" s="4" t="s">
        <v>36</v>
      </c>
      <c r="F549" s="7">
        <f>SUM('4.Ведомст'!G478)</f>
        <v>859010</v>
      </c>
      <c r="G549" s="7">
        <f>SUM('4.Ведомст'!H478)</f>
        <v>859010</v>
      </c>
      <c r="H549" s="7">
        <f t="shared" si="99"/>
        <v>100</v>
      </c>
    </row>
    <row r="550" spans="1:8" s="27" customFormat="1" hidden="1" x14ac:dyDescent="0.25">
      <c r="A550" s="80" t="s">
        <v>27</v>
      </c>
      <c r="B550" s="51" t="s">
        <v>511</v>
      </c>
      <c r="C550" s="4"/>
      <c r="D550" s="4"/>
      <c r="E550" s="4"/>
      <c r="F550" s="7">
        <f>SUM(F553)+F551</f>
        <v>0</v>
      </c>
      <c r="G550" s="7">
        <f t="shared" ref="G550" si="114">SUM(G553)+G551</f>
        <v>0</v>
      </c>
      <c r="H550" s="7"/>
    </row>
    <row r="551" spans="1:8" s="27" customFormat="1" ht="31.5" hidden="1" x14ac:dyDescent="0.25">
      <c r="A551" s="80" t="s">
        <v>44</v>
      </c>
      <c r="B551" s="51" t="s">
        <v>747</v>
      </c>
      <c r="C551" s="4"/>
      <c r="D551" s="4"/>
      <c r="E551" s="4"/>
      <c r="F551" s="7">
        <f>SUM(F552)</f>
        <v>0</v>
      </c>
      <c r="G551" s="7">
        <f t="shared" ref="G551" si="115">SUM(G552)</f>
        <v>0</v>
      </c>
      <c r="H551" s="7"/>
    </row>
    <row r="552" spans="1:8" s="27" customFormat="1" ht="31.5" hidden="1" x14ac:dyDescent="0.25">
      <c r="A552" s="32" t="s">
        <v>645</v>
      </c>
      <c r="B552" s="51" t="s">
        <v>644</v>
      </c>
      <c r="C552" s="4" t="s">
        <v>83</v>
      </c>
      <c r="D552" s="4" t="s">
        <v>105</v>
      </c>
      <c r="E552" s="4" t="s">
        <v>36</v>
      </c>
      <c r="F552" s="7">
        <f>SUM('4.Ведомст'!G979)</f>
        <v>0</v>
      </c>
      <c r="G552" s="7">
        <f>SUM('4.Ведомст'!H979)</f>
        <v>0</v>
      </c>
      <c r="H552" s="7"/>
    </row>
    <row r="553" spans="1:8" s="27" customFormat="1" hidden="1" x14ac:dyDescent="0.25">
      <c r="A553" s="32" t="s">
        <v>317</v>
      </c>
      <c r="B553" s="51" t="s">
        <v>747</v>
      </c>
      <c r="C553" s="4"/>
      <c r="D553" s="4"/>
      <c r="E553" s="4"/>
      <c r="F553" s="7">
        <f t="shared" ref="F553:G553" si="116">SUM(F554)</f>
        <v>0</v>
      </c>
      <c r="G553" s="7">
        <f t="shared" si="116"/>
        <v>0</v>
      </c>
      <c r="H553" s="7"/>
    </row>
    <row r="554" spans="1:8" s="27" customFormat="1" ht="31.5" hidden="1" x14ac:dyDescent="0.25">
      <c r="A554" s="80" t="s">
        <v>44</v>
      </c>
      <c r="B554" s="51" t="s">
        <v>747</v>
      </c>
      <c r="C554" s="4" t="s">
        <v>83</v>
      </c>
      <c r="D554" s="4" t="s">
        <v>105</v>
      </c>
      <c r="E554" s="4" t="s">
        <v>36</v>
      </c>
      <c r="F554" s="7">
        <f>SUM('4.Ведомст'!G981)</f>
        <v>0</v>
      </c>
      <c r="G554" s="7">
        <f>SUM('4.Ведомст'!H981)</f>
        <v>0</v>
      </c>
      <c r="H554" s="7"/>
    </row>
    <row r="555" spans="1:8" s="27" customFormat="1" ht="31.5" x14ac:dyDescent="0.25">
      <c r="A555" s="2" t="s">
        <v>254</v>
      </c>
      <c r="B555" s="31" t="s">
        <v>605</v>
      </c>
      <c r="C555" s="4"/>
      <c r="D555" s="4"/>
      <c r="E555" s="4"/>
      <c r="F555" s="7">
        <f>SUM(F556)</f>
        <v>6256.3</v>
      </c>
      <c r="G555" s="7">
        <f>SUM(G556)</f>
        <v>3964.7</v>
      </c>
      <c r="H555" s="7">
        <f t="shared" si="99"/>
        <v>63.371321707718621</v>
      </c>
    </row>
    <row r="556" spans="1:8" s="27" customFormat="1" ht="31.5" x14ac:dyDescent="0.25">
      <c r="A556" s="2" t="s">
        <v>255</v>
      </c>
      <c r="B556" s="31" t="s">
        <v>605</v>
      </c>
      <c r="C556" s="4" t="s">
        <v>234</v>
      </c>
      <c r="D556" s="4" t="s">
        <v>105</v>
      </c>
      <c r="E556" s="4" t="s">
        <v>162</v>
      </c>
      <c r="F556" s="7">
        <f>SUM('4.Ведомст'!G510)</f>
        <v>6256.3</v>
      </c>
      <c r="G556" s="7">
        <f>SUM('4.Ведомст'!H510)</f>
        <v>3964.7</v>
      </c>
      <c r="H556" s="7">
        <f t="shared" si="99"/>
        <v>63.371321707718621</v>
      </c>
    </row>
    <row r="557" spans="1:8" s="27" customFormat="1" ht="31.5" x14ac:dyDescent="0.25">
      <c r="A557" s="23" t="s">
        <v>565</v>
      </c>
      <c r="B557" s="29" t="s">
        <v>304</v>
      </c>
      <c r="C557" s="24"/>
      <c r="D557" s="24"/>
      <c r="E557" s="24"/>
      <c r="F557" s="26">
        <f>SUM(F558+F692+F711+F734)</f>
        <v>3045608.6999999993</v>
      </c>
      <c r="G557" s="26">
        <f>SUM(G558+G692+G711+G734)</f>
        <v>3037620.3999999994</v>
      </c>
      <c r="H557" s="26">
        <f t="shared" si="99"/>
        <v>99.737710888467063</v>
      </c>
    </row>
    <row r="558" spans="1:8" s="27" customFormat="1" ht="47.25" x14ac:dyDescent="0.25">
      <c r="A558" s="80" t="s">
        <v>718</v>
      </c>
      <c r="B558" s="31" t="s">
        <v>622</v>
      </c>
      <c r="C558" s="24"/>
      <c r="D558" s="24"/>
      <c r="E558" s="24"/>
      <c r="F558" s="7">
        <f>SUM(F559+F633+F651+F681+F601)+F644+F688</f>
        <v>2915006.0999999992</v>
      </c>
      <c r="G558" s="7">
        <f>SUM(G559+G633+G651+G681+G601)+G644+G688</f>
        <v>2907179.7999999993</v>
      </c>
      <c r="H558" s="7">
        <f t="shared" si="99"/>
        <v>99.731516856860097</v>
      </c>
    </row>
    <row r="559" spans="1:8" s="27" customFormat="1" x14ac:dyDescent="0.25">
      <c r="A559" s="80" t="s">
        <v>27</v>
      </c>
      <c r="B559" s="22" t="s">
        <v>623</v>
      </c>
      <c r="C559" s="22"/>
      <c r="D559" s="4"/>
      <c r="E559" s="4"/>
      <c r="F559" s="7">
        <f>SUM(F572+F586+F563+F566+F605+F610+F578+F622+F590+F616+F595+F608+F592+F588+F583+F626+F624+F628)+F598+F613+F560+F619</f>
        <v>255936.2</v>
      </c>
      <c r="G559" s="7">
        <f>SUM(G572+G586+G563+G566+G605+G610+G578+G622+G590+G616+G595+G608+G592+G588+G583+G626+G624+G628)+G598+G613+G560+G619</f>
        <v>254143.89999999997</v>
      </c>
      <c r="H559" s="7">
        <f t="shared" si="99"/>
        <v>99.299708286674544</v>
      </c>
    </row>
    <row r="560" spans="1:8" s="27" customFormat="1" ht="110.25" x14ac:dyDescent="0.25">
      <c r="A560" s="78" t="s">
        <v>1000</v>
      </c>
      <c r="B560" s="22" t="s">
        <v>990</v>
      </c>
      <c r="C560" s="22"/>
      <c r="D560" s="4"/>
      <c r="E560" s="4"/>
      <c r="F560" s="7">
        <f>SUM(F561:F562)</f>
        <v>1844.7</v>
      </c>
      <c r="G560" s="7">
        <f>SUM(G561:G562)</f>
        <v>409.79999999999995</v>
      </c>
      <c r="H560" s="7">
        <f t="shared" si="99"/>
        <v>22.214994308017559</v>
      </c>
    </row>
    <row r="561" spans="1:8" s="27" customFormat="1" ht="31.5" x14ac:dyDescent="0.25">
      <c r="A561" s="147" t="s">
        <v>44</v>
      </c>
      <c r="B561" s="22" t="s">
        <v>990</v>
      </c>
      <c r="C561" s="22" t="s">
        <v>83</v>
      </c>
      <c r="D561" s="4"/>
      <c r="E561" s="4"/>
      <c r="F561" s="7">
        <f>SUM('4.Ведомст'!G986)</f>
        <v>1605.5</v>
      </c>
      <c r="G561" s="7">
        <f>SUM('4.Ведомст'!H986)</f>
        <v>170.6</v>
      </c>
      <c r="H561" s="7">
        <f t="shared" si="99"/>
        <v>10.625973217066335</v>
      </c>
    </row>
    <row r="562" spans="1:8" s="27" customFormat="1" ht="31.5" x14ac:dyDescent="0.25">
      <c r="A562" s="147" t="s">
        <v>216</v>
      </c>
      <c r="B562" s="22" t="s">
        <v>990</v>
      </c>
      <c r="C562" s="22" t="s">
        <v>114</v>
      </c>
      <c r="D562" s="4" t="s">
        <v>105</v>
      </c>
      <c r="E562" s="4" t="s">
        <v>36</v>
      </c>
      <c r="F562" s="7">
        <f>SUM('4.Ведомст'!G987)</f>
        <v>239.2</v>
      </c>
      <c r="G562" s="7">
        <f>SUM('4.Ведомст'!H987)</f>
        <v>239.2</v>
      </c>
      <c r="H562" s="7">
        <f t="shared" si="99"/>
        <v>100</v>
      </c>
    </row>
    <row r="563" spans="1:8" s="27" customFormat="1" ht="31.5" x14ac:dyDescent="0.25">
      <c r="A563" s="33" t="s">
        <v>885</v>
      </c>
      <c r="B563" s="4" t="s">
        <v>666</v>
      </c>
      <c r="C563" s="81"/>
      <c r="D563" s="9"/>
      <c r="E563" s="4"/>
      <c r="F563" s="9">
        <f>SUM(F564:F565)</f>
        <v>2877.3</v>
      </c>
      <c r="G563" s="9">
        <f>SUM(G564:G565)</f>
        <v>2876.5</v>
      </c>
      <c r="H563" s="7">
        <f t="shared" si="99"/>
        <v>99.972196156118571</v>
      </c>
    </row>
    <row r="564" spans="1:8" s="27" customFormat="1" ht="31.5" x14ac:dyDescent="0.25">
      <c r="A564" s="80" t="s">
        <v>44</v>
      </c>
      <c r="B564" s="22" t="s">
        <v>666</v>
      </c>
      <c r="C564" s="81" t="s">
        <v>83</v>
      </c>
      <c r="D564" s="4" t="s">
        <v>105</v>
      </c>
      <c r="E564" s="4" t="s">
        <v>46</v>
      </c>
      <c r="F564" s="9">
        <f>SUM('4.Ведомст'!G1120)</f>
        <v>836.1</v>
      </c>
      <c r="G564" s="9">
        <f>SUM('4.Ведомст'!H1120)</f>
        <v>835.3</v>
      </c>
      <c r="H564" s="7">
        <f t="shared" si="99"/>
        <v>99.90431766535103</v>
      </c>
    </row>
    <row r="565" spans="1:8" s="27" customFormat="1" ht="31.5" hidden="1" x14ac:dyDescent="0.25">
      <c r="A565" s="80" t="s">
        <v>216</v>
      </c>
      <c r="B565" s="22" t="s">
        <v>666</v>
      </c>
      <c r="C565" s="81" t="s">
        <v>114</v>
      </c>
      <c r="D565" s="4" t="s">
        <v>105</v>
      </c>
      <c r="E565" s="4" t="s">
        <v>46</v>
      </c>
      <c r="F565" s="9">
        <f>SUM('4.Ведомст'!G1121)</f>
        <v>2041.2</v>
      </c>
      <c r="G565" s="9">
        <f>SUM('4.Ведомст'!H1121)</f>
        <v>2041.2</v>
      </c>
      <c r="H565" s="7">
        <f t="shared" si="99"/>
        <v>100</v>
      </c>
    </row>
    <row r="566" spans="1:8" s="27" customFormat="1" x14ac:dyDescent="0.25">
      <c r="A566" s="80" t="s">
        <v>308</v>
      </c>
      <c r="B566" s="31" t="s">
        <v>624</v>
      </c>
      <c r="C566" s="4"/>
      <c r="D566" s="7"/>
      <c r="E566" s="4"/>
      <c r="F566" s="7">
        <f>SUM(F567:F571)</f>
        <v>2871.5</v>
      </c>
      <c r="G566" s="7">
        <f>SUM(G567:G571)</f>
        <v>2871.5</v>
      </c>
      <c r="H566" s="7">
        <f t="shared" si="99"/>
        <v>100</v>
      </c>
    </row>
    <row r="567" spans="1:8" s="27" customFormat="1" ht="31.5" x14ac:dyDescent="0.25">
      <c r="A567" s="111" t="s">
        <v>44</v>
      </c>
      <c r="B567" s="31" t="s">
        <v>624</v>
      </c>
      <c r="C567" s="4" t="s">
        <v>83</v>
      </c>
      <c r="D567" s="4" t="s">
        <v>105</v>
      </c>
      <c r="E567" s="4" t="s">
        <v>26</v>
      </c>
      <c r="F567" s="7">
        <f>SUM('4.Ведомст'!G920)</f>
        <v>490</v>
      </c>
      <c r="G567" s="7">
        <f>SUM('4.Ведомст'!H920)</f>
        <v>490</v>
      </c>
      <c r="H567" s="7">
        <f t="shared" si="99"/>
        <v>100</v>
      </c>
    </row>
    <row r="568" spans="1:8" s="27" customFormat="1" hidden="1" x14ac:dyDescent="0.25">
      <c r="A568" s="80" t="s">
        <v>34</v>
      </c>
      <c r="B568" s="31" t="s">
        <v>624</v>
      </c>
      <c r="C568" s="4" t="s">
        <v>91</v>
      </c>
      <c r="D568" s="4" t="s">
        <v>105</v>
      </c>
      <c r="E568" s="4" t="s">
        <v>26</v>
      </c>
      <c r="F568" s="7">
        <f>SUM('4.Ведомст'!G921)</f>
        <v>0</v>
      </c>
      <c r="G568" s="7">
        <f>SUM('4.Ведомст'!H921)</f>
        <v>0</v>
      </c>
      <c r="H568" s="7" t="e">
        <f t="shared" si="99"/>
        <v>#DIV/0!</v>
      </c>
    </row>
    <row r="569" spans="1:8" s="27" customFormat="1" ht="31.5" x14ac:dyDescent="0.25">
      <c r="A569" s="111" t="s">
        <v>44</v>
      </c>
      <c r="B569" s="31" t="s">
        <v>624</v>
      </c>
      <c r="C569" s="4" t="s">
        <v>83</v>
      </c>
      <c r="D569" s="4" t="s">
        <v>105</v>
      </c>
      <c r="E569" s="4" t="s">
        <v>162</v>
      </c>
      <c r="F569" s="7">
        <f>SUM('4.Ведомст'!G1152)</f>
        <v>94</v>
      </c>
      <c r="G569" s="7">
        <f>SUM('4.Ведомст'!H1152)</f>
        <v>94</v>
      </c>
      <c r="H569" s="7">
        <f t="shared" si="99"/>
        <v>100</v>
      </c>
    </row>
    <row r="570" spans="1:8" s="27" customFormat="1" x14ac:dyDescent="0.25">
      <c r="A570" s="111" t="s">
        <v>34</v>
      </c>
      <c r="B570" s="31" t="s">
        <v>624</v>
      </c>
      <c r="C570" s="4" t="s">
        <v>91</v>
      </c>
      <c r="D570" s="4" t="s">
        <v>105</v>
      </c>
      <c r="E570" s="4" t="s">
        <v>162</v>
      </c>
      <c r="F570" s="7">
        <f>SUM('4.Ведомст'!G1153)</f>
        <v>86</v>
      </c>
      <c r="G570" s="7">
        <f>SUM('4.Ведомст'!H1153)</f>
        <v>86</v>
      </c>
      <c r="H570" s="7">
        <f t="shared" si="99"/>
        <v>100</v>
      </c>
    </row>
    <row r="571" spans="1:8" s="27" customFormat="1" ht="31.5" x14ac:dyDescent="0.25">
      <c r="A571" s="80" t="s">
        <v>44</v>
      </c>
      <c r="B571" s="31" t="s">
        <v>624</v>
      </c>
      <c r="C571" s="4" t="s">
        <v>114</v>
      </c>
      <c r="D571" s="4" t="s">
        <v>105</v>
      </c>
      <c r="E571" s="4" t="s">
        <v>26</v>
      </c>
      <c r="F571" s="7">
        <f>SUM('4.Ведомст'!G922)</f>
        <v>2201.5</v>
      </c>
      <c r="G571" s="7">
        <f>SUM('4.Ведомст'!H922)</f>
        <v>2201.5</v>
      </c>
      <c r="H571" s="7">
        <f t="shared" si="99"/>
        <v>100</v>
      </c>
    </row>
    <row r="572" spans="1:8" s="27" customFormat="1" x14ac:dyDescent="0.25">
      <c r="A572" s="32" t="s">
        <v>317</v>
      </c>
      <c r="B572" s="6" t="s">
        <v>636</v>
      </c>
      <c r="C572" s="81"/>
      <c r="D572" s="4"/>
      <c r="E572" s="4"/>
      <c r="F572" s="9">
        <f>SUM(F573:F577)</f>
        <v>13285.300000000001</v>
      </c>
      <c r="G572" s="9">
        <f>SUM(G573:G577)</f>
        <v>13250.7</v>
      </c>
      <c r="H572" s="7">
        <f t="shared" si="99"/>
        <v>99.739561771281032</v>
      </c>
    </row>
    <row r="573" spans="1:8" s="27" customFormat="1" ht="31.5" x14ac:dyDescent="0.25">
      <c r="A573" s="80" t="s">
        <v>44</v>
      </c>
      <c r="B573" s="6" t="s">
        <v>636</v>
      </c>
      <c r="C573" s="22">
        <v>200</v>
      </c>
      <c r="D573" s="4" t="s">
        <v>105</v>
      </c>
      <c r="E573" s="4" t="s">
        <v>36</v>
      </c>
      <c r="F573" s="7">
        <f>SUM('4.Ведомст'!G989)</f>
        <v>7594.8</v>
      </c>
      <c r="G573" s="7">
        <f>SUM('4.Ведомст'!H989)</f>
        <v>7560.2</v>
      </c>
      <c r="H573" s="7">
        <f t="shared" si="99"/>
        <v>99.544425132985722</v>
      </c>
    </row>
    <row r="574" spans="1:8" s="27" customFormat="1" ht="31.5" x14ac:dyDescent="0.25">
      <c r="A574" s="111" t="s">
        <v>44</v>
      </c>
      <c r="B574" s="6" t="s">
        <v>636</v>
      </c>
      <c r="C574" s="22">
        <v>200</v>
      </c>
      <c r="D574" s="4" t="s">
        <v>105</v>
      </c>
      <c r="E574" s="4" t="s">
        <v>162</v>
      </c>
      <c r="F574" s="7">
        <f>SUM('4.Ведомст'!G1155)</f>
        <v>926.8</v>
      </c>
      <c r="G574" s="7">
        <f>SUM('4.Ведомст'!H1155)</f>
        <v>926.8</v>
      </c>
      <c r="H574" s="7">
        <f t="shared" si="99"/>
        <v>100</v>
      </c>
    </row>
    <row r="575" spans="1:8" s="27" customFormat="1" x14ac:dyDescent="0.25">
      <c r="A575" s="80" t="s">
        <v>34</v>
      </c>
      <c r="B575" s="6" t="s">
        <v>636</v>
      </c>
      <c r="C575" s="22">
        <v>300</v>
      </c>
      <c r="D575" s="4" t="s">
        <v>105</v>
      </c>
      <c r="E575" s="4" t="s">
        <v>36</v>
      </c>
      <c r="F575" s="7">
        <f>SUM('4.Ведомст'!G990)</f>
        <v>37.5</v>
      </c>
      <c r="G575" s="7">
        <f>SUM('4.Ведомст'!H990)</f>
        <v>37.5</v>
      </c>
      <c r="H575" s="7">
        <f t="shared" si="99"/>
        <v>100</v>
      </c>
    </row>
    <row r="576" spans="1:8" s="27" customFormat="1" x14ac:dyDescent="0.25">
      <c r="A576" s="111" t="s">
        <v>34</v>
      </c>
      <c r="B576" s="6" t="s">
        <v>636</v>
      </c>
      <c r="C576" s="22">
        <v>300</v>
      </c>
      <c r="D576" s="4" t="s">
        <v>105</v>
      </c>
      <c r="E576" s="4" t="s">
        <v>162</v>
      </c>
      <c r="F576" s="7">
        <f>SUM('4.Ведомст'!G1156)</f>
        <v>240.2</v>
      </c>
      <c r="G576" s="7">
        <f>SUM('4.Ведомст'!H1156)</f>
        <v>240.2</v>
      </c>
      <c r="H576" s="7">
        <f t="shared" si="99"/>
        <v>100</v>
      </c>
    </row>
    <row r="577" spans="1:8" s="27" customFormat="1" ht="31.5" x14ac:dyDescent="0.25">
      <c r="A577" s="80" t="s">
        <v>64</v>
      </c>
      <c r="B577" s="6" t="s">
        <v>636</v>
      </c>
      <c r="C577" s="22">
        <v>600</v>
      </c>
      <c r="D577" s="4" t="s">
        <v>105</v>
      </c>
      <c r="E577" s="4" t="s">
        <v>36</v>
      </c>
      <c r="F577" s="7">
        <f>SUM('4.Ведомст'!G991)</f>
        <v>4486</v>
      </c>
      <c r="G577" s="7">
        <f>SUM('4.Ведомст'!H991)</f>
        <v>4486</v>
      </c>
      <c r="H577" s="7">
        <f t="shared" si="99"/>
        <v>100</v>
      </c>
    </row>
    <row r="578" spans="1:8" s="27" customFormat="1" ht="47.25" x14ac:dyDescent="0.25">
      <c r="A578" s="80" t="s">
        <v>646</v>
      </c>
      <c r="B578" s="22" t="s">
        <v>647</v>
      </c>
      <c r="C578" s="4"/>
      <c r="D578" s="4"/>
      <c r="E578" s="4"/>
      <c r="F578" s="7">
        <f>SUM(F579:F582)</f>
        <v>6423.2</v>
      </c>
      <c r="G578" s="7">
        <f>SUM(G579:G582)</f>
        <v>6321.2</v>
      </c>
      <c r="H578" s="7">
        <f t="shared" ref="H578:H641" si="117">SUM(G578/F578*100)</f>
        <v>98.412006476522606</v>
      </c>
    </row>
    <row r="579" spans="1:8" s="27" customFormat="1" ht="31.5" x14ac:dyDescent="0.25">
      <c r="A579" s="80" t="s">
        <v>44</v>
      </c>
      <c r="B579" s="22" t="s">
        <v>647</v>
      </c>
      <c r="C579" s="4" t="s">
        <v>83</v>
      </c>
      <c r="D579" s="4" t="s">
        <v>105</v>
      </c>
      <c r="E579" s="4" t="s">
        <v>36</v>
      </c>
      <c r="F579" s="7">
        <f>SUM('4.Ведомст'!G993)</f>
        <v>2329.6999999999998</v>
      </c>
      <c r="G579" s="7">
        <f>SUM('4.Ведомст'!H993)</f>
        <v>2256.9</v>
      </c>
      <c r="H579" s="7">
        <f t="shared" si="117"/>
        <v>96.8751341374426</v>
      </c>
    </row>
    <row r="580" spans="1:8" s="27" customFormat="1" x14ac:dyDescent="0.25">
      <c r="A580" s="80" t="s">
        <v>34</v>
      </c>
      <c r="B580" s="22" t="s">
        <v>647</v>
      </c>
      <c r="C580" s="4" t="s">
        <v>91</v>
      </c>
      <c r="D580" s="4" t="s">
        <v>23</v>
      </c>
      <c r="E580" s="4" t="s">
        <v>9</v>
      </c>
      <c r="F580" s="7">
        <f>SUM('4.Ведомст'!G1215)</f>
        <v>282.7</v>
      </c>
      <c r="G580" s="7">
        <f>SUM('4.Ведомст'!H1215)</f>
        <v>253.5</v>
      </c>
      <c r="H580" s="7">
        <f t="shared" si="117"/>
        <v>89.671029359745319</v>
      </c>
    </row>
    <row r="581" spans="1:8" s="27" customFormat="1" ht="31.5" x14ac:dyDescent="0.25">
      <c r="A581" s="80" t="s">
        <v>216</v>
      </c>
      <c r="B581" s="22" t="s">
        <v>647</v>
      </c>
      <c r="C581" s="4" t="s">
        <v>114</v>
      </c>
      <c r="D581" s="4" t="s">
        <v>105</v>
      </c>
      <c r="E581" s="4" t="s">
        <v>36</v>
      </c>
      <c r="F581" s="7">
        <f>SUM('4.Ведомст'!G994)</f>
        <v>3570.5</v>
      </c>
      <c r="G581" s="7">
        <f>SUM('4.Ведомст'!H994)</f>
        <v>3570.5</v>
      </c>
      <c r="H581" s="7">
        <f t="shared" si="117"/>
        <v>100</v>
      </c>
    </row>
    <row r="582" spans="1:8" s="27" customFormat="1" ht="31.5" x14ac:dyDescent="0.25">
      <c r="A582" s="80" t="s">
        <v>216</v>
      </c>
      <c r="B582" s="22" t="s">
        <v>647</v>
      </c>
      <c r="C582" s="4" t="s">
        <v>114</v>
      </c>
      <c r="D582" s="4" t="s">
        <v>23</v>
      </c>
      <c r="E582" s="4" t="s">
        <v>9</v>
      </c>
      <c r="F582" s="7">
        <f>SUM('4.Ведомст'!G1216)</f>
        <v>240.3</v>
      </c>
      <c r="G582" s="7">
        <f>SUM('4.Ведомст'!H1216)</f>
        <v>240.3</v>
      </c>
      <c r="H582" s="7">
        <f t="shared" si="117"/>
        <v>100</v>
      </c>
    </row>
    <row r="583" spans="1:8" s="27" customFormat="1" x14ac:dyDescent="0.25">
      <c r="A583" s="80" t="s">
        <v>819</v>
      </c>
      <c r="B583" s="22" t="s">
        <v>818</v>
      </c>
      <c r="C583" s="4"/>
      <c r="D583" s="4"/>
      <c r="E583" s="4"/>
      <c r="F583" s="7">
        <f>SUM(F584:F585)</f>
        <v>1259.5</v>
      </c>
      <c r="G583" s="7">
        <f>SUM(G584:G585)</f>
        <v>1184.8</v>
      </c>
      <c r="H583" s="7">
        <f t="shared" si="117"/>
        <v>94.069075029773714</v>
      </c>
    </row>
    <row r="584" spans="1:8" s="27" customFormat="1" ht="31.5" x14ac:dyDescent="0.25">
      <c r="A584" s="80" t="s">
        <v>44</v>
      </c>
      <c r="B584" s="22" t="s">
        <v>818</v>
      </c>
      <c r="C584" s="4" t="s">
        <v>83</v>
      </c>
      <c r="D584" s="4" t="s">
        <v>105</v>
      </c>
      <c r="E584" s="4" t="s">
        <v>36</v>
      </c>
      <c r="F584" s="7">
        <f>SUM('4.Ведомст'!G996)</f>
        <v>792.8</v>
      </c>
      <c r="G584" s="7">
        <f>SUM('4.Ведомст'!H996)</f>
        <v>718.1</v>
      </c>
      <c r="H584" s="7">
        <f t="shared" si="117"/>
        <v>90.577699293642794</v>
      </c>
    </row>
    <row r="585" spans="1:8" s="27" customFormat="1" ht="31.5" x14ac:dyDescent="0.25">
      <c r="A585" s="80" t="s">
        <v>216</v>
      </c>
      <c r="B585" s="22" t="s">
        <v>818</v>
      </c>
      <c r="C585" s="4" t="s">
        <v>114</v>
      </c>
      <c r="D585" s="4" t="s">
        <v>105</v>
      </c>
      <c r="E585" s="4" t="s">
        <v>36</v>
      </c>
      <c r="F585" s="7">
        <f>SUM('4.Ведомст'!G997)</f>
        <v>466.7</v>
      </c>
      <c r="G585" s="7">
        <f>SUM('4.Ведомст'!H997)</f>
        <v>466.7</v>
      </c>
      <c r="H585" s="7">
        <f t="shared" si="117"/>
        <v>100</v>
      </c>
    </row>
    <row r="586" spans="1:8" s="27" customFormat="1" x14ac:dyDescent="0.25">
      <c r="A586" s="80" t="s">
        <v>318</v>
      </c>
      <c r="B586" s="49" t="s">
        <v>637</v>
      </c>
      <c r="C586" s="4"/>
      <c r="D586" s="7"/>
      <c r="E586" s="4"/>
      <c r="F586" s="7">
        <f>F587</f>
        <v>2949.4</v>
      </c>
      <c r="G586" s="7">
        <f>G587</f>
        <v>2949.4</v>
      </c>
      <c r="H586" s="7">
        <f t="shared" si="117"/>
        <v>100</v>
      </c>
    </row>
    <row r="587" spans="1:8" s="27" customFormat="1" ht="31.5" x14ac:dyDescent="0.25">
      <c r="A587" s="80" t="s">
        <v>216</v>
      </c>
      <c r="B587" s="49" t="s">
        <v>637</v>
      </c>
      <c r="C587" s="4" t="s">
        <v>114</v>
      </c>
      <c r="D587" s="4" t="s">
        <v>105</v>
      </c>
      <c r="E587" s="4" t="s">
        <v>46</v>
      </c>
      <c r="F587" s="7">
        <f>SUM('4.Ведомст'!G1083)</f>
        <v>2949.4</v>
      </c>
      <c r="G587" s="7">
        <f>SUM('4.Ведомст'!H1083)</f>
        <v>2949.4</v>
      </c>
      <c r="H587" s="7">
        <f t="shared" si="117"/>
        <v>100</v>
      </c>
    </row>
    <row r="588" spans="1:8" s="27" customFormat="1" ht="31.5" x14ac:dyDescent="0.25">
      <c r="A588" s="80" t="s">
        <v>531</v>
      </c>
      <c r="B588" s="49" t="s">
        <v>754</v>
      </c>
      <c r="C588" s="4"/>
      <c r="D588" s="4"/>
      <c r="E588" s="4"/>
      <c r="F588" s="7">
        <f>SUM(F589)</f>
        <v>896.2</v>
      </c>
      <c r="G588" s="7">
        <f t="shared" ref="G588" si="118">SUM(G589)</f>
        <v>896.2</v>
      </c>
      <c r="H588" s="7">
        <f t="shared" si="117"/>
        <v>100</v>
      </c>
    </row>
    <row r="589" spans="1:8" s="27" customFormat="1" ht="31.5" x14ac:dyDescent="0.25">
      <c r="A589" s="80" t="s">
        <v>44</v>
      </c>
      <c r="B589" s="49" t="s">
        <v>754</v>
      </c>
      <c r="C589" s="4" t="s">
        <v>83</v>
      </c>
      <c r="D589" s="4" t="s">
        <v>105</v>
      </c>
      <c r="E589" s="4" t="s">
        <v>36</v>
      </c>
      <c r="F589" s="7">
        <f>SUM('4.Ведомст'!G999)</f>
        <v>896.2</v>
      </c>
      <c r="G589" s="7">
        <f>SUM('4.Ведомст'!H999)</f>
        <v>896.2</v>
      </c>
      <c r="H589" s="7">
        <f t="shared" si="117"/>
        <v>100</v>
      </c>
    </row>
    <row r="590" spans="1:8" s="27" customFormat="1" ht="31.5" x14ac:dyDescent="0.25">
      <c r="A590" s="32" t="s">
        <v>513</v>
      </c>
      <c r="B590" s="55" t="s">
        <v>785</v>
      </c>
      <c r="C590" s="22"/>
      <c r="D590" s="4"/>
      <c r="E590" s="4"/>
      <c r="F590" s="7">
        <f>SUM(F591)</f>
        <v>1.7</v>
      </c>
      <c r="G590" s="7">
        <f t="shared" ref="G590" si="119">SUM(G591)</f>
        <v>1.7</v>
      </c>
      <c r="H590" s="7">
        <f t="shared" si="117"/>
        <v>100</v>
      </c>
    </row>
    <row r="591" spans="1:8" s="27" customFormat="1" ht="31.5" x14ac:dyDescent="0.25">
      <c r="A591" s="80" t="s">
        <v>44</v>
      </c>
      <c r="B591" s="55" t="s">
        <v>785</v>
      </c>
      <c r="C591" s="22">
        <v>200</v>
      </c>
      <c r="D591" s="4" t="s">
        <v>105</v>
      </c>
      <c r="E591" s="4" t="s">
        <v>162</v>
      </c>
      <c r="F591" s="7">
        <f>SUM('4.Ведомст'!G1158)</f>
        <v>1.7</v>
      </c>
      <c r="G591" s="7">
        <f>SUM('4.Ведомст'!H1158)</f>
        <v>1.7</v>
      </c>
      <c r="H591" s="7">
        <f t="shared" si="117"/>
        <v>100</v>
      </c>
    </row>
    <row r="592" spans="1:8" s="27" customFormat="1" ht="94.5" x14ac:dyDescent="0.25">
      <c r="A592" s="80" t="s">
        <v>751</v>
      </c>
      <c r="B592" s="49" t="s">
        <v>750</v>
      </c>
      <c r="C592" s="4"/>
      <c r="D592" s="4"/>
      <c r="E592" s="4"/>
      <c r="F592" s="7">
        <f>SUM(F593:F594)</f>
        <v>80644.600000000006</v>
      </c>
      <c r="G592" s="7">
        <f>SUM(G593:G594)</f>
        <v>80644.600000000006</v>
      </c>
      <c r="H592" s="7">
        <f t="shared" si="117"/>
        <v>100</v>
      </c>
    </row>
    <row r="593" spans="1:8" s="27" customFormat="1" ht="63" x14ac:dyDescent="0.25">
      <c r="A593" s="80" t="s">
        <v>43</v>
      </c>
      <c r="B593" s="49" t="s">
        <v>750</v>
      </c>
      <c r="C593" s="4" t="s">
        <v>81</v>
      </c>
      <c r="D593" s="4" t="s">
        <v>105</v>
      </c>
      <c r="E593" s="4" t="s">
        <v>36</v>
      </c>
      <c r="F593" s="7">
        <f>SUM('4.Ведомст'!G1001)</f>
        <v>29901</v>
      </c>
      <c r="G593" s="7">
        <f>SUM('4.Ведомст'!H1001)</f>
        <v>29901</v>
      </c>
      <c r="H593" s="7">
        <f t="shared" si="117"/>
        <v>100</v>
      </c>
    </row>
    <row r="594" spans="1:8" s="27" customFormat="1" ht="31.5" x14ac:dyDescent="0.25">
      <c r="A594" s="80" t="s">
        <v>216</v>
      </c>
      <c r="B594" s="49" t="s">
        <v>750</v>
      </c>
      <c r="C594" s="4" t="s">
        <v>114</v>
      </c>
      <c r="D594" s="4" t="s">
        <v>105</v>
      </c>
      <c r="E594" s="4" t="s">
        <v>36</v>
      </c>
      <c r="F594" s="7">
        <f>SUM('4.Ведомст'!G1002)</f>
        <v>50743.6</v>
      </c>
      <c r="G594" s="7">
        <f>SUM('4.Ведомст'!H1002)</f>
        <v>50743.6</v>
      </c>
      <c r="H594" s="7">
        <f t="shared" si="117"/>
        <v>100</v>
      </c>
    </row>
    <row r="595" spans="1:8" s="27" customFormat="1" ht="47.25" x14ac:dyDescent="0.25">
      <c r="A595" s="78" t="s">
        <v>844</v>
      </c>
      <c r="B595" s="22" t="s">
        <v>782</v>
      </c>
      <c r="C595" s="4"/>
      <c r="D595" s="4"/>
      <c r="E595" s="4"/>
      <c r="F595" s="7">
        <f>SUM(F596:F597)</f>
        <v>104297.79999999999</v>
      </c>
      <c r="G595" s="7">
        <f t="shared" ref="G595" si="120">SUM(G596:G597)</f>
        <v>104297.8</v>
      </c>
      <c r="H595" s="7">
        <f t="shared" si="117"/>
        <v>100.00000000000003</v>
      </c>
    </row>
    <row r="596" spans="1:8" s="27" customFormat="1" ht="31.5" x14ac:dyDescent="0.25">
      <c r="A596" s="80" t="s">
        <v>44</v>
      </c>
      <c r="B596" s="22" t="s">
        <v>782</v>
      </c>
      <c r="C596" s="4" t="s">
        <v>83</v>
      </c>
      <c r="D596" s="4" t="s">
        <v>105</v>
      </c>
      <c r="E596" s="4" t="s">
        <v>36</v>
      </c>
      <c r="F596" s="7">
        <f>SUM('4.Ведомст'!G1004)</f>
        <v>33227.4</v>
      </c>
      <c r="G596" s="7">
        <f>SUM('4.Ведомст'!H1004)</f>
        <v>32142.2</v>
      </c>
      <c r="H596" s="7">
        <f t="shared" si="117"/>
        <v>96.73402071784129</v>
      </c>
    </row>
    <row r="597" spans="1:8" s="27" customFormat="1" ht="31.5" x14ac:dyDescent="0.25">
      <c r="A597" s="80" t="s">
        <v>216</v>
      </c>
      <c r="B597" s="22" t="s">
        <v>782</v>
      </c>
      <c r="C597" s="4" t="s">
        <v>114</v>
      </c>
      <c r="D597" s="4" t="s">
        <v>105</v>
      </c>
      <c r="E597" s="4" t="s">
        <v>36</v>
      </c>
      <c r="F597" s="7">
        <f>SUM('4.Ведомст'!G1005)</f>
        <v>71070.399999999994</v>
      </c>
      <c r="G597" s="7">
        <f>SUM('4.Ведомст'!H1005)</f>
        <v>72155.600000000006</v>
      </c>
      <c r="H597" s="7">
        <f t="shared" si="117"/>
        <v>101.5269366712443</v>
      </c>
    </row>
    <row r="598" spans="1:8" s="27" customFormat="1" ht="31.5" hidden="1" x14ac:dyDescent="0.25">
      <c r="A598" s="132" t="s">
        <v>982</v>
      </c>
      <c r="B598" s="22" t="s">
        <v>983</v>
      </c>
      <c r="C598" s="4"/>
      <c r="D598" s="4"/>
      <c r="E598" s="4"/>
      <c r="F598" s="7">
        <f>SUM(F599:F600)</f>
        <v>0</v>
      </c>
      <c r="G598" s="7">
        <f t="shared" ref="G598" si="121">SUM(G599:G600)</f>
        <v>0</v>
      </c>
      <c r="H598" s="7"/>
    </row>
    <row r="599" spans="1:8" s="27" customFormat="1" ht="31.5" hidden="1" x14ac:dyDescent="0.25">
      <c r="A599" s="132" t="s">
        <v>44</v>
      </c>
      <c r="B599" s="22" t="s">
        <v>983</v>
      </c>
      <c r="C599" s="4" t="s">
        <v>83</v>
      </c>
      <c r="D599" s="4" t="s">
        <v>105</v>
      </c>
      <c r="E599" s="4" t="s">
        <v>36</v>
      </c>
      <c r="F599" s="7">
        <f>SUM('4.Ведомст'!G1007)</f>
        <v>0</v>
      </c>
      <c r="G599" s="7">
        <f>SUM('4.Ведомст'!H1007)</f>
        <v>0</v>
      </c>
      <c r="H599" s="7"/>
    </row>
    <row r="600" spans="1:8" s="27" customFormat="1" ht="31.5" hidden="1" x14ac:dyDescent="0.25">
      <c r="A600" s="132" t="s">
        <v>216</v>
      </c>
      <c r="B600" s="22" t="s">
        <v>983</v>
      </c>
      <c r="C600" s="4" t="s">
        <v>114</v>
      </c>
      <c r="D600" s="4" t="s">
        <v>105</v>
      </c>
      <c r="E600" s="4" t="s">
        <v>36</v>
      </c>
      <c r="F600" s="7">
        <f>SUM('4.Ведомст'!G1008)</f>
        <v>0</v>
      </c>
      <c r="G600" s="7">
        <f>SUM('4.Ведомст'!H1008)</f>
        <v>0</v>
      </c>
      <c r="H600" s="7"/>
    </row>
    <row r="601" spans="1:8" s="27" customFormat="1" x14ac:dyDescent="0.25">
      <c r="A601" s="80" t="s">
        <v>415</v>
      </c>
      <c r="B601" s="4" t="s">
        <v>667</v>
      </c>
      <c r="C601" s="4"/>
      <c r="D601" s="4"/>
      <c r="E601" s="4"/>
      <c r="F601" s="7">
        <f>SUM(F602:F604)</f>
        <v>24292.800000000003</v>
      </c>
      <c r="G601" s="7">
        <f>SUM(G602:G604)</f>
        <v>24161.9</v>
      </c>
      <c r="H601" s="7">
        <f t="shared" si="117"/>
        <v>99.461157215306585</v>
      </c>
    </row>
    <row r="602" spans="1:8" s="27" customFormat="1" ht="31.5" x14ac:dyDescent="0.25">
      <c r="A602" s="80" t="s">
        <v>44</v>
      </c>
      <c r="B602" s="4" t="s">
        <v>667</v>
      </c>
      <c r="C602" s="81" t="s">
        <v>83</v>
      </c>
      <c r="D602" s="4" t="s">
        <v>105</v>
      </c>
      <c r="E602" s="4" t="s">
        <v>105</v>
      </c>
      <c r="F602" s="7">
        <f>SUM('4.Ведомст'!G1123)</f>
        <v>2328.6</v>
      </c>
      <c r="G602" s="7">
        <f>SUM('4.Ведомст'!H1123)</f>
        <v>2326.3000000000002</v>
      </c>
      <c r="H602" s="7">
        <f t="shared" si="117"/>
        <v>99.901228205788897</v>
      </c>
    </row>
    <row r="603" spans="1:8" s="27" customFormat="1" ht="31.5" x14ac:dyDescent="0.25">
      <c r="A603" s="80" t="s">
        <v>216</v>
      </c>
      <c r="B603" s="4" t="s">
        <v>667</v>
      </c>
      <c r="C603" s="81" t="s">
        <v>114</v>
      </c>
      <c r="D603" s="4" t="s">
        <v>105</v>
      </c>
      <c r="E603" s="4" t="s">
        <v>105</v>
      </c>
      <c r="F603" s="7">
        <f>SUM('4.Ведомст'!G1124)</f>
        <v>7296.6</v>
      </c>
      <c r="G603" s="7">
        <f>SUM('4.Ведомст'!H1124)</f>
        <v>7284.4</v>
      </c>
      <c r="H603" s="7">
        <f t="shared" si="117"/>
        <v>99.832798837814863</v>
      </c>
    </row>
    <row r="604" spans="1:8" s="27" customFormat="1" x14ac:dyDescent="0.25">
      <c r="A604" s="80" t="s">
        <v>18</v>
      </c>
      <c r="B604" s="4" t="s">
        <v>667</v>
      </c>
      <c r="C604" s="81" t="s">
        <v>88</v>
      </c>
      <c r="D604" s="4" t="s">
        <v>105</v>
      </c>
      <c r="E604" s="4" t="s">
        <v>105</v>
      </c>
      <c r="F604" s="7">
        <f>SUM('4.Ведомст'!G1125)</f>
        <v>14667.6</v>
      </c>
      <c r="G604" s="7">
        <f>SUM('4.Ведомст'!H1125)</f>
        <v>14551.2</v>
      </c>
      <c r="H604" s="7">
        <f t="shared" si="117"/>
        <v>99.206414137282167</v>
      </c>
    </row>
    <row r="605" spans="1:8" s="27" customFormat="1" ht="47.25" x14ac:dyDescent="0.25">
      <c r="A605" s="80" t="s">
        <v>413</v>
      </c>
      <c r="B605" s="6" t="s">
        <v>648</v>
      </c>
      <c r="C605" s="22"/>
      <c r="D605" s="4"/>
      <c r="E605" s="4"/>
      <c r="F605" s="7">
        <f>SUM(F606:F607)</f>
        <v>5803</v>
      </c>
      <c r="G605" s="7">
        <f>SUM(G606:G607)</f>
        <v>5657.7</v>
      </c>
      <c r="H605" s="7">
        <f t="shared" si="117"/>
        <v>97.496122695157666</v>
      </c>
    </row>
    <row r="606" spans="1:8" s="27" customFormat="1" ht="31.5" x14ac:dyDescent="0.25">
      <c r="A606" s="80" t="s">
        <v>44</v>
      </c>
      <c r="B606" s="6" t="s">
        <v>648</v>
      </c>
      <c r="C606" s="4" t="s">
        <v>83</v>
      </c>
      <c r="D606" s="4" t="s">
        <v>105</v>
      </c>
      <c r="E606" s="4" t="s">
        <v>36</v>
      </c>
      <c r="F606" s="7">
        <f>SUM('4.Ведомст'!G1010)</f>
        <v>2337.9</v>
      </c>
      <c r="G606" s="7">
        <f>SUM('4.Ведомст'!H1010)</f>
        <v>2187</v>
      </c>
      <c r="H606" s="7">
        <f t="shared" si="117"/>
        <v>93.545489541896558</v>
      </c>
    </row>
    <row r="607" spans="1:8" s="27" customFormat="1" ht="31.5" x14ac:dyDescent="0.25">
      <c r="A607" s="80" t="s">
        <v>216</v>
      </c>
      <c r="B607" s="6" t="s">
        <v>648</v>
      </c>
      <c r="C607" s="4" t="s">
        <v>114</v>
      </c>
      <c r="D607" s="4" t="s">
        <v>105</v>
      </c>
      <c r="E607" s="4" t="s">
        <v>36</v>
      </c>
      <c r="F607" s="7">
        <f>SUM('4.Ведомст'!G1011)</f>
        <v>3465.1</v>
      </c>
      <c r="G607" s="7">
        <f>SUM('4.Ведомст'!H1011)</f>
        <v>3470.7</v>
      </c>
      <c r="H607" s="7">
        <f t="shared" si="117"/>
        <v>100.16161149750367</v>
      </c>
    </row>
    <row r="608" spans="1:8" s="27" customFormat="1" ht="47.25" hidden="1" x14ac:dyDescent="0.25">
      <c r="A608" s="80" t="s">
        <v>749</v>
      </c>
      <c r="B608" s="6" t="s">
        <v>748</v>
      </c>
      <c r="C608" s="4"/>
      <c r="D608" s="4"/>
      <c r="E608" s="4"/>
      <c r="F608" s="7">
        <f>SUM(F609)</f>
        <v>0</v>
      </c>
      <c r="G608" s="7">
        <f t="shared" ref="G608" si="122">SUM(G609)</f>
        <v>0</v>
      </c>
      <c r="H608" s="7" t="e">
        <f t="shared" si="117"/>
        <v>#DIV/0!</v>
      </c>
    </row>
    <row r="609" spans="1:8" s="27" customFormat="1" ht="31.5" hidden="1" x14ac:dyDescent="0.25">
      <c r="A609" s="80" t="s">
        <v>44</v>
      </c>
      <c r="B609" s="6" t="s">
        <v>748</v>
      </c>
      <c r="C609" s="4" t="s">
        <v>83</v>
      </c>
      <c r="D609" s="4" t="s">
        <v>105</v>
      </c>
      <c r="E609" s="4" t="s">
        <v>36</v>
      </c>
      <c r="F609" s="7">
        <f>SUM('4.Ведомст'!G1013)</f>
        <v>0</v>
      </c>
      <c r="G609" s="7"/>
      <c r="H609" s="7" t="e">
        <f t="shared" si="117"/>
        <v>#DIV/0!</v>
      </c>
    </row>
    <row r="610" spans="1:8" s="27" customFormat="1" ht="47.25" x14ac:dyDescent="0.25">
      <c r="A610" s="80" t="s">
        <v>797</v>
      </c>
      <c r="B610" s="22" t="s">
        <v>649</v>
      </c>
      <c r="C610" s="4"/>
      <c r="D610" s="4"/>
      <c r="E610" s="4"/>
      <c r="F610" s="7">
        <f>SUM(F611:F612)</f>
        <v>15389.800000000001</v>
      </c>
      <c r="G610" s="7">
        <f t="shared" ref="G610" si="123">SUM(G611:G612)</f>
        <v>15389.800000000001</v>
      </c>
      <c r="H610" s="7">
        <f t="shared" si="117"/>
        <v>100</v>
      </c>
    </row>
    <row r="611" spans="1:8" s="27" customFormat="1" ht="31.5" x14ac:dyDescent="0.25">
      <c r="A611" s="80" t="s">
        <v>44</v>
      </c>
      <c r="B611" s="22" t="s">
        <v>649</v>
      </c>
      <c r="C611" s="4" t="s">
        <v>83</v>
      </c>
      <c r="D611" s="4" t="s">
        <v>105</v>
      </c>
      <c r="E611" s="4" t="s">
        <v>36</v>
      </c>
      <c r="F611" s="7">
        <f>SUM('4.Ведомст'!G1015)</f>
        <v>4973.1000000000004</v>
      </c>
      <c r="G611" s="7">
        <f>SUM('4.Ведомст'!H1015)</f>
        <v>4973.1000000000004</v>
      </c>
      <c r="H611" s="7">
        <f t="shared" si="117"/>
        <v>100</v>
      </c>
    </row>
    <row r="612" spans="1:8" s="27" customFormat="1" ht="31.5" x14ac:dyDescent="0.25">
      <c r="A612" s="80" t="s">
        <v>216</v>
      </c>
      <c r="B612" s="22" t="s">
        <v>649</v>
      </c>
      <c r="C612" s="4" t="s">
        <v>114</v>
      </c>
      <c r="D612" s="4" t="s">
        <v>105</v>
      </c>
      <c r="E612" s="4" t="s">
        <v>36</v>
      </c>
      <c r="F612" s="7">
        <f>SUM('4.Ведомст'!G1016)</f>
        <v>10416.700000000001</v>
      </c>
      <c r="G612" s="7">
        <f>SUM('4.Ведомст'!H1016)</f>
        <v>10416.700000000001</v>
      </c>
      <c r="H612" s="7">
        <f t="shared" si="117"/>
        <v>100</v>
      </c>
    </row>
    <row r="613" spans="1:8" s="27" customFormat="1" ht="47.25" hidden="1" x14ac:dyDescent="0.25">
      <c r="A613" s="78" t="s">
        <v>984</v>
      </c>
      <c r="B613" s="134" t="s">
        <v>985</v>
      </c>
      <c r="C613" s="133"/>
      <c r="D613" s="4"/>
      <c r="E613" s="4"/>
      <c r="F613" s="7">
        <f>SUM(F614:F615)</f>
        <v>0</v>
      </c>
      <c r="G613" s="7">
        <f t="shared" ref="G613" si="124">SUM(G614:G615)</f>
        <v>0</v>
      </c>
      <c r="H613" s="7"/>
    </row>
    <row r="614" spans="1:8" s="27" customFormat="1" ht="31.5" hidden="1" x14ac:dyDescent="0.25">
      <c r="A614" s="78" t="s">
        <v>44</v>
      </c>
      <c r="B614" s="134" t="s">
        <v>985</v>
      </c>
      <c r="C614" s="133" t="s">
        <v>83</v>
      </c>
      <c r="D614" s="4" t="s">
        <v>105</v>
      </c>
      <c r="E614" s="4" t="s">
        <v>36</v>
      </c>
      <c r="F614" s="7">
        <f>SUM('4.Ведомст'!G1018)</f>
        <v>0</v>
      </c>
      <c r="G614" s="7">
        <f>SUM('4.Ведомст'!H1018)</f>
        <v>0</v>
      </c>
      <c r="H614" s="7"/>
    </row>
    <row r="615" spans="1:8" s="27" customFormat="1" ht="31.5" hidden="1" x14ac:dyDescent="0.25">
      <c r="A615" s="78" t="s">
        <v>216</v>
      </c>
      <c r="B615" s="134" t="s">
        <v>985</v>
      </c>
      <c r="C615" s="133" t="s">
        <v>114</v>
      </c>
      <c r="D615" s="4" t="s">
        <v>105</v>
      </c>
      <c r="E615" s="4" t="s">
        <v>36</v>
      </c>
      <c r="F615" s="7">
        <f>SUM('4.Ведомст'!G1019)</f>
        <v>0</v>
      </c>
      <c r="G615" s="7">
        <f>SUM('4.Ведомст'!H1019)</f>
        <v>0</v>
      </c>
      <c r="H615" s="7"/>
    </row>
    <row r="616" spans="1:8" s="27" customFormat="1" ht="94.5" x14ac:dyDescent="0.25">
      <c r="A616" s="80" t="s">
        <v>431</v>
      </c>
      <c r="B616" s="49" t="s">
        <v>843</v>
      </c>
      <c r="C616" s="4"/>
      <c r="D616" s="4"/>
      <c r="E616" s="4"/>
      <c r="F616" s="7">
        <f>SUM(F617:F618)</f>
        <v>3772.2</v>
      </c>
      <c r="G616" s="7">
        <f t="shared" ref="G616" si="125">SUM(G617:G618)</f>
        <v>3772.2</v>
      </c>
      <c r="H616" s="7">
        <f t="shared" si="117"/>
        <v>100</v>
      </c>
    </row>
    <row r="617" spans="1:8" s="27" customFormat="1" ht="31.5" x14ac:dyDescent="0.25">
      <c r="A617" s="80" t="s">
        <v>216</v>
      </c>
      <c r="B617" s="49" t="s">
        <v>843</v>
      </c>
      <c r="C617" s="4" t="s">
        <v>114</v>
      </c>
      <c r="D617" s="4" t="s">
        <v>105</v>
      </c>
      <c r="E617" s="4" t="s">
        <v>26</v>
      </c>
      <c r="F617" s="7">
        <f>SUM('4.Ведомст'!G924)</f>
        <v>3072.2</v>
      </c>
      <c r="G617" s="7">
        <f>SUM('4.Ведомст'!H924)</f>
        <v>3072.2</v>
      </c>
      <c r="H617" s="7">
        <f t="shared" si="117"/>
        <v>100</v>
      </c>
    </row>
    <row r="618" spans="1:8" s="27" customFormat="1" ht="31.5" x14ac:dyDescent="0.25">
      <c r="A618" s="80" t="s">
        <v>216</v>
      </c>
      <c r="B618" s="49" t="s">
        <v>843</v>
      </c>
      <c r="C618" s="4" t="s">
        <v>114</v>
      </c>
      <c r="D618" s="4" t="s">
        <v>105</v>
      </c>
      <c r="E618" s="4" t="s">
        <v>36</v>
      </c>
      <c r="F618" s="7">
        <f>SUM('4.Ведомст'!G1021)</f>
        <v>700</v>
      </c>
      <c r="G618" s="7">
        <f>SUM('4.Ведомст'!H1021)</f>
        <v>700</v>
      </c>
      <c r="H618" s="7">
        <f t="shared" si="117"/>
        <v>100</v>
      </c>
    </row>
    <row r="619" spans="1:8" s="27" customFormat="1" ht="63" x14ac:dyDescent="0.25">
      <c r="A619" s="78" t="s">
        <v>1001</v>
      </c>
      <c r="B619" s="155" t="s">
        <v>1002</v>
      </c>
      <c r="C619" s="133"/>
      <c r="D619" s="4"/>
      <c r="E619" s="4"/>
      <c r="F619" s="7">
        <f>SUM(F620:F621)</f>
        <v>1299</v>
      </c>
      <c r="G619" s="7">
        <f t="shared" ref="G619" si="126">SUM(G620:G621)</f>
        <v>1299</v>
      </c>
      <c r="H619" s="7">
        <f t="shared" si="117"/>
        <v>100</v>
      </c>
    </row>
    <row r="620" spans="1:8" s="27" customFormat="1" ht="31.5" hidden="1" x14ac:dyDescent="0.25">
      <c r="A620" s="78" t="s">
        <v>44</v>
      </c>
      <c r="B620" s="155" t="s">
        <v>1002</v>
      </c>
      <c r="C620" s="133" t="s">
        <v>83</v>
      </c>
      <c r="D620" s="4" t="s">
        <v>105</v>
      </c>
      <c r="E620" s="4" t="s">
        <v>26</v>
      </c>
      <c r="F620" s="7">
        <f>SUM('4.Ведомст'!G926)</f>
        <v>0</v>
      </c>
      <c r="G620" s="7">
        <f>SUM('4.Ведомст'!H926)</f>
        <v>0</v>
      </c>
      <c r="H620" s="7"/>
    </row>
    <row r="621" spans="1:8" s="27" customFormat="1" ht="31.5" x14ac:dyDescent="0.25">
      <c r="A621" s="78" t="s">
        <v>216</v>
      </c>
      <c r="B621" s="155" t="s">
        <v>1002</v>
      </c>
      <c r="C621" s="133" t="s">
        <v>114</v>
      </c>
      <c r="D621" s="4" t="s">
        <v>105</v>
      </c>
      <c r="E621" s="4" t="s">
        <v>26</v>
      </c>
      <c r="F621" s="7">
        <f>SUM('4.Ведомст'!G927)</f>
        <v>1299</v>
      </c>
      <c r="G621" s="7">
        <f>SUM('4.Ведомст'!H927)</f>
        <v>1299</v>
      </c>
      <c r="H621" s="7">
        <f t="shared" si="117"/>
        <v>100</v>
      </c>
    </row>
    <row r="622" spans="1:8" s="27" customFormat="1" ht="94.5" x14ac:dyDescent="0.25">
      <c r="A622" s="102" t="s">
        <v>886</v>
      </c>
      <c r="B622" s="31" t="s">
        <v>713</v>
      </c>
      <c r="C622" s="4"/>
      <c r="D622" s="4"/>
      <c r="E622" s="4"/>
      <c r="F622" s="7">
        <f>SUM(F623)</f>
        <v>6832.8</v>
      </c>
      <c r="G622" s="7">
        <f t="shared" ref="G622" si="127">SUM(G623)</f>
        <v>6832.8</v>
      </c>
      <c r="H622" s="7">
        <f t="shared" si="117"/>
        <v>100</v>
      </c>
    </row>
    <row r="623" spans="1:8" s="27" customFormat="1" x14ac:dyDescent="0.25">
      <c r="A623" s="80" t="s">
        <v>34</v>
      </c>
      <c r="B623" s="31" t="s">
        <v>713</v>
      </c>
      <c r="C623" s="4" t="s">
        <v>91</v>
      </c>
      <c r="D623" s="4" t="s">
        <v>23</v>
      </c>
      <c r="E623" s="4" t="s">
        <v>9</v>
      </c>
      <c r="F623" s="7">
        <f>SUM('4.Ведомст'!G1218)</f>
        <v>6832.8</v>
      </c>
      <c r="G623" s="7">
        <f>SUM('4.Ведомст'!H1218)</f>
        <v>6832.8</v>
      </c>
      <c r="H623" s="7">
        <f t="shared" si="117"/>
        <v>100</v>
      </c>
    </row>
    <row r="624" spans="1:8" s="27" customFormat="1" ht="31.5" x14ac:dyDescent="0.25">
      <c r="A624" s="80" t="s">
        <v>846</v>
      </c>
      <c r="B624" s="31" t="s">
        <v>847</v>
      </c>
      <c r="C624" s="4"/>
      <c r="D624" s="4"/>
      <c r="E624" s="4"/>
      <c r="F624" s="7">
        <f>SUM(F625)</f>
        <v>1221.5</v>
      </c>
      <c r="G624" s="7">
        <f t="shared" ref="G624" si="128">SUM(G625)</f>
        <v>1221.5</v>
      </c>
      <c r="H624" s="7">
        <f t="shared" si="117"/>
        <v>100</v>
      </c>
    </row>
    <row r="625" spans="1:8" s="27" customFormat="1" x14ac:dyDescent="0.25">
      <c r="A625" s="80" t="s">
        <v>18</v>
      </c>
      <c r="B625" s="31" t="s">
        <v>847</v>
      </c>
      <c r="C625" s="4" t="s">
        <v>88</v>
      </c>
      <c r="D625" s="4" t="s">
        <v>105</v>
      </c>
      <c r="E625" s="4" t="s">
        <v>105</v>
      </c>
      <c r="F625" s="7">
        <f>SUM('4.Ведомст'!G1127)</f>
        <v>1221.5</v>
      </c>
      <c r="G625" s="7">
        <f>SUM('4.Ведомст'!H1127)</f>
        <v>1221.5</v>
      </c>
      <c r="H625" s="7">
        <f t="shared" si="117"/>
        <v>100</v>
      </c>
    </row>
    <row r="626" spans="1:8" s="27" customFormat="1" ht="31.5" x14ac:dyDescent="0.25">
      <c r="A626" s="80" t="s">
        <v>845</v>
      </c>
      <c r="B626" s="31" t="s">
        <v>964</v>
      </c>
      <c r="C626" s="4"/>
      <c r="D626" s="4"/>
      <c r="E626" s="4"/>
      <c r="F626" s="7">
        <f>SUM(F627)</f>
        <v>386.4</v>
      </c>
      <c r="G626" s="7">
        <f t="shared" ref="G626" si="129">SUM(G627)</f>
        <v>386.4</v>
      </c>
      <c r="H626" s="7">
        <f t="shared" si="117"/>
        <v>100</v>
      </c>
    </row>
    <row r="627" spans="1:8" s="27" customFormat="1" ht="31.5" x14ac:dyDescent="0.25">
      <c r="A627" s="80" t="s">
        <v>216</v>
      </c>
      <c r="B627" s="31" t="s">
        <v>964</v>
      </c>
      <c r="C627" s="4" t="s">
        <v>114</v>
      </c>
      <c r="D627" s="4" t="s">
        <v>105</v>
      </c>
      <c r="E627" s="4" t="s">
        <v>36</v>
      </c>
      <c r="F627" s="7">
        <f>SUM('4.Ведомст'!G1023)</f>
        <v>386.4</v>
      </c>
      <c r="G627" s="7">
        <f>SUM('4.Ведомст'!H1023)</f>
        <v>386.4</v>
      </c>
      <c r="H627" s="7">
        <f t="shared" si="117"/>
        <v>100</v>
      </c>
    </row>
    <row r="628" spans="1:8" s="27" customFormat="1" x14ac:dyDescent="0.25">
      <c r="A628" s="111" t="s">
        <v>876</v>
      </c>
      <c r="B628" s="31" t="s">
        <v>967</v>
      </c>
      <c r="C628" s="4"/>
      <c r="D628" s="4"/>
      <c r="E628" s="4"/>
      <c r="F628" s="7">
        <f>SUM(F629+F631)</f>
        <v>3880.3</v>
      </c>
      <c r="G628" s="7">
        <f t="shared" ref="G628" si="130">SUM(G629+G631)</f>
        <v>3880.3</v>
      </c>
      <c r="H628" s="7">
        <f t="shared" si="117"/>
        <v>100</v>
      </c>
    </row>
    <row r="629" spans="1:8" s="27" customFormat="1" ht="31.5" x14ac:dyDescent="0.25">
      <c r="A629" s="111" t="s">
        <v>954</v>
      </c>
      <c r="B629" s="31" t="s">
        <v>965</v>
      </c>
      <c r="C629" s="4"/>
      <c r="D629" s="4"/>
      <c r="E629" s="4"/>
      <c r="F629" s="7">
        <f>SUM(F630)</f>
        <v>3150</v>
      </c>
      <c r="G629" s="7">
        <f t="shared" ref="G629" si="131">SUM(G630)</f>
        <v>3150</v>
      </c>
      <c r="H629" s="7">
        <f t="shared" si="117"/>
        <v>100</v>
      </c>
    </row>
    <row r="630" spans="1:8" s="27" customFormat="1" ht="31.5" x14ac:dyDescent="0.25">
      <c r="A630" s="111" t="s">
        <v>44</v>
      </c>
      <c r="B630" s="31" t="s">
        <v>965</v>
      </c>
      <c r="C630" s="4" t="s">
        <v>83</v>
      </c>
      <c r="D630" s="4"/>
      <c r="E630" s="4"/>
      <c r="F630" s="7">
        <f>SUM('4.Ведомст'!G1026)</f>
        <v>3150</v>
      </c>
      <c r="G630" s="7">
        <f>SUM('4.Ведомст'!H1026)</f>
        <v>3150</v>
      </c>
      <c r="H630" s="7">
        <f t="shared" si="117"/>
        <v>100</v>
      </c>
    </row>
    <row r="631" spans="1:8" s="27" customFormat="1" ht="31.5" x14ac:dyDescent="0.25">
      <c r="A631" s="111" t="s">
        <v>961</v>
      </c>
      <c r="B631" s="31" t="s">
        <v>966</v>
      </c>
      <c r="C631" s="4"/>
      <c r="D631" s="4"/>
      <c r="E631" s="4"/>
      <c r="F631" s="7">
        <f>SUM(F632)</f>
        <v>730.3</v>
      </c>
      <c r="G631" s="7">
        <f t="shared" ref="G631" si="132">SUM(G632)</f>
        <v>730.3</v>
      </c>
      <c r="H631" s="7">
        <f t="shared" si="117"/>
        <v>100</v>
      </c>
    </row>
    <row r="632" spans="1:8" s="27" customFormat="1" ht="31.5" x14ac:dyDescent="0.25">
      <c r="A632" s="111" t="s">
        <v>44</v>
      </c>
      <c r="B632" s="31" t="s">
        <v>966</v>
      </c>
      <c r="C632" s="4" t="s">
        <v>83</v>
      </c>
      <c r="D632" s="4"/>
      <c r="E632" s="4"/>
      <c r="F632" s="7">
        <f>SUM('4.Ведомст'!G1028)</f>
        <v>730.3</v>
      </c>
      <c r="G632" s="7">
        <f>SUM('4.Ведомст'!H1028)</f>
        <v>730.3</v>
      </c>
      <c r="H632" s="7">
        <f t="shared" si="117"/>
        <v>100</v>
      </c>
    </row>
    <row r="633" spans="1:8" s="27" customFormat="1" ht="47.25" x14ac:dyDescent="0.25">
      <c r="A633" s="80" t="s">
        <v>21</v>
      </c>
      <c r="B633" s="6" t="s">
        <v>632</v>
      </c>
      <c r="C633" s="4"/>
      <c r="D633" s="4"/>
      <c r="E633" s="4"/>
      <c r="F633" s="7">
        <f>F634+F640+F642+F636+F638</f>
        <v>1973572.3999999997</v>
      </c>
      <c r="G633" s="7">
        <f>G634+G640+G642+G636+G638</f>
        <v>1973572.3999999997</v>
      </c>
      <c r="H633" s="7">
        <f t="shared" si="117"/>
        <v>100</v>
      </c>
    </row>
    <row r="634" spans="1:8" s="27" customFormat="1" ht="78.75" x14ac:dyDescent="0.25">
      <c r="A634" s="80" t="s">
        <v>375</v>
      </c>
      <c r="B634" s="49" t="s">
        <v>633</v>
      </c>
      <c r="C634" s="4"/>
      <c r="D634" s="4"/>
      <c r="E634" s="4"/>
      <c r="F634" s="7">
        <f>F635</f>
        <v>654579.19999999995</v>
      </c>
      <c r="G634" s="7">
        <f>G635</f>
        <v>654579.19999999995</v>
      </c>
      <c r="H634" s="7">
        <f t="shared" si="117"/>
        <v>100</v>
      </c>
    </row>
    <row r="635" spans="1:8" s="27" customFormat="1" ht="31.5" x14ac:dyDescent="0.25">
      <c r="A635" s="80" t="s">
        <v>113</v>
      </c>
      <c r="B635" s="49" t="s">
        <v>633</v>
      </c>
      <c r="C635" s="4" t="s">
        <v>114</v>
      </c>
      <c r="D635" s="4" t="s">
        <v>105</v>
      </c>
      <c r="E635" s="4" t="s">
        <v>36</v>
      </c>
      <c r="F635" s="7">
        <f>SUM('4.Ведомст'!G1031)</f>
        <v>654579.19999999995</v>
      </c>
      <c r="G635" s="7">
        <f>SUM('4.Ведомст'!H1031)</f>
        <v>654579.19999999995</v>
      </c>
      <c r="H635" s="7">
        <f t="shared" si="117"/>
        <v>100</v>
      </c>
    </row>
    <row r="636" spans="1:8" s="27" customFormat="1" ht="47.25" x14ac:dyDescent="0.25">
      <c r="A636" s="80" t="s">
        <v>373</v>
      </c>
      <c r="B636" s="6" t="s">
        <v>626</v>
      </c>
      <c r="C636" s="22"/>
      <c r="D636" s="4"/>
      <c r="E636" s="4"/>
      <c r="F636" s="7">
        <f>SUM(F637)</f>
        <v>621421.1</v>
      </c>
      <c r="G636" s="7">
        <f>SUM(G637)</f>
        <v>621421.1</v>
      </c>
      <c r="H636" s="7">
        <f t="shared" si="117"/>
        <v>100</v>
      </c>
    </row>
    <row r="637" spans="1:8" s="27" customFormat="1" ht="31.5" x14ac:dyDescent="0.25">
      <c r="A637" s="80" t="s">
        <v>216</v>
      </c>
      <c r="B637" s="6" t="s">
        <v>626</v>
      </c>
      <c r="C637" s="4" t="s">
        <v>114</v>
      </c>
      <c r="D637" s="4" t="s">
        <v>105</v>
      </c>
      <c r="E637" s="4" t="s">
        <v>26</v>
      </c>
      <c r="F637" s="7">
        <f>SUM('4.Ведомст'!G930)</f>
        <v>621421.1</v>
      </c>
      <c r="G637" s="7">
        <f>SUM('4.Ведомст'!H930)</f>
        <v>621421.1</v>
      </c>
      <c r="H637" s="7">
        <f t="shared" si="117"/>
        <v>100</v>
      </c>
    </row>
    <row r="638" spans="1:8" s="27" customFormat="1" x14ac:dyDescent="0.25">
      <c r="A638" s="80" t="s">
        <v>308</v>
      </c>
      <c r="B638" s="31" t="s">
        <v>627</v>
      </c>
      <c r="C638" s="4"/>
      <c r="D638" s="4"/>
      <c r="E638" s="4"/>
      <c r="F638" s="7">
        <f>F639</f>
        <v>352773.7</v>
      </c>
      <c r="G638" s="7">
        <f>G639</f>
        <v>352773.7</v>
      </c>
      <c r="H638" s="7">
        <f t="shared" si="117"/>
        <v>100</v>
      </c>
    </row>
    <row r="639" spans="1:8" s="27" customFormat="1" ht="31.5" x14ac:dyDescent="0.25">
      <c r="A639" s="80" t="s">
        <v>216</v>
      </c>
      <c r="B639" s="31" t="s">
        <v>627</v>
      </c>
      <c r="C639" s="4" t="s">
        <v>114</v>
      </c>
      <c r="D639" s="4" t="s">
        <v>105</v>
      </c>
      <c r="E639" s="4" t="s">
        <v>26</v>
      </c>
      <c r="F639" s="7">
        <f>SUM('4.Ведомст'!G932)</f>
        <v>352773.7</v>
      </c>
      <c r="G639" s="7">
        <f>SUM('4.Ведомст'!H932)</f>
        <v>352773.7</v>
      </c>
      <c r="H639" s="7">
        <f t="shared" si="117"/>
        <v>100</v>
      </c>
    </row>
    <row r="640" spans="1:8" s="27" customFormat="1" x14ac:dyDescent="0.25">
      <c r="A640" s="80" t="s">
        <v>317</v>
      </c>
      <c r="B640" s="22" t="s">
        <v>634</v>
      </c>
      <c r="C640" s="4"/>
      <c r="D640" s="4"/>
      <c r="E640" s="4"/>
      <c r="F640" s="7">
        <f>F641</f>
        <v>227340.2</v>
      </c>
      <c r="G640" s="7">
        <f>G641</f>
        <v>227340.2</v>
      </c>
      <c r="H640" s="7">
        <f t="shared" si="117"/>
        <v>100</v>
      </c>
    </row>
    <row r="641" spans="1:8" s="27" customFormat="1" ht="31.5" x14ac:dyDescent="0.25">
      <c r="A641" s="80" t="s">
        <v>216</v>
      </c>
      <c r="B641" s="22" t="s">
        <v>634</v>
      </c>
      <c r="C641" s="4" t="s">
        <v>114</v>
      </c>
      <c r="D641" s="4" t="s">
        <v>105</v>
      </c>
      <c r="E641" s="4" t="s">
        <v>36</v>
      </c>
      <c r="F641" s="7">
        <f>SUM('4.Ведомст'!G1033)</f>
        <v>227340.2</v>
      </c>
      <c r="G641" s="7">
        <f>SUM('4.Ведомст'!H1033)</f>
        <v>227340.2</v>
      </c>
      <c r="H641" s="7">
        <f t="shared" si="117"/>
        <v>100</v>
      </c>
    </row>
    <row r="642" spans="1:8" s="27" customFormat="1" x14ac:dyDescent="0.25">
      <c r="A642" s="80" t="s">
        <v>318</v>
      </c>
      <c r="B642" s="49" t="s">
        <v>635</v>
      </c>
      <c r="C642" s="4"/>
      <c r="D642" s="4"/>
      <c r="E642" s="4"/>
      <c r="F642" s="7">
        <f>F643</f>
        <v>117458.2</v>
      </c>
      <c r="G642" s="7">
        <f>G643</f>
        <v>117458.2</v>
      </c>
      <c r="H642" s="7">
        <f t="shared" ref="H642:H702" si="133">SUM(G642/F642*100)</f>
        <v>100</v>
      </c>
    </row>
    <row r="643" spans="1:8" s="27" customFormat="1" ht="31.5" x14ac:dyDescent="0.25">
      <c r="A643" s="80" t="s">
        <v>216</v>
      </c>
      <c r="B643" s="49" t="s">
        <v>635</v>
      </c>
      <c r="C643" s="4" t="s">
        <v>114</v>
      </c>
      <c r="D643" s="4" t="s">
        <v>105</v>
      </c>
      <c r="E643" s="4" t="s">
        <v>46</v>
      </c>
      <c r="F643" s="7">
        <f>SUM('4.Ведомст'!G1086)</f>
        <v>117458.2</v>
      </c>
      <c r="G643" s="7">
        <f>SUM('4.Ведомст'!H1086)</f>
        <v>117458.2</v>
      </c>
      <c r="H643" s="7">
        <f t="shared" si="133"/>
        <v>100</v>
      </c>
    </row>
    <row r="644" spans="1:8" s="27" customFormat="1" ht="31.5" x14ac:dyDescent="0.25">
      <c r="A644" s="80" t="s">
        <v>313</v>
      </c>
      <c r="B644" s="31" t="s">
        <v>746</v>
      </c>
      <c r="C644" s="4"/>
      <c r="D644" s="4"/>
      <c r="E644" s="4"/>
      <c r="F644" s="7">
        <f>SUM(F646)+F647+F649</f>
        <v>9536</v>
      </c>
      <c r="G644" s="7">
        <f t="shared" ref="G644" si="134">SUM(G646)+G647+G649</f>
        <v>9536</v>
      </c>
      <c r="H644" s="7">
        <f t="shared" si="133"/>
        <v>100</v>
      </c>
    </row>
    <row r="645" spans="1:8" s="27" customFormat="1" x14ac:dyDescent="0.25">
      <c r="A645" s="80" t="s">
        <v>308</v>
      </c>
      <c r="B645" s="31" t="s">
        <v>628</v>
      </c>
      <c r="C645" s="4"/>
      <c r="D645" s="4"/>
      <c r="E645" s="4"/>
      <c r="F645" s="7">
        <f>SUM(F646)</f>
        <v>6862.4</v>
      </c>
      <c r="G645" s="7">
        <f t="shared" ref="G645" si="135">SUM(G646)</f>
        <v>6862.4</v>
      </c>
      <c r="H645" s="7">
        <f t="shared" si="133"/>
        <v>100</v>
      </c>
    </row>
    <row r="646" spans="1:8" s="27" customFormat="1" ht="31.5" x14ac:dyDescent="0.25">
      <c r="A646" s="80" t="s">
        <v>216</v>
      </c>
      <c r="B646" s="31" t="s">
        <v>628</v>
      </c>
      <c r="C646" s="4" t="s">
        <v>114</v>
      </c>
      <c r="D646" s="4" t="s">
        <v>105</v>
      </c>
      <c r="E646" s="4" t="s">
        <v>26</v>
      </c>
      <c r="F646" s="7">
        <f>SUM('4.Ведомст'!G935)</f>
        <v>6862.4</v>
      </c>
      <c r="G646" s="7">
        <f>SUM('4.Ведомст'!H935)</f>
        <v>6862.4</v>
      </c>
      <c r="H646" s="7">
        <f t="shared" si="133"/>
        <v>100</v>
      </c>
    </row>
    <row r="647" spans="1:8" s="27" customFormat="1" x14ac:dyDescent="0.25">
      <c r="A647" s="80" t="s">
        <v>317</v>
      </c>
      <c r="B647" s="22" t="s">
        <v>656</v>
      </c>
      <c r="C647" s="4"/>
      <c r="D647" s="4"/>
      <c r="E647" s="4"/>
      <c r="F647" s="7">
        <f>SUM(F648)</f>
        <v>2673.6</v>
      </c>
      <c r="G647" s="7">
        <f t="shared" ref="G647" si="136">SUM(G648)</f>
        <v>2673.6</v>
      </c>
      <c r="H647" s="7">
        <f t="shared" si="133"/>
        <v>100</v>
      </c>
    </row>
    <row r="648" spans="1:8" s="27" customFormat="1" ht="31.5" x14ac:dyDescent="0.25">
      <c r="A648" s="80" t="s">
        <v>216</v>
      </c>
      <c r="B648" s="22" t="s">
        <v>656</v>
      </c>
      <c r="C648" s="4" t="s">
        <v>114</v>
      </c>
      <c r="D648" s="4" t="s">
        <v>105</v>
      </c>
      <c r="E648" s="4" t="s">
        <v>36</v>
      </c>
      <c r="F648" s="7">
        <f>SUM('4.Ведомст'!G1036)</f>
        <v>2673.6</v>
      </c>
      <c r="G648" s="7">
        <f>SUM('4.Ведомст'!H1036)</f>
        <v>2673.6</v>
      </c>
      <c r="H648" s="7">
        <f t="shared" si="133"/>
        <v>100</v>
      </c>
    </row>
    <row r="649" spans="1:8" s="27" customFormat="1" hidden="1" x14ac:dyDescent="0.25">
      <c r="A649" s="80" t="s">
        <v>318</v>
      </c>
      <c r="B649" s="22" t="s">
        <v>755</v>
      </c>
      <c r="C649" s="4"/>
      <c r="D649" s="4"/>
      <c r="E649" s="4"/>
      <c r="F649" s="7">
        <f>SUM(F650)</f>
        <v>0</v>
      </c>
      <c r="G649" s="7">
        <f t="shared" ref="G649" si="137">SUM(G650)</f>
        <v>0</v>
      </c>
      <c r="H649" s="7"/>
    </row>
    <row r="650" spans="1:8" s="27" customFormat="1" ht="31.5" hidden="1" x14ac:dyDescent="0.25">
      <c r="A650" s="80" t="s">
        <v>216</v>
      </c>
      <c r="B650" s="22" t="s">
        <v>755</v>
      </c>
      <c r="C650" s="4" t="s">
        <v>114</v>
      </c>
      <c r="D650" s="4" t="s">
        <v>105</v>
      </c>
      <c r="E650" s="4" t="s">
        <v>46</v>
      </c>
      <c r="F650" s="7">
        <f>SUM('4.Ведомст'!G1089)</f>
        <v>0</v>
      </c>
      <c r="G650" s="7">
        <f>SUM('4.Ведомст'!H1089)</f>
        <v>0</v>
      </c>
      <c r="H650" s="7"/>
    </row>
    <row r="651" spans="1:8" s="27" customFormat="1" ht="31.5" x14ac:dyDescent="0.25">
      <c r="A651" s="80" t="s">
        <v>37</v>
      </c>
      <c r="B651" s="6" t="s">
        <v>629</v>
      </c>
      <c r="C651" s="4"/>
      <c r="D651" s="4"/>
      <c r="E651" s="4"/>
      <c r="F651" s="7">
        <f>F655+F659+F670+F674+F652+F678+F662+F666</f>
        <v>646134.89999999979</v>
      </c>
      <c r="G651" s="7">
        <f>G655+G659+G670+G674+G652+G678+G662+G666</f>
        <v>640231.79999999981</v>
      </c>
      <c r="H651" s="7">
        <f t="shared" si="133"/>
        <v>99.086398211890426</v>
      </c>
    </row>
    <row r="652" spans="1:8" s="27" customFormat="1" ht="63" x14ac:dyDescent="0.25">
      <c r="A652" s="80" t="s">
        <v>376</v>
      </c>
      <c r="B652" s="6" t="s">
        <v>657</v>
      </c>
      <c r="C652" s="4"/>
      <c r="D652" s="9"/>
      <c r="E652" s="4"/>
      <c r="F652" s="9">
        <f>F653+F654</f>
        <v>4650.7</v>
      </c>
      <c r="G652" s="9">
        <f>G653+G654</f>
        <v>4650.7</v>
      </c>
      <c r="H652" s="7">
        <f t="shared" si="133"/>
        <v>100</v>
      </c>
    </row>
    <row r="653" spans="1:8" s="27" customFormat="1" ht="63" x14ac:dyDescent="0.25">
      <c r="A653" s="80" t="s">
        <v>43</v>
      </c>
      <c r="B653" s="6" t="s">
        <v>657</v>
      </c>
      <c r="C653" s="4" t="s">
        <v>81</v>
      </c>
      <c r="D653" s="4" t="s">
        <v>105</v>
      </c>
      <c r="E653" s="4" t="s">
        <v>162</v>
      </c>
      <c r="F653" s="9">
        <f>SUM('4.Ведомст'!G1161)</f>
        <v>4333.5</v>
      </c>
      <c r="G653" s="9">
        <f>SUM('4.Ведомст'!H1161)</f>
        <v>4333.5</v>
      </c>
      <c r="H653" s="7">
        <f t="shared" si="133"/>
        <v>100</v>
      </c>
    </row>
    <row r="654" spans="1:8" s="27" customFormat="1" ht="31.5" x14ac:dyDescent="0.25">
      <c r="A654" s="80" t="s">
        <v>44</v>
      </c>
      <c r="B654" s="6" t="s">
        <v>657</v>
      </c>
      <c r="C654" s="4" t="s">
        <v>83</v>
      </c>
      <c r="D654" s="4" t="s">
        <v>105</v>
      </c>
      <c r="E654" s="4" t="s">
        <v>162</v>
      </c>
      <c r="F654" s="9">
        <f>SUM('4.Ведомст'!G1162)</f>
        <v>317.2</v>
      </c>
      <c r="G654" s="9">
        <f>SUM('4.Ведомст'!H1162)</f>
        <v>317.2</v>
      </c>
      <c r="H654" s="7">
        <f t="shared" si="133"/>
        <v>100</v>
      </c>
    </row>
    <row r="655" spans="1:8" s="27" customFormat="1" ht="94.5" x14ac:dyDescent="0.25">
      <c r="A655" s="80" t="s">
        <v>374</v>
      </c>
      <c r="B655" s="49" t="s">
        <v>650</v>
      </c>
      <c r="C655" s="4"/>
      <c r="D655" s="4"/>
      <c r="E655" s="4"/>
      <c r="F655" s="7">
        <f>F656+F657+F658</f>
        <v>60998.600000000006</v>
      </c>
      <c r="G655" s="7">
        <f t="shared" ref="G655" si="138">G656+G657+G658</f>
        <v>60998.600000000006</v>
      </c>
      <c r="H655" s="7">
        <f t="shared" si="133"/>
        <v>100</v>
      </c>
    </row>
    <row r="656" spans="1:8" s="27" customFormat="1" ht="63" x14ac:dyDescent="0.25">
      <c r="A656" s="2" t="s">
        <v>43</v>
      </c>
      <c r="B656" s="49" t="s">
        <v>650</v>
      </c>
      <c r="C656" s="4" t="s">
        <v>81</v>
      </c>
      <c r="D656" s="4" t="s">
        <v>105</v>
      </c>
      <c r="E656" s="4" t="s">
        <v>36</v>
      </c>
      <c r="F656" s="7">
        <f>SUM('4.Ведомст'!G1039)</f>
        <v>56778.400000000001</v>
      </c>
      <c r="G656" s="7">
        <f>SUM('4.Ведомст'!H1039)</f>
        <v>56778.400000000001</v>
      </c>
      <c r="H656" s="7">
        <f t="shared" si="133"/>
        <v>100</v>
      </c>
    </row>
    <row r="657" spans="1:8" s="27" customFormat="1" ht="31.5" x14ac:dyDescent="0.25">
      <c r="A657" s="80" t="s">
        <v>44</v>
      </c>
      <c r="B657" s="49" t="s">
        <v>650</v>
      </c>
      <c r="C657" s="4" t="s">
        <v>83</v>
      </c>
      <c r="D657" s="4" t="s">
        <v>105</v>
      </c>
      <c r="E657" s="4" t="s">
        <v>36</v>
      </c>
      <c r="F657" s="7">
        <f>SUM('4.Ведомст'!G1040)</f>
        <v>3882.4</v>
      </c>
      <c r="G657" s="7">
        <f>SUM('4.Ведомст'!H1040)</f>
        <v>3882.4</v>
      </c>
      <c r="H657" s="7">
        <f t="shared" si="133"/>
        <v>100</v>
      </c>
    </row>
    <row r="658" spans="1:8" s="27" customFormat="1" x14ac:dyDescent="0.25">
      <c r="A658" s="80" t="s">
        <v>34</v>
      </c>
      <c r="B658" s="49" t="s">
        <v>650</v>
      </c>
      <c r="C658" s="4" t="s">
        <v>91</v>
      </c>
      <c r="D658" s="4" t="s">
        <v>23</v>
      </c>
      <c r="E658" s="4" t="s">
        <v>9</v>
      </c>
      <c r="F658" s="7">
        <f>SUM('4.Ведомст'!G1221)</f>
        <v>337.8</v>
      </c>
      <c r="G658" s="7">
        <f>SUM('4.Ведомст'!H1221)</f>
        <v>337.8</v>
      </c>
      <c r="H658" s="7">
        <f t="shared" si="133"/>
        <v>100</v>
      </c>
    </row>
    <row r="659" spans="1:8" s="27" customFormat="1" ht="78.75" x14ac:dyDescent="0.25">
      <c r="A659" s="80" t="s">
        <v>375</v>
      </c>
      <c r="B659" s="49" t="s">
        <v>651</v>
      </c>
      <c r="C659" s="4"/>
      <c r="D659" s="4"/>
      <c r="E659" s="4"/>
      <c r="F659" s="7">
        <f>F660+F661</f>
        <v>318913.5</v>
      </c>
      <c r="G659" s="7">
        <f>G660+G661</f>
        <v>318913.40000000002</v>
      </c>
      <c r="H659" s="7">
        <f t="shared" si="133"/>
        <v>99.999968643535013</v>
      </c>
    </row>
    <row r="660" spans="1:8" s="27" customFormat="1" ht="63" x14ac:dyDescent="0.25">
      <c r="A660" s="80" t="s">
        <v>43</v>
      </c>
      <c r="B660" s="49" t="s">
        <v>651</v>
      </c>
      <c r="C660" s="4" t="s">
        <v>81</v>
      </c>
      <c r="D660" s="4" t="s">
        <v>105</v>
      </c>
      <c r="E660" s="4" t="s">
        <v>36</v>
      </c>
      <c r="F660" s="7">
        <f>SUM('4.Ведомст'!G1042)</f>
        <v>312185.2</v>
      </c>
      <c r="G660" s="7">
        <f>SUM('4.Ведомст'!H1042)</f>
        <v>312185.2</v>
      </c>
      <c r="H660" s="7">
        <f t="shared" si="133"/>
        <v>100</v>
      </c>
    </row>
    <row r="661" spans="1:8" s="27" customFormat="1" ht="31.5" x14ac:dyDescent="0.25">
      <c r="A661" s="80" t="s">
        <v>44</v>
      </c>
      <c r="B661" s="49" t="s">
        <v>651</v>
      </c>
      <c r="C661" s="4" t="s">
        <v>83</v>
      </c>
      <c r="D661" s="4" t="s">
        <v>105</v>
      </c>
      <c r="E661" s="4" t="s">
        <v>36</v>
      </c>
      <c r="F661" s="7">
        <f>SUM('4.Ведомст'!G1043)</f>
        <v>6728.3</v>
      </c>
      <c r="G661" s="7">
        <f>SUM('4.Ведомст'!H1043)</f>
        <v>6728.2</v>
      </c>
      <c r="H661" s="7">
        <f t="shared" si="133"/>
        <v>99.998513740469349</v>
      </c>
    </row>
    <row r="662" spans="1:8" s="27" customFormat="1" ht="47.25" x14ac:dyDescent="0.25">
      <c r="A662" s="80" t="s">
        <v>373</v>
      </c>
      <c r="B662" s="6" t="s">
        <v>630</v>
      </c>
      <c r="C662" s="4"/>
      <c r="D662" s="7"/>
      <c r="E662" s="4"/>
      <c r="F662" s="7">
        <f>SUM(F663:F665)</f>
        <v>50534.1</v>
      </c>
      <c r="G662" s="7">
        <f t="shared" ref="G662" si="139">SUM(G663:G665)</f>
        <v>50534.1</v>
      </c>
      <c r="H662" s="7">
        <f t="shared" si="133"/>
        <v>100</v>
      </c>
    </row>
    <row r="663" spans="1:8" s="27" customFormat="1" ht="63" x14ac:dyDescent="0.25">
      <c r="A663" s="80" t="s">
        <v>43</v>
      </c>
      <c r="B663" s="6" t="s">
        <v>630</v>
      </c>
      <c r="C663" s="4" t="s">
        <v>81</v>
      </c>
      <c r="D663" s="4" t="s">
        <v>105</v>
      </c>
      <c r="E663" s="4" t="s">
        <v>26</v>
      </c>
      <c r="F663" s="7">
        <f>SUM('4.Ведомст'!G938)</f>
        <v>49708.2</v>
      </c>
      <c r="G663" s="7">
        <f>SUM('4.Ведомст'!H938)</f>
        <v>49708.2</v>
      </c>
      <c r="H663" s="7">
        <f t="shared" si="133"/>
        <v>100</v>
      </c>
    </row>
    <row r="664" spans="1:8" s="27" customFormat="1" ht="31.5" x14ac:dyDescent="0.25">
      <c r="A664" s="80" t="s">
        <v>44</v>
      </c>
      <c r="B664" s="6" t="s">
        <v>630</v>
      </c>
      <c r="C664" s="4" t="s">
        <v>83</v>
      </c>
      <c r="D664" s="4" t="s">
        <v>105</v>
      </c>
      <c r="E664" s="4" t="s">
        <v>26</v>
      </c>
      <c r="F664" s="7">
        <f>SUM('4.Ведомст'!G939)</f>
        <v>825.9</v>
      </c>
      <c r="G664" s="7">
        <f>SUM('4.Ведомст'!H939)</f>
        <v>825.9</v>
      </c>
      <c r="H664" s="7">
        <f t="shared" si="133"/>
        <v>100</v>
      </c>
    </row>
    <row r="665" spans="1:8" s="27" customFormat="1" hidden="1" x14ac:dyDescent="0.25">
      <c r="A665" s="80" t="s">
        <v>34</v>
      </c>
      <c r="B665" s="6" t="s">
        <v>630</v>
      </c>
      <c r="C665" s="4" t="s">
        <v>91</v>
      </c>
      <c r="D665" s="4" t="s">
        <v>105</v>
      </c>
      <c r="E665" s="4" t="s">
        <v>26</v>
      </c>
      <c r="F665" s="7">
        <f>SUM('4.Ведомст'!G940)</f>
        <v>0</v>
      </c>
      <c r="G665" s="7">
        <f>SUM('4.Ведомст'!H940)</f>
        <v>0</v>
      </c>
      <c r="H665" s="7"/>
    </row>
    <row r="666" spans="1:8" s="27" customFormat="1" x14ac:dyDescent="0.25">
      <c r="A666" s="80" t="s">
        <v>308</v>
      </c>
      <c r="B666" s="31" t="s">
        <v>631</v>
      </c>
      <c r="C666" s="4"/>
      <c r="D666" s="7"/>
      <c r="E666" s="4"/>
      <c r="F666" s="7">
        <f>F667+F668+F669</f>
        <v>40361.599999999999</v>
      </c>
      <c r="G666" s="7">
        <f>G667+G668+G669</f>
        <v>39524.699999999997</v>
      </c>
      <c r="H666" s="7">
        <f t="shared" si="133"/>
        <v>97.9264944898121</v>
      </c>
    </row>
    <row r="667" spans="1:8" s="27" customFormat="1" ht="63" x14ac:dyDescent="0.25">
      <c r="A667" s="2" t="s">
        <v>43</v>
      </c>
      <c r="B667" s="31" t="s">
        <v>631</v>
      </c>
      <c r="C667" s="4" t="s">
        <v>81</v>
      </c>
      <c r="D667" s="4" t="s">
        <v>105</v>
      </c>
      <c r="E667" s="4" t="s">
        <v>26</v>
      </c>
      <c r="F667" s="7">
        <f>SUM('4.Ведомст'!G942)</f>
        <v>20641.3</v>
      </c>
      <c r="G667" s="7">
        <f>SUM('4.Ведомст'!H942)</f>
        <v>20641.3</v>
      </c>
      <c r="H667" s="7">
        <f t="shared" si="133"/>
        <v>100</v>
      </c>
    </row>
    <row r="668" spans="1:8" s="27" customFormat="1" ht="31.5" x14ac:dyDescent="0.25">
      <c r="A668" s="80" t="s">
        <v>44</v>
      </c>
      <c r="B668" s="31" t="s">
        <v>631</v>
      </c>
      <c r="C668" s="4" t="s">
        <v>83</v>
      </c>
      <c r="D668" s="4" t="s">
        <v>105</v>
      </c>
      <c r="E668" s="4" t="s">
        <v>26</v>
      </c>
      <c r="F668" s="7">
        <f>SUM('4.Ведомст'!G943)</f>
        <v>19100.7</v>
      </c>
      <c r="G668" s="7">
        <f>SUM('4.Ведомст'!H943)</f>
        <v>18263.8</v>
      </c>
      <c r="H668" s="7">
        <f t="shared" si="133"/>
        <v>95.618485186406772</v>
      </c>
    </row>
    <row r="669" spans="1:8" s="27" customFormat="1" x14ac:dyDescent="0.25">
      <c r="A669" s="80" t="s">
        <v>18</v>
      </c>
      <c r="B669" s="31" t="s">
        <v>631</v>
      </c>
      <c r="C669" s="4" t="s">
        <v>88</v>
      </c>
      <c r="D669" s="4" t="s">
        <v>105</v>
      </c>
      <c r="E669" s="4" t="s">
        <v>26</v>
      </c>
      <c r="F669" s="7">
        <f>SUM('4.Ведомст'!G944)</f>
        <v>619.6</v>
      </c>
      <c r="G669" s="7">
        <f>SUM('4.Ведомст'!H944)</f>
        <v>619.6</v>
      </c>
      <c r="H669" s="7">
        <f t="shared" si="133"/>
        <v>100</v>
      </c>
    </row>
    <row r="670" spans="1:8" s="27" customFormat="1" x14ac:dyDescent="0.25">
      <c r="A670" s="80" t="s">
        <v>317</v>
      </c>
      <c r="B670" s="31" t="s">
        <v>652</v>
      </c>
      <c r="C670" s="31"/>
      <c r="D670" s="4"/>
      <c r="E670" s="4"/>
      <c r="F670" s="7">
        <f>F671+F672+F673</f>
        <v>150839.29999999999</v>
      </c>
      <c r="G670" s="7">
        <f>G671+G672+G673</f>
        <v>146356.49999999997</v>
      </c>
      <c r="H670" s="7">
        <f t="shared" si="133"/>
        <v>97.028095463184982</v>
      </c>
    </row>
    <row r="671" spans="1:8" s="27" customFormat="1" ht="63" x14ac:dyDescent="0.25">
      <c r="A671" s="2" t="s">
        <v>43</v>
      </c>
      <c r="B671" s="31" t="s">
        <v>652</v>
      </c>
      <c r="C671" s="4" t="s">
        <v>81</v>
      </c>
      <c r="D671" s="4" t="s">
        <v>105</v>
      </c>
      <c r="E671" s="4" t="s">
        <v>36</v>
      </c>
      <c r="F671" s="7">
        <f>SUM('4.Ведомст'!G1045)</f>
        <v>82543.899999999994</v>
      </c>
      <c r="G671" s="7">
        <f>SUM('4.Ведомст'!H1045)</f>
        <v>82543.899999999994</v>
      </c>
      <c r="H671" s="7">
        <f t="shared" si="133"/>
        <v>100</v>
      </c>
    </row>
    <row r="672" spans="1:8" s="27" customFormat="1" ht="31.5" x14ac:dyDescent="0.25">
      <c r="A672" s="80" t="s">
        <v>44</v>
      </c>
      <c r="B672" s="31" t="s">
        <v>652</v>
      </c>
      <c r="C672" s="4" t="s">
        <v>83</v>
      </c>
      <c r="D672" s="4" t="s">
        <v>105</v>
      </c>
      <c r="E672" s="4" t="s">
        <v>36</v>
      </c>
      <c r="F672" s="7">
        <f>SUM('4.Ведомст'!G1046)</f>
        <v>62321</v>
      </c>
      <c r="G672" s="7">
        <f>SUM('4.Ведомст'!H1046)</f>
        <v>57838.2</v>
      </c>
      <c r="H672" s="7">
        <f t="shared" si="133"/>
        <v>92.806919016061997</v>
      </c>
    </row>
    <row r="673" spans="1:8" s="27" customFormat="1" x14ac:dyDescent="0.25">
      <c r="A673" s="80" t="s">
        <v>18</v>
      </c>
      <c r="B673" s="31" t="s">
        <v>652</v>
      </c>
      <c r="C673" s="4" t="s">
        <v>88</v>
      </c>
      <c r="D673" s="4" t="s">
        <v>105</v>
      </c>
      <c r="E673" s="4" t="s">
        <v>36</v>
      </c>
      <c r="F673" s="7">
        <f>SUM('4.Ведомст'!G1047)</f>
        <v>5974.4</v>
      </c>
      <c r="G673" s="7">
        <f>SUM('4.Ведомст'!H1047)</f>
        <v>5974.4</v>
      </c>
      <c r="H673" s="7">
        <f t="shared" si="133"/>
        <v>100</v>
      </c>
    </row>
    <row r="674" spans="1:8" s="27" customFormat="1" ht="31.5" x14ac:dyDescent="0.25">
      <c r="A674" s="80" t="s">
        <v>531</v>
      </c>
      <c r="B674" s="22" t="s">
        <v>653</v>
      </c>
      <c r="C674" s="22"/>
      <c r="D674" s="4"/>
      <c r="E674" s="4"/>
      <c r="F674" s="7">
        <f>F675+F676+F677</f>
        <v>15359.599999999999</v>
      </c>
      <c r="G674" s="7">
        <f>G675+G676+G677</f>
        <v>14780.699999999999</v>
      </c>
      <c r="H674" s="7">
        <f t="shared" si="133"/>
        <v>96.231021641188576</v>
      </c>
    </row>
    <row r="675" spans="1:8" s="27" customFormat="1" ht="63" x14ac:dyDescent="0.25">
      <c r="A675" s="2" t="s">
        <v>43</v>
      </c>
      <c r="B675" s="22" t="s">
        <v>653</v>
      </c>
      <c r="C675" s="22">
        <v>100</v>
      </c>
      <c r="D675" s="4" t="s">
        <v>105</v>
      </c>
      <c r="E675" s="4" t="s">
        <v>36</v>
      </c>
      <c r="F675" s="7">
        <f>SUM('4.Ведомст'!G1049)</f>
        <v>8326.2999999999993</v>
      </c>
      <c r="G675" s="7">
        <f>SUM('4.Ведомст'!H1049)</f>
        <v>8326.2999999999993</v>
      </c>
      <c r="H675" s="7">
        <f t="shared" si="133"/>
        <v>100</v>
      </c>
    </row>
    <row r="676" spans="1:8" s="27" customFormat="1" ht="31.5" x14ac:dyDescent="0.25">
      <c r="A676" s="80" t="s">
        <v>44</v>
      </c>
      <c r="B676" s="22" t="s">
        <v>653</v>
      </c>
      <c r="C676" s="22">
        <v>200</v>
      </c>
      <c r="D676" s="4" t="s">
        <v>105</v>
      </c>
      <c r="E676" s="4" t="s">
        <v>36</v>
      </c>
      <c r="F676" s="7">
        <f>SUM('4.Ведомст'!G1050)</f>
        <v>6200</v>
      </c>
      <c r="G676" s="7">
        <f>SUM('4.Ведомст'!H1050)</f>
        <v>5621.1</v>
      </c>
      <c r="H676" s="7">
        <f t="shared" si="133"/>
        <v>90.66290322580646</v>
      </c>
    </row>
    <row r="677" spans="1:8" s="27" customFormat="1" x14ac:dyDescent="0.25">
      <c r="A677" s="80" t="s">
        <v>18</v>
      </c>
      <c r="B677" s="22" t="s">
        <v>653</v>
      </c>
      <c r="C677" s="22">
        <v>800</v>
      </c>
      <c r="D677" s="4" t="s">
        <v>105</v>
      </c>
      <c r="E677" s="4" t="s">
        <v>36</v>
      </c>
      <c r="F677" s="7">
        <f>SUM('4.Ведомст'!G1051)</f>
        <v>833.3</v>
      </c>
      <c r="G677" s="7">
        <f>SUM('4.Ведомст'!H1051)</f>
        <v>833.3</v>
      </c>
      <c r="H677" s="7">
        <f t="shared" si="133"/>
        <v>100</v>
      </c>
    </row>
    <row r="678" spans="1:8" s="27" customFormat="1" ht="31.5" x14ac:dyDescent="0.25">
      <c r="A678" s="32" t="s">
        <v>513</v>
      </c>
      <c r="B678" s="55" t="s">
        <v>665</v>
      </c>
      <c r="C678" s="50"/>
      <c r="D678" s="52"/>
      <c r="E678" s="4"/>
      <c r="F678" s="52">
        <f>F679+F680</f>
        <v>4477.5</v>
      </c>
      <c r="G678" s="52">
        <f>G679+G680</f>
        <v>4473.1000000000004</v>
      </c>
      <c r="H678" s="7">
        <f t="shared" si="133"/>
        <v>99.901730876605257</v>
      </c>
    </row>
    <row r="679" spans="1:8" s="27" customFormat="1" ht="63" x14ac:dyDescent="0.25">
      <c r="A679" s="54" t="s">
        <v>43</v>
      </c>
      <c r="B679" s="55" t="s">
        <v>665</v>
      </c>
      <c r="C679" s="50" t="s">
        <v>81</v>
      </c>
      <c r="D679" s="4" t="s">
        <v>105</v>
      </c>
      <c r="E679" s="4" t="s">
        <v>162</v>
      </c>
      <c r="F679" s="52">
        <f>SUM('4.Ведомст'!G1164)</f>
        <v>4345</v>
      </c>
      <c r="G679" s="52">
        <f>SUM('4.Ведомст'!H1164)</f>
        <v>4345</v>
      </c>
      <c r="H679" s="7">
        <f t="shared" si="133"/>
        <v>100</v>
      </c>
    </row>
    <row r="680" spans="1:8" s="27" customFormat="1" ht="31.5" x14ac:dyDescent="0.25">
      <c r="A680" s="32" t="s">
        <v>44</v>
      </c>
      <c r="B680" s="55" t="s">
        <v>665</v>
      </c>
      <c r="C680" s="50" t="s">
        <v>83</v>
      </c>
      <c r="D680" s="4" t="s">
        <v>105</v>
      </c>
      <c r="E680" s="4" t="s">
        <v>162</v>
      </c>
      <c r="F680" s="52">
        <f>SUM('4.Ведомст'!G1165)</f>
        <v>132.5</v>
      </c>
      <c r="G680" s="52">
        <f>SUM('4.Ведомст'!H1165)</f>
        <v>128.1</v>
      </c>
      <c r="H680" s="7">
        <f t="shared" si="133"/>
        <v>96.679245283018872</v>
      </c>
    </row>
    <row r="681" spans="1:8" s="27" customFormat="1" x14ac:dyDescent="0.25">
      <c r="A681" s="53" t="s">
        <v>931</v>
      </c>
      <c r="B681" s="6" t="s">
        <v>654</v>
      </c>
      <c r="C681" s="4"/>
      <c r="D681" s="4"/>
      <c r="E681" s="4"/>
      <c r="F681" s="7">
        <f>F686+F682+F684</f>
        <v>2796.3</v>
      </c>
      <c r="G681" s="7">
        <f>G686+G682+G684</f>
        <v>2796.3</v>
      </c>
      <c r="H681" s="7">
        <f t="shared" si="133"/>
        <v>100</v>
      </c>
    </row>
    <row r="682" spans="1:8" s="27" customFormat="1" ht="63" x14ac:dyDescent="0.25">
      <c r="A682" s="108" t="s">
        <v>795</v>
      </c>
      <c r="B682" s="6" t="s">
        <v>712</v>
      </c>
      <c r="C682" s="4"/>
      <c r="D682" s="4"/>
      <c r="E682" s="4"/>
      <c r="F682" s="7">
        <f>SUM(F683)</f>
        <v>1578.7</v>
      </c>
      <c r="G682" s="7">
        <f t="shared" ref="G682" si="140">SUM(G683)</f>
        <v>1578.7</v>
      </c>
      <c r="H682" s="7">
        <f t="shared" si="133"/>
        <v>100</v>
      </c>
    </row>
    <row r="683" spans="1:8" s="27" customFormat="1" ht="31.5" x14ac:dyDescent="0.25">
      <c r="A683" s="80" t="s">
        <v>44</v>
      </c>
      <c r="B683" s="6" t="s">
        <v>712</v>
      </c>
      <c r="C683" s="4" t="s">
        <v>83</v>
      </c>
      <c r="D683" s="4" t="s">
        <v>105</v>
      </c>
      <c r="E683" s="4" t="s">
        <v>36</v>
      </c>
      <c r="F683" s="7">
        <f>SUM('4.Ведомст'!G1054)</f>
        <v>1578.7</v>
      </c>
      <c r="G683" s="7">
        <f>SUM('4.Ведомст'!H1054)</f>
        <v>1578.7</v>
      </c>
      <c r="H683" s="7">
        <f t="shared" si="133"/>
        <v>100</v>
      </c>
    </row>
    <row r="684" spans="1:8" s="27" customFormat="1" ht="47.25" hidden="1" x14ac:dyDescent="0.25">
      <c r="A684" s="80" t="s">
        <v>848</v>
      </c>
      <c r="B684" s="6" t="s">
        <v>849</v>
      </c>
      <c r="C684" s="4"/>
      <c r="D684" s="4"/>
      <c r="E684" s="4"/>
      <c r="F684" s="7">
        <f>SUM(F685)</f>
        <v>0</v>
      </c>
      <c r="G684" s="7">
        <f t="shared" ref="G684" si="141">SUM(G685)</f>
        <v>0</v>
      </c>
      <c r="H684" s="7"/>
    </row>
    <row r="685" spans="1:8" s="27" customFormat="1" ht="31.5" hidden="1" x14ac:dyDescent="0.25">
      <c r="A685" s="80" t="s">
        <v>44</v>
      </c>
      <c r="B685" s="6" t="s">
        <v>849</v>
      </c>
      <c r="C685" s="4" t="s">
        <v>83</v>
      </c>
      <c r="D685" s="4" t="s">
        <v>105</v>
      </c>
      <c r="E685" s="4" t="s">
        <v>36</v>
      </c>
      <c r="F685" s="7">
        <f>SUM('4.Ведомст'!G1056)</f>
        <v>0</v>
      </c>
      <c r="G685" s="7">
        <f>SUM('4.Ведомст'!H1056)</f>
        <v>0</v>
      </c>
      <c r="H685" s="7"/>
    </row>
    <row r="686" spans="1:8" s="27" customFormat="1" ht="47.25" x14ac:dyDescent="0.25">
      <c r="A686" s="80" t="s">
        <v>437</v>
      </c>
      <c r="B686" s="6" t="s">
        <v>655</v>
      </c>
      <c r="C686" s="4"/>
      <c r="D686" s="4"/>
      <c r="E686" s="4"/>
      <c r="F686" s="7">
        <f t="shared" ref="F686:G686" si="142">F687</f>
        <v>1217.5999999999999</v>
      </c>
      <c r="G686" s="7">
        <f t="shared" si="142"/>
        <v>1217.5999999999999</v>
      </c>
      <c r="H686" s="7">
        <f t="shared" si="133"/>
        <v>100</v>
      </c>
    </row>
    <row r="687" spans="1:8" s="27" customFormat="1" ht="31.5" x14ac:dyDescent="0.25">
      <c r="A687" s="80" t="s">
        <v>216</v>
      </c>
      <c r="B687" s="6" t="s">
        <v>655</v>
      </c>
      <c r="C687" s="4" t="s">
        <v>114</v>
      </c>
      <c r="D687" s="4" t="s">
        <v>105</v>
      </c>
      <c r="E687" s="4" t="s">
        <v>36</v>
      </c>
      <c r="F687" s="7">
        <f>SUM('4.Ведомст'!G1058)</f>
        <v>1217.5999999999999</v>
      </c>
      <c r="G687" s="7">
        <f>SUM('4.Ведомст'!H1058)</f>
        <v>1217.5999999999999</v>
      </c>
      <c r="H687" s="7">
        <f t="shared" si="133"/>
        <v>100</v>
      </c>
    </row>
    <row r="688" spans="1:8" s="27" customFormat="1" ht="31.5" x14ac:dyDescent="0.25">
      <c r="A688" s="152" t="s">
        <v>997</v>
      </c>
      <c r="B688" s="6" t="s">
        <v>996</v>
      </c>
      <c r="C688" s="4"/>
      <c r="D688" s="4"/>
      <c r="E688" s="4"/>
      <c r="F688" s="7">
        <f>SUM(F689)</f>
        <v>2737.5</v>
      </c>
      <c r="G688" s="7">
        <f t="shared" ref="G688" si="143">SUM(G689)</f>
        <v>2737.5</v>
      </c>
      <c r="H688" s="7">
        <f t="shared" si="133"/>
        <v>100</v>
      </c>
    </row>
    <row r="689" spans="1:8" s="27" customFormat="1" ht="63" x14ac:dyDescent="0.25">
      <c r="A689" s="152" t="s">
        <v>998</v>
      </c>
      <c r="B689" s="6" t="s">
        <v>999</v>
      </c>
      <c r="C689" s="4"/>
      <c r="D689" s="4"/>
      <c r="E689" s="4"/>
      <c r="F689" s="7">
        <f>SUM(F690:F691)</f>
        <v>2737.5</v>
      </c>
      <c r="G689" s="7">
        <f t="shared" ref="G689" si="144">SUM(G690:G691)</f>
        <v>2737.5</v>
      </c>
      <c r="H689" s="7">
        <f t="shared" si="133"/>
        <v>100</v>
      </c>
    </row>
    <row r="690" spans="1:8" s="27" customFormat="1" ht="63" x14ac:dyDescent="0.25">
      <c r="A690" s="152" t="s">
        <v>43</v>
      </c>
      <c r="B690" s="6" t="s">
        <v>999</v>
      </c>
      <c r="C690" s="4" t="s">
        <v>81</v>
      </c>
      <c r="D690" s="4" t="s">
        <v>105</v>
      </c>
      <c r="E690" s="4" t="s">
        <v>36</v>
      </c>
      <c r="F690" s="7">
        <f>SUM('4.Ведомст'!G1061)</f>
        <v>1067.2</v>
      </c>
      <c r="G690" s="7">
        <f>SUM('4.Ведомст'!H1061)</f>
        <v>1067.2</v>
      </c>
      <c r="H690" s="7">
        <f t="shared" si="133"/>
        <v>100</v>
      </c>
    </row>
    <row r="691" spans="1:8" s="27" customFormat="1" ht="31.5" x14ac:dyDescent="0.25">
      <c r="A691" s="152" t="s">
        <v>216</v>
      </c>
      <c r="B691" s="6" t="s">
        <v>999</v>
      </c>
      <c r="C691" s="4" t="s">
        <v>114</v>
      </c>
      <c r="D691" s="4" t="s">
        <v>105</v>
      </c>
      <c r="E691" s="4" t="s">
        <v>36</v>
      </c>
      <c r="F691" s="7">
        <f>SUM('4.Ведомст'!G1062)</f>
        <v>1670.3</v>
      </c>
      <c r="G691" s="7">
        <f>SUM('4.Ведомст'!H1062)</f>
        <v>1670.3</v>
      </c>
      <c r="H691" s="7">
        <f t="shared" si="133"/>
        <v>100</v>
      </c>
    </row>
    <row r="692" spans="1:8" s="27" customFormat="1" ht="31.5" x14ac:dyDescent="0.25">
      <c r="A692" s="80" t="s">
        <v>458</v>
      </c>
      <c r="B692" s="4" t="s">
        <v>323</v>
      </c>
      <c r="C692" s="4"/>
      <c r="D692" s="7"/>
      <c r="E692" s="4"/>
      <c r="F692" s="7">
        <f>F693+F703+F706</f>
        <v>4418.9000000000005</v>
      </c>
      <c r="G692" s="7">
        <f>G693+G703+G706</f>
        <v>4418.9000000000005</v>
      </c>
      <c r="H692" s="7">
        <f t="shared" si="133"/>
        <v>100</v>
      </c>
    </row>
    <row r="693" spans="1:8" s="27" customFormat="1" x14ac:dyDescent="0.25">
      <c r="A693" s="80" t="s">
        <v>27</v>
      </c>
      <c r="B693" s="4" t="s">
        <v>324</v>
      </c>
      <c r="C693" s="4"/>
      <c r="D693" s="7"/>
      <c r="E693" s="4"/>
      <c r="F693" s="7">
        <f>F699+F694</f>
        <v>4154.9000000000005</v>
      </c>
      <c r="G693" s="7">
        <f>G699+G694</f>
        <v>4154.9000000000005</v>
      </c>
      <c r="H693" s="7">
        <f t="shared" si="133"/>
        <v>100</v>
      </c>
    </row>
    <row r="694" spans="1:8" s="27" customFormat="1" x14ac:dyDescent="0.25">
      <c r="A694" s="80" t="s">
        <v>435</v>
      </c>
      <c r="B694" s="6" t="s">
        <v>436</v>
      </c>
      <c r="C694" s="4"/>
      <c r="D694" s="7"/>
      <c r="E694" s="4"/>
      <c r="F694" s="7">
        <f>SUM(F695:F698)</f>
        <v>532</v>
      </c>
      <c r="G694" s="7">
        <f>SUM(G695:G698)</f>
        <v>532</v>
      </c>
      <c r="H694" s="7">
        <f t="shared" si="133"/>
        <v>100</v>
      </c>
    </row>
    <row r="695" spans="1:8" s="27" customFormat="1" ht="63" hidden="1" x14ac:dyDescent="0.25">
      <c r="A695" s="2" t="s">
        <v>43</v>
      </c>
      <c r="B695" s="6" t="s">
        <v>436</v>
      </c>
      <c r="C695" s="4" t="s">
        <v>81</v>
      </c>
      <c r="D695" s="4" t="s">
        <v>105</v>
      </c>
      <c r="E695" s="4" t="s">
        <v>105</v>
      </c>
      <c r="F695" s="7">
        <f>SUM('4.Ведомст'!G1131)</f>
        <v>0</v>
      </c>
      <c r="G695" s="7">
        <f>SUM('4.Ведомст'!H1131)</f>
        <v>0</v>
      </c>
      <c r="H695" s="7" t="e">
        <f t="shared" si="133"/>
        <v>#DIV/0!</v>
      </c>
    </row>
    <row r="696" spans="1:8" s="27" customFormat="1" ht="31.5" x14ac:dyDescent="0.25">
      <c r="A696" s="80" t="s">
        <v>44</v>
      </c>
      <c r="B696" s="6" t="s">
        <v>436</v>
      </c>
      <c r="C696" s="4" t="s">
        <v>83</v>
      </c>
      <c r="D696" s="4" t="s">
        <v>105</v>
      </c>
      <c r="E696" s="4" t="s">
        <v>105</v>
      </c>
      <c r="F696" s="7">
        <f>SUM('4.Ведомст'!G1132)</f>
        <v>532</v>
      </c>
      <c r="G696" s="7">
        <f>SUM('4.Ведомст'!H1132)</f>
        <v>532</v>
      </c>
      <c r="H696" s="7">
        <f t="shared" si="133"/>
        <v>100</v>
      </c>
    </row>
    <row r="697" spans="1:8" s="27" customFormat="1" hidden="1" x14ac:dyDescent="0.25">
      <c r="A697" s="80" t="s">
        <v>34</v>
      </c>
      <c r="B697" s="6" t="s">
        <v>436</v>
      </c>
      <c r="C697" s="4" t="s">
        <v>91</v>
      </c>
      <c r="D697" s="4" t="s">
        <v>105</v>
      </c>
      <c r="E697" s="4" t="s">
        <v>105</v>
      </c>
      <c r="F697" s="7">
        <f>SUM('4.Ведомст'!G1133)</f>
        <v>0</v>
      </c>
      <c r="G697" s="7">
        <f>SUM('4.Ведомст'!H1133)</f>
        <v>0</v>
      </c>
      <c r="H697" s="7"/>
    </row>
    <row r="698" spans="1:8" s="27" customFormat="1" ht="31.5" hidden="1" x14ac:dyDescent="0.25">
      <c r="A698" s="80" t="s">
        <v>216</v>
      </c>
      <c r="B698" s="6" t="s">
        <v>436</v>
      </c>
      <c r="C698" s="4" t="s">
        <v>114</v>
      </c>
      <c r="D698" s="4" t="s">
        <v>105</v>
      </c>
      <c r="E698" s="4" t="s">
        <v>105</v>
      </c>
      <c r="F698" s="7">
        <f>SUM('4.Ведомст'!G1134)</f>
        <v>0</v>
      </c>
      <c r="G698" s="7">
        <f>SUM('4.Ведомст'!H1134)</f>
        <v>0</v>
      </c>
      <c r="H698" s="7" t="e">
        <f t="shared" si="133"/>
        <v>#DIV/0!</v>
      </c>
    </row>
    <row r="699" spans="1:8" s="27" customFormat="1" ht="31.5" x14ac:dyDescent="0.25">
      <c r="A699" s="80" t="s">
        <v>325</v>
      </c>
      <c r="B699" s="4" t="s">
        <v>326</v>
      </c>
      <c r="C699" s="4"/>
      <c r="D699" s="7"/>
      <c r="E699" s="4"/>
      <c r="F699" s="7">
        <f>SUM(F700:F702)</f>
        <v>3622.9000000000005</v>
      </c>
      <c r="G699" s="7">
        <f>SUM(G700:G702)</f>
        <v>3622.9000000000005</v>
      </c>
      <c r="H699" s="7">
        <f t="shared" si="133"/>
        <v>100</v>
      </c>
    </row>
    <row r="700" spans="1:8" s="27" customFormat="1" ht="63" x14ac:dyDescent="0.25">
      <c r="A700" s="2" t="s">
        <v>43</v>
      </c>
      <c r="B700" s="4" t="s">
        <v>326</v>
      </c>
      <c r="C700" s="4" t="s">
        <v>81</v>
      </c>
      <c r="D700" s="4" t="s">
        <v>105</v>
      </c>
      <c r="E700" s="4" t="s">
        <v>105</v>
      </c>
      <c r="F700" s="7">
        <f>SUM('4.Ведомст'!G613)+'4.Ведомст'!G1136+'4.Ведомст'!G1272</f>
        <v>916.3</v>
      </c>
      <c r="G700" s="7">
        <f>SUM('4.Ведомст'!H613)+'4.Ведомст'!H1136+'4.Ведомст'!H1272</f>
        <v>916.3</v>
      </c>
      <c r="H700" s="7">
        <f t="shared" si="133"/>
        <v>100</v>
      </c>
    </row>
    <row r="701" spans="1:8" s="27" customFormat="1" ht="31.5" x14ac:dyDescent="0.25">
      <c r="A701" s="80" t="s">
        <v>44</v>
      </c>
      <c r="B701" s="4" t="s">
        <v>326</v>
      </c>
      <c r="C701" s="4" t="s">
        <v>83</v>
      </c>
      <c r="D701" s="4" t="s">
        <v>105</v>
      </c>
      <c r="E701" s="4" t="s">
        <v>105</v>
      </c>
      <c r="F701" s="7">
        <f>SUM('4.Ведомст'!G1137)+'4.Ведомст'!G614+'4.Ведомст'!G1273</f>
        <v>460.90000000000003</v>
      </c>
      <c r="G701" s="7">
        <f>SUM('4.Ведомст'!H1137)+'4.Ведомст'!H614+'4.Ведомст'!H1273</f>
        <v>460.90000000000003</v>
      </c>
      <c r="H701" s="7">
        <f t="shared" si="133"/>
        <v>100</v>
      </c>
    </row>
    <row r="702" spans="1:8" s="27" customFormat="1" ht="18" customHeight="1" x14ac:dyDescent="0.25">
      <c r="A702" s="80" t="s">
        <v>216</v>
      </c>
      <c r="B702" s="4" t="s">
        <v>326</v>
      </c>
      <c r="C702" s="4" t="s">
        <v>114</v>
      </c>
      <c r="D702" s="4" t="s">
        <v>105</v>
      </c>
      <c r="E702" s="4" t="s">
        <v>105</v>
      </c>
      <c r="F702" s="7">
        <f>SUM('4.Ведомст'!G805)+'4.Ведомст'!G1274+'4.Ведомст'!G1138</f>
        <v>2245.7000000000003</v>
      </c>
      <c r="G702" s="7">
        <f>SUM('4.Ведомст'!H805)+'4.Ведомст'!H1274+'4.Ведомст'!H1138</f>
        <v>2245.7000000000003</v>
      </c>
      <c r="H702" s="7">
        <f t="shared" si="133"/>
        <v>100</v>
      </c>
    </row>
    <row r="703" spans="1:8" s="27" customFormat="1" ht="15.75" hidden="1" customHeight="1" x14ac:dyDescent="0.25">
      <c r="A703" s="80" t="s">
        <v>37</v>
      </c>
      <c r="B703" s="31" t="s">
        <v>327</v>
      </c>
      <c r="C703" s="4"/>
      <c r="D703" s="7"/>
      <c r="E703" s="4"/>
      <c r="F703" s="7">
        <f>SUM(F704)</f>
        <v>0</v>
      </c>
      <c r="G703" s="7">
        <f>SUM(G704)</f>
        <v>0</v>
      </c>
      <c r="H703" s="7"/>
    </row>
    <row r="704" spans="1:8" s="27" customFormat="1" ht="14.25" hidden="1" customHeight="1" x14ac:dyDescent="0.25">
      <c r="A704" s="80" t="s">
        <v>328</v>
      </c>
      <c r="B704" s="31" t="s">
        <v>329</v>
      </c>
      <c r="C704" s="4"/>
      <c r="D704" s="7"/>
      <c r="E704" s="4"/>
      <c r="F704" s="7">
        <f>F705</f>
        <v>0</v>
      </c>
      <c r="G704" s="7">
        <f>G705</f>
        <v>0</v>
      </c>
      <c r="H704" s="7"/>
    </row>
    <row r="705" spans="1:8" s="27" customFormat="1" ht="16.5" hidden="1" customHeight="1" x14ac:dyDescent="0.25">
      <c r="A705" s="2" t="s">
        <v>43</v>
      </c>
      <c r="B705" s="31" t="s">
        <v>329</v>
      </c>
      <c r="C705" s="4" t="s">
        <v>81</v>
      </c>
      <c r="D705" s="4" t="s">
        <v>105</v>
      </c>
      <c r="E705" s="4" t="s">
        <v>105</v>
      </c>
      <c r="F705" s="7">
        <f>SUM('4.Ведомст'!G1141)</f>
        <v>0</v>
      </c>
      <c r="G705" s="7">
        <f>SUM('4.Ведомст'!H1141)</f>
        <v>0</v>
      </c>
      <c r="H705" s="7"/>
    </row>
    <row r="706" spans="1:8" s="27" customFormat="1" x14ac:dyDescent="0.25">
      <c r="A706" s="80" t="s">
        <v>728</v>
      </c>
      <c r="B706" s="4" t="s">
        <v>726</v>
      </c>
      <c r="C706" s="4"/>
      <c r="D706" s="7"/>
      <c r="E706" s="4"/>
      <c r="F706" s="7">
        <f>F707</f>
        <v>264</v>
      </c>
      <c r="G706" s="7">
        <f>G707</f>
        <v>264</v>
      </c>
      <c r="H706" s="7">
        <f t="shared" ref="H706:H769" si="145">SUM(G706/F706*100)</f>
        <v>100</v>
      </c>
    </row>
    <row r="707" spans="1:8" s="27" customFormat="1" x14ac:dyDescent="0.25">
      <c r="A707" s="80" t="s">
        <v>435</v>
      </c>
      <c r="B707" s="4" t="s">
        <v>727</v>
      </c>
      <c r="C707" s="4"/>
      <c r="D707" s="7"/>
      <c r="E707" s="4"/>
      <c r="F707" s="7">
        <f>SUM(F708:F710)</f>
        <v>264</v>
      </c>
      <c r="G707" s="7">
        <f>SUM(G708:G710)</f>
        <v>264</v>
      </c>
      <c r="H707" s="7">
        <f t="shared" si="145"/>
        <v>100</v>
      </c>
    </row>
    <row r="708" spans="1:8" s="27" customFormat="1" ht="63" hidden="1" x14ac:dyDescent="0.25">
      <c r="A708" s="2" t="s">
        <v>43</v>
      </c>
      <c r="B708" s="4" t="s">
        <v>727</v>
      </c>
      <c r="C708" s="4" t="s">
        <v>81</v>
      </c>
      <c r="D708" s="4" t="s">
        <v>105</v>
      </c>
      <c r="E708" s="4" t="s">
        <v>105</v>
      </c>
      <c r="F708" s="7">
        <f>SUM('4.Ведомст'!G1144)</f>
        <v>0</v>
      </c>
      <c r="G708" s="7">
        <f>SUM('4.Ведомст'!H1144)</f>
        <v>0</v>
      </c>
      <c r="H708" s="7" t="e">
        <f t="shared" si="145"/>
        <v>#DIV/0!</v>
      </c>
    </row>
    <row r="709" spans="1:8" s="27" customFormat="1" ht="31.5" x14ac:dyDescent="0.25">
      <c r="A709" s="80" t="s">
        <v>44</v>
      </c>
      <c r="B709" s="4" t="s">
        <v>727</v>
      </c>
      <c r="C709" s="4" t="s">
        <v>83</v>
      </c>
      <c r="D709" s="4" t="s">
        <v>105</v>
      </c>
      <c r="E709" s="4" t="s">
        <v>105</v>
      </c>
      <c r="F709" s="7">
        <f>SUM('4.Ведомст'!G1145)</f>
        <v>214</v>
      </c>
      <c r="G709" s="7">
        <f>SUM('4.Ведомст'!H1145)</f>
        <v>214</v>
      </c>
      <c r="H709" s="7">
        <f t="shared" si="145"/>
        <v>100</v>
      </c>
    </row>
    <row r="710" spans="1:8" s="27" customFormat="1" x14ac:dyDescent="0.25">
      <c r="A710" s="80" t="s">
        <v>34</v>
      </c>
      <c r="B710" s="4" t="s">
        <v>727</v>
      </c>
      <c r="C710" s="4" t="s">
        <v>91</v>
      </c>
      <c r="D710" s="4" t="s">
        <v>105</v>
      </c>
      <c r="E710" s="4" t="s">
        <v>105</v>
      </c>
      <c r="F710" s="7">
        <f>SUM('4.Ведомст'!G1146)</f>
        <v>50</v>
      </c>
      <c r="G710" s="7">
        <f>SUM('4.Ведомст'!H1146)</f>
        <v>50</v>
      </c>
      <c r="H710" s="7">
        <f t="shared" si="145"/>
        <v>100</v>
      </c>
    </row>
    <row r="711" spans="1:8" s="27" customFormat="1" ht="47.25" x14ac:dyDescent="0.25">
      <c r="A711" s="80" t="s">
        <v>568</v>
      </c>
      <c r="B711" s="31" t="s">
        <v>315</v>
      </c>
      <c r="C711" s="4"/>
      <c r="D711" s="4"/>
      <c r="E711" s="4"/>
      <c r="F711" s="7">
        <f>F712+F728+F731+F729</f>
        <v>57324.700000000012</v>
      </c>
      <c r="G711" s="7">
        <f>G712+G728+G731+G729</f>
        <v>57277.700000000012</v>
      </c>
      <c r="H711" s="7">
        <f t="shared" si="145"/>
        <v>99.918010909782339</v>
      </c>
    </row>
    <row r="712" spans="1:8" s="27" customFormat="1" x14ac:dyDescent="0.25">
      <c r="A712" s="80" t="s">
        <v>27</v>
      </c>
      <c r="B712" s="31" t="s">
        <v>316</v>
      </c>
      <c r="C712" s="4"/>
      <c r="D712" s="4"/>
      <c r="E712" s="4"/>
      <c r="F712" s="7">
        <f>SUM(F713+F714+F715+F716+F717+F718+F719+F721)+F723</f>
        <v>50998.30000000001</v>
      </c>
      <c r="G712" s="7">
        <f>SUM(G713+G714+G715+G716+G717+G718+G719+G721)+G723</f>
        <v>50951.30000000001</v>
      </c>
      <c r="H712" s="7">
        <f t="shared" si="145"/>
        <v>99.907840065257076</v>
      </c>
    </row>
    <row r="713" spans="1:8" s="27" customFormat="1" ht="31.5" x14ac:dyDescent="0.25">
      <c r="A713" s="80" t="s">
        <v>44</v>
      </c>
      <c r="B713" s="31" t="s">
        <v>316</v>
      </c>
      <c r="C713" s="4" t="s">
        <v>83</v>
      </c>
      <c r="D713" s="4" t="s">
        <v>105</v>
      </c>
      <c r="E713" s="4" t="s">
        <v>26</v>
      </c>
      <c r="F713" s="7">
        <f>SUM('4.Ведомст'!G962)</f>
        <v>4818.8999999999996</v>
      </c>
      <c r="G713" s="7">
        <f>SUM('4.Ведомст'!H962)</f>
        <v>4773.8999999999996</v>
      </c>
      <c r="H713" s="7">
        <f t="shared" si="145"/>
        <v>99.066176928344646</v>
      </c>
    </row>
    <row r="714" spans="1:8" s="27" customFormat="1" ht="31.5" x14ac:dyDescent="0.25">
      <c r="A714" s="80" t="s">
        <v>44</v>
      </c>
      <c r="B714" s="31" t="s">
        <v>316</v>
      </c>
      <c r="C714" s="4" t="s">
        <v>83</v>
      </c>
      <c r="D714" s="4" t="s">
        <v>105</v>
      </c>
      <c r="E714" s="4" t="s">
        <v>36</v>
      </c>
      <c r="F714" s="7">
        <f>SUM('4.Ведомст'!G1065)</f>
        <v>14578.5</v>
      </c>
      <c r="G714" s="7">
        <f>SUM('4.Ведомст'!H1065)</f>
        <v>14576.5</v>
      </c>
      <c r="H714" s="7">
        <f t="shared" si="145"/>
        <v>99.98628116747264</v>
      </c>
    </row>
    <row r="715" spans="1:8" s="27" customFormat="1" ht="31.5" hidden="1" x14ac:dyDescent="0.25">
      <c r="A715" s="80" t="s">
        <v>44</v>
      </c>
      <c r="B715" s="31" t="s">
        <v>316</v>
      </c>
      <c r="C715" s="4" t="s">
        <v>83</v>
      </c>
      <c r="D715" s="4" t="s">
        <v>105</v>
      </c>
      <c r="E715" s="4" t="s">
        <v>162</v>
      </c>
      <c r="F715" s="7">
        <f>SUM('4.Ведомст'!G1168)</f>
        <v>0</v>
      </c>
      <c r="G715" s="7">
        <f>SUM('4.Ведомст'!H1168)</f>
        <v>0</v>
      </c>
      <c r="H715" s="7"/>
    </row>
    <row r="716" spans="1:8" s="27" customFormat="1" ht="31.5" x14ac:dyDescent="0.25">
      <c r="A716" s="80" t="s">
        <v>216</v>
      </c>
      <c r="B716" s="31" t="s">
        <v>316</v>
      </c>
      <c r="C716" s="4" t="s">
        <v>114</v>
      </c>
      <c r="D716" s="4" t="s">
        <v>105</v>
      </c>
      <c r="E716" s="4" t="s">
        <v>26</v>
      </c>
      <c r="F716" s="7">
        <f>SUM('4.Ведомст'!G963)</f>
        <v>13854.7</v>
      </c>
      <c r="G716" s="7">
        <f>SUM('4.Ведомст'!H963)</f>
        <v>13854.7</v>
      </c>
      <c r="H716" s="7">
        <f t="shared" si="145"/>
        <v>100</v>
      </c>
    </row>
    <row r="717" spans="1:8" s="27" customFormat="1" ht="31.5" x14ac:dyDescent="0.25">
      <c r="A717" s="80" t="s">
        <v>216</v>
      </c>
      <c r="B717" s="31" t="s">
        <v>316</v>
      </c>
      <c r="C717" s="4" t="s">
        <v>114</v>
      </c>
      <c r="D717" s="4" t="s">
        <v>105</v>
      </c>
      <c r="E717" s="4" t="s">
        <v>36</v>
      </c>
      <c r="F717" s="7">
        <f>SUM('4.Ведомст'!G1066)</f>
        <v>13613.4</v>
      </c>
      <c r="G717" s="7">
        <f>SUM('4.Ведомст'!H1066)</f>
        <v>13613.4</v>
      </c>
      <c r="H717" s="7">
        <f t="shared" si="145"/>
        <v>100</v>
      </c>
    </row>
    <row r="718" spans="1:8" s="27" customFormat="1" ht="31.5" hidden="1" x14ac:dyDescent="0.25">
      <c r="A718" s="80" t="s">
        <v>216</v>
      </c>
      <c r="B718" s="31" t="s">
        <v>316</v>
      </c>
      <c r="C718" s="4" t="s">
        <v>114</v>
      </c>
      <c r="D718" s="4" t="s">
        <v>105</v>
      </c>
      <c r="E718" s="4" t="s">
        <v>46</v>
      </c>
      <c r="F718" s="7">
        <f>SUM('4.Ведомст'!G1092)</f>
        <v>630.9</v>
      </c>
      <c r="G718" s="7">
        <f>SUM('4.Ведомст'!H1092)</f>
        <v>630.9</v>
      </c>
      <c r="H718" s="7">
        <f t="shared" si="145"/>
        <v>100</v>
      </c>
    </row>
    <row r="719" spans="1:8" s="27" customFormat="1" ht="31.5" x14ac:dyDescent="0.25">
      <c r="A719" s="80" t="s">
        <v>658</v>
      </c>
      <c r="B719" s="31" t="s">
        <v>659</v>
      </c>
      <c r="C719" s="4"/>
      <c r="D719" s="4"/>
      <c r="E719" s="4"/>
      <c r="F719" s="7">
        <f>SUM(F720)</f>
        <v>533.4</v>
      </c>
      <c r="G719" s="7">
        <f>SUM(G720)</f>
        <v>533.4</v>
      </c>
      <c r="H719" s="7">
        <f t="shared" si="145"/>
        <v>100</v>
      </c>
    </row>
    <row r="720" spans="1:8" s="27" customFormat="1" ht="31.5" x14ac:dyDescent="0.25">
      <c r="A720" s="80" t="s">
        <v>44</v>
      </c>
      <c r="B720" s="31" t="s">
        <v>659</v>
      </c>
      <c r="C720" s="4" t="s">
        <v>83</v>
      </c>
      <c r="D720" s="4" t="s">
        <v>105</v>
      </c>
      <c r="E720" s="4" t="s">
        <v>36</v>
      </c>
      <c r="F720" s="7">
        <f>SUM('4.Ведомст'!G1068)</f>
        <v>533.4</v>
      </c>
      <c r="G720" s="7">
        <f>SUM('4.Ведомст'!H1068)</f>
        <v>533.4</v>
      </c>
      <c r="H720" s="7">
        <f t="shared" si="145"/>
        <v>100</v>
      </c>
    </row>
    <row r="721" spans="1:8" s="27" customFormat="1" ht="31.5" x14ac:dyDescent="0.25">
      <c r="A721" s="80" t="s">
        <v>640</v>
      </c>
      <c r="B721" s="31" t="s">
        <v>643</v>
      </c>
      <c r="C721" s="4"/>
      <c r="D721" s="4"/>
      <c r="E721" s="4"/>
      <c r="F721" s="7">
        <f>SUM(F722)</f>
        <v>1835.5</v>
      </c>
      <c r="G721" s="7">
        <f>SUM(G722)</f>
        <v>1835.5</v>
      </c>
      <c r="H721" s="7">
        <f t="shared" si="145"/>
        <v>100</v>
      </c>
    </row>
    <row r="722" spans="1:8" s="27" customFormat="1" ht="31.5" x14ac:dyDescent="0.25">
      <c r="A722" s="80" t="s">
        <v>44</v>
      </c>
      <c r="B722" s="31" t="s">
        <v>643</v>
      </c>
      <c r="C722" s="4" t="s">
        <v>83</v>
      </c>
      <c r="D722" s="4" t="s">
        <v>105</v>
      </c>
      <c r="E722" s="4" t="s">
        <v>26</v>
      </c>
      <c r="F722" s="7">
        <f>SUM('4.Ведомст'!G965)</f>
        <v>1835.5</v>
      </c>
      <c r="G722" s="7">
        <f>SUM('4.Ведомст'!H965)</f>
        <v>1835.5</v>
      </c>
      <c r="H722" s="7">
        <f t="shared" si="145"/>
        <v>100</v>
      </c>
    </row>
    <row r="723" spans="1:8" s="27" customFormat="1" x14ac:dyDescent="0.25">
      <c r="A723" s="111" t="s">
        <v>876</v>
      </c>
      <c r="B723" s="31" t="s">
        <v>970</v>
      </c>
      <c r="C723" s="4"/>
      <c r="D723" s="4"/>
      <c r="E723" s="4"/>
      <c r="F723" s="7">
        <f>SUM(F724)</f>
        <v>1133</v>
      </c>
      <c r="G723" s="7">
        <f>SUM(G724)</f>
        <v>1133</v>
      </c>
      <c r="H723" s="7">
        <f t="shared" si="145"/>
        <v>100</v>
      </c>
    </row>
    <row r="724" spans="1:8" s="27" customFormat="1" ht="31.5" x14ac:dyDescent="0.25">
      <c r="A724" s="111" t="s">
        <v>969</v>
      </c>
      <c r="B724" s="31" t="s">
        <v>968</v>
      </c>
      <c r="C724" s="4"/>
      <c r="D724" s="4"/>
      <c r="E724" s="4"/>
      <c r="F724" s="7">
        <f>SUM(F725)</f>
        <v>1133</v>
      </c>
      <c r="G724" s="7">
        <f>SUM(G725)</f>
        <v>1133</v>
      </c>
      <c r="H724" s="7">
        <f t="shared" si="145"/>
        <v>100</v>
      </c>
    </row>
    <row r="725" spans="1:8" s="27" customFormat="1" ht="31.5" x14ac:dyDescent="0.25">
      <c r="A725" s="111" t="s">
        <v>44</v>
      </c>
      <c r="B725" s="31" t="s">
        <v>968</v>
      </c>
      <c r="C725" s="4" t="s">
        <v>83</v>
      </c>
      <c r="D725" s="4" t="s">
        <v>105</v>
      </c>
      <c r="E725" s="4" t="s">
        <v>36</v>
      </c>
      <c r="F725" s="7">
        <f>SUM('4.Ведомст'!G1071)</f>
        <v>1133</v>
      </c>
      <c r="G725" s="7">
        <f>SUM('4.Ведомст'!H1071)</f>
        <v>1133</v>
      </c>
      <c r="H725" s="7">
        <f t="shared" si="145"/>
        <v>100</v>
      </c>
    </row>
    <row r="726" spans="1:8" s="27" customFormat="1" ht="31.5" hidden="1" x14ac:dyDescent="0.25">
      <c r="A726" s="32" t="s">
        <v>663</v>
      </c>
      <c r="B726" s="31" t="s">
        <v>664</v>
      </c>
      <c r="C726" s="50"/>
      <c r="D726" s="4"/>
      <c r="E726" s="4"/>
      <c r="F726" s="7">
        <f>SUM(F727)</f>
        <v>0</v>
      </c>
      <c r="G726" s="7">
        <f t="shared" ref="G726" si="146">SUM(G727)</f>
        <v>0</v>
      </c>
      <c r="H726" s="7" t="e">
        <f t="shared" si="145"/>
        <v>#DIV/0!</v>
      </c>
    </row>
    <row r="727" spans="1:8" s="27" customFormat="1" ht="31.5" hidden="1" x14ac:dyDescent="0.25">
      <c r="A727" s="80" t="s">
        <v>216</v>
      </c>
      <c r="B727" s="31" t="s">
        <v>664</v>
      </c>
      <c r="C727" s="50" t="s">
        <v>114</v>
      </c>
      <c r="D727" s="4" t="s">
        <v>105</v>
      </c>
      <c r="E727" s="4" t="s">
        <v>46</v>
      </c>
      <c r="F727" s="7">
        <f>SUM('4.Ведомст'!G1096)</f>
        <v>0</v>
      </c>
      <c r="G727" s="7">
        <f>SUM('4.Ведомст'!H1096)</f>
        <v>0</v>
      </c>
      <c r="H727" s="7" t="e">
        <f t="shared" si="145"/>
        <v>#DIV/0!</v>
      </c>
    </row>
    <row r="728" spans="1:8" s="27" customFormat="1" ht="31.5" x14ac:dyDescent="0.25">
      <c r="A728" s="105" t="s">
        <v>216</v>
      </c>
      <c r="B728" s="22" t="s">
        <v>661</v>
      </c>
      <c r="C728" s="4" t="s">
        <v>114</v>
      </c>
      <c r="D728" s="4" t="s">
        <v>105</v>
      </c>
      <c r="E728" s="4" t="s">
        <v>26</v>
      </c>
      <c r="F728" s="7">
        <f>SUM('4.Ведомст'!G967)</f>
        <v>2000</v>
      </c>
      <c r="G728" s="7">
        <f>SUM('4.Ведомст'!H967)</f>
        <v>2000</v>
      </c>
      <c r="H728" s="7">
        <f t="shared" si="145"/>
        <v>100</v>
      </c>
    </row>
    <row r="729" spans="1:8" s="27" customFormat="1" ht="31.5" x14ac:dyDescent="0.25">
      <c r="A729" s="80" t="s">
        <v>640</v>
      </c>
      <c r="B729" s="31" t="s">
        <v>642</v>
      </c>
      <c r="C729" s="4"/>
      <c r="D729" s="4"/>
      <c r="E729" s="4"/>
      <c r="F729" s="7">
        <f>SUM(F730)</f>
        <v>3721</v>
      </c>
      <c r="G729" s="7">
        <f t="shared" ref="G729" si="147">SUM(G730)</f>
        <v>3721</v>
      </c>
      <c r="H729" s="7">
        <f t="shared" si="145"/>
        <v>100</v>
      </c>
    </row>
    <row r="730" spans="1:8" s="27" customFormat="1" ht="31.5" x14ac:dyDescent="0.25">
      <c r="A730" s="80" t="s">
        <v>216</v>
      </c>
      <c r="B730" s="31" t="s">
        <v>642</v>
      </c>
      <c r="C730" s="4" t="s">
        <v>114</v>
      </c>
      <c r="D730" s="4" t="s">
        <v>105</v>
      </c>
      <c r="E730" s="4" t="s">
        <v>26</v>
      </c>
      <c r="F730" s="7">
        <f>SUM('4.Ведомст'!G969)</f>
        <v>3721</v>
      </c>
      <c r="G730" s="7">
        <f>SUM('4.Ведомст'!H969)</f>
        <v>3721</v>
      </c>
      <c r="H730" s="7">
        <f t="shared" si="145"/>
        <v>100</v>
      </c>
    </row>
    <row r="731" spans="1:8" s="27" customFormat="1" ht="31.5" x14ac:dyDescent="0.25">
      <c r="A731" s="80" t="s">
        <v>246</v>
      </c>
      <c r="B731" s="31" t="s">
        <v>662</v>
      </c>
      <c r="C731" s="4"/>
      <c r="D731" s="4"/>
      <c r="E731" s="4"/>
      <c r="F731" s="7">
        <f>SUM(F732)</f>
        <v>605.4</v>
      </c>
      <c r="G731" s="7">
        <f t="shared" ref="G731" si="148">SUM(G732)</f>
        <v>605.4</v>
      </c>
      <c r="H731" s="7">
        <f t="shared" si="145"/>
        <v>100</v>
      </c>
    </row>
    <row r="732" spans="1:8" s="27" customFormat="1" ht="31.5" x14ac:dyDescent="0.25">
      <c r="A732" s="80" t="s">
        <v>658</v>
      </c>
      <c r="B732" s="31" t="s">
        <v>660</v>
      </c>
      <c r="C732" s="4"/>
      <c r="D732" s="4"/>
      <c r="E732" s="4"/>
      <c r="F732" s="7">
        <f>SUM(F733)</f>
        <v>605.4</v>
      </c>
      <c r="G732" s="7">
        <f t="shared" ref="G732" si="149">SUM(G733)</f>
        <v>605.4</v>
      </c>
      <c r="H732" s="7">
        <f t="shared" si="145"/>
        <v>100</v>
      </c>
    </row>
    <row r="733" spans="1:8" s="27" customFormat="1" ht="31.5" x14ac:dyDescent="0.25">
      <c r="A733" s="80" t="s">
        <v>216</v>
      </c>
      <c r="B733" s="31" t="s">
        <v>660</v>
      </c>
      <c r="C733" s="4" t="s">
        <v>114</v>
      </c>
      <c r="D733" s="4" t="s">
        <v>105</v>
      </c>
      <c r="E733" s="4" t="s">
        <v>36</v>
      </c>
      <c r="F733" s="7">
        <f>SUM('4.Ведомст'!G1074)</f>
        <v>605.4</v>
      </c>
      <c r="G733" s="7">
        <f>SUM('4.Ведомст'!H1074)</f>
        <v>605.4</v>
      </c>
      <c r="H733" s="7">
        <f t="shared" si="145"/>
        <v>100</v>
      </c>
    </row>
    <row r="734" spans="1:8" s="27" customFormat="1" ht="47.25" x14ac:dyDescent="0.25">
      <c r="A734" s="80" t="s">
        <v>933</v>
      </c>
      <c r="B734" s="49" t="s">
        <v>330</v>
      </c>
      <c r="C734" s="4"/>
      <c r="D734" s="7"/>
      <c r="E734" s="24"/>
      <c r="F734" s="7">
        <f>SUM(F752+F735+F741+F743)+F747+F738</f>
        <v>68859.000000000015</v>
      </c>
      <c r="G734" s="7">
        <f>SUM(G752+G735+G741+G743)+G747+G738</f>
        <v>68744</v>
      </c>
      <c r="H734" s="7">
        <f t="shared" si="145"/>
        <v>99.832992056230836</v>
      </c>
    </row>
    <row r="735" spans="1:8" s="27" customFormat="1" x14ac:dyDescent="0.25">
      <c r="A735" s="32" t="s">
        <v>72</v>
      </c>
      <c r="B735" s="56" t="s">
        <v>455</v>
      </c>
      <c r="C735" s="50"/>
      <c r="D735" s="52"/>
      <c r="E735" s="24"/>
      <c r="F735" s="52">
        <f>+F736+F737</f>
        <v>17389.100000000002</v>
      </c>
      <c r="G735" s="52">
        <f>+G736+G737</f>
        <v>17389.100000000002</v>
      </c>
      <c r="H735" s="7">
        <f t="shared" si="145"/>
        <v>100</v>
      </c>
    </row>
    <row r="736" spans="1:8" s="27" customFormat="1" ht="63" x14ac:dyDescent="0.25">
      <c r="A736" s="32" t="s">
        <v>43</v>
      </c>
      <c r="B736" s="56" t="s">
        <v>455</v>
      </c>
      <c r="C736" s="50" t="s">
        <v>81</v>
      </c>
      <c r="D736" s="4" t="s">
        <v>105</v>
      </c>
      <c r="E736" s="4" t="s">
        <v>162</v>
      </c>
      <c r="F736" s="52">
        <f>SUM('4.Ведомст'!G1171)</f>
        <v>17388.900000000001</v>
      </c>
      <c r="G736" s="52">
        <f>SUM('4.Ведомст'!H1171)</f>
        <v>17388.900000000001</v>
      </c>
      <c r="H736" s="7">
        <f t="shared" si="145"/>
        <v>100</v>
      </c>
    </row>
    <row r="737" spans="1:8" s="27" customFormat="1" ht="31.5" x14ac:dyDescent="0.25">
      <c r="A737" s="32" t="s">
        <v>44</v>
      </c>
      <c r="B737" s="56" t="s">
        <v>455</v>
      </c>
      <c r="C737" s="50" t="s">
        <v>83</v>
      </c>
      <c r="D737" s="4" t="s">
        <v>105</v>
      </c>
      <c r="E737" s="4" t="s">
        <v>162</v>
      </c>
      <c r="F737" s="52">
        <f>SUM('4.Ведомст'!G1172)</f>
        <v>0.2</v>
      </c>
      <c r="G737" s="52">
        <f>SUM('4.Ведомст'!H1172)</f>
        <v>0.2</v>
      </c>
      <c r="H737" s="7">
        <f t="shared" si="145"/>
        <v>100</v>
      </c>
    </row>
    <row r="738" spans="1:8" s="27" customFormat="1" x14ac:dyDescent="0.25">
      <c r="A738" s="32" t="s">
        <v>87</v>
      </c>
      <c r="B738" s="56" t="s">
        <v>668</v>
      </c>
      <c r="C738" s="50"/>
      <c r="D738" s="4"/>
      <c r="E738" s="4"/>
      <c r="F738" s="52">
        <f>SUM(F739)+F740</f>
        <v>433.5</v>
      </c>
      <c r="G738" s="52">
        <f t="shared" ref="G738" si="150">SUM(G739)+G740</f>
        <v>433.20000000000005</v>
      </c>
      <c r="H738" s="7">
        <f t="shared" si="145"/>
        <v>99.930795847750872</v>
      </c>
    </row>
    <row r="739" spans="1:8" s="27" customFormat="1" ht="31.5" x14ac:dyDescent="0.25">
      <c r="A739" s="32" t="s">
        <v>44</v>
      </c>
      <c r="B739" s="56" t="s">
        <v>668</v>
      </c>
      <c r="C739" s="50" t="s">
        <v>83</v>
      </c>
      <c r="D739" s="4" t="s">
        <v>105</v>
      </c>
      <c r="E739" s="4" t="s">
        <v>162</v>
      </c>
      <c r="F739" s="52">
        <f>SUM('4.Ведомст'!G1174)</f>
        <v>431.9</v>
      </c>
      <c r="G739" s="52">
        <f>SUM('4.Ведомст'!H1174)</f>
        <v>431.6</v>
      </c>
      <c r="H739" s="7">
        <f t="shared" si="145"/>
        <v>99.930539476730743</v>
      </c>
    </row>
    <row r="740" spans="1:8" s="27" customFormat="1" x14ac:dyDescent="0.25">
      <c r="A740" s="80" t="s">
        <v>18</v>
      </c>
      <c r="B740" s="56" t="s">
        <v>668</v>
      </c>
      <c r="C740" s="50" t="s">
        <v>88</v>
      </c>
      <c r="D740" s="4" t="s">
        <v>105</v>
      </c>
      <c r="E740" s="4" t="s">
        <v>162</v>
      </c>
      <c r="F740" s="52">
        <f>SUM('4.Ведомст'!G1175)</f>
        <v>1.6</v>
      </c>
      <c r="G740" s="52">
        <f>SUM('4.Ведомст'!H1175)</f>
        <v>1.6</v>
      </c>
      <c r="H740" s="7">
        <f t="shared" si="145"/>
        <v>100</v>
      </c>
    </row>
    <row r="741" spans="1:8" s="27" customFormat="1" ht="31.5" x14ac:dyDescent="0.25">
      <c r="A741" s="32" t="s">
        <v>89</v>
      </c>
      <c r="B741" s="56" t="s">
        <v>525</v>
      </c>
      <c r="C741" s="50"/>
      <c r="D741" s="4"/>
      <c r="E741" s="4"/>
      <c r="F741" s="52">
        <f>SUM(F742)</f>
        <v>770.1</v>
      </c>
      <c r="G741" s="52">
        <f>SUM(G742)</f>
        <v>727.1</v>
      </c>
      <c r="H741" s="7">
        <f t="shared" si="145"/>
        <v>94.416309570185689</v>
      </c>
    </row>
    <row r="742" spans="1:8" s="27" customFormat="1" ht="31.5" x14ac:dyDescent="0.25">
      <c r="A742" s="32" t="s">
        <v>44</v>
      </c>
      <c r="B742" s="56" t="s">
        <v>525</v>
      </c>
      <c r="C742" s="50" t="s">
        <v>83</v>
      </c>
      <c r="D742" s="4" t="s">
        <v>105</v>
      </c>
      <c r="E742" s="4" t="s">
        <v>162</v>
      </c>
      <c r="F742" s="52">
        <f>SUM('4.Ведомст'!G1177)</f>
        <v>770.1</v>
      </c>
      <c r="G742" s="52">
        <f>SUM('4.Ведомст'!H1177)</f>
        <v>727.1</v>
      </c>
      <c r="H742" s="7">
        <f t="shared" si="145"/>
        <v>94.416309570185689</v>
      </c>
    </row>
    <row r="743" spans="1:8" s="27" customFormat="1" ht="31.5" x14ac:dyDescent="0.25">
      <c r="A743" s="32" t="s">
        <v>466</v>
      </c>
      <c r="B743" s="56" t="s">
        <v>467</v>
      </c>
      <c r="C743" s="50"/>
      <c r="D743" s="52"/>
      <c r="E743" s="24"/>
      <c r="F743" s="52">
        <f>SUM(F744:F746)</f>
        <v>581.1</v>
      </c>
      <c r="G743" s="52">
        <f>SUM(G744:G746)</f>
        <v>551.70000000000005</v>
      </c>
      <c r="H743" s="7">
        <f t="shared" si="145"/>
        <v>94.940629839958703</v>
      </c>
    </row>
    <row r="744" spans="1:8" s="27" customFormat="1" ht="31.5" x14ac:dyDescent="0.25">
      <c r="A744" s="32" t="s">
        <v>44</v>
      </c>
      <c r="B744" s="56" t="s">
        <v>467</v>
      </c>
      <c r="C744" s="50" t="s">
        <v>83</v>
      </c>
      <c r="D744" s="4" t="s">
        <v>105</v>
      </c>
      <c r="E744" s="4" t="s">
        <v>159</v>
      </c>
      <c r="F744" s="52">
        <f>SUM('4.Ведомст'!G1101)</f>
        <v>11.6</v>
      </c>
      <c r="G744" s="52">
        <f>SUM('4.Ведомст'!H1101)</f>
        <v>11.6</v>
      </c>
      <c r="H744" s="7">
        <f t="shared" si="145"/>
        <v>100</v>
      </c>
    </row>
    <row r="745" spans="1:8" s="27" customFormat="1" ht="31.5" x14ac:dyDescent="0.25">
      <c r="A745" s="32" t="s">
        <v>44</v>
      </c>
      <c r="B745" s="56" t="s">
        <v>467</v>
      </c>
      <c r="C745" s="50" t="s">
        <v>83</v>
      </c>
      <c r="D745" s="4" t="s">
        <v>105</v>
      </c>
      <c r="E745" s="4" t="s">
        <v>162</v>
      </c>
      <c r="F745" s="52">
        <f>SUM('4.Ведомст'!G1179)</f>
        <v>449.9</v>
      </c>
      <c r="G745" s="52">
        <f>SUM('4.Ведомст'!H1179)</f>
        <v>420.5</v>
      </c>
      <c r="H745" s="7">
        <f t="shared" si="145"/>
        <v>93.465214492109368</v>
      </c>
    </row>
    <row r="746" spans="1:8" s="27" customFormat="1" x14ac:dyDescent="0.25">
      <c r="A746" s="80" t="s">
        <v>18</v>
      </c>
      <c r="B746" s="56" t="s">
        <v>467</v>
      </c>
      <c r="C746" s="50" t="s">
        <v>88</v>
      </c>
      <c r="D746" s="4" t="s">
        <v>105</v>
      </c>
      <c r="E746" s="4" t="s">
        <v>162</v>
      </c>
      <c r="F746" s="52">
        <f>SUM('4.Ведомст'!G1180)</f>
        <v>119.6</v>
      </c>
      <c r="G746" s="52">
        <f>SUM('4.Ведомст'!H1180)</f>
        <v>119.6</v>
      </c>
      <c r="H746" s="7">
        <f t="shared" si="145"/>
        <v>100</v>
      </c>
    </row>
    <row r="747" spans="1:8" s="27" customFormat="1" x14ac:dyDescent="0.25">
      <c r="A747" s="80" t="s">
        <v>27</v>
      </c>
      <c r="B747" s="22" t="s">
        <v>669</v>
      </c>
      <c r="C747" s="22"/>
      <c r="D747" s="4"/>
      <c r="E747" s="4"/>
      <c r="F747" s="52">
        <f>SUM(F750)+F748</f>
        <v>127.8</v>
      </c>
      <c r="G747" s="52">
        <f t="shared" ref="G747" si="151">SUM(G750)+G748</f>
        <v>127.8</v>
      </c>
      <c r="H747" s="7">
        <f t="shared" si="145"/>
        <v>100</v>
      </c>
    </row>
    <row r="748" spans="1:8" s="27" customFormat="1" ht="31.5" x14ac:dyDescent="0.25">
      <c r="A748" s="32" t="s">
        <v>466</v>
      </c>
      <c r="B748" s="22" t="s">
        <v>787</v>
      </c>
      <c r="C748" s="22"/>
      <c r="D748" s="7"/>
      <c r="E748" s="24"/>
      <c r="F748" s="7">
        <f>SUM(F749)</f>
        <v>99</v>
      </c>
      <c r="G748" s="7">
        <f t="shared" ref="G748" si="152">SUM(G749)</f>
        <v>99</v>
      </c>
      <c r="H748" s="7">
        <f t="shared" si="145"/>
        <v>100</v>
      </c>
    </row>
    <row r="749" spans="1:8" s="27" customFormat="1" ht="31.5" x14ac:dyDescent="0.25">
      <c r="A749" s="32" t="s">
        <v>44</v>
      </c>
      <c r="B749" s="22" t="s">
        <v>787</v>
      </c>
      <c r="C749" s="22">
        <v>200</v>
      </c>
      <c r="D749" s="7"/>
      <c r="E749" s="24"/>
      <c r="F749" s="7">
        <f>SUM('4.Ведомст'!G1183)</f>
        <v>99</v>
      </c>
      <c r="G749" s="7">
        <f>SUM('4.Ведомст'!H1183)</f>
        <v>99</v>
      </c>
      <c r="H749" s="7">
        <f t="shared" si="145"/>
        <v>100</v>
      </c>
    </row>
    <row r="750" spans="1:8" s="27" customFormat="1" ht="31.5" x14ac:dyDescent="0.25">
      <c r="A750" s="33" t="s">
        <v>934</v>
      </c>
      <c r="B750" s="4" t="s">
        <v>638</v>
      </c>
      <c r="C750" s="81"/>
      <c r="D750" s="4"/>
      <c r="E750" s="4"/>
      <c r="F750" s="52">
        <f>SUM(F751)</f>
        <v>28.8</v>
      </c>
      <c r="G750" s="52">
        <f t="shared" ref="G750" si="153">SUM(G751)</f>
        <v>28.8</v>
      </c>
      <c r="H750" s="7">
        <f t="shared" si="145"/>
        <v>100</v>
      </c>
    </row>
    <row r="751" spans="1:8" s="27" customFormat="1" ht="31.5" x14ac:dyDescent="0.25">
      <c r="A751" s="80" t="s">
        <v>44</v>
      </c>
      <c r="B751" s="4" t="s">
        <v>638</v>
      </c>
      <c r="C751" s="81" t="s">
        <v>83</v>
      </c>
      <c r="D751" s="4" t="s">
        <v>105</v>
      </c>
      <c r="E751" s="4" t="s">
        <v>162</v>
      </c>
      <c r="F751" s="52">
        <f>SUM('4.Ведомст'!G1185)</f>
        <v>28.8</v>
      </c>
      <c r="G751" s="52">
        <f>SUM('4.Ведомст'!H1185)</f>
        <v>28.8</v>
      </c>
      <c r="H751" s="7">
        <f t="shared" si="145"/>
        <v>100</v>
      </c>
    </row>
    <row r="752" spans="1:8" s="27" customFormat="1" ht="31.5" x14ac:dyDescent="0.25">
      <c r="A752" s="80" t="s">
        <v>37</v>
      </c>
      <c r="B752" s="22" t="s">
        <v>331</v>
      </c>
      <c r="C752" s="4"/>
      <c r="D752" s="7"/>
      <c r="E752" s="24"/>
      <c r="F752" s="7">
        <f>SUM(F753)</f>
        <v>49557.4</v>
      </c>
      <c r="G752" s="7">
        <f>SUM(G753)</f>
        <v>49515.1</v>
      </c>
      <c r="H752" s="7">
        <f t="shared" si="145"/>
        <v>99.914644432516624</v>
      </c>
    </row>
    <row r="753" spans="1:8" s="27" customFormat="1" ht="31.5" x14ac:dyDescent="0.25">
      <c r="A753" s="33" t="s">
        <v>934</v>
      </c>
      <c r="B753" s="22" t="s">
        <v>332</v>
      </c>
      <c r="C753" s="4"/>
      <c r="D753" s="7"/>
      <c r="E753" s="24"/>
      <c r="F753" s="7">
        <f>SUM(F754:F759)</f>
        <v>49557.4</v>
      </c>
      <c r="G753" s="7">
        <f>SUM(G754:G759)</f>
        <v>49515.1</v>
      </c>
      <c r="H753" s="7">
        <f t="shared" si="145"/>
        <v>99.914644432516624</v>
      </c>
    </row>
    <row r="754" spans="1:8" s="27" customFormat="1" ht="63" x14ac:dyDescent="0.25">
      <c r="A754" s="2" t="s">
        <v>43</v>
      </c>
      <c r="B754" s="22" t="s">
        <v>332</v>
      </c>
      <c r="C754" s="4" t="s">
        <v>81</v>
      </c>
      <c r="D754" s="4" t="s">
        <v>105</v>
      </c>
      <c r="E754" s="4" t="s">
        <v>162</v>
      </c>
      <c r="F754" s="7">
        <f>SUM('4.Ведомст'!G1188)</f>
        <v>41041.699999999997</v>
      </c>
      <c r="G754" s="7">
        <f>SUM('4.Ведомст'!H1188)</f>
        <v>41041.699999999997</v>
      </c>
      <c r="H754" s="7">
        <f t="shared" si="145"/>
        <v>100</v>
      </c>
    </row>
    <row r="755" spans="1:8" s="27" customFormat="1" ht="63" x14ac:dyDescent="0.25">
      <c r="A755" s="2" t="s">
        <v>43</v>
      </c>
      <c r="B755" s="22" t="s">
        <v>332</v>
      </c>
      <c r="C755" s="4" t="s">
        <v>81</v>
      </c>
      <c r="D755" s="4" t="s">
        <v>160</v>
      </c>
      <c r="E755" s="4" t="s">
        <v>159</v>
      </c>
      <c r="F755" s="7">
        <f>SUM('4.Ведомст'!G1234)</f>
        <v>2882.3</v>
      </c>
      <c r="G755" s="7">
        <f>SUM('4.Ведомст'!H1234)</f>
        <v>2882.3</v>
      </c>
      <c r="H755" s="7">
        <f t="shared" si="145"/>
        <v>100</v>
      </c>
    </row>
    <row r="756" spans="1:8" s="27" customFormat="1" ht="31.5" x14ac:dyDescent="0.25">
      <c r="A756" s="80" t="s">
        <v>44</v>
      </c>
      <c r="B756" s="22" t="s">
        <v>332</v>
      </c>
      <c r="C756" s="4" t="s">
        <v>83</v>
      </c>
      <c r="D756" s="4" t="s">
        <v>105</v>
      </c>
      <c r="E756" s="4" t="s">
        <v>159</v>
      </c>
      <c r="F756" s="7">
        <f>SUM('4.Ведомст'!G1104)</f>
        <v>18.600000000000001</v>
      </c>
      <c r="G756" s="7">
        <f>SUM('4.Ведомст'!H1104)</f>
        <v>18.600000000000001</v>
      </c>
      <c r="H756" s="7">
        <f t="shared" si="145"/>
        <v>100</v>
      </c>
    </row>
    <row r="757" spans="1:8" s="27" customFormat="1" ht="31.5" x14ac:dyDescent="0.25">
      <c r="A757" s="80" t="s">
        <v>44</v>
      </c>
      <c r="B757" s="22" t="s">
        <v>332</v>
      </c>
      <c r="C757" s="4" t="s">
        <v>83</v>
      </c>
      <c r="D757" s="4" t="s">
        <v>105</v>
      </c>
      <c r="E757" s="4" t="s">
        <v>162</v>
      </c>
      <c r="F757" s="7">
        <f>SUM('4.Ведомст'!G1189)</f>
        <v>5287.4</v>
      </c>
      <c r="G757" s="7">
        <f>SUM('4.Ведомст'!H1189)</f>
        <v>5245.1</v>
      </c>
      <c r="H757" s="7">
        <f t="shared" si="145"/>
        <v>99.199984869690212</v>
      </c>
    </row>
    <row r="758" spans="1:8" s="27" customFormat="1" x14ac:dyDescent="0.25">
      <c r="A758" s="105" t="s">
        <v>34</v>
      </c>
      <c r="B758" s="22" t="s">
        <v>332</v>
      </c>
      <c r="C758" s="4" t="s">
        <v>91</v>
      </c>
      <c r="D758" s="4" t="s">
        <v>105</v>
      </c>
      <c r="E758" s="4" t="s">
        <v>162</v>
      </c>
      <c r="F758" s="7">
        <f>SUM('4.Ведомст'!G1190)</f>
        <v>155.30000000000001</v>
      </c>
      <c r="G758" s="7">
        <f>SUM('4.Ведомст'!H1190)</f>
        <v>155.30000000000001</v>
      </c>
      <c r="H758" s="7">
        <f t="shared" si="145"/>
        <v>100</v>
      </c>
    </row>
    <row r="759" spans="1:8" s="27" customFormat="1" x14ac:dyDescent="0.25">
      <c r="A759" s="80" t="s">
        <v>18</v>
      </c>
      <c r="B759" s="22" t="s">
        <v>332</v>
      </c>
      <c r="C759" s="4" t="s">
        <v>88</v>
      </c>
      <c r="D759" s="4" t="s">
        <v>105</v>
      </c>
      <c r="E759" s="4" t="s">
        <v>162</v>
      </c>
      <c r="F759" s="7">
        <f>SUM('4.Ведомст'!G1191)</f>
        <v>172.1</v>
      </c>
      <c r="G759" s="7">
        <f>SUM('4.Ведомст'!H1191)</f>
        <v>172.1</v>
      </c>
      <c r="H759" s="7">
        <f t="shared" si="145"/>
        <v>100</v>
      </c>
    </row>
    <row r="760" spans="1:8" s="27" customFormat="1" ht="31.5" x14ac:dyDescent="0.25">
      <c r="A760" s="23" t="s">
        <v>564</v>
      </c>
      <c r="B760" s="24" t="s">
        <v>242</v>
      </c>
      <c r="C760" s="24"/>
      <c r="D760" s="24"/>
      <c r="E760" s="24"/>
      <c r="F760" s="26">
        <f>SUM(F761+F773)+F832</f>
        <v>402199.30000000005</v>
      </c>
      <c r="G760" s="26">
        <f>SUM(G761+G773)+G832</f>
        <v>394030.30000000005</v>
      </c>
      <c r="H760" s="26">
        <f t="shared" si="145"/>
        <v>97.968917399905962</v>
      </c>
    </row>
    <row r="761" spans="1:8" s="27" customFormat="1" ht="31.5" x14ac:dyDescent="0.25">
      <c r="A761" s="80" t="s">
        <v>294</v>
      </c>
      <c r="B761" s="31" t="s">
        <v>243</v>
      </c>
      <c r="C761" s="31"/>
      <c r="D761" s="24"/>
      <c r="E761" s="24"/>
      <c r="F761" s="9">
        <f>SUM(F762+F765+F768+F770)</f>
        <v>10438.699999999999</v>
      </c>
      <c r="G761" s="9">
        <f>SUM(G762+G765+G768+G770)</f>
        <v>10395.400000000001</v>
      </c>
      <c r="H761" s="7">
        <f t="shared" si="145"/>
        <v>99.585197390479692</v>
      </c>
    </row>
    <row r="762" spans="1:8" s="27" customFormat="1" x14ac:dyDescent="0.25">
      <c r="A762" s="80" t="s">
        <v>72</v>
      </c>
      <c r="B762" s="31" t="s">
        <v>449</v>
      </c>
      <c r="C762" s="31"/>
      <c r="D762" s="24"/>
      <c r="E762" s="24"/>
      <c r="F762" s="9">
        <f>F763+F764</f>
        <v>7846.3</v>
      </c>
      <c r="G762" s="9">
        <f>G763+G764</f>
        <v>7846.3</v>
      </c>
      <c r="H762" s="7">
        <f t="shared" si="145"/>
        <v>100</v>
      </c>
    </row>
    <row r="763" spans="1:8" s="27" customFormat="1" ht="63" x14ac:dyDescent="0.25">
      <c r="A763" s="80" t="s">
        <v>43</v>
      </c>
      <c r="B763" s="31" t="s">
        <v>449</v>
      </c>
      <c r="C763" s="31">
        <v>100</v>
      </c>
      <c r="D763" s="4" t="s">
        <v>160</v>
      </c>
      <c r="E763" s="4" t="s">
        <v>159</v>
      </c>
      <c r="F763" s="9">
        <f>SUM('4.Ведомст'!G903)</f>
        <v>7846.1</v>
      </c>
      <c r="G763" s="9">
        <f>SUM('4.Ведомст'!H903)</f>
        <v>7846.1</v>
      </c>
      <c r="H763" s="7">
        <f t="shared" si="145"/>
        <v>100</v>
      </c>
    </row>
    <row r="764" spans="1:8" s="27" customFormat="1" ht="31.5" x14ac:dyDescent="0.25">
      <c r="A764" s="80" t="s">
        <v>44</v>
      </c>
      <c r="B764" s="31" t="s">
        <v>449</v>
      </c>
      <c r="C764" s="41">
        <v>200</v>
      </c>
      <c r="D764" s="4" t="s">
        <v>160</v>
      </c>
      <c r="E764" s="4" t="s">
        <v>159</v>
      </c>
      <c r="F764" s="9">
        <f>SUM('4.Ведомст'!G904)</f>
        <v>0.2</v>
      </c>
      <c r="G764" s="9">
        <f>SUM('4.Ведомст'!H904)</f>
        <v>0.2</v>
      </c>
      <c r="H764" s="7">
        <f t="shared" si="145"/>
        <v>100</v>
      </c>
    </row>
    <row r="765" spans="1:8" s="27" customFormat="1" x14ac:dyDescent="0.25">
      <c r="A765" s="80" t="s">
        <v>87</v>
      </c>
      <c r="B765" s="31" t="s">
        <v>450</v>
      </c>
      <c r="C765" s="41"/>
      <c r="D765" s="24"/>
      <c r="E765" s="24"/>
      <c r="F765" s="42">
        <f>F766+F767</f>
        <v>391</v>
      </c>
      <c r="G765" s="42">
        <f>G766+G767</f>
        <v>390.4</v>
      </c>
      <c r="H765" s="7">
        <f t="shared" si="145"/>
        <v>99.846547314578004</v>
      </c>
    </row>
    <row r="766" spans="1:8" s="27" customFormat="1" ht="31.5" x14ac:dyDescent="0.25">
      <c r="A766" s="80" t="s">
        <v>44</v>
      </c>
      <c r="B766" s="31" t="s">
        <v>450</v>
      </c>
      <c r="C766" s="31">
        <v>200</v>
      </c>
      <c r="D766" s="4" t="s">
        <v>160</v>
      </c>
      <c r="E766" s="4" t="s">
        <v>159</v>
      </c>
      <c r="F766" s="9">
        <f>SUM('4.Ведомст'!G906)</f>
        <v>339.3</v>
      </c>
      <c r="G766" s="9">
        <f>SUM('4.Ведомст'!H906)</f>
        <v>338.7</v>
      </c>
      <c r="H766" s="7">
        <f t="shared" si="145"/>
        <v>99.823165340406717</v>
      </c>
    </row>
    <row r="767" spans="1:8" s="27" customFormat="1" x14ac:dyDescent="0.25">
      <c r="A767" s="80" t="s">
        <v>18</v>
      </c>
      <c r="B767" s="31" t="s">
        <v>450</v>
      </c>
      <c r="C767" s="31">
        <v>800</v>
      </c>
      <c r="D767" s="4" t="s">
        <v>160</v>
      </c>
      <c r="E767" s="4" t="s">
        <v>159</v>
      </c>
      <c r="F767" s="9">
        <f>SUM('4.Ведомст'!G907)</f>
        <v>51.7</v>
      </c>
      <c r="G767" s="9">
        <f>SUM('4.Ведомст'!H907)</f>
        <v>51.7</v>
      </c>
      <c r="H767" s="7">
        <f t="shared" si="145"/>
        <v>100</v>
      </c>
    </row>
    <row r="768" spans="1:8" s="27" customFormat="1" ht="31.5" x14ac:dyDescent="0.25">
      <c r="A768" s="80" t="s">
        <v>89</v>
      </c>
      <c r="B768" s="31" t="s">
        <v>451</v>
      </c>
      <c r="C768" s="31"/>
      <c r="D768" s="24"/>
      <c r="E768" s="24"/>
      <c r="F768" s="9">
        <f>F769</f>
        <v>1058.8</v>
      </c>
      <c r="G768" s="9">
        <f>G769</f>
        <v>1078.7</v>
      </c>
      <c r="H768" s="7">
        <f t="shared" si="145"/>
        <v>101.87948621080469</v>
      </c>
    </row>
    <row r="769" spans="1:8" ht="31.5" x14ac:dyDescent="0.25">
      <c r="A769" s="80" t="s">
        <v>44</v>
      </c>
      <c r="B769" s="31" t="s">
        <v>451</v>
      </c>
      <c r="C769" s="31">
        <v>200</v>
      </c>
      <c r="D769" s="4" t="s">
        <v>160</v>
      </c>
      <c r="E769" s="4" t="s">
        <v>159</v>
      </c>
      <c r="F769" s="9">
        <f>SUM('4.Ведомст'!G909)</f>
        <v>1058.8</v>
      </c>
      <c r="G769" s="9">
        <f>SUM('4.Ведомст'!H909)</f>
        <v>1078.7</v>
      </c>
      <c r="H769" s="7">
        <f t="shared" si="145"/>
        <v>101.87948621080469</v>
      </c>
    </row>
    <row r="770" spans="1:8" ht="31.5" x14ac:dyDescent="0.25">
      <c r="A770" s="80" t="s">
        <v>90</v>
      </c>
      <c r="B770" s="31" t="s">
        <v>452</v>
      </c>
      <c r="C770" s="31"/>
      <c r="D770" s="4"/>
      <c r="E770" s="4"/>
      <c r="F770" s="9">
        <f>F771+F772</f>
        <v>1142.6000000000001</v>
      </c>
      <c r="G770" s="9">
        <f>G771+G772</f>
        <v>1080</v>
      </c>
      <c r="H770" s="7">
        <f t="shared" ref="H770:H832" si="154">SUM(G770/F770*100)</f>
        <v>94.521267285139146</v>
      </c>
    </row>
    <row r="771" spans="1:8" ht="31.5" x14ac:dyDescent="0.25">
      <c r="A771" s="80" t="s">
        <v>44</v>
      </c>
      <c r="B771" s="31" t="s">
        <v>452</v>
      </c>
      <c r="C771" s="31">
        <v>200</v>
      </c>
      <c r="D771" s="4" t="s">
        <v>160</v>
      </c>
      <c r="E771" s="4" t="s">
        <v>159</v>
      </c>
      <c r="F771" s="9">
        <f>SUM('4.Ведомст'!G911)</f>
        <v>1088.9000000000001</v>
      </c>
      <c r="G771" s="9">
        <f>SUM('4.Ведомст'!H911)</f>
        <v>1026.3</v>
      </c>
      <c r="H771" s="7">
        <f t="shared" si="154"/>
        <v>94.251079070621714</v>
      </c>
    </row>
    <row r="772" spans="1:8" x14ac:dyDescent="0.25">
      <c r="A772" s="80" t="s">
        <v>18</v>
      </c>
      <c r="B772" s="31" t="s">
        <v>452</v>
      </c>
      <c r="C772" s="31">
        <v>800</v>
      </c>
      <c r="D772" s="4" t="s">
        <v>160</v>
      </c>
      <c r="E772" s="4" t="s">
        <v>159</v>
      </c>
      <c r="F772" s="9">
        <f>SUM('4.Ведомст'!G912)</f>
        <v>53.7</v>
      </c>
      <c r="G772" s="9">
        <f>SUM('4.Ведомст'!H912)</f>
        <v>53.7</v>
      </c>
      <c r="H772" s="7">
        <f t="shared" si="154"/>
        <v>100</v>
      </c>
    </row>
    <row r="773" spans="1:8" ht="94.5" x14ac:dyDescent="0.25">
      <c r="A773" s="80" t="s">
        <v>927</v>
      </c>
      <c r="B773" s="22" t="s">
        <v>245</v>
      </c>
      <c r="C773" s="4"/>
      <c r="D773" s="4"/>
      <c r="E773" s="4"/>
      <c r="F773" s="7">
        <f>F795+F774+F804+F809+F798+F801</f>
        <v>225314</v>
      </c>
      <c r="G773" s="7">
        <f t="shared" ref="G773" si="155">G795+G774+G804+G809+G798+G801</f>
        <v>225293.80000000002</v>
      </c>
      <c r="H773" s="7">
        <f t="shared" si="154"/>
        <v>99.991034733749345</v>
      </c>
    </row>
    <row r="774" spans="1:8" x14ac:dyDescent="0.25">
      <c r="A774" s="80" t="s">
        <v>27</v>
      </c>
      <c r="B774" s="4" t="s">
        <v>671</v>
      </c>
      <c r="C774" s="4"/>
      <c r="D774" s="4"/>
      <c r="E774" s="4"/>
      <c r="F774" s="7">
        <f>SUM(F775+F777+F779+F781+F783+F785+F788+F790)</f>
        <v>17325.2</v>
      </c>
      <c r="G774" s="7">
        <f t="shared" ref="G774" si="156">SUM(G775+G777+G779+G781+G783+G785+G788+G790)</f>
        <v>17325.2</v>
      </c>
      <c r="H774" s="7">
        <f t="shared" si="154"/>
        <v>100</v>
      </c>
    </row>
    <row r="775" spans="1:8" ht="47.25" x14ac:dyDescent="0.25">
      <c r="A775" s="80" t="s">
        <v>789</v>
      </c>
      <c r="B775" s="4" t="s">
        <v>908</v>
      </c>
      <c r="C775" s="4"/>
      <c r="D775" s="4"/>
      <c r="E775" s="4"/>
      <c r="F775" s="7">
        <f>SUM(F776)</f>
        <v>423.3</v>
      </c>
      <c r="G775" s="7">
        <f>SUM(G776)</f>
        <v>423.3</v>
      </c>
      <c r="H775" s="7">
        <f t="shared" si="154"/>
        <v>100</v>
      </c>
    </row>
    <row r="776" spans="1:8" ht="31.5" x14ac:dyDescent="0.25">
      <c r="A776" s="80" t="s">
        <v>44</v>
      </c>
      <c r="B776" s="4" t="s">
        <v>908</v>
      </c>
      <c r="C776" s="4" t="s">
        <v>83</v>
      </c>
      <c r="D776" s="4" t="s">
        <v>160</v>
      </c>
      <c r="E776" s="4" t="s">
        <v>36</v>
      </c>
      <c r="F776" s="7">
        <f>SUM('4.Ведомст'!G869)</f>
        <v>423.3</v>
      </c>
      <c r="G776" s="7">
        <f>SUM('4.Ведомст'!H869)</f>
        <v>423.3</v>
      </c>
      <c r="H776" s="7">
        <f t="shared" si="154"/>
        <v>100</v>
      </c>
    </row>
    <row r="777" spans="1:8" ht="47.25" x14ac:dyDescent="0.25">
      <c r="A777" s="80" t="s">
        <v>790</v>
      </c>
      <c r="B777" s="4" t="s">
        <v>907</v>
      </c>
      <c r="C777" s="4"/>
      <c r="D777" s="4"/>
      <c r="E777" s="4"/>
      <c r="F777" s="7">
        <f>SUM(F778)</f>
        <v>529.19999999999993</v>
      </c>
      <c r="G777" s="7">
        <f t="shared" ref="G777" si="157">SUM(G778)</f>
        <v>529.20000000000005</v>
      </c>
      <c r="H777" s="7">
        <f t="shared" si="154"/>
        <v>100.00000000000003</v>
      </c>
    </row>
    <row r="778" spans="1:8" ht="31.5" x14ac:dyDescent="0.25">
      <c r="A778" s="80" t="s">
        <v>44</v>
      </c>
      <c r="B778" s="4" t="s">
        <v>907</v>
      </c>
      <c r="C778" s="4" t="s">
        <v>83</v>
      </c>
      <c r="D778" s="4" t="s">
        <v>160</v>
      </c>
      <c r="E778" s="4" t="s">
        <v>36</v>
      </c>
      <c r="F778" s="7">
        <f>SUM('4.Ведомст'!G867)</f>
        <v>529.19999999999993</v>
      </c>
      <c r="G778" s="7">
        <f>SUM('4.Ведомст'!H867)</f>
        <v>529.20000000000005</v>
      </c>
      <c r="H778" s="7">
        <f t="shared" si="154"/>
        <v>100.00000000000003</v>
      </c>
    </row>
    <row r="779" spans="1:8" ht="31.5" x14ac:dyDescent="0.25">
      <c r="A779" s="80" t="s">
        <v>685</v>
      </c>
      <c r="B779" s="4" t="s">
        <v>778</v>
      </c>
      <c r="C779" s="4"/>
      <c r="D779" s="4"/>
      <c r="E779" s="4"/>
      <c r="F779" s="7">
        <f>SUM(F780)</f>
        <v>3020</v>
      </c>
      <c r="G779" s="7">
        <f t="shared" ref="G779" si="158">SUM(G780)</f>
        <v>3020</v>
      </c>
      <c r="H779" s="7">
        <f t="shared" si="154"/>
        <v>100</v>
      </c>
    </row>
    <row r="780" spans="1:8" ht="31.5" x14ac:dyDescent="0.25">
      <c r="A780" s="80" t="s">
        <v>216</v>
      </c>
      <c r="B780" s="4" t="s">
        <v>778</v>
      </c>
      <c r="C780" s="4" t="s">
        <v>114</v>
      </c>
      <c r="D780" s="4" t="s">
        <v>160</v>
      </c>
      <c r="E780" s="4" t="s">
        <v>36</v>
      </c>
      <c r="F780" s="7">
        <f>SUM('4.Ведомст'!G859)</f>
        <v>3020</v>
      </c>
      <c r="G780" s="7">
        <f>SUM('4.Ведомст'!H859)</f>
        <v>3020</v>
      </c>
      <c r="H780" s="7">
        <f t="shared" si="154"/>
        <v>100</v>
      </c>
    </row>
    <row r="781" spans="1:8" ht="47.25" x14ac:dyDescent="0.25">
      <c r="A781" s="102" t="s">
        <v>887</v>
      </c>
      <c r="B781" s="4" t="s">
        <v>678</v>
      </c>
      <c r="C781" s="4"/>
      <c r="D781" s="4"/>
      <c r="E781" s="4"/>
      <c r="F781" s="7">
        <f>SUM(F782)</f>
        <v>2259.3000000000002</v>
      </c>
      <c r="G781" s="7">
        <f>SUM(G782)</f>
        <v>2259.3000000000002</v>
      </c>
      <c r="H781" s="7">
        <f t="shared" si="154"/>
        <v>100</v>
      </c>
    </row>
    <row r="782" spans="1:8" ht="31.5" x14ac:dyDescent="0.25">
      <c r="A782" s="80" t="s">
        <v>216</v>
      </c>
      <c r="B782" s="4" t="s">
        <v>678</v>
      </c>
      <c r="C782" s="4" t="s">
        <v>114</v>
      </c>
      <c r="D782" s="4" t="s">
        <v>160</v>
      </c>
      <c r="E782" s="4" t="s">
        <v>36</v>
      </c>
      <c r="F782" s="7">
        <f>SUM('4.Ведомст'!G861)</f>
        <v>2259.3000000000002</v>
      </c>
      <c r="G782" s="7">
        <f>SUM('4.Ведомст'!H861)</f>
        <v>2259.3000000000002</v>
      </c>
      <c r="H782" s="7">
        <f t="shared" si="154"/>
        <v>100</v>
      </c>
    </row>
    <row r="783" spans="1:8" ht="47.25" x14ac:dyDescent="0.25">
      <c r="A783" s="80" t="s">
        <v>883</v>
      </c>
      <c r="B783" s="4" t="s">
        <v>679</v>
      </c>
      <c r="C783" s="4"/>
      <c r="D783" s="4"/>
      <c r="E783" s="4"/>
      <c r="F783" s="7">
        <f>SUM(F784)</f>
        <v>529.19999999999993</v>
      </c>
      <c r="G783" s="7">
        <f>SUM(G784)</f>
        <v>529.20000000000005</v>
      </c>
      <c r="H783" s="7">
        <f t="shared" si="154"/>
        <v>100.00000000000003</v>
      </c>
    </row>
    <row r="784" spans="1:8" ht="31.5" x14ac:dyDescent="0.25">
      <c r="A784" s="80" t="s">
        <v>44</v>
      </c>
      <c r="B784" s="4" t="s">
        <v>679</v>
      </c>
      <c r="C784" s="4" t="s">
        <v>83</v>
      </c>
      <c r="D784" s="4" t="s">
        <v>160</v>
      </c>
      <c r="E784" s="4" t="s">
        <v>36</v>
      </c>
      <c r="F784" s="7">
        <f>SUM('4.Ведомст'!G863)</f>
        <v>529.19999999999993</v>
      </c>
      <c r="G784" s="7">
        <f>SUM('4.Ведомст'!H863)</f>
        <v>529.20000000000005</v>
      </c>
      <c r="H784" s="7">
        <f t="shared" si="154"/>
        <v>100.00000000000003</v>
      </c>
    </row>
    <row r="785" spans="1:8" ht="31.5" x14ac:dyDescent="0.25">
      <c r="A785" s="80" t="s">
        <v>780</v>
      </c>
      <c r="B785" s="48" t="s">
        <v>688</v>
      </c>
      <c r="C785" s="4"/>
      <c r="D785" s="4"/>
      <c r="E785" s="4"/>
      <c r="F785" s="7">
        <f>SUM(F786:F787)</f>
        <v>3358.7000000000003</v>
      </c>
      <c r="G785" s="7">
        <f t="shared" ref="G785" si="159">SUM(G786:G787)</f>
        <v>3358.7000000000003</v>
      </c>
      <c r="H785" s="7">
        <f t="shared" si="154"/>
        <v>100</v>
      </c>
    </row>
    <row r="786" spans="1:8" ht="31.5" x14ac:dyDescent="0.25">
      <c r="A786" s="80" t="s">
        <v>44</v>
      </c>
      <c r="B786" s="48" t="s">
        <v>688</v>
      </c>
      <c r="C786" s="4" t="s">
        <v>83</v>
      </c>
      <c r="D786" s="4" t="s">
        <v>160</v>
      </c>
      <c r="E786" s="4" t="s">
        <v>36</v>
      </c>
      <c r="F786" s="7">
        <f>SUM('4.Ведомст'!G891)</f>
        <v>41.8</v>
      </c>
      <c r="G786" s="7">
        <f>SUM('4.Ведомст'!H891)</f>
        <v>41.8</v>
      </c>
      <c r="H786" s="7">
        <f t="shared" si="154"/>
        <v>100</v>
      </c>
    </row>
    <row r="787" spans="1:8" ht="31.5" x14ac:dyDescent="0.25">
      <c r="A787" s="80" t="s">
        <v>216</v>
      </c>
      <c r="B787" s="48" t="s">
        <v>688</v>
      </c>
      <c r="C787" s="4" t="s">
        <v>114</v>
      </c>
      <c r="D787" s="4" t="s">
        <v>160</v>
      </c>
      <c r="E787" s="4" t="s">
        <v>46</v>
      </c>
      <c r="F787" s="7">
        <f>SUM('4.Ведомст'!G892)</f>
        <v>3316.9</v>
      </c>
      <c r="G787" s="7">
        <f>SUM('4.Ведомст'!H892)</f>
        <v>3316.9</v>
      </c>
      <c r="H787" s="7">
        <f t="shared" si="154"/>
        <v>100</v>
      </c>
    </row>
    <row r="788" spans="1:8" hidden="1" x14ac:dyDescent="0.25">
      <c r="A788" s="80"/>
      <c r="B788" s="4" t="s">
        <v>779</v>
      </c>
      <c r="C788" s="4"/>
      <c r="D788" s="4"/>
      <c r="E788" s="4"/>
      <c r="F788" s="7">
        <f>SUM(F789)</f>
        <v>0</v>
      </c>
      <c r="G788" s="7">
        <f t="shared" ref="G788" si="160">SUM(G789)</f>
        <v>0</v>
      </c>
      <c r="H788" s="7" t="e">
        <f t="shared" si="154"/>
        <v>#DIV/0!</v>
      </c>
    </row>
    <row r="789" spans="1:8" hidden="1" x14ac:dyDescent="0.25">
      <c r="A789" s="80"/>
      <c r="B789" s="4" t="s">
        <v>779</v>
      </c>
      <c r="C789" s="4" t="s">
        <v>83</v>
      </c>
      <c r="D789" s="4"/>
      <c r="E789" s="4"/>
      <c r="F789" s="7">
        <f>SUM('4.Ведомст'!G865)</f>
        <v>0</v>
      </c>
      <c r="G789" s="7">
        <f>SUM('4.Ведомст'!H865)</f>
        <v>0</v>
      </c>
      <c r="H789" s="7" t="e">
        <f t="shared" si="154"/>
        <v>#DIV/0!</v>
      </c>
    </row>
    <row r="790" spans="1:8" x14ac:dyDescent="0.25">
      <c r="A790" s="80" t="s">
        <v>244</v>
      </c>
      <c r="B790" s="4" t="s">
        <v>672</v>
      </c>
      <c r="C790" s="4"/>
      <c r="D790" s="4"/>
      <c r="E790" s="4"/>
      <c r="F790" s="7">
        <f>SUM(F791:F794)</f>
        <v>7205.5</v>
      </c>
      <c r="G790" s="7">
        <f t="shared" ref="G790" si="161">SUM(G791:G794)</f>
        <v>7205.5</v>
      </c>
      <c r="H790" s="7">
        <f t="shared" si="154"/>
        <v>100</v>
      </c>
    </row>
    <row r="791" spans="1:8" ht="63" x14ac:dyDescent="0.25">
      <c r="A791" s="80" t="s">
        <v>43</v>
      </c>
      <c r="B791" s="4" t="s">
        <v>672</v>
      </c>
      <c r="C791" s="4" t="s">
        <v>81</v>
      </c>
      <c r="D791" s="4" t="s">
        <v>160</v>
      </c>
      <c r="E791" s="4" t="s">
        <v>26</v>
      </c>
      <c r="F791" s="7">
        <f>SUM('4.Ведомст'!G819)</f>
        <v>2804</v>
      </c>
      <c r="G791" s="7">
        <f>SUM('4.Ведомст'!H819)</f>
        <v>2804</v>
      </c>
      <c r="H791" s="7">
        <f t="shared" si="154"/>
        <v>100</v>
      </c>
    </row>
    <row r="792" spans="1:8" ht="31.5" x14ac:dyDescent="0.25">
      <c r="A792" s="80" t="s">
        <v>44</v>
      </c>
      <c r="B792" s="4" t="s">
        <v>672</v>
      </c>
      <c r="C792" s="4" t="s">
        <v>83</v>
      </c>
      <c r="D792" s="4" t="s">
        <v>160</v>
      </c>
      <c r="E792" s="4" t="s">
        <v>26</v>
      </c>
      <c r="F792" s="7">
        <f>SUM('4.Ведомст'!G820)</f>
        <v>3844.5</v>
      </c>
      <c r="G792" s="7">
        <f>SUM('4.Ведомст'!H820)</f>
        <v>3844.5</v>
      </c>
      <c r="H792" s="7">
        <f t="shared" si="154"/>
        <v>100</v>
      </c>
    </row>
    <row r="793" spans="1:8" x14ac:dyDescent="0.25">
      <c r="A793" s="80" t="s">
        <v>34</v>
      </c>
      <c r="B793" s="4" t="s">
        <v>672</v>
      </c>
      <c r="C793" s="4" t="s">
        <v>91</v>
      </c>
      <c r="D793" s="4" t="s">
        <v>160</v>
      </c>
      <c r="E793" s="4" t="s">
        <v>26</v>
      </c>
      <c r="F793" s="7">
        <f>SUM('4.Ведомст'!G821)</f>
        <v>277</v>
      </c>
      <c r="G793" s="7">
        <f>SUM('4.Ведомст'!H821)</f>
        <v>277</v>
      </c>
      <c r="H793" s="7">
        <f t="shared" si="154"/>
        <v>100</v>
      </c>
    </row>
    <row r="794" spans="1:8" ht="31.5" x14ac:dyDescent="0.25">
      <c r="A794" s="80" t="s">
        <v>216</v>
      </c>
      <c r="B794" s="4" t="s">
        <v>672</v>
      </c>
      <c r="C794" s="4" t="s">
        <v>114</v>
      </c>
      <c r="D794" s="4" t="s">
        <v>160</v>
      </c>
      <c r="E794" s="4" t="s">
        <v>26</v>
      </c>
      <c r="F794" s="7">
        <f>SUM('4.Ведомст'!G822)</f>
        <v>280</v>
      </c>
      <c r="G794" s="7">
        <f>SUM('4.Ведомст'!H822)</f>
        <v>280</v>
      </c>
      <c r="H794" s="7">
        <f t="shared" si="154"/>
        <v>100</v>
      </c>
    </row>
    <row r="795" spans="1:8" ht="47.25" x14ac:dyDescent="0.25">
      <c r="A795" s="102" t="s">
        <v>21</v>
      </c>
      <c r="B795" s="22" t="s">
        <v>295</v>
      </c>
      <c r="C795" s="4"/>
      <c r="D795" s="4"/>
      <c r="E795" s="4"/>
      <c r="F795" s="7">
        <f t="shared" ref="F795:G796" si="162">F796</f>
        <v>187930.9</v>
      </c>
      <c r="G795" s="7">
        <f t="shared" si="162"/>
        <v>187930.9</v>
      </c>
      <c r="H795" s="7">
        <f t="shared" si="154"/>
        <v>100</v>
      </c>
    </row>
    <row r="796" spans="1:8" x14ac:dyDescent="0.25">
      <c r="A796" s="80" t="s">
        <v>244</v>
      </c>
      <c r="B796" s="22" t="s">
        <v>296</v>
      </c>
      <c r="C796" s="4"/>
      <c r="D796" s="4"/>
      <c r="E796" s="4"/>
      <c r="F796" s="7">
        <f t="shared" si="162"/>
        <v>187930.9</v>
      </c>
      <c r="G796" s="7">
        <f t="shared" si="162"/>
        <v>187930.9</v>
      </c>
      <c r="H796" s="7">
        <f t="shared" si="154"/>
        <v>100</v>
      </c>
    </row>
    <row r="797" spans="1:8" ht="31.5" x14ac:dyDescent="0.25">
      <c r="A797" s="80" t="s">
        <v>64</v>
      </c>
      <c r="B797" s="22" t="s">
        <v>296</v>
      </c>
      <c r="C797" s="4" t="s">
        <v>114</v>
      </c>
      <c r="D797" s="4" t="s">
        <v>160</v>
      </c>
      <c r="E797" s="4" t="s">
        <v>26</v>
      </c>
      <c r="F797" s="7">
        <f>SUM('4.Ведомст'!G825)</f>
        <v>187930.9</v>
      </c>
      <c r="G797" s="7">
        <f>SUM('4.Ведомст'!H825)</f>
        <v>187930.9</v>
      </c>
      <c r="H797" s="7">
        <f t="shared" si="154"/>
        <v>100</v>
      </c>
    </row>
    <row r="798" spans="1:8" ht="31.5" x14ac:dyDescent="0.25">
      <c r="A798" s="80" t="s">
        <v>247</v>
      </c>
      <c r="B798" s="22" t="s">
        <v>418</v>
      </c>
      <c r="C798" s="4"/>
      <c r="D798" s="4"/>
      <c r="E798" s="4"/>
      <c r="F798" s="7">
        <f t="shared" ref="F798:G799" si="163">F799</f>
        <v>1586.6</v>
      </c>
      <c r="G798" s="7">
        <f t="shared" si="163"/>
        <v>1586.6</v>
      </c>
      <c r="H798" s="7">
        <f t="shared" si="154"/>
        <v>100</v>
      </c>
    </row>
    <row r="799" spans="1:8" x14ac:dyDescent="0.25">
      <c r="A799" s="80" t="s">
        <v>244</v>
      </c>
      <c r="B799" s="22" t="s">
        <v>419</v>
      </c>
      <c r="C799" s="4"/>
      <c r="D799" s="4"/>
      <c r="E799" s="4"/>
      <c r="F799" s="7">
        <f t="shared" si="163"/>
        <v>1586.6</v>
      </c>
      <c r="G799" s="7">
        <f t="shared" si="163"/>
        <v>1586.6</v>
      </c>
      <c r="H799" s="7">
        <f t="shared" si="154"/>
        <v>100</v>
      </c>
    </row>
    <row r="800" spans="1:8" ht="31.5" x14ac:dyDescent="0.25">
      <c r="A800" s="80" t="s">
        <v>216</v>
      </c>
      <c r="B800" s="22" t="s">
        <v>419</v>
      </c>
      <c r="C800" s="4" t="s">
        <v>114</v>
      </c>
      <c r="D800" s="4" t="s">
        <v>160</v>
      </c>
      <c r="E800" s="4" t="s">
        <v>26</v>
      </c>
      <c r="F800" s="7">
        <f>SUM('4.Ведомст'!G828)</f>
        <v>1586.6</v>
      </c>
      <c r="G800" s="7">
        <f>SUM('4.Ведомст'!H828)</f>
        <v>1586.6</v>
      </c>
      <c r="H800" s="7">
        <f t="shared" si="154"/>
        <v>100</v>
      </c>
    </row>
    <row r="801" spans="1:8" ht="31.5" x14ac:dyDescent="0.25">
      <c r="A801" s="80" t="s">
        <v>248</v>
      </c>
      <c r="B801" s="4" t="s">
        <v>429</v>
      </c>
      <c r="C801" s="4"/>
      <c r="D801" s="4"/>
      <c r="E801" s="4"/>
      <c r="F801" s="7">
        <f t="shared" ref="F801:G802" si="164">F802</f>
        <v>2748.4</v>
      </c>
      <c r="G801" s="7">
        <f t="shared" si="164"/>
        <v>2748.4</v>
      </c>
      <c r="H801" s="7">
        <f t="shared" si="154"/>
        <v>100</v>
      </c>
    </row>
    <row r="802" spans="1:8" x14ac:dyDescent="0.25">
      <c r="A802" s="80" t="s">
        <v>244</v>
      </c>
      <c r="B802" s="4" t="s">
        <v>430</v>
      </c>
      <c r="C802" s="4"/>
      <c r="D802" s="4"/>
      <c r="E802" s="4"/>
      <c r="F802" s="7">
        <f t="shared" si="164"/>
        <v>2748.4</v>
      </c>
      <c r="G802" s="7">
        <f t="shared" si="164"/>
        <v>2748.4</v>
      </c>
      <c r="H802" s="7">
        <f t="shared" si="154"/>
        <v>100</v>
      </c>
    </row>
    <row r="803" spans="1:8" ht="31.5" x14ac:dyDescent="0.25">
      <c r="A803" s="80" t="s">
        <v>64</v>
      </c>
      <c r="B803" s="4" t="s">
        <v>430</v>
      </c>
      <c r="C803" s="4" t="s">
        <v>114</v>
      </c>
      <c r="D803" s="4" t="s">
        <v>160</v>
      </c>
      <c r="E803" s="4" t="s">
        <v>26</v>
      </c>
      <c r="F803" s="7">
        <f>SUM('4.Ведомст'!G831)</f>
        <v>2748.4</v>
      </c>
      <c r="G803" s="7">
        <f>SUM('4.Ведомст'!H831)</f>
        <v>2748.4</v>
      </c>
      <c r="H803" s="7">
        <f t="shared" si="154"/>
        <v>100</v>
      </c>
    </row>
    <row r="804" spans="1:8" ht="31.5" x14ac:dyDescent="0.25">
      <c r="A804" s="80" t="s">
        <v>37</v>
      </c>
      <c r="B804" s="4" t="s">
        <v>673</v>
      </c>
      <c r="C804" s="4"/>
      <c r="D804" s="4"/>
      <c r="E804" s="4"/>
      <c r="F804" s="7">
        <f>SUM(F805)</f>
        <v>10484.299999999999</v>
      </c>
      <c r="G804" s="7">
        <f t="shared" ref="G804" si="165">SUM(G805)</f>
        <v>10464.1</v>
      </c>
      <c r="H804" s="7">
        <f t="shared" si="154"/>
        <v>99.807330961532969</v>
      </c>
    </row>
    <row r="805" spans="1:8" x14ac:dyDescent="0.25">
      <c r="A805" s="80" t="s">
        <v>244</v>
      </c>
      <c r="B805" s="4" t="s">
        <v>674</v>
      </c>
      <c r="C805" s="4"/>
      <c r="D805" s="4"/>
      <c r="E805" s="4"/>
      <c r="F805" s="7">
        <f>SUM(F806:F808)</f>
        <v>10484.299999999999</v>
      </c>
      <c r="G805" s="7">
        <f t="shared" ref="G805" si="166">SUM(G806:G808)</f>
        <v>10464.1</v>
      </c>
      <c r="H805" s="7">
        <f t="shared" si="154"/>
        <v>99.807330961532969</v>
      </c>
    </row>
    <row r="806" spans="1:8" ht="63" x14ac:dyDescent="0.25">
      <c r="A806" s="80" t="s">
        <v>43</v>
      </c>
      <c r="B806" s="4" t="s">
        <v>674</v>
      </c>
      <c r="C806" s="4" t="s">
        <v>81</v>
      </c>
      <c r="D806" s="4" t="s">
        <v>160</v>
      </c>
      <c r="E806" s="4" t="s">
        <v>26</v>
      </c>
      <c r="F806" s="7">
        <f>SUM('4.Ведомст'!G834)</f>
        <v>9289.2999999999993</v>
      </c>
      <c r="G806" s="7">
        <f>SUM('4.Ведомст'!H834)</f>
        <v>9289.2999999999993</v>
      </c>
      <c r="H806" s="7">
        <f t="shared" si="154"/>
        <v>100</v>
      </c>
    </row>
    <row r="807" spans="1:8" ht="31.5" x14ac:dyDescent="0.25">
      <c r="A807" s="80" t="s">
        <v>44</v>
      </c>
      <c r="B807" s="4" t="s">
        <v>674</v>
      </c>
      <c r="C807" s="4" t="s">
        <v>83</v>
      </c>
      <c r="D807" s="4" t="s">
        <v>160</v>
      </c>
      <c r="E807" s="4" t="s">
        <v>26</v>
      </c>
      <c r="F807" s="7">
        <f>SUM('4.Ведомст'!G835)</f>
        <v>1142.9000000000001</v>
      </c>
      <c r="G807" s="7">
        <f>SUM('4.Ведомст'!H835)</f>
        <v>1123.5999999999999</v>
      </c>
      <c r="H807" s="7">
        <f t="shared" si="154"/>
        <v>98.311313325750277</v>
      </c>
    </row>
    <row r="808" spans="1:8" x14ac:dyDescent="0.25">
      <c r="A808" s="80" t="s">
        <v>18</v>
      </c>
      <c r="B808" s="4" t="s">
        <v>674</v>
      </c>
      <c r="C808" s="4" t="s">
        <v>88</v>
      </c>
      <c r="D808" s="4" t="s">
        <v>160</v>
      </c>
      <c r="E808" s="4" t="s">
        <v>26</v>
      </c>
      <c r="F808" s="7">
        <f>SUM('4.Ведомст'!G836)</f>
        <v>52.1</v>
      </c>
      <c r="G808" s="7">
        <f>SUM('4.Ведомст'!H836)</f>
        <v>51.2</v>
      </c>
      <c r="H808" s="7">
        <f t="shared" si="154"/>
        <v>98.272552783109418</v>
      </c>
    </row>
    <row r="809" spans="1:8" ht="78.75" x14ac:dyDescent="0.25">
      <c r="A809" s="80" t="s">
        <v>929</v>
      </c>
      <c r="B809" s="48" t="s">
        <v>689</v>
      </c>
      <c r="C809" s="4"/>
      <c r="D809" s="4"/>
      <c r="E809" s="4"/>
      <c r="F809" s="7">
        <f>SUM(F810)+F830</f>
        <v>5238.6000000000004</v>
      </c>
      <c r="G809" s="7">
        <f t="shared" ref="G809" si="167">SUM(G810)+G830</f>
        <v>5238.6000000000004</v>
      </c>
      <c r="H809" s="7">
        <f t="shared" si="154"/>
        <v>100</v>
      </c>
    </row>
    <row r="810" spans="1:8" ht="47.25" x14ac:dyDescent="0.25">
      <c r="A810" s="36" t="s">
        <v>884</v>
      </c>
      <c r="B810" s="48" t="s">
        <v>690</v>
      </c>
      <c r="C810" s="4"/>
      <c r="D810" s="4"/>
      <c r="E810" s="4"/>
      <c r="F810" s="7">
        <f>SUM(F811:F812)</f>
        <v>3702.1</v>
      </c>
      <c r="G810" s="7">
        <f t="shared" ref="G810" si="168">SUM(G811:G812)</f>
        <v>3702.1</v>
      </c>
      <c r="H810" s="7">
        <f t="shared" si="154"/>
        <v>100</v>
      </c>
    </row>
    <row r="811" spans="1:8" ht="31.5" x14ac:dyDescent="0.25">
      <c r="A811" s="80" t="s">
        <v>216</v>
      </c>
      <c r="B811" s="48" t="s">
        <v>690</v>
      </c>
      <c r="C811" s="4" t="s">
        <v>114</v>
      </c>
      <c r="D811" s="4" t="s">
        <v>160</v>
      </c>
      <c r="E811" s="4" t="s">
        <v>46</v>
      </c>
      <c r="F811" s="7">
        <f>SUM('4.Ведомст'!G895)</f>
        <v>2468.1</v>
      </c>
      <c r="G811" s="7">
        <f>SUM('4.Ведомст'!H895)</f>
        <v>2468.1</v>
      </c>
      <c r="H811" s="7">
        <f t="shared" si="154"/>
        <v>100</v>
      </c>
    </row>
    <row r="812" spans="1:8" x14ac:dyDescent="0.25">
      <c r="A812" s="80" t="s">
        <v>18</v>
      </c>
      <c r="B812" s="48" t="s">
        <v>690</v>
      </c>
      <c r="C812" s="4" t="s">
        <v>88</v>
      </c>
      <c r="D812" s="4" t="s">
        <v>160</v>
      </c>
      <c r="E812" s="4" t="s">
        <v>46</v>
      </c>
      <c r="F812" s="7">
        <f>SUM('4.Ведомст'!G896)</f>
        <v>1234</v>
      </c>
      <c r="G812" s="7">
        <f>SUM('4.Ведомст'!H896)</f>
        <v>1234</v>
      </c>
      <c r="H812" s="7">
        <f t="shared" si="154"/>
        <v>100</v>
      </c>
    </row>
    <row r="813" spans="1:8" ht="63" hidden="1" x14ac:dyDescent="0.25">
      <c r="A813" s="46" t="s">
        <v>677</v>
      </c>
      <c r="B813" s="4" t="s">
        <v>680</v>
      </c>
      <c r="C813" s="4"/>
      <c r="D813" s="4"/>
      <c r="E813" s="4"/>
      <c r="F813" s="7" t="e">
        <f>SUM(F814+F816)</f>
        <v>#REF!</v>
      </c>
      <c r="G813" s="7" t="e">
        <f t="shared" ref="G813" si="169">SUM(G814+G816)</f>
        <v>#REF!</v>
      </c>
      <c r="H813" s="7" t="e">
        <f t="shared" si="154"/>
        <v>#REF!</v>
      </c>
    </row>
    <row r="814" spans="1:8" ht="47.25" hidden="1" x14ac:dyDescent="0.25">
      <c r="A814" s="80" t="s">
        <v>681</v>
      </c>
      <c r="B814" s="4" t="s">
        <v>682</v>
      </c>
      <c r="C814" s="4"/>
      <c r="D814" s="4"/>
      <c r="E814" s="4"/>
      <c r="F814" s="7" t="e">
        <f>SUM(F815)</f>
        <v>#REF!</v>
      </c>
      <c r="G814" s="7" t="e">
        <f>SUM(G815)</f>
        <v>#REF!</v>
      </c>
      <c r="H814" s="7" t="e">
        <f t="shared" si="154"/>
        <v>#REF!</v>
      </c>
    </row>
    <row r="815" spans="1:8" ht="31.5" hidden="1" x14ac:dyDescent="0.25">
      <c r="A815" s="80" t="s">
        <v>216</v>
      </c>
      <c r="B815" s="4" t="s">
        <v>682</v>
      </c>
      <c r="C815" s="4" t="s">
        <v>114</v>
      </c>
      <c r="D815" s="4" t="s">
        <v>160</v>
      </c>
      <c r="E815" s="4" t="s">
        <v>36</v>
      </c>
      <c r="F815" s="7" t="e">
        <f>SUM('4.Ведомст'!#REF!)</f>
        <v>#REF!</v>
      </c>
      <c r="G815" s="7" t="e">
        <f>SUM('4.Ведомст'!#REF!)</f>
        <v>#REF!</v>
      </c>
      <c r="H815" s="7" t="e">
        <f t="shared" si="154"/>
        <v>#REF!</v>
      </c>
    </row>
    <row r="816" spans="1:8" ht="31.5" hidden="1" x14ac:dyDescent="0.25">
      <c r="A816" s="80" t="s">
        <v>685</v>
      </c>
      <c r="B816" s="4" t="s">
        <v>691</v>
      </c>
      <c r="C816" s="4"/>
      <c r="D816" s="4"/>
      <c r="E816" s="4"/>
      <c r="F816" s="7" t="e">
        <f>SUM(F817)</f>
        <v>#REF!</v>
      </c>
      <c r="G816" s="7" t="e">
        <f t="shared" ref="G816" si="170">SUM(G817)</f>
        <v>#REF!</v>
      </c>
      <c r="H816" s="7" t="e">
        <f t="shared" si="154"/>
        <v>#REF!</v>
      </c>
    </row>
    <row r="817" spans="1:8" ht="31.5" hidden="1" x14ac:dyDescent="0.25">
      <c r="A817" s="80" t="s">
        <v>44</v>
      </c>
      <c r="B817" s="4" t="s">
        <v>691</v>
      </c>
      <c r="C817" s="4" t="s">
        <v>83</v>
      </c>
      <c r="D817" s="4" t="s">
        <v>160</v>
      </c>
      <c r="E817" s="4" t="s">
        <v>36</v>
      </c>
      <c r="F817" s="7" t="e">
        <f>SUM('4.Ведомст'!#REF!)</f>
        <v>#REF!</v>
      </c>
      <c r="G817" s="7" t="e">
        <f>SUM('4.Ведомст'!#REF!)</f>
        <v>#REF!</v>
      </c>
      <c r="H817" s="7" t="e">
        <f t="shared" si="154"/>
        <v>#REF!</v>
      </c>
    </row>
    <row r="818" spans="1:8" ht="63" hidden="1" x14ac:dyDescent="0.25">
      <c r="A818" s="80" t="s">
        <v>683</v>
      </c>
      <c r="B818" s="48" t="s">
        <v>684</v>
      </c>
      <c r="C818" s="4"/>
      <c r="D818" s="4"/>
      <c r="E818" s="4"/>
      <c r="F818" s="7" t="e">
        <f>SUM(F819)</f>
        <v>#REF!</v>
      </c>
      <c r="G818" s="7" t="e">
        <f>SUM(G819)</f>
        <v>#REF!</v>
      </c>
      <c r="H818" s="7" t="e">
        <f t="shared" si="154"/>
        <v>#REF!</v>
      </c>
    </row>
    <row r="819" spans="1:8" ht="31.5" hidden="1" x14ac:dyDescent="0.25">
      <c r="A819" s="80" t="s">
        <v>216</v>
      </c>
      <c r="B819" s="48" t="s">
        <v>684</v>
      </c>
      <c r="C819" s="4" t="s">
        <v>114</v>
      </c>
      <c r="D819" s="4" t="s">
        <v>160</v>
      </c>
      <c r="E819" s="4" t="s">
        <v>36</v>
      </c>
      <c r="F819" s="7" t="e">
        <f>SUM('4.Ведомст'!#REF!)</f>
        <v>#REF!</v>
      </c>
      <c r="G819" s="7" t="e">
        <f>SUM('4.Ведомст'!#REF!)</f>
        <v>#REF!</v>
      </c>
      <c r="H819" s="7" t="e">
        <f t="shared" si="154"/>
        <v>#REF!</v>
      </c>
    </row>
    <row r="820" spans="1:8" ht="31.5" hidden="1" x14ac:dyDescent="0.25">
      <c r="A820" s="80" t="s">
        <v>686</v>
      </c>
      <c r="B820" s="48" t="s">
        <v>693</v>
      </c>
      <c r="C820" s="4"/>
      <c r="D820" s="4"/>
      <c r="E820" s="4"/>
      <c r="F820" s="7" t="e">
        <f>SUM(F821)</f>
        <v>#REF!</v>
      </c>
      <c r="G820" s="7" t="e">
        <f t="shared" ref="G820" si="171">SUM(G821)</f>
        <v>#REF!</v>
      </c>
      <c r="H820" s="7" t="e">
        <f t="shared" si="154"/>
        <v>#REF!</v>
      </c>
    </row>
    <row r="821" spans="1:8" ht="31.5" hidden="1" x14ac:dyDescent="0.25">
      <c r="A821" s="80" t="s">
        <v>216</v>
      </c>
      <c r="B821" s="48" t="s">
        <v>693</v>
      </c>
      <c r="C821" s="4" t="s">
        <v>83</v>
      </c>
      <c r="D821" s="4" t="s">
        <v>160</v>
      </c>
      <c r="E821" s="4" t="s">
        <v>36</v>
      </c>
      <c r="F821" s="7" t="e">
        <f>SUM('4.Ведомст'!#REF!)</f>
        <v>#REF!</v>
      </c>
      <c r="G821" s="7" t="e">
        <f>SUM('4.Ведомст'!#REF!)</f>
        <v>#REF!</v>
      </c>
      <c r="H821" s="7" t="e">
        <f t="shared" si="154"/>
        <v>#REF!</v>
      </c>
    </row>
    <row r="822" spans="1:8" hidden="1" x14ac:dyDescent="0.25">
      <c r="A822" s="80" t="s">
        <v>244</v>
      </c>
      <c r="B822" s="4" t="s">
        <v>676</v>
      </c>
      <c r="C822" s="4"/>
      <c r="D822" s="4"/>
      <c r="E822" s="4"/>
      <c r="F822" s="7" t="e">
        <f>SUM(F823:F824)</f>
        <v>#REF!</v>
      </c>
      <c r="G822" s="7" t="e">
        <f t="shared" ref="G822" si="172">SUM(G823:G824)</f>
        <v>#REF!</v>
      </c>
      <c r="H822" s="7" t="e">
        <f t="shared" si="154"/>
        <v>#REF!</v>
      </c>
    </row>
    <row r="823" spans="1:8" ht="31.5" hidden="1" x14ac:dyDescent="0.25">
      <c r="A823" s="80" t="s">
        <v>44</v>
      </c>
      <c r="B823" s="4" t="s">
        <v>676</v>
      </c>
      <c r="C823" s="4" t="s">
        <v>83</v>
      </c>
      <c r="D823" s="4" t="s">
        <v>160</v>
      </c>
      <c r="E823" s="4" t="s">
        <v>26</v>
      </c>
      <c r="F823" s="7">
        <f>SUM('4.Ведомст'!G840)</f>
        <v>552.70000000000005</v>
      </c>
      <c r="G823" s="7">
        <f>SUM('4.Ведомст'!H840)</f>
        <v>552.70000000000005</v>
      </c>
      <c r="H823" s="7">
        <f t="shared" si="154"/>
        <v>100</v>
      </c>
    </row>
    <row r="824" spans="1:8" ht="31.5" hidden="1" x14ac:dyDescent="0.25">
      <c r="A824" s="80" t="s">
        <v>44</v>
      </c>
      <c r="B824" s="4" t="s">
        <v>676</v>
      </c>
      <c r="C824" s="4" t="s">
        <v>83</v>
      </c>
      <c r="D824" s="4" t="s">
        <v>160</v>
      </c>
      <c r="E824" s="4" t="s">
        <v>36</v>
      </c>
      <c r="F824" s="7" t="e">
        <f>SUM('4.Ведомст'!#REF!)</f>
        <v>#REF!</v>
      </c>
      <c r="G824" s="7" t="e">
        <f>SUM('4.Ведомст'!#REF!)</f>
        <v>#REF!</v>
      </c>
      <c r="H824" s="7" t="e">
        <f t="shared" si="154"/>
        <v>#REF!</v>
      </c>
    </row>
    <row r="825" spans="1:8" ht="47.25" hidden="1" x14ac:dyDescent="0.25">
      <c r="A825" s="80" t="s">
        <v>687</v>
      </c>
      <c r="B825" s="4" t="s">
        <v>692</v>
      </c>
      <c r="C825" s="4"/>
      <c r="D825" s="4"/>
      <c r="E825" s="4"/>
      <c r="F825" s="7" t="e">
        <f>SUM(F826)+F827</f>
        <v>#REF!</v>
      </c>
      <c r="G825" s="7" t="e">
        <f t="shared" ref="G825" si="173">SUM(G826)+G827</f>
        <v>#REF!</v>
      </c>
      <c r="H825" s="7" t="e">
        <f t="shared" si="154"/>
        <v>#REF!</v>
      </c>
    </row>
    <row r="826" spans="1:8" ht="31.5" hidden="1" x14ac:dyDescent="0.25">
      <c r="A826" s="80" t="s">
        <v>44</v>
      </c>
      <c r="B826" s="4" t="s">
        <v>692</v>
      </c>
      <c r="C826" s="4" t="s">
        <v>83</v>
      </c>
      <c r="D826" s="4" t="s">
        <v>160</v>
      </c>
      <c r="E826" s="4" t="s">
        <v>36</v>
      </c>
      <c r="F826" s="7" t="e">
        <f>SUM('4.Ведомст'!#REF!)</f>
        <v>#REF!</v>
      </c>
      <c r="G826" s="7" t="e">
        <f>SUM('4.Ведомст'!#REF!)</f>
        <v>#REF!</v>
      </c>
      <c r="H826" s="7" t="e">
        <f t="shared" si="154"/>
        <v>#REF!</v>
      </c>
    </row>
    <row r="827" spans="1:8" ht="31.5" hidden="1" x14ac:dyDescent="0.25">
      <c r="A827" s="80" t="s">
        <v>216</v>
      </c>
      <c r="B827" s="4" t="s">
        <v>692</v>
      </c>
      <c r="C827" s="4" t="s">
        <v>114</v>
      </c>
      <c r="D827" s="4" t="s">
        <v>160</v>
      </c>
      <c r="E827" s="4" t="s">
        <v>36</v>
      </c>
      <c r="F827" s="7" t="e">
        <f>SUM('4.Ведомст'!#REF!)</f>
        <v>#REF!</v>
      </c>
      <c r="G827" s="7" t="e">
        <f>SUM('4.Ведомст'!#REF!)</f>
        <v>#REF!</v>
      </c>
      <c r="H827" s="7" t="e">
        <f t="shared" si="154"/>
        <v>#REF!</v>
      </c>
    </row>
    <row r="828" spans="1:8" ht="47.25" hidden="1" x14ac:dyDescent="0.25">
      <c r="A828" s="80" t="s">
        <v>723</v>
      </c>
      <c r="B828" s="4" t="s">
        <v>722</v>
      </c>
      <c r="C828" s="4"/>
      <c r="D828" s="4"/>
      <c r="E828" s="4"/>
      <c r="F828" s="7" t="e">
        <f>SUM(F829)</f>
        <v>#REF!</v>
      </c>
      <c r="G828" s="7" t="e">
        <f t="shared" ref="G828" si="174">SUM(G829)</f>
        <v>#REF!</v>
      </c>
      <c r="H828" s="7" t="e">
        <f t="shared" si="154"/>
        <v>#REF!</v>
      </c>
    </row>
    <row r="829" spans="1:8" ht="31.5" hidden="1" x14ac:dyDescent="0.25">
      <c r="A829" s="80" t="s">
        <v>44</v>
      </c>
      <c r="B829" s="4" t="s">
        <v>722</v>
      </c>
      <c r="C829" s="4" t="s">
        <v>83</v>
      </c>
      <c r="D829" s="4" t="s">
        <v>160</v>
      </c>
      <c r="E829" s="4" t="s">
        <v>36</v>
      </c>
      <c r="F829" s="7" t="e">
        <f>SUM('4.Ведомст'!#REF!)</f>
        <v>#REF!</v>
      </c>
      <c r="G829" s="7" t="e">
        <f>SUM('4.Ведомст'!#REF!)</f>
        <v>#REF!</v>
      </c>
      <c r="H829" s="7" t="e">
        <f t="shared" si="154"/>
        <v>#REF!</v>
      </c>
    </row>
    <row r="830" spans="1:8" ht="47.25" x14ac:dyDescent="0.25">
      <c r="A830" s="80" t="s">
        <v>842</v>
      </c>
      <c r="B830" s="48" t="s">
        <v>841</v>
      </c>
      <c r="C830" s="4"/>
      <c r="D830" s="4"/>
      <c r="E830" s="4"/>
      <c r="F830" s="7">
        <f>SUM(F831)</f>
        <v>1536.5</v>
      </c>
      <c r="G830" s="7">
        <f t="shared" ref="G830" si="175">SUM(G831)</f>
        <v>1536.5</v>
      </c>
      <c r="H830" s="7">
        <f t="shared" si="154"/>
        <v>100</v>
      </c>
    </row>
    <row r="831" spans="1:8" ht="31.5" x14ac:dyDescent="0.25">
      <c r="A831" s="80" t="s">
        <v>216</v>
      </c>
      <c r="B831" s="48" t="s">
        <v>841</v>
      </c>
      <c r="C831" s="4" t="s">
        <v>114</v>
      </c>
      <c r="D831" s="4" t="s">
        <v>160</v>
      </c>
      <c r="E831" s="4" t="s">
        <v>46</v>
      </c>
      <c r="F831" s="7">
        <f>SUM('4.Ведомст'!G898)</f>
        <v>1536.5</v>
      </c>
      <c r="G831" s="7">
        <f>SUM('4.Ведомст'!H898)</f>
        <v>1536.5</v>
      </c>
      <c r="H831" s="7">
        <f t="shared" si="154"/>
        <v>100</v>
      </c>
    </row>
    <row r="832" spans="1:8" ht="31.5" x14ac:dyDescent="0.25">
      <c r="A832" s="80" t="s">
        <v>250</v>
      </c>
      <c r="B832" s="48" t="s">
        <v>249</v>
      </c>
      <c r="C832" s="4"/>
      <c r="D832" s="4"/>
      <c r="E832" s="4"/>
      <c r="F832" s="7">
        <f>SUM(F846+F833+F850+F856)</f>
        <v>166446.6</v>
      </c>
      <c r="G832" s="7">
        <f>SUM(G846+G833+G850+G856)</f>
        <v>158341.1</v>
      </c>
      <c r="H832" s="7">
        <f t="shared" si="154"/>
        <v>95.130270008519247</v>
      </c>
    </row>
    <row r="833" spans="1:8" x14ac:dyDescent="0.25">
      <c r="A833" s="80" t="s">
        <v>27</v>
      </c>
      <c r="B833" s="4" t="s">
        <v>675</v>
      </c>
      <c r="C833" s="4"/>
      <c r="D833" s="4"/>
      <c r="E833" s="4"/>
      <c r="F833" s="7">
        <f>SUM(F834+F839+F837)</f>
        <v>56566.9</v>
      </c>
      <c r="G833" s="7">
        <f>SUM(G834+G839+G837)</f>
        <v>48878.6</v>
      </c>
      <c r="H833" s="7">
        <f t="shared" ref="H833" si="176">SUM(H834+H839+H837)</f>
        <v>275.20533377632688</v>
      </c>
    </row>
    <row r="834" spans="1:8" x14ac:dyDescent="0.25">
      <c r="A834" s="141" t="s">
        <v>244</v>
      </c>
      <c r="B834" s="4" t="s">
        <v>676</v>
      </c>
      <c r="C834" s="4"/>
      <c r="D834" s="4"/>
      <c r="E834" s="4"/>
      <c r="F834" s="7">
        <f>SUM(F835:F836)</f>
        <v>1571.9</v>
      </c>
      <c r="G834" s="7">
        <f>SUM(G835:G836)</f>
        <v>1571.9</v>
      </c>
      <c r="H834" s="7">
        <f t="shared" ref="H834:H895" si="177">SUM(G834/F834*100)</f>
        <v>100</v>
      </c>
    </row>
    <row r="835" spans="1:8" ht="31.5" x14ac:dyDescent="0.25">
      <c r="A835" s="141" t="s">
        <v>44</v>
      </c>
      <c r="B835" s="4" t="s">
        <v>676</v>
      </c>
      <c r="C835" s="4" t="s">
        <v>83</v>
      </c>
      <c r="D835" s="4" t="s">
        <v>160</v>
      </c>
      <c r="E835" s="4" t="s">
        <v>26</v>
      </c>
      <c r="F835" s="7">
        <f>SUM('4.Ведомст'!G840)</f>
        <v>552.70000000000005</v>
      </c>
      <c r="G835" s="7">
        <f>SUM('4.Ведомст'!H840)</f>
        <v>552.70000000000005</v>
      </c>
      <c r="H835" s="7">
        <f t="shared" si="177"/>
        <v>100</v>
      </c>
    </row>
    <row r="836" spans="1:8" ht="31.5" x14ac:dyDescent="0.25">
      <c r="A836" s="141" t="s">
        <v>44</v>
      </c>
      <c r="B836" s="4" t="s">
        <v>676</v>
      </c>
      <c r="C836" s="4" t="s">
        <v>83</v>
      </c>
      <c r="D836" s="4" t="s">
        <v>160</v>
      </c>
      <c r="E836" s="4" t="s">
        <v>36</v>
      </c>
      <c r="F836" s="7">
        <f>SUM('4.Ведомст'!G873)</f>
        <v>1019.2</v>
      </c>
      <c r="G836" s="7">
        <f>SUM('4.Ведомст'!H873)</f>
        <v>1019.2</v>
      </c>
      <c r="H836" s="7">
        <f t="shared" si="177"/>
        <v>100</v>
      </c>
    </row>
    <row r="837" spans="1:8" x14ac:dyDescent="0.25">
      <c r="A837" s="120" t="s">
        <v>975</v>
      </c>
      <c r="B837" s="4" t="s">
        <v>974</v>
      </c>
      <c r="C837" s="4"/>
      <c r="D837" s="4"/>
      <c r="E837" s="4"/>
      <c r="F837" s="7">
        <f>SUM(F838)</f>
        <v>32944.400000000001</v>
      </c>
      <c r="G837" s="7">
        <f t="shared" ref="G837" si="178">SUM(G838)</f>
        <v>26228</v>
      </c>
      <c r="H837" s="7">
        <f t="shared" si="177"/>
        <v>79.612923592477017</v>
      </c>
    </row>
    <row r="838" spans="1:8" ht="31.5" x14ac:dyDescent="0.25">
      <c r="A838" s="120" t="s">
        <v>216</v>
      </c>
      <c r="B838" s="4" t="s">
        <v>974</v>
      </c>
      <c r="C838" s="4" t="s">
        <v>114</v>
      </c>
      <c r="D838" s="4" t="s">
        <v>160</v>
      </c>
      <c r="E838" s="4" t="s">
        <v>36</v>
      </c>
      <c r="F838" s="7">
        <f>SUM('4.Ведомст'!G875)</f>
        <v>32944.400000000001</v>
      </c>
      <c r="G838" s="7">
        <f>SUM('4.Ведомст'!H875)</f>
        <v>26228</v>
      </c>
      <c r="H838" s="7">
        <f t="shared" si="177"/>
        <v>79.612923592477017</v>
      </c>
    </row>
    <row r="839" spans="1:8" x14ac:dyDescent="0.25">
      <c r="A839" s="111" t="s">
        <v>876</v>
      </c>
      <c r="B839" s="4" t="s">
        <v>915</v>
      </c>
      <c r="C839" s="4"/>
      <c r="D839" s="4"/>
      <c r="E839" s="4"/>
      <c r="F839" s="7">
        <f>SUM(F840+F842+F844)</f>
        <v>22050.6</v>
      </c>
      <c r="G839" s="7">
        <f t="shared" ref="G839" si="179">SUM(G840+G842+G844)</f>
        <v>21078.699999999997</v>
      </c>
      <c r="H839" s="7">
        <f t="shared" si="177"/>
        <v>95.592410183849864</v>
      </c>
    </row>
    <row r="840" spans="1:8" ht="31.5" x14ac:dyDescent="0.25">
      <c r="A840" s="111" t="s">
        <v>919</v>
      </c>
      <c r="B840" s="4" t="s">
        <v>916</v>
      </c>
      <c r="C840" s="4"/>
      <c r="D840" s="4"/>
      <c r="E840" s="4"/>
      <c r="F840" s="7">
        <f>SUM(F841)</f>
        <v>12000</v>
      </c>
      <c r="G840" s="7">
        <f t="shared" ref="G840" si="180">SUM(G841)</f>
        <v>12000</v>
      </c>
      <c r="H840" s="7">
        <f t="shared" si="177"/>
        <v>100</v>
      </c>
    </row>
    <row r="841" spans="1:8" ht="31.5" x14ac:dyDescent="0.25">
      <c r="A841" s="111" t="s">
        <v>44</v>
      </c>
      <c r="B841" s="4" t="s">
        <v>916</v>
      </c>
      <c r="C841" s="4" t="s">
        <v>83</v>
      </c>
      <c r="D841" s="4" t="s">
        <v>160</v>
      </c>
      <c r="E841" s="4" t="s">
        <v>36</v>
      </c>
      <c r="F841" s="7">
        <f>SUM('4.Ведомст'!G878)</f>
        <v>12000</v>
      </c>
      <c r="G841" s="7">
        <f>SUM('4.Ведомст'!H878)</f>
        <v>12000</v>
      </c>
      <c r="H841" s="7">
        <f t="shared" si="177"/>
        <v>100</v>
      </c>
    </row>
    <row r="842" spans="1:8" ht="31.5" x14ac:dyDescent="0.25">
      <c r="A842" s="111" t="s">
        <v>920</v>
      </c>
      <c r="B842" s="4" t="s">
        <v>917</v>
      </c>
      <c r="C842" s="4"/>
      <c r="D842" s="4"/>
      <c r="E842" s="4"/>
      <c r="F842" s="7">
        <f>SUM(F843)</f>
        <v>1219.8</v>
      </c>
      <c r="G842" s="7">
        <f t="shared" ref="G842" si="181">SUM(G843)</f>
        <v>1219.8</v>
      </c>
      <c r="H842" s="7">
        <f t="shared" si="177"/>
        <v>100</v>
      </c>
    </row>
    <row r="843" spans="1:8" ht="31.5" x14ac:dyDescent="0.25">
      <c r="A843" s="111" t="s">
        <v>216</v>
      </c>
      <c r="B843" s="4" t="s">
        <v>917</v>
      </c>
      <c r="C843" s="4" t="s">
        <v>114</v>
      </c>
      <c r="D843" s="4" t="s">
        <v>160</v>
      </c>
      <c r="E843" s="4" t="s">
        <v>36</v>
      </c>
      <c r="F843" s="7">
        <f>SUM('4.Ведомст'!G880)</f>
        <v>1219.8</v>
      </c>
      <c r="G843" s="7">
        <f>SUM('4.Ведомст'!H880)</f>
        <v>1219.8</v>
      </c>
      <c r="H843" s="7">
        <f t="shared" si="177"/>
        <v>100</v>
      </c>
    </row>
    <row r="844" spans="1:8" ht="31.5" x14ac:dyDescent="0.25">
      <c r="A844" s="111" t="s">
        <v>921</v>
      </c>
      <c r="B844" s="4" t="s">
        <v>918</v>
      </c>
      <c r="C844" s="4"/>
      <c r="D844" s="4"/>
      <c r="E844" s="4"/>
      <c r="F844" s="7">
        <f>SUM(F845)</f>
        <v>8830.7999999999993</v>
      </c>
      <c r="G844" s="7">
        <f t="shared" ref="G844" si="182">SUM(G845)</f>
        <v>7858.9</v>
      </c>
      <c r="H844" s="7">
        <f t="shared" si="177"/>
        <v>88.994202110794035</v>
      </c>
    </row>
    <row r="845" spans="1:8" ht="31.5" x14ac:dyDescent="0.25">
      <c r="A845" s="111" t="s">
        <v>216</v>
      </c>
      <c r="B845" s="4" t="s">
        <v>918</v>
      </c>
      <c r="C845" s="4" t="s">
        <v>114</v>
      </c>
      <c r="D845" s="4" t="s">
        <v>160</v>
      </c>
      <c r="E845" s="4" t="s">
        <v>36</v>
      </c>
      <c r="F845" s="7">
        <f>SUM('4.Ведомст'!G882)</f>
        <v>8830.7999999999993</v>
      </c>
      <c r="G845" s="7">
        <f>SUM('4.Ведомст'!H882)</f>
        <v>7858.9</v>
      </c>
      <c r="H845" s="7">
        <f t="shared" si="177"/>
        <v>88.994202110794035</v>
      </c>
    </row>
    <row r="846" spans="1:8" ht="31.5" x14ac:dyDescent="0.25">
      <c r="A846" s="2" t="s">
        <v>343</v>
      </c>
      <c r="B846" s="31" t="s">
        <v>291</v>
      </c>
      <c r="C846" s="31"/>
      <c r="D846" s="4"/>
      <c r="E846" s="4"/>
      <c r="F846" s="7">
        <f>SUM(F848)+F847</f>
        <v>97319.4</v>
      </c>
      <c r="G846" s="7">
        <f t="shared" ref="G846" si="183">SUM(G848)+G847</f>
        <v>96895.7</v>
      </c>
      <c r="H846" s="7">
        <f t="shared" si="177"/>
        <v>99.564629457230524</v>
      </c>
    </row>
    <row r="847" spans="1:8" ht="31.5" x14ac:dyDescent="0.25">
      <c r="A847" s="2" t="s">
        <v>255</v>
      </c>
      <c r="B847" s="31" t="s">
        <v>291</v>
      </c>
      <c r="C847" s="31">
        <v>400</v>
      </c>
      <c r="D847" s="4" t="s">
        <v>160</v>
      </c>
      <c r="E847" s="4" t="s">
        <v>26</v>
      </c>
      <c r="F847" s="7">
        <f>SUM('4.Ведомст'!G551)</f>
        <v>3721.2</v>
      </c>
      <c r="G847" s="7">
        <f>SUM('4.Ведомст'!H551)</f>
        <v>3297.5</v>
      </c>
      <c r="H847" s="7">
        <f t="shared" si="177"/>
        <v>88.6138879931205</v>
      </c>
    </row>
    <row r="848" spans="1:8" x14ac:dyDescent="0.25">
      <c r="A848" s="2" t="s">
        <v>857</v>
      </c>
      <c r="B848" s="31" t="s">
        <v>856</v>
      </c>
      <c r="C848" s="31"/>
      <c r="D848" s="4"/>
      <c r="E848" s="4"/>
      <c r="F848" s="7">
        <f>SUM(F849)</f>
        <v>93598.2</v>
      </c>
      <c r="G848" s="7">
        <f t="shared" ref="G848" si="184">SUM(G849)</f>
        <v>93598.2</v>
      </c>
      <c r="H848" s="7">
        <f t="shared" si="177"/>
        <v>100</v>
      </c>
    </row>
    <row r="849" spans="1:8" ht="31.5" x14ac:dyDescent="0.25">
      <c r="A849" s="2" t="s">
        <v>255</v>
      </c>
      <c r="B849" s="31" t="s">
        <v>856</v>
      </c>
      <c r="C849" s="31">
        <v>400</v>
      </c>
      <c r="D849" s="4" t="s">
        <v>160</v>
      </c>
      <c r="E849" s="4" t="s">
        <v>26</v>
      </c>
      <c r="F849" s="7">
        <f>SUM('4.Ведомст'!G553)</f>
        <v>93598.2</v>
      </c>
      <c r="G849" s="7">
        <f>SUM('4.Ведомст'!H553)</f>
        <v>93598.2</v>
      </c>
      <c r="H849" s="7">
        <f t="shared" si="177"/>
        <v>100</v>
      </c>
    </row>
    <row r="850" spans="1:8" ht="31.5" x14ac:dyDescent="0.25">
      <c r="A850" s="80" t="s">
        <v>246</v>
      </c>
      <c r="B850" s="4" t="s">
        <v>297</v>
      </c>
      <c r="C850" s="4"/>
      <c r="D850" s="4"/>
      <c r="E850" s="4"/>
      <c r="F850" s="7">
        <f t="shared" ref="F850:G851" si="185">F851</f>
        <v>666.7</v>
      </c>
      <c r="G850" s="7">
        <f t="shared" si="185"/>
        <v>666.7</v>
      </c>
      <c r="H850" s="7">
        <f t="shared" si="177"/>
        <v>100</v>
      </c>
    </row>
    <row r="851" spans="1:8" x14ac:dyDescent="0.25">
      <c r="A851" s="80" t="s">
        <v>244</v>
      </c>
      <c r="B851" s="4" t="s">
        <v>298</v>
      </c>
      <c r="C851" s="4"/>
      <c r="D851" s="4"/>
      <c r="E851" s="4"/>
      <c r="F851" s="7">
        <f t="shared" si="185"/>
        <v>666.7</v>
      </c>
      <c r="G851" s="7">
        <f t="shared" si="185"/>
        <v>666.7</v>
      </c>
      <c r="H851" s="7">
        <f t="shared" si="177"/>
        <v>100</v>
      </c>
    </row>
    <row r="852" spans="1:8" ht="31.5" x14ac:dyDescent="0.25">
      <c r="A852" s="80" t="s">
        <v>216</v>
      </c>
      <c r="B852" s="4" t="s">
        <v>298</v>
      </c>
      <c r="C852" s="4" t="s">
        <v>114</v>
      </c>
      <c r="D852" s="4" t="s">
        <v>160</v>
      </c>
      <c r="E852" s="4" t="s">
        <v>26</v>
      </c>
      <c r="F852" s="7">
        <f>SUM('4.Ведомст'!G843)</f>
        <v>666.7</v>
      </c>
      <c r="G852" s="7">
        <f>SUM('4.Ведомст'!H843)</f>
        <v>666.7</v>
      </c>
      <c r="H852" s="7">
        <f t="shared" si="177"/>
        <v>100</v>
      </c>
    </row>
    <row r="853" spans="1:8" ht="31.5" hidden="1" x14ac:dyDescent="0.25">
      <c r="A853" s="80" t="s">
        <v>247</v>
      </c>
      <c r="B853" s="4" t="s">
        <v>299</v>
      </c>
      <c r="C853" s="4"/>
      <c r="D853" s="4"/>
      <c r="E853" s="4"/>
      <c r="F853" s="7">
        <f>SUM(F854)</f>
        <v>0</v>
      </c>
      <c r="G853" s="7">
        <f t="shared" ref="G853" si="186">SUM(G854)</f>
        <v>0</v>
      </c>
      <c r="H853" s="7" t="e">
        <f t="shared" si="177"/>
        <v>#DIV/0!</v>
      </c>
    </row>
    <row r="854" spans="1:8" hidden="1" x14ac:dyDescent="0.25">
      <c r="A854" s="80" t="s">
        <v>244</v>
      </c>
      <c r="B854" s="4" t="s">
        <v>300</v>
      </c>
      <c r="C854" s="4"/>
      <c r="D854" s="4"/>
      <c r="E854" s="4"/>
      <c r="F854" s="7">
        <f>SUM(F855)</f>
        <v>0</v>
      </c>
      <c r="G854" s="7">
        <f t="shared" ref="G854" si="187">SUM(G855)</f>
        <v>0</v>
      </c>
      <c r="H854" s="7" t="e">
        <f t="shared" si="177"/>
        <v>#DIV/0!</v>
      </c>
    </row>
    <row r="855" spans="1:8" ht="31.5" hidden="1" x14ac:dyDescent="0.25">
      <c r="A855" s="80" t="s">
        <v>216</v>
      </c>
      <c r="B855" s="4" t="s">
        <v>300</v>
      </c>
      <c r="C855" s="4" t="s">
        <v>114</v>
      </c>
      <c r="D855" s="4" t="s">
        <v>160</v>
      </c>
      <c r="E855" s="4" t="s">
        <v>36</v>
      </c>
      <c r="F855" s="7">
        <f>SUM('4.Ведомст'!G846)</f>
        <v>0</v>
      </c>
      <c r="G855" s="7">
        <f>SUM('4.Ведомст'!H846)</f>
        <v>0</v>
      </c>
      <c r="H855" s="7" t="e">
        <f t="shared" si="177"/>
        <v>#DIV/0!</v>
      </c>
    </row>
    <row r="856" spans="1:8" ht="31.5" x14ac:dyDescent="0.25">
      <c r="A856" s="80" t="s">
        <v>248</v>
      </c>
      <c r="B856" s="4" t="s">
        <v>301</v>
      </c>
      <c r="C856" s="4"/>
      <c r="D856" s="4"/>
      <c r="E856" s="4"/>
      <c r="F856" s="7">
        <f t="shared" ref="F856:G856" si="188">F857</f>
        <v>11893.6</v>
      </c>
      <c r="G856" s="7">
        <f t="shared" si="188"/>
        <v>11900.1</v>
      </c>
      <c r="H856" s="7">
        <f t="shared" si="177"/>
        <v>100.05465124100357</v>
      </c>
    </row>
    <row r="857" spans="1:8" x14ac:dyDescent="0.25">
      <c r="A857" s="80" t="s">
        <v>244</v>
      </c>
      <c r="B857" s="4" t="s">
        <v>302</v>
      </c>
      <c r="C857" s="4"/>
      <c r="D857" s="4"/>
      <c r="E857" s="4"/>
      <c r="F857" s="7">
        <f>SUM(F858:F859)</f>
        <v>11893.6</v>
      </c>
      <c r="G857" s="7">
        <f>SUM(G858:G859)</f>
        <v>11900.1</v>
      </c>
      <c r="H857" s="7">
        <f t="shared" si="177"/>
        <v>100.05465124100357</v>
      </c>
    </row>
    <row r="858" spans="1:8" ht="31.5" x14ac:dyDescent="0.25">
      <c r="A858" s="80" t="s">
        <v>216</v>
      </c>
      <c r="B858" s="4" t="s">
        <v>302</v>
      </c>
      <c r="C858" s="4" t="s">
        <v>114</v>
      </c>
      <c r="D858" s="4" t="s">
        <v>160</v>
      </c>
      <c r="E858" s="4" t="s">
        <v>26</v>
      </c>
      <c r="F858" s="7">
        <f>SUM('4.Ведомст'!G849)</f>
        <v>1583.4</v>
      </c>
      <c r="G858" s="7">
        <f>SUM('4.Ведомст'!H849)</f>
        <v>1589.9</v>
      </c>
      <c r="H858" s="7">
        <f t="shared" si="177"/>
        <v>100.41050903119869</v>
      </c>
    </row>
    <row r="859" spans="1:8" ht="31.5" x14ac:dyDescent="0.25">
      <c r="A859" s="130" t="s">
        <v>216</v>
      </c>
      <c r="B859" s="4" t="s">
        <v>302</v>
      </c>
      <c r="C859" s="4" t="s">
        <v>114</v>
      </c>
      <c r="D859" s="4" t="s">
        <v>160</v>
      </c>
      <c r="E859" s="4" t="s">
        <v>36</v>
      </c>
      <c r="F859" s="7">
        <f>SUM('4.Ведомст'!G885)</f>
        <v>10310.200000000001</v>
      </c>
      <c r="G859" s="7">
        <f>SUM('4.Ведомст'!H885)</f>
        <v>10310.200000000001</v>
      </c>
      <c r="H859" s="7">
        <f t="shared" si="177"/>
        <v>100</v>
      </c>
    </row>
    <row r="860" spans="1:8" s="27" customFormat="1" ht="31.5" x14ac:dyDescent="0.25">
      <c r="A860" s="23" t="s">
        <v>563</v>
      </c>
      <c r="B860" s="29" t="s">
        <v>12</v>
      </c>
      <c r="C860" s="29"/>
      <c r="D860" s="38"/>
      <c r="E860" s="38"/>
      <c r="F860" s="10">
        <f>SUM(F861+F892+F897+F902)</f>
        <v>33983.5</v>
      </c>
      <c r="G860" s="10">
        <f>SUM(G861+G892+G897+G902)</f>
        <v>33904.800000000003</v>
      </c>
      <c r="H860" s="26">
        <f t="shared" si="177"/>
        <v>99.768417025909642</v>
      </c>
    </row>
    <row r="861" spans="1:8" ht="47.25" x14ac:dyDescent="0.25">
      <c r="A861" s="80" t="s">
        <v>74</v>
      </c>
      <c r="B861" s="31" t="s">
        <v>13</v>
      </c>
      <c r="C861" s="31"/>
      <c r="D861" s="81"/>
      <c r="E861" s="81"/>
      <c r="F861" s="9">
        <f>F879+F862+F882</f>
        <v>24976.1</v>
      </c>
      <c r="G861" s="9">
        <f>G879+G862+G882</f>
        <v>24958.6</v>
      </c>
      <c r="H861" s="7">
        <f t="shared" si="177"/>
        <v>99.929933015963258</v>
      </c>
    </row>
    <row r="862" spans="1:8" x14ac:dyDescent="0.25">
      <c r="A862" s="80" t="s">
        <v>27</v>
      </c>
      <c r="B862" s="31" t="s">
        <v>28</v>
      </c>
      <c r="C862" s="31"/>
      <c r="D862" s="81"/>
      <c r="E862" s="81"/>
      <c r="F862" s="9">
        <f>SUM(F863+F866+F875)</f>
        <v>21762.1</v>
      </c>
      <c r="G862" s="9">
        <f>SUM(G863+G866+G875)</f>
        <v>21744.6</v>
      </c>
      <c r="H862" s="7">
        <f t="shared" si="177"/>
        <v>99.919584966524368</v>
      </c>
    </row>
    <row r="863" spans="1:8" x14ac:dyDescent="0.25">
      <c r="A863" s="80" t="s">
        <v>30</v>
      </c>
      <c r="B863" s="31" t="s">
        <v>31</v>
      </c>
      <c r="C863" s="31"/>
      <c r="D863" s="81"/>
      <c r="E863" s="81"/>
      <c r="F863" s="9">
        <f t="shared" ref="F863:G864" si="189">F864</f>
        <v>16018.5</v>
      </c>
      <c r="G863" s="9">
        <f t="shared" si="189"/>
        <v>16007.7</v>
      </c>
      <c r="H863" s="7">
        <f t="shared" si="177"/>
        <v>99.932577956737518</v>
      </c>
    </row>
    <row r="864" spans="1:8" ht="31.5" x14ac:dyDescent="0.25">
      <c r="A864" s="80" t="s">
        <v>32</v>
      </c>
      <c r="B864" s="31" t="s">
        <v>33</v>
      </c>
      <c r="C864" s="31"/>
      <c r="D864" s="81"/>
      <c r="E864" s="81"/>
      <c r="F864" s="9">
        <f t="shared" si="189"/>
        <v>16018.5</v>
      </c>
      <c r="G864" s="9">
        <f t="shared" si="189"/>
        <v>16007.7</v>
      </c>
      <c r="H864" s="7">
        <f t="shared" si="177"/>
        <v>99.932577956737518</v>
      </c>
    </row>
    <row r="865" spans="1:8" x14ac:dyDescent="0.25">
      <c r="A865" s="80" t="s">
        <v>34</v>
      </c>
      <c r="B865" s="31" t="s">
        <v>33</v>
      </c>
      <c r="C865" s="31">
        <v>300</v>
      </c>
      <c r="D865" s="81" t="s">
        <v>23</v>
      </c>
      <c r="E865" s="81" t="s">
        <v>26</v>
      </c>
      <c r="F865" s="9">
        <f>SUM('4.Ведомст'!G622)</f>
        <v>16018.5</v>
      </c>
      <c r="G865" s="9">
        <f>SUM('4.Ведомст'!H622)</f>
        <v>16007.7</v>
      </c>
      <c r="H865" s="7">
        <f t="shared" si="177"/>
        <v>99.932577956737518</v>
      </c>
    </row>
    <row r="866" spans="1:8" x14ac:dyDescent="0.25">
      <c r="A866" s="80" t="s">
        <v>47</v>
      </c>
      <c r="B866" s="31" t="s">
        <v>48</v>
      </c>
      <c r="C866" s="31"/>
      <c r="D866" s="81"/>
      <c r="E866" s="81"/>
      <c r="F866" s="9">
        <f>F867+F869+F871+F873</f>
        <v>4788.1000000000004</v>
      </c>
      <c r="G866" s="9">
        <f t="shared" ref="G866" si="190">G867+G869+G871+G873</f>
        <v>4787.3</v>
      </c>
      <c r="H866" s="7">
        <f t="shared" si="177"/>
        <v>99.983291911196503</v>
      </c>
    </row>
    <row r="867" spans="1:8" x14ac:dyDescent="0.25">
      <c r="A867" s="80" t="s">
        <v>49</v>
      </c>
      <c r="B867" s="31" t="s">
        <v>50</v>
      </c>
      <c r="C867" s="31"/>
      <c r="D867" s="81"/>
      <c r="E867" s="81"/>
      <c r="F867" s="9">
        <f>F868</f>
        <v>1938</v>
      </c>
      <c r="G867" s="9">
        <f>G868</f>
        <v>1937.2</v>
      </c>
      <c r="H867" s="7">
        <f t="shared" si="177"/>
        <v>99.958720330237355</v>
      </c>
    </row>
    <row r="868" spans="1:8" x14ac:dyDescent="0.25">
      <c r="A868" s="80" t="s">
        <v>34</v>
      </c>
      <c r="B868" s="31" t="s">
        <v>50</v>
      </c>
      <c r="C868" s="31">
        <v>300</v>
      </c>
      <c r="D868" s="81" t="s">
        <v>23</v>
      </c>
      <c r="E868" s="81" t="s">
        <v>46</v>
      </c>
      <c r="F868" s="9">
        <f>SUM('4.Ведомст'!G693)</f>
        <v>1938</v>
      </c>
      <c r="G868" s="9">
        <f>SUM('4.Ведомст'!H693)</f>
        <v>1937.2</v>
      </c>
      <c r="H868" s="7">
        <f t="shared" si="177"/>
        <v>99.958720330237355</v>
      </c>
    </row>
    <row r="869" spans="1:8" ht="31.5" x14ac:dyDescent="0.25">
      <c r="A869" s="80" t="s">
        <v>51</v>
      </c>
      <c r="B869" s="31" t="s">
        <v>52</v>
      </c>
      <c r="C869" s="31"/>
      <c r="D869" s="81"/>
      <c r="E869" s="81"/>
      <c r="F869" s="9">
        <f>F870</f>
        <v>2029</v>
      </c>
      <c r="G869" s="9">
        <f>G870</f>
        <v>2029</v>
      </c>
      <c r="H869" s="7">
        <f t="shared" si="177"/>
        <v>100</v>
      </c>
    </row>
    <row r="870" spans="1:8" x14ac:dyDescent="0.25">
      <c r="A870" s="80" t="s">
        <v>34</v>
      </c>
      <c r="B870" s="31" t="s">
        <v>52</v>
      </c>
      <c r="C870" s="31">
        <v>300</v>
      </c>
      <c r="D870" s="81" t="s">
        <v>23</v>
      </c>
      <c r="E870" s="81" t="s">
        <v>46</v>
      </c>
      <c r="F870" s="9">
        <f>SUM('4.Ведомст'!G695)</f>
        <v>2029</v>
      </c>
      <c r="G870" s="9">
        <f>SUM('4.Ведомст'!H695)</f>
        <v>2029</v>
      </c>
      <c r="H870" s="7">
        <f t="shared" si="177"/>
        <v>100</v>
      </c>
    </row>
    <row r="871" spans="1:8" ht="47.25" x14ac:dyDescent="0.25">
      <c r="A871" s="80" t="s">
        <v>416</v>
      </c>
      <c r="B871" s="4" t="s">
        <v>417</v>
      </c>
      <c r="C871" s="81"/>
      <c r="D871" s="81"/>
      <c r="E871" s="81"/>
      <c r="F871" s="9">
        <f>F872</f>
        <v>821.1</v>
      </c>
      <c r="G871" s="9">
        <f>G872</f>
        <v>821.1</v>
      </c>
      <c r="H871" s="7">
        <f t="shared" si="177"/>
        <v>100</v>
      </c>
    </row>
    <row r="872" spans="1:8" x14ac:dyDescent="0.25">
      <c r="A872" s="80" t="s">
        <v>34</v>
      </c>
      <c r="B872" s="4" t="s">
        <v>417</v>
      </c>
      <c r="C872" s="81" t="s">
        <v>91</v>
      </c>
      <c r="D872" s="81" t="s">
        <v>23</v>
      </c>
      <c r="E872" s="81" t="s">
        <v>46</v>
      </c>
      <c r="F872" s="7">
        <f>SUM('4.Ведомст'!G697)</f>
        <v>821.1</v>
      </c>
      <c r="G872" s="7">
        <f>SUM('4.Ведомст'!H697)</f>
        <v>821.1</v>
      </c>
      <c r="H872" s="7">
        <f t="shared" si="177"/>
        <v>100</v>
      </c>
    </row>
    <row r="873" spans="1:8" ht="31.5" hidden="1" x14ac:dyDescent="0.25">
      <c r="A873" s="80" t="s">
        <v>753</v>
      </c>
      <c r="B873" s="4" t="s">
        <v>752</v>
      </c>
      <c r="C873" s="81"/>
      <c r="D873" s="81"/>
      <c r="E873" s="81"/>
      <c r="F873" s="7">
        <f>SUM(F874)</f>
        <v>0</v>
      </c>
      <c r="G873" s="7">
        <f t="shared" ref="G873" si="191">SUM(G874)</f>
        <v>0</v>
      </c>
      <c r="H873" s="7"/>
    </row>
    <row r="874" spans="1:8" hidden="1" x14ac:dyDescent="0.25">
      <c r="A874" s="80" t="s">
        <v>34</v>
      </c>
      <c r="B874" s="4" t="s">
        <v>752</v>
      </c>
      <c r="C874" s="81" t="s">
        <v>91</v>
      </c>
      <c r="D874" s="81" t="s">
        <v>23</v>
      </c>
      <c r="E874" s="81" t="s">
        <v>46</v>
      </c>
      <c r="F874" s="7">
        <f>SUM('4.Ведомст'!G699)</f>
        <v>0</v>
      </c>
      <c r="G874" s="7">
        <f>SUM('4.Ведомст'!H699)</f>
        <v>0</v>
      </c>
      <c r="H874" s="7"/>
    </row>
    <row r="875" spans="1:8" ht="31.5" x14ac:dyDescent="0.25">
      <c r="A875" s="80" t="s">
        <v>53</v>
      </c>
      <c r="B875" s="31" t="s">
        <v>54</v>
      </c>
      <c r="C875" s="31"/>
      <c r="D875" s="81"/>
      <c r="E875" s="81"/>
      <c r="F875" s="9">
        <f>F876</f>
        <v>955.5</v>
      </c>
      <c r="G875" s="9">
        <f>G876</f>
        <v>949.6</v>
      </c>
      <c r="H875" s="7">
        <f t="shared" si="177"/>
        <v>99.382522239665093</v>
      </c>
    </row>
    <row r="876" spans="1:8" x14ac:dyDescent="0.25">
      <c r="A876" s="80" t="s">
        <v>55</v>
      </c>
      <c r="B876" s="31" t="s">
        <v>56</v>
      </c>
      <c r="C876" s="31"/>
      <c r="D876" s="81"/>
      <c r="E876" s="81"/>
      <c r="F876" s="9">
        <f>F877+F878</f>
        <v>955.5</v>
      </c>
      <c r="G876" s="9">
        <f>G877+G878</f>
        <v>949.6</v>
      </c>
      <c r="H876" s="7">
        <f t="shared" si="177"/>
        <v>99.382522239665093</v>
      </c>
    </row>
    <row r="877" spans="1:8" ht="31.5" x14ac:dyDescent="0.25">
      <c r="A877" s="80" t="s">
        <v>44</v>
      </c>
      <c r="B877" s="31" t="s">
        <v>56</v>
      </c>
      <c r="C877" s="31">
        <v>200</v>
      </c>
      <c r="D877" s="81" t="s">
        <v>23</v>
      </c>
      <c r="E877" s="81" t="s">
        <v>46</v>
      </c>
      <c r="F877" s="9">
        <f>SUM('4.Ведомст'!G702)</f>
        <v>349.5</v>
      </c>
      <c r="G877" s="9">
        <f>SUM('4.Ведомст'!H702)</f>
        <v>343.6</v>
      </c>
      <c r="H877" s="7">
        <f t="shared" si="177"/>
        <v>98.311874105865527</v>
      </c>
    </row>
    <row r="878" spans="1:8" x14ac:dyDescent="0.25">
      <c r="A878" s="80" t="s">
        <v>34</v>
      </c>
      <c r="B878" s="31" t="s">
        <v>56</v>
      </c>
      <c r="C878" s="31">
        <v>300</v>
      </c>
      <c r="D878" s="81" t="s">
        <v>23</v>
      </c>
      <c r="E878" s="81" t="s">
        <v>46</v>
      </c>
      <c r="F878" s="9">
        <f>SUM('4.Ведомст'!G703)</f>
        <v>606</v>
      </c>
      <c r="G878" s="9">
        <f>SUM('4.Ведомст'!H703)</f>
        <v>606</v>
      </c>
      <c r="H878" s="7">
        <f t="shared" si="177"/>
        <v>100</v>
      </c>
    </row>
    <row r="879" spans="1:8" ht="47.25" hidden="1" x14ac:dyDescent="0.25">
      <c r="A879" s="80" t="s">
        <v>14</v>
      </c>
      <c r="B879" s="31" t="s">
        <v>15</v>
      </c>
      <c r="C879" s="31"/>
      <c r="D879" s="81"/>
      <c r="E879" s="81"/>
      <c r="F879" s="9">
        <f>SUM(F880)</f>
        <v>0</v>
      </c>
      <c r="G879" s="9">
        <f>SUM(G880)</f>
        <v>0</v>
      </c>
      <c r="H879" s="7" t="e">
        <f t="shared" si="177"/>
        <v>#DIV/0!</v>
      </c>
    </row>
    <row r="880" spans="1:8" hidden="1" x14ac:dyDescent="0.25">
      <c r="A880" s="80" t="s">
        <v>16</v>
      </c>
      <c r="B880" s="31" t="s">
        <v>17</v>
      </c>
      <c r="C880" s="31"/>
      <c r="D880" s="81"/>
      <c r="E880" s="81"/>
      <c r="F880" s="9">
        <f>F881</f>
        <v>0</v>
      </c>
      <c r="G880" s="9">
        <f>G881</f>
        <v>0</v>
      </c>
      <c r="H880" s="7" t="e">
        <f t="shared" si="177"/>
        <v>#DIV/0!</v>
      </c>
    </row>
    <row r="881" spans="1:8" hidden="1" x14ac:dyDescent="0.25">
      <c r="A881" s="80" t="s">
        <v>18</v>
      </c>
      <c r="B881" s="31" t="s">
        <v>17</v>
      </c>
      <c r="C881" s="31">
        <v>800</v>
      </c>
      <c r="D881" s="81" t="s">
        <v>9</v>
      </c>
      <c r="E881" s="81" t="s">
        <v>11</v>
      </c>
      <c r="F881" s="9">
        <v>0</v>
      </c>
      <c r="G881" s="9">
        <v>0</v>
      </c>
      <c r="H881" s="7" t="e">
        <f t="shared" si="177"/>
        <v>#DIV/0!</v>
      </c>
    </row>
    <row r="882" spans="1:8" ht="31.5" x14ac:dyDescent="0.25">
      <c r="A882" s="80" t="s">
        <v>37</v>
      </c>
      <c r="B882" s="31" t="s">
        <v>38</v>
      </c>
      <c r="C882" s="31"/>
      <c r="D882" s="81"/>
      <c r="E882" s="81"/>
      <c r="F882" s="9">
        <f>SUM(F883)+F889</f>
        <v>3214</v>
      </c>
      <c r="G882" s="9">
        <f>SUM(G883)+G889</f>
        <v>3214</v>
      </c>
      <c r="H882" s="7">
        <f t="shared" si="177"/>
        <v>100</v>
      </c>
    </row>
    <row r="883" spans="1:8" x14ac:dyDescent="0.25">
      <c r="A883" s="80" t="s">
        <v>39</v>
      </c>
      <c r="B883" s="31" t="s">
        <v>40</v>
      </c>
      <c r="C883" s="31"/>
      <c r="D883" s="81"/>
      <c r="E883" s="81"/>
      <c r="F883" s="9">
        <f>F884</f>
        <v>3214</v>
      </c>
      <c r="G883" s="9">
        <f>G884</f>
        <v>3214</v>
      </c>
      <c r="H883" s="7">
        <f t="shared" si="177"/>
        <v>100</v>
      </c>
    </row>
    <row r="884" spans="1:8" ht="47.25" x14ac:dyDescent="0.25">
      <c r="A884" s="80" t="s">
        <v>41</v>
      </c>
      <c r="B884" s="31" t="s">
        <v>42</v>
      </c>
      <c r="C884" s="31"/>
      <c r="D884" s="81"/>
      <c r="E884" s="81"/>
      <c r="F884" s="9">
        <f>SUM(F885:F888)</f>
        <v>3214</v>
      </c>
      <c r="G884" s="9">
        <f t="shared" ref="G884" si="192">SUM(G885:G888)</f>
        <v>3214</v>
      </c>
      <c r="H884" s="7">
        <f t="shared" si="177"/>
        <v>100</v>
      </c>
    </row>
    <row r="885" spans="1:8" ht="63" x14ac:dyDescent="0.25">
      <c r="A885" s="80" t="s">
        <v>43</v>
      </c>
      <c r="B885" s="31" t="s">
        <v>42</v>
      </c>
      <c r="C885" s="31">
        <v>100</v>
      </c>
      <c r="D885" s="81" t="s">
        <v>23</v>
      </c>
      <c r="E885" s="81" t="s">
        <v>36</v>
      </c>
      <c r="F885" s="9">
        <f>SUM('4.Ведомст'!G636)</f>
        <v>1238.5999999999999</v>
      </c>
      <c r="G885" s="9">
        <f>SUM('4.Ведомст'!H636)</f>
        <v>1238.5999999999999</v>
      </c>
      <c r="H885" s="7">
        <f t="shared" si="177"/>
        <v>100</v>
      </c>
    </row>
    <row r="886" spans="1:8" ht="31.5" x14ac:dyDescent="0.25">
      <c r="A886" s="122" t="s">
        <v>44</v>
      </c>
      <c r="B886" s="31" t="s">
        <v>42</v>
      </c>
      <c r="C886" s="31">
        <v>200</v>
      </c>
      <c r="D886" s="123" t="s">
        <v>105</v>
      </c>
      <c r="E886" s="123" t="s">
        <v>159</v>
      </c>
      <c r="F886" s="9">
        <f>SUM('4.Ведомст'!G604)</f>
        <v>31.5</v>
      </c>
      <c r="G886" s="9">
        <f>SUM('4.Ведомст'!H604)</f>
        <v>31.5</v>
      </c>
      <c r="H886" s="7">
        <f t="shared" si="177"/>
        <v>100</v>
      </c>
    </row>
    <row r="887" spans="1:8" ht="29.25" customHeight="1" x14ac:dyDescent="0.25">
      <c r="A887" s="80" t="s">
        <v>44</v>
      </c>
      <c r="B887" s="31" t="s">
        <v>42</v>
      </c>
      <c r="C887" s="31">
        <v>200</v>
      </c>
      <c r="D887" s="81" t="s">
        <v>23</v>
      </c>
      <c r="E887" s="81" t="s">
        <v>36</v>
      </c>
      <c r="F887" s="9">
        <f>SUM('4.Ведомст'!G637)</f>
        <v>1943.8999999999999</v>
      </c>
      <c r="G887" s="9">
        <f>SUM('4.Ведомст'!H637)</f>
        <v>1943.9</v>
      </c>
      <c r="H887" s="7">
        <f t="shared" si="177"/>
        <v>100.00000000000003</v>
      </c>
    </row>
    <row r="888" spans="1:8" ht="29.25" hidden="1" customHeight="1" x14ac:dyDescent="0.25">
      <c r="A888" s="80" t="s">
        <v>18</v>
      </c>
      <c r="B888" s="31" t="s">
        <v>42</v>
      </c>
      <c r="C888" s="31">
        <v>800</v>
      </c>
      <c r="D888" s="81" t="s">
        <v>23</v>
      </c>
      <c r="E888" s="81" t="s">
        <v>36</v>
      </c>
      <c r="F888" s="9">
        <f>SUM('4.Ведомст'!G638)</f>
        <v>0</v>
      </c>
      <c r="G888" s="9">
        <f>SUM('4.Ведомст'!H638)</f>
        <v>0</v>
      </c>
      <c r="H888" s="7"/>
    </row>
    <row r="889" spans="1:8" hidden="1" x14ac:dyDescent="0.25">
      <c r="A889" s="80" t="s">
        <v>523</v>
      </c>
      <c r="B889" s="31" t="s">
        <v>522</v>
      </c>
      <c r="C889" s="31"/>
      <c r="D889" s="81"/>
      <c r="E889" s="81"/>
      <c r="F889" s="9">
        <f>SUM(F891)</f>
        <v>0</v>
      </c>
      <c r="G889" s="9">
        <f>SUM(G891)</f>
        <v>0</v>
      </c>
      <c r="H889" s="7"/>
    </row>
    <row r="890" spans="1:8" ht="47.25" hidden="1" x14ac:dyDescent="0.25">
      <c r="A890" s="80" t="s">
        <v>529</v>
      </c>
      <c r="B890" s="31" t="s">
        <v>528</v>
      </c>
      <c r="C890" s="31"/>
      <c r="D890" s="81"/>
      <c r="E890" s="81"/>
      <c r="F890" s="9">
        <f>SUM(F891)</f>
        <v>0</v>
      </c>
      <c r="G890" s="9">
        <f>SUM(G891)</f>
        <v>0</v>
      </c>
      <c r="H890" s="7"/>
    </row>
    <row r="891" spans="1:8" ht="31.5" hidden="1" x14ac:dyDescent="0.25">
      <c r="A891" s="80" t="s">
        <v>44</v>
      </c>
      <c r="B891" s="31" t="s">
        <v>528</v>
      </c>
      <c r="C891" s="31">
        <v>200</v>
      </c>
      <c r="D891" s="81" t="s">
        <v>23</v>
      </c>
      <c r="E891" s="81" t="s">
        <v>9</v>
      </c>
      <c r="F891" s="9">
        <f>SUM('4.Ведомст'!G756)</f>
        <v>0</v>
      </c>
      <c r="G891" s="9">
        <f>SUM('4.Ведомст'!H756)</f>
        <v>0</v>
      </c>
      <c r="H891" s="7"/>
    </row>
    <row r="892" spans="1:8" x14ac:dyDescent="0.25">
      <c r="A892" s="80" t="s">
        <v>75</v>
      </c>
      <c r="B892" s="31" t="s">
        <v>57</v>
      </c>
      <c r="C892" s="31"/>
      <c r="D892" s="81"/>
      <c r="E892" s="81"/>
      <c r="F892" s="9">
        <f t="shared" ref="F892:G893" si="193">F893</f>
        <v>383</v>
      </c>
      <c r="G892" s="9">
        <f t="shared" si="193"/>
        <v>383</v>
      </c>
      <c r="H892" s="7">
        <f t="shared" si="177"/>
        <v>100</v>
      </c>
    </row>
    <row r="893" spans="1:8" x14ac:dyDescent="0.25">
      <c r="A893" s="80" t="s">
        <v>27</v>
      </c>
      <c r="B893" s="31" t="s">
        <v>58</v>
      </c>
      <c r="C893" s="31"/>
      <c r="D893" s="81"/>
      <c r="E893" s="81"/>
      <c r="F893" s="9">
        <f t="shared" si="193"/>
        <v>383</v>
      </c>
      <c r="G893" s="9">
        <f t="shared" si="193"/>
        <v>383</v>
      </c>
      <c r="H893" s="7">
        <f t="shared" si="177"/>
        <v>100</v>
      </c>
    </row>
    <row r="894" spans="1:8" x14ac:dyDescent="0.25">
      <c r="A894" s="80" t="s">
        <v>29</v>
      </c>
      <c r="B894" s="31" t="s">
        <v>59</v>
      </c>
      <c r="C894" s="31"/>
      <c r="D894" s="81"/>
      <c r="E894" s="81"/>
      <c r="F894" s="9">
        <f>F895+F896</f>
        <v>383</v>
      </c>
      <c r="G894" s="9">
        <f>G895+G896</f>
        <v>383</v>
      </c>
      <c r="H894" s="7">
        <f t="shared" si="177"/>
        <v>100</v>
      </c>
    </row>
    <row r="895" spans="1:8" ht="27.75" customHeight="1" x14ac:dyDescent="0.25">
      <c r="A895" s="80" t="s">
        <v>44</v>
      </c>
      <c r="B895" s="31" t="s">
        <v>59</v>
      </c>
      <c r="C895" s="31">
        <v>200</v>
      </c>
      <c r="D895" s="81" t="s">
        <v>23</v>
      </c>
      <c r="E895" s="81" t="s">
        <v>46</v>
      </c>
      <c r="F895" s="9">
        <f>SUM('4.Ведомст'!G707)</f>
        <v>383</v>
      </c>
      <c r="G895" s="9">
        <f>SUM('4.Ведомст'!H707)</f>
        <v>383</v>
      </c>
      <c r="H895" s="7">
        <f t="shared" si="177"/>
        <v>100</v>
      </c>
    </row>
    <row r="896" spans="1:8" hidden="1" x14ac:dyDescent="0.25">
      <c r="A896" s="80" t="s">
        <v>34</v>
      </c>
      <c r="B896" s="31" t="s">
        <v>59</v>
      </c>
      <c r="C896" s="31">
        <v>300</v>
      </c>
      <c r="D896" s="81" t="s">
        <v>23</v>
      </c>
      <c r="E896" s="81" t="s">
        <v>46</v>
      </c>
      <c r="F896" s="9"/>
      <c r="G896" s="9"/>
      <c r="H896" s="7" t="e">
        <f t="shared" ref="H896:H955" si="194">SUM(G896/F896*100)</f>
        <v>#DIV/0!</v>
      </c>
    </row>
    <row r="897" spans="1:8" x14ac:dyDescent="0.25">
      <c r="A897" s="80" t="s">
        <v>76</v>
      </c>
      <c r="B897" s="31" t="s">
        <v>60</v>
      </c>
      <c r="C897" s="31"/>
      <c r="D897" s="81"/>
      <c r="E897" s="81"/>
      <c r="F897" s="9">
        <f>SUM(F898)</f>
        <v>30</v>
      </c>
      <c r="G897" s="9">
        <f>SUM(G898)</f>
        <v>30</v>
      </c>
      <c r="H897" s="7">
        <f t="shared" si="194"/>
        <v>100</v>
      </c>
    </row>
    <row r="898" spans="1:8" x14ac:dyDescent="0.25">
      <c r="A898" s="80" t="s">
        <v>27</v>
      </c>
      <c r="B898" s="31" t="s">
        <v>395</v>
      </c>
      <c r="C898" s="31"/>
      <c r="D898" s="37"/>
      <c r="E898" s="37"/>
      <c r="F898" s="9">
        <f>SUM(F899)</f>
        <v>30</v>
      </c>
      <c r="G898" s="9">
        <f t="shared" ref="G898:H898" si="195">SUM(G899)</f>
        <v>30</v>
      </c>
      <c r="H898" s="9">
        <f t="shared" si="195"/>
        <v>100</v>
      </c>
    </row>
    <row r="899" spans="1:8" x14ac:dyDescent="0.25">
      <c r="A899" s="80" t="s">
        <v>29</v>
      </c>
      <c r="B899" s="31" t="s">
        <v>396</v>
      </c>
      <c r="C899" s="31"/>
      <c r="D899" s="37"/>
      <c r="E899" s="37"/>
      <c r="F899" s="9">
        <f>SUM(F900:F901)</f>
        <v>30</v>
      </c>
      <c r="G899" s="9">
        <f t="shared" ref="G899" si="196">SUM(G900:G901)</f>
        <v>30</v>
      </c>
      <c r="H899" s="7">
        <f t="shared" si="194"/>
        <v>100</v>
      </c>
    </row>
    <row r="900" spans="1:8" ht="31.5" x14ac:dyDescent="0.25">
      <c r="A900" s="80" t="s">
        <v>216</v>
      </c>
      <c r="B900" s="31" t="s">
        <v>396</v>
      </c>
      <c r="C900" s="31">
        <v>600</v>
      </c>
      <c r="D900" s="81" t="s">
        <v>105</v>
      </c>
      <c r="E900" s="81" t="s">
        <v>26</v>
      </c>
      <c r="F900" s="9">
        <f>SUM('4.Ведомст'!G974)</f>
        <v>30</v>
      </c>
      <c r="G900" s="9">
        <f>SUM('4.Ведомст'!H974)</f>
        <v>30</v>
      </c>
      <c r="H900" s="7">
        <f t="shared" si="194"/>
        <v>100</v>
      </c>
    </row>
    <row r="901" spans="1:8" ht="29.25" hidden="1" customHeight="1" x14ac:dyDescent="0.25">
      <c r="A901" s="80" t="s">
        <v>44</v>
      </c>
      <c r="B901" s="31" t="s">
        <v>396</v>
      </c>
      <c r="C901" s="31">
        <v>200</v>
      </c>
      <c r="D901" s="81" t="s">
        <v>23</v>
      </c>
      <c r="E901" s="81" t="s">
        <v>46</v>
      </c>
      <c r="F901" s="9">
        <f>SUM('4.Ведомст'!G1360)+'4.Ведомст'!G712</f>
        <v>0</v>
      </c>
      <c r="G901" s="9">
        <f>SUM('4.Ведомст'!H1360)+'4.Ведомст'!H712</f>
        <v>0</v>
      </c>
      <c r="H901" s="7"/>
    </row>
    <row r="902" spans="1:8" ht="47.25" x14ac:dyDescent="0.25">
      <c r="A902" s="80" t="s">
        <v>571</v>
      </c>
      <c r="B902" s="31" t="s">
        <v>71</v>
      </c>
      <c r="C902" s="31"/>
      <c r="D902" s="81"/>
      <c r="E902" s="81"/>
      <c r="F902" s="9">
        <f>SUM(F903+F906+F908+F910)</f>
        <v>8594.4</v>
      </c>
      <c r="G902" s="9">
        <f t="shared" ref="G902" si="197">SUM(G903+G906+G908+G910)</f>
        <v>8533.2000000000007</v>
      </c>
      <c r="H902" s="7">
        <f t="shared" si="194"/>
        <v>99.287908405473345</v>
      </c>
    </row>
    <row r="903" spans="1:8" x14ac:dyDescent="0.25">
      <c r="A903" s="80" t="s">
        <v>72</v>
      </c>
      <c r="B903" s="31" t="s">
        <v>73</v>
      </c>
      <c r="C903" s="31"/>
      <c r="D903" s="81"/>
      <c r="E903" s="81"/>
      <c r="F903" s="9">
        <f>F904+F905</f>
        <v>5614.3</v>
      </c>
      <c r="G903" s="9">
        <f t="shared" ref="G903" si="198">G904+G905</f>
        <v>5614</v>
      </c>
      <c r="H903" s="7">
        <f t="shared" si="194"/>
        <v>99.994656502146313</v>
      </c>
    </row>
    <row r="904" spans="1:8" ht="63" x14ac:dyDescent="0.25">
      <c r="A904" s="80" t="s">
        <v>43</v>
      </c>
      <c r="B904" s="31" t="s">
        <v>73</v>
      </c>
      <c r="C904" s="31">
        <v>100</v>
      </c>
      <c r="D904" s="81" t="s">
        <v>23</v>
      </c>
      <c r="E904" s="81" t="s">
        <v>70</v>
      </c>
      <c r="F904" s="9">
        <f>SUM('4.Ведомст'!G785)</f>
        <v>5607.3</v>
      </c>
      <c r="G904" s="9">
        <f>SUM('4.Ведомст'!H785)</f>
        <v>5607.3</v>
      </c>
      <c r="H904" s="7">
        <f t="shared" si="194"/>
        <v>100</v>
      </c>
    </row>
    <row r="905" spans="1:8" ht="31.5" x14ac:dyDescent="0.25">
      <c r="A905" s="80" t="s">
        <v>44</v>
      </c>
      <c r="B905" s="31" t="s">
        <v>73</v>
      </c>
      <c r="C905" s="31">
        <v>200</v>
      </c>
      <c r="D905" s="81" t="s">
        <v>23</v>
      </c>
      <c r="E905" s="81" t="s">
        <v>70</v>
      </c>
      <c r="F905" s="9">
        <f>SUM('4.Ведомст'!G786)</f>
        <v>7</v>
      </c>
      <c r="G905" s="9">
        <f>SUM('4.Ведомст'!H786)</f>
        <v>6.7</v>
      </c>
      <c r="H905" s="7">
        <f t="shared" si="194"/>
        <v>95.714285714285722</v>
      </c>
    </row>
    <row r="906" spans="1:8" ht="20.25" customHeight="1" x14ac:dyDescent="0.25">
      <c r="A906" s="80" t="s">
        <v>87</v>
      </c>
      <c r="B906" s="31" t="s">
        <v>446</v>
      </c>
      <c r="C906" s="41"/>
      <c r="D906" s="81"/>
      <c r="E906" s="81"/>
      <c r="F906" s="9">
        <f>F907</f>
        <v>440.7</v>
      </c>
      <c r="G906" s="9">
        <f>G907</f>
        <v>416.5</v>
      </c>
      <c r="H906" s="7">
        <f t="shared" si="194"/>
        <v>94.508736101656453</v>
      </c>
    </row>
    <row r="907" spans="1:8" ht="31.5" x14ac:dyDescent="0.25">
      <c r="A907" s="80" t="s">
        <v>44</v>
      </c>
      <c r="B907" s="31" t="s">
        <v>446</v>
      </c>
      <c r="C907" s="31">
        <v>200</v>
      </c>
      <c r="D907" s="81" t="s">
        <v>23</v>
      </c>
      <c r="E907" s="81" t="s">
        <v>70</v>
      </c>
      <c r="F907" s="9">
        <f>SUM('4.Ведомст'!G788)</f>
        <v>440.7</v>
      </c>
      <c r="G907" s="9">
        <f>SUM('4.Ведомст'!H788)</f>
        <v>416.5</v>
      </c>
      <c r="H907" s="7">
        <f t="shared" si="194"/>
        <v>94.508736101656453</v>
      </c>
    </row>
    <row r="908" spans="1:8" ht="31.5" x14ac:dyDescent="0.25">
      <c r="A908" s="80" t="s">
        <v>89</v>
      </c>
      <c r="B908" s="31" t="s">
        <v>447</v>
      </c>
      <c r="C908" s="31"/>
      <c r="D908" s="81"/>
      <c r="E908" s="81"/>
      <c r="F908" s="9">
        <f>F909</f>
        <v>1068.7</v>
      </c>
      <c r="G908" s="9">
        <f>G909</f>
        <v>1035.8</v>
      </c>
      <c r="H908" s="7">
        <f t="shared" si="194"/>
        <v>96.921493403200145</v>
      </c>
    </row>
    <row r="909" spans="1:8" ht="31.5" x14ac:dyDescent="0.25">
      <c r="A909" s="80" t="s">
        <v>44</v>
      </c>
      <c r="B909" s="31" t="s">
        <v>447</v>
      </c>
      <c r="C909" s="31">
        <v>200</v>
      </c>
      <c r="D909" s="81" t="s">
        <v>23</v>
      </c>
      <c r="E909" s="81" t="s">
        <v>70</v>
      </c>
      <c r="F909" s="9">
        <f>SUM('4.Ведомст'!G790)</f>
        <v>1068.7</v>
      </c>
      <c r="G909" s="9">
        <f>SUM('4.Ведомст'!H790)</f>
        <v>1035.8</v>
      </c>
      <c r="H909" s="7">
        <f t="shared" si="194"/>
        <v>96.921493403200145</v>
      </c>
    </row>
    <row r="910" spans="1:8" ht="30" customHeight="1" x14ac:dyDescent="0.25">
      <c r="A910" s="80" t="s">
        <v>90</v>
      </c>
      <c r="B910" s="31" t="s">
        <v>448</v>
      </c>
      <c r="C910" s="31"/>
      <c r="D910" s="81"/>
      <c r="E910" s="81"/>
      <c r="F910" s="9">
        <f>F912+F913+F911</f>
        <v>1470.6999999999998</v>
      </c>
      <c r="G910" s="9">
        <f t="shared" ref="G910" si="199">G912+G913+G911</f>
        <v>1466.9</v>
      </c>
      <c r="H910" s="7">
        <f t="shared" si="194"/>
        <v>99.741619636907615</v>
      </c>
    </row>
    <row r="911" spans="1:8" ht="31.5" x14ac:dyDescent="0.25">
      <c r="A911" s="80" t="s">
        <v>44</v>
      </c>
      <c r="B911" s="31" t="s">
        <v>448</v>
      </c>
      <c r="C911" s="31">
        <v>200</v>
      </c>
      <c r="D911" s="81" t="s">
        <v>105</v>
      </c>
      <c r="E911" s="81" t="s">
        <v>159</v>
      </c>
      <c r="F911" s="9">
        <f>SUM('4.Ведомст'!G607)</f>
        <v>2</v>
      </c>
      <c r="G911" s="9">
        <f>SUM('4.Ведомст'!H607)</f>
        <v>2</v>
      </c>
      <c r="H911" s="7">
        <f t="shared" si="194"/>
        <v>100</v>
      </c>
    </row>
    <row r="912" spans="1:8" ht="31.5" x14ac:dyDescent="0.25">
      <c r="A912" s="80" t="s">
        <v>44</v>
      </c>
      <c r="B912" s="31" t="s">
        <v>448</v>
      </c>
      <c r="C912" s="31">
        <v>200</v>
      </c>
      <c r="D912" s="81" t="s">
        <v>23</v>
      </c>
      <c r="E912" s="81" t="s">
        <v>70</v>
      </c>
      <c r="F912" s="9">
        <f>SUM('4.Ведомст'!G792)</f>
        <v>1360.1</v>
      </c>
      <c r="G912" s="9">
        <f>SUM('4.Ведомст'!H792)</f>
        <v>1357.2</v>
      </c>
      <c r="H912" s="7">
        <f t="shared" si="194"/>
        <v>99.786780383795318</v>
      </c>
    </row>
    <row r="913" spans="1:8" x14ac:dyDescent="0.25">
      <c r="A913" s="80" t="s">
        <v>18</v>
      </c>
      <c r="B913" s="31" t="s">
        <v>448</v>
      </c>
      <c r="C913" s="31">
        <v>800</v>
      </c>
      <c r="D913" s="81" t="s">
        <v>23</v>
      </c>
      <c r="E913" s="81" t="s">
        <v>70</v>
      </c>
      <c r="F913" s="9">
        <f>SUM('4.Ведомст'!G793)</f>
        <v>108.6</v>
      </c>
      <c r="G913" s="9">
        <f>SUM('4.Ведомст'!H793)</f>
        <v>107.7</v>
      </c>
      <c r="H913" s="7">
        <f t="shared" si="194"/>
        <v>99.171270718232051</v>
      </c>
    </row>
    <row r="914" spans="1:8" s="27" customFormat="1" ht="63" x14ac:dyDescent="0.25">
      <c r="A914" s="23" t="s">
        <v>566</v>
      </c>
      <c r="B914" s="29" t="s">
        <v>65</v>
      </c>
      <c r="C914" s="29"/>
      <c r="D914" s="38"/>
      <c r="E914" s="38"/>
      <c r="F914" s="10">
        <f>F915</f>
        <v>3827.9</v>
      </c>
      <c r="G914" s="10">
        <f>G915</f>
        <v>3827.8</v>
      </c>
      <c r="H914" s="26">
        <f t="shared" si="194"/>
        <v>99.997387601556994</v>
      </c>
    </row>
    <row r="915" spans="1:8" x14ac:dyDescent="0.25">
      <c r="A915" s="80" t="s">
        <v>27</v>
      </c>
      <c r="B915" s="31" t="s">
        <v>66</v>
      </c>
      <c r="C915" s="31"/>
      <c r="D915" s="81"/>
      <c r="E915" s="81"/>
      <c r="F915" s="9">
        <f>SUM(F916)</f>
        <v>3827.9</v>
      </c>
      <c r="G915" s="9">
        <f>SUM(G916)</f>
        <v>3827.8</v>
      </c>
      <c r="H915" s="7">
        <f t="shared" si="194"/>
        <v>99.997387601556994</v>
      </c>
    </row>
    <row r="916" spans="1:8" ht="31.5" x14ac:dyDescent="0.25">
      <c r="A916" s="80" t="s">
        <v>67</v>
      </c>
      <c r="B916" s="31" t="s">
        <v>68</v>
      </c>
      <c r="C916" s="31"/>
      <c r="D916" s="81"/>
      <c r="E916" s="81"/>
      <c r="F916" s="9">
        <f>F917</f>
        <v>3827.9</v>
      </c>
      <c r="G916" s="9">
        <f>G917</f>
        <v>3827.8</v>
      </c>
      <c r="H916" s="7">
        <f t="shared" si="194"/>
        <v>99.997387601556994</v>
      </c>
    </row>
    <row r="917" spans="1:8" ht="31.5" x14ac:dyDescent="0.25">
      <c r="A917" s="80" t="s">
        <v>44</v>
      </c>
      <c r="B917" s="31" t="s">
        <v>68</v>
      </c>
      <c r="C917" s="31">
        <v>200</v>
      </c>
      <c r="D917" s="81" t="s">
        <v>23</v>
      </c>
      <c r="E917" s="81" t="s">
        <v>46</v>
      </c>
      <c r="F917" s="9">
        <f>SUM('4.Ведомст'!G720)</f>
        <v>3827.9</v>
      </c>
      <c r="G917" s="9">
        <f>SUM('4.Ведомст'!H720)</f>
        <v>3827.8</v>
      </c>
      <c r="H917" s="7">
        <f t="shared" si="194"/>
        <v>99.997387601556994</v>
      </c>
    </row>
    <row r="918" spans="1:8" s="27" customFormat="1" ht="31.5" x14ac:dyDescent="0.25">
      <c r="A918" s="23" t="s">
        <v>830</v>
      </c>
      <c r="B918" s="29" t="s">
        <v>212</v>
      </c>
      <c r="C918" s="29"/>
      <c r="D918" s="38"/>
      <c r="E918" s="38"/>
      <c r="F918" s="10">
        <f>SUM(F919)</f>
        <v>150</v>
      </c>
      <c r="G918" s="10">
        <f t="shared" ref="G918" si="200">SUM(G919)</f>
        <v>150</v>
      </c>
      <c r="H918" s="26">
        <f t="shared" si="194"/>
        <v>100</v>
      </c>
    </row>
    <row r="919" spans="1:8" ht="31.5" x14ac:dyDescent="0.25">
      <c r="A919" s="80" t="s">
        <v>90</v>
      </c>
      <c r="B919" s="31" t="s">
        <v>482</v>
      </c>
      <c r="C919" s="31"/>
      <c r="D919" s="81"/>
      <c r="E919" s="81"/>
      <c r="F919" s="9">
        <f>SUM(F920:F921)</f>
        <v>150</v>
      </c>
      <c r="G919" s="9">
        <f>SUM(G920:G921)</f>
        <v>150</v>
      </c>
      <c r="H919" s="7">
        <f t="shared" si="194"/>
        <v>100</v>
      </c>
    </row>
    <row r="920" spans="1:8" ht="31.5" hidden="1" x14ac:dyDescent="0.25">
      <c r="A920" s="80" t="s">
        <v>44</v>
      </c>
      <c r="B920" s="31" t="s">
        <v>482</v>
      </c>
      <c r="C920" s="31">
        <v>200</v>
      </c>
      <c r="D920" s="81" t="s">
        <v>26</v>
      </c>
      <c r="E920" s="81">
        <v>13</v>
      </c>
      <c r="F920" s="9">
        <f>SUM('4.Ведомст'!G116)</f>
        <v>0</v>
      </c>
      <c r="G920" s="9">
        <f>SUM('4.Ведомст'!H116)</f>
        <v>0</v>
      </c>
      <c r="H920" s="7"/>
    </row>
    <row r="921" spans="1:8" ht="25.5" customHeight="1" x14ac:dyDescent="0.25">
      <c r="A921" s="80" t="s">
        <v>34</v>
      </c>
      <c r="B921" s="31" t="s">
        <v>482</v>
      </c>
      <c r="C921" s="31">
        <v>300</v>
      </c>
      <c r="D921" s="81" t="s">
        <v>26</v>
      </c>
      <c r="E921" s="81">
        <v>13</v>
      </c>
      <c r="F921" s="9">
        <f>SUM('4.Ведомст'!G117)</f>
        <v>150</v>
      </c>
      <c r="G921" s="9">
        <f>SUM('4.Ведомст'!H117)</f>
        <v>150</v>
      </c>
      <c r="H921" s="7">
        <f t="shared" si="194"/>
        <v>100</v>
      </c>
    </row>
    <row r="922" spans="1:8" s="27" customFormat="1" ht="47.25" x14ac:dyDescent="0.25">
      <c r="A922" s="23" t="s">
        <v>534</v>
      </c>
      <c r="B922" s="29" t="s">
        <v>184</v>
      </c>
      <c r="C922" s="29"/>
      <c r="D922" s="38"/>
      <c r="E922" s="38"/>
      <c r="F922" s="10">
        <f>SUM(F925+F928+F931+F933)+F923</f>
        <v>40164.5</v>
      </c>
      <c r="G922" s="10">
        <f t="shared" ref="G922" si="201">SUM(G925+G928+G931+G933)+G923</f>
        <v>40006.800000000003</v>
      </c>
      <c r="H922" s="26">
        <f t="shared" si="194"/>
        <v>99.607364712619358</v>
      </c>
    </row>
    <row r="923" spans="1:8" s="27" customFormat="1" hidden="1" x14ac:dyDescent="0.25">
      <c r="A923" s="80" t="s">
        <v>759</v>
      </c>
      <c r="B923" s="31" t="s">
        <v>760</v>
      </c>
      <c r="C923" s="31"/>
      <c r="D923" s="81"/>
      <c r="E923" s="81"/>
      <c r="F923" s="9">
        <f>SUM(F924)</f>
        <v>0</v>
      </c>
      <c r="G923" s="9">
        <f t="shared" ref="G923" si="202">SUM(G924)</f>
        <v>0</v>
      </c>
      <c r="H923" s="7" t="e">
        <f t="shared" si="194"/>
        <v>#DIV/0!</v>
      </c>
    </row>
    <row r="924" spans="1:8" s="27" customFormat="1" hidden="1" x14ac:dyDescent="0.25">
      <c r="A924" s="80" t="s">
        <v>761</v>
      </c>
      <c r="B924" s="31" t="s">
        <v>760</v>
      </c>
      <c r="C924" s="31">
        <v>700</v>
      </c>
      <c r="D924" s="81" t="s">
        <v>86</v>
      </c>
      <c r="E924" s="81" t="s">
        <v>26</v>
      </c>
      <c r="F924" s="9">
        <f>SUM('4.Ведомст'!G591)</f>
        <v>0</v>
      </c>
      <c r="G924" s="9">
        <f>SUM('4.Ведомст'!H591)</f>
        <v>0</v>
      </c>
      <c r="H924" s="7" t="e">
        <f t="shared" si="194"/>
        <v>#DIV/0!</v>
      </c>
    </row>
    <row r="925" spans="1:8" x14ac:dyDescent="0.25">
      <c r="A925" s="80" t="s">
        <v>72</v>
      </c>
      <c r="B925" s="81" t="s">
        <v>185</v>
      </c>
      <c r="C925" s="81"/>
      <c r="D925" s="81"/>
      <c r="E925" s="81"/>
      <c r="F925" s="9">
        <f>SUM(F926:F927)</f>
        <v>33855.5</v>
      </c>
      <c r="G925" s="9">
        <f>SUM(G926:G927)</f>
        <v>33855.5</v>
      </c>
      <c r="H925" s="7">
        <f t="shared" si="194"/>
        <v>100</v>
      </c>
    </row>
    <row r="926" spans="1:8" ht="63" x14ac:dyDescent="0.25">
      <c r="A926" s="80" t="s">
        <v>43</v>
      </c>
      <c r="B926" s="81" t="s">
        <v>185</v>
      </c>
      <c r="C926" s="81" t="s">
        <v>81</v>
      </c>
      <c r="D926" s="81" t="s">
        <v>26</v>
      </c>
      <c r="E926" s="81" t="s">
        <v>70</v>
      </c>
      <c r="F926" s="9">
        <f>SUM('4.Ведомст'!G559)</f>
        <v>33839.9</v>
      </c>
      <c r="G926" s="9">
        <f>SUM('4.Ведомст'!H559)</f>
        <v>33839.9</v>
      </c>
      <c r="H926" s="7">
        <f t="shared" si="194"/>
        <v>100</v>
      </c>
    </row>
    <row r="927" spans="1:8" ht="31.5" x14ac:dyDescent="0.25">
      <c r="A927" s="80" t="s">
        <v>44</v>
      </c>
      <c r="B927" s="81" t="s">
        <v>185</v>
      </c>
      <c r="C927" s="81" t="s">
        <v>83</v>
      </c>
      <c r="D927" s="81" t="s">
        <v>26</v>
      </c>
      <c r="E927" s="81" t="s">
        <v>70</v>
      </c>
      <c r="F927" s="9">
        <f>SUM('4.Ведомст'!G560)</f>
        <v>15.6</v>
      </c>
      <c r="G927" s="9">
        <f>SUM('4.Ведомст'!H560)</f>
        <v>15.6</v>
      </c>
      <c r="H927" s="7">
        <f t="shared" si="194"/>
        <v>100</v>
      </c>
    </row>
    <row r="928" spans="1:8" x14ac:dyDescent="0.25">
      <c r="A928" s="80" t="s">
        <v>87</v>
      </c>
      <c r="B928" s="31" t="s">
        <v>187</v>
      </c>
      <c r="C928" s="31"/>
      <c r="D928" s="81"/>
      <c r="E928" s="81"/>
      <c r="F928" s="9">
        <f>SUM(F929:F930)</f>
        <v>142.5</v>
      </c>
      <c r="G928" s="9">
        <f>SUM(G929:G930)</f>
        <v>127.60000000000001</v>
      </c>
      <c r="H928" s="7">
        <f t="shared" si="194"/>
        <v>89.543859649122808</v>
      </c>
    </row>
    <row r="929" spans="1:8" ht="31.5" x14ac:dyDescent="0.25">
      <c r="A929" s="80" t="s">
        <v>44</v>
      </c>
      <c r="B929" s="31" t="s">
        <v>187</v>
      </c>
      <c r="C929" s="31">
        <v>200</v>
      </c>
      <c r="D929" s="81" t="s">
        <v>26</v>
      </c>
      <c r="E929" s="81" t="s">
        <v>86</v>
      </c>
      <c r="F929" s="9">
        <f>SUM('4.Ведомст'!G568)</f>
        <v>141.1</v>
      </c>
      <c r="G929" s="9">
        <f>SUM('4.Ведомст'!H568)</f>
        <v>126.2</v>
      </c>
      <c r="H929" s="7">
        <f t="shared" si="194"/>
        <v>89.4401133947555</v>
      </c>
    </row>
    <row r="930" spans="1:8" x14ac:dyDescent="0.25">
      <c r="A930" s="80" t="s">
        <v>18</v>
      </c>
      <c r="B930" s="31" t="s">
        <v>187</v>
      </c>
      <c r="C930" s="31">
        <v>800</v>
      </c>
      <c r="D930" s="81" t="s">
        <v>26</v>
      </c>
      <c r="E930" s="81" t="s">
        <v>86</v>
      </c>
      <c r="F930" s="9">
        <f>SUM('4.Ведомст'!G569)</f>
        <v>1.4</v>
      </c>
      <c r="G930" s="9">
        <f>SUM('4.Ведомст'!H569)</f>
        <v>1.4</v>
      </c>
      <c r="H930" s="7">
        <f t="shared" si="194"/>
        <v>100</v>
      </c>
    </row>
    <row r="931" spans="1:8" ht="31.5" x14ac:dyDescent="0.25">
      <c r="A931" s="80" t="s">
        <v>89</v>
      </c>
      <c r="B931" s="31" t="s">
        <v>188</v>
      </c>
      <c r="C931" s="31"/>
      <c r="D931" s="81"/>
      <c r="E931" s="81"/>
      <c r="F931" s="9">
        <f>SUM(F932)</f>
        <v>214.8</v>
      </c>
      <c r="G931" s="9">
        <f>SUM(G932)</f>
        <v>209.3</v>
      </c>
      <c r="H931" s="7">
        <f t="shared" si="194"/>
        <v>97.439478584729983</v>
      </c>
    </row>
    <row r="932" spans="1:8" ht="31.5" x14ac:dyDescent="0.25">
      <c r="A932" s="80" t="s">
        <v>44</v>
      </c>
      <c r="B932" s="31" t="s">
        <v>188</v>
      </c>
      <c r="C932" s="31">
        <v>200</v>
      </c>
      <c r="D932" s="81" t="s">
        <v>26</v>
      </c>
      <c r="E932" s="81" t="s">
        <v>86</v>
      </c>
      <c r="F932" s="9">
        <f>SUM('4.Ведомст'!G571)</f>
        <v>214.8</v>
      </c>
      <c r="G932" s="9">
        <f>SUM('4.Ведомст'!H571)</f>
        <v>209.3</v>
      </c>
      <c r="H932" s="7">
        <f t="shared" si="194"/>
        <v>97.439478584729983</v>
      </c>
    </row>
    <row r="933" spans="1:8" ht="31.5" x14ac:dyDescent="0.25">
      <c r="A933" s="80" t="s">
        <v>90</v>
      </c>
      <c r="B933" s="31" t="s">
        <v>189</v>
      </c>
      <c r="C933" s="31"/>
      <c r="D933" s="81"/>
      <c r="E933" s="81"/>
      <c r="F933" s="9">
        <f>SUM(F934:F936)</f>
        <v>5951.7</v>
      </c>
      <c r="G933" s="9">
        <f>SUM(G934:G936)</f>
        <v>5814.4</v>
      </c>
      <c r="H933" s="7">
        <f t="shared" si="194"/>
        <v>97.693096090192711</v>
      </c>
    </row>
    <row r="934" spans="1:8" ht="31.5" x14ac:dyDescent="0.25">
      <c r="A934" s="80" t="s">
        <v>44</v>
      </c>
      <c r="B934" s="31" t="s">
        <v>189</v>
      </c>
      <c r="C934" s="31">
        <v>200</v>
      </c>
      <c r="D934" s="81" t="s">
        <v>26</v>
      </c>
      <c r="E934" s="81" t="s">
        <v>86</v>
      </c>
      <c r="F934" s="9">
        <f>SUM('4.Ведомст'!G573)</f>
        <v>5883.7</v>
      </c>
      <c r="G934" s="9">
        <f>SUM('4.Ведомст'!H573)</f>
        <v>5746.4</v>
      </c>
      <c r="H934" s="7">
        <f t="shared" si="194"/>
        <v>97.666434386525481</v>
      </c>
    </row>
    <row r="935" spans="1:8" ht="31.5" x14ac:dyDescent="0.25">
      <c r="A935" s="80" t="s">
        <v>44</v>
      </c>
      <c r="B935" s="31" t="s">
        <v>189</v>
      </c>
      <c r="C935" s="31">
        <v>200</v>
      </c>
      <c r="D935" s="81" t="s">
        <v>105</v>
      </c>
      <c r="E935" s="81" t="s">
        <v>159</v>
      </c>
      <c r="F935" s="9">
        <f>SUM('4.Ведомст'!G581)</f>
        <v>68</v>
      </c>
      <c r="G935" s="9">
        <f>SUM('4.Ведомст'!H581)</f>
        <v>68</v>
      </c>
      <c r="H935" s="7">
        <f t="shared" si="194"/>
        <v>100</v>
      </c>
    </row>
    <row r="936" spans="1:8" ht="23.25" hidden="1" customHeight="1" x14ac:dyDescent="0.25">
      <c r="A936" s="80" t="s">
        <v>18</v>
      </c>
      <c r="B936" s="31" t="s">
        <v>189</v>
      </c>
      <c r="C936" s="31">
        <v>800</v>
      </c>
      <c r="D936" s="81" t="s">
        <v>26</v>
      </c>
      <c r="E936" s="81" t="s">
        <v>86</v>
      </c>
      <c r="F936" s="9">
        <f>SUM('4.Ведомст'!G574)</f>
        <v>0</v>
      </c>
      <c r="G936" s="9">
        <f>SUM('4.Ведомст'!H574)</f>
        <v>0</v>
      </c>
      <c r="H936" s="7" t="e">
        <f t="shared" si="194"/>
        <v>#DIV/0!</v>
      </c>
    </row>
    <row r="937" spans="1:8" s="27" customFormat="1" ht="31.5" x14ac:dyDescent="0.25">
      <c r="A937" s="23" t="s">
        <v>822</v>
      </c>
      <c r="B937" s="29" t="s">
        <v>213</v>
      </c>
      <c r="C937" s="29"/>
      <c r="D937" s="38"/>
      <c r="E937" s="38"/>
      <c r="F937" s="10">
        <f>SUM(F938)</f>
        <v>542.9</v>
      </c>
      <c r="G937" s="10">
        <f>SUM(G938)</f>
        <v>542.9</v>
      </c>
      <c r="H937" s="26">
        <f t="shared" si="194"/>
        <v>100</v>
      </c>
    </row>
    <row r="938" spans="1:8" x14ac:dyDescent="0.25">
      <c r="A938" s="80" t="s">
        <v>27</v>
      </c>
      <c r="B938" s="31" t="s">
        <v>574</v>
      </c>
      <c r="C938" s="31"/>
      <c r="D938" s="81"/>
      <c r="E938" s="81"/>
      <c r="F938" s="9">
        <f>SUM(F939+F940)</f>
        <v>542.9</v>
      </c>
      <c r="G938" s="9">
        <f t="shared" ref="G938" si="203">SUM(G939+G940)</f>
        <v>542.9</v>
      </c>
      <c r="H938" s="7">
        <f t="shared" si="194"/>
        <v>100</v>
      </c>
    </row>
    <row r="939" spans="1:8" ht="31.5" x14ac:dyDescent="0.25">
      <c r="A939" s="80" t="s">
        <v>44</v>
      </c>
      <c r="B939" s="31" t="s">
        <v>213</v>
      </c>
      <c r="C939" s="31">
        <v>200</v>
      </c>
      <c r="D939" s="81" t="s">
        <v>26</v>
      </c>
      <c r="E939" s="81">
        <v>13</v>
      </c>
      <c r="F939" s="9">
        <f>SUM('4.Ведомст'!G120)</f>
        <v>242.9</v>
      </c>
      <c r="G939" s="9">
        <f>SUM('4.Ведомст'!H120)</f>
        <v>242.9</v>
      </c>
      <c r="H939" s="7">
        <f t="shared" si="194"/>
        <v>100</v>
      </c>
    </row>
    <row r="940" spans="1:8" x14ac:dyDescent="0.25">
      <c r="A940" s="135" t="s">
        <v>244</v>
      </c>
      <c r="B940" s="31" t="s">
        <v>986</v>
      </c>
      <c r="C940" s="31"/>
      <c r="D940" s="136"/>
      <c r="E940" s="136"/>
      <c r="F940" s="9">
        <f>SUM(F941)</f>
        <v>300</v>
      </c>
      <c r="G940" s="9">
        <f t="shared" ref="G940" si="204">SUM(G941)</f>
        <v>300</v>
      </c>
      <c r="H940" s="7">
        <f t="shared" si="194"/>
        <v>100</v>
      </c>
    </row>
    <row r="941" spans="1:8" ht="31.5" x14ac:dyDescent="0.25">
      <c r="A941" s="135" t="s">
        <v>44</v>
      </c>
      <c r="B941" s="31" t="s">
        <v>986</v>
      </c>
      <c r="C941" s="31">
        <v>200</v>
      </c>
      <c r="D941" s="136" t="s">
        <v>160</v>
      </c>
      <c r="E941" s="136" t="s">
        <v>26</v>
      </c>
      <c r="F941" s="9">
        <f>SUM('4.Ведомст'!G853)</f>
        <v>300</v>
      </c>
      <c r="G941" s="9">
        <f>SUM('4.Ведомст'!H853)</f>
        <v>300</v>
      </c>
      <c r="H941" s="7">
        <f t="shared" si="194"/>
        <v>100</v>
      </c>
    </row>
    <row r="942" spans="1:8" s="27" customFormat="1" ht="47.25" x14ac:dyDescent="0.25">
      <c r="A942" s="23" t="s">
        <v>572</v>
      </c>
      <c r="B942" s="29" t="s">
        <v>214</v>
      </c>
      <c r="C942" s="29"/>
      <c r="D942" s="38"/>
      <c r="E942" s="38"/>
      <c r="F942" s="10">
        <f>SUM(F943+F945)+F947</f>
        <v>6611.0999999999995</v>
      </c>
      <c r="G942" s="10">
        <f>SUM(G943+G945)+G947</f>
        <v>6611.1</v>
      </c>
      <c r="H942" s="26">
        <f t="shared" si="194"/>
        <v>100.00000000000003</v>
      </c>
    </row>
    <row r="943" spans="1:8" ht="47.25" x14ac:dyDescent="0.25">
      <c r="A943" s="80" t="s">
        <v>337</v>
      </c>
      <c r="B943" s="31" t="s">
        <v>477</v>
      </c>
      <c r="C943" s="31"/>
      <c r="D943" s="81"/>
      <c r="E943" s="81"/>
      <c r="F943" s="9">
        <f>SUM(F944)</f>
        <v>236.4</v>
      </c>
      <c r="G943" s="9">
        <f>SUM(G944)</f>
        <v>236.4</v>
      </c>
      <c r="H943" s="7">
        <f t="shared" si="194"/>
        <v>100</v>
      </c>
    </row>
    <row r="944" spans="1:8" ht="31.5" x14ac:dyDescent="0.25">
      <c r="A944" s="80" t="s">
        <v>216</v>
      </c>
      <c r="B944" s="31" t="s">
        <v>477</v>
      </c>
      <c r="C944" s="31">
        <v>600</v>
      </c>
      <c r="D944" s="81" t="s">
        <v>26</v>
      </c>
      <c r="E944" s="81">
        <v>13</v>
      </c>
      <c r="F944" s="9">
        <f>SUM('4.Ведомст'!G123)</f>
        <v>236.4</v>
      </c>
      <c r="G944" s="9">
        <f>SUM('4.Ведомст'!H123)</f>
        <v>236.4</v>
      </c>
      <c r="H944" s="7">
        <f t="shared" si="194"/>
        <v>100</v>
      </c>
    </row>
    <row r="945" spans="1:8" ht="47.25" x14ac:dyDescent="0.25">
      <c r="A945" s="80" t="s">
        <v>21</v>
      </c>
      <c r="B945" s="31" t="s">
        <v>215</v>
      </c>
      <c r="C945" s="31"/>
      <c r="D945" s="81"/>
      <c r="E945" s="81"/>
      <c r="F945" s="9">
        <f>SUM(F946)</f>
        <v>6066.5999999999995</v>
      </c>
      <c r="G945" s="9">
        <f>SUM(G946)</f>
        <v>6066.6</v>
      </c>
      <c r="H945" s="7">
        <f t="shared" si="194"/>
        <v>100.00000000000003</v>
      </c>
    </row>
    <row r="946" spans="1:8" ht="31.5" x14ac:dyDescent="0.25">
      <c r="A946" s="80" t="s">
        <v>216</v>
      </c>
      <c r="B946" s="31" t="s">
        <v>215</v>
      </c>
      <c r="C946" s="31">
        <v>600</v>
      </c>
      <c r="D946" s="81" t="s">
        <v>26</v>
      </c>
      <c r="E946" s="81">
        <v>13</v>
      </c>
      <c r="F946" s="9">
        <f>SUM('4.Ведомст'!G125)</f>
        <v>6066.5999999999995</v>
      </c>
      <c r="G946" s="9">
        <f>SUM('4.Ведомст'!H125)</f>
        <v>6066.6</v>
      </c>
      <c r="H946" s="7">
        <f t="shared" si="194"/>
        <v>100.00000000000003</v>
      </c>
    </row>
    <row r="947" spans="1:8" x14ac:dyDescent="0.25">
      <c r="A947" s="80" t="s">
        <v>142</v>
      </c>
      <c r="B947" s="31" t="s">
        <v>407</v>
      </c>
      <c r="C947" s="81"/>
      <c r="D947" s="81"/>
      <c r="E947" s="31"/>
      <c r="F947" s="9">
        <f t="shared" ref="F947:G948" si="205">SUM(F948)</f>
        <v>308.10000000000002</v>
      </c>
      <c r="G947" s="9">
        <f t="shared" si="205"/>
        <v>308.10000000000002</v>
      </c>
      <c r="H947" s="7">
        <f t="shared" si="194"/>
        <v>100</v>
      </c>
    </row>
    <row r="948" spans="1:8" ht="31.5" x14ac:dyDescent="0.25">
      <c r="A948" s="80" t="s">
        <v>390</v>
      </c>
      <c r="B948" s="31" t="s">
        <v>408</v>
      </c>
      <c r="C948" s="81"/>
      <c r="D948" s="81"/>
      <c r="E948" s="31"/>
      <c r="F948" s="9">
        <f t="shared" si="205"/>
        <v>308.10000000000002</v>
      </c>
      <c r="G948" s="9">
        <f t="shared" si="205"/>
        <v>308.10000000000002</v>
      </c>
      <c r="H948" s="7">
        <f t="shared" si="194"/>
        <v>100</v>
      </c>
    </row>
    <row r="949" spans="1:8" ht="31.5" x14ac:dyDescent="0.25">
      <c r="A949" s="80" t="s">
        <v>216</v>
      </c>
      <c r="B949" s="31" t="s">
        <v>408</v>
      </c>
      <c r="C949" s="31">
        <v>600</v>
      </c>
      <c r="D949" s="81" t="s">
        <v>26</v>
      </c>
      <c r="E949" s="81">
        <v>13</v>
      </c>
      <c r="F949" s="9">
        <f>SUM('4.Ведомст'!G128)</f>
        <v>308.10000000000002</v>
      </c>
      <c r="G949" s="9">
        <f>SUM('4.Ведомст'!H128)</f>
        <v>308.10000000000002</v>
      </c>
      <c r="H949" s="7">
        <f t="shared" si="194"/>
        <v>100</v>
      </c>
    </row>
    <row r="950" spans="1:8" s="27" customFormat="1" ht="47.25" x14ac:dyDescent="0.25">
      <c r="A950" s="23" t="s">
        <v>562</v>
      </c>
      <c r="B950" s="29" t="s">
        <v>402</v>
      </c>
      <c r="C950" s="29"/>
      <c r="D950" s="38"/>
      <c r="E950" s="38"/>
      <c r="F950" s="10">
        <f>SUM(F951)</f>
        <v>4000</v>
      </c>
      <c r="G950" s="10">
        <f t="shared" ref="G950" si="206">SUM(G951)</f>
        <v>4000</v>
      </c>
      <c r="H950" s="26">
        <f t="shared" si="194"/>
        <v>100</v>
      </c>
    </row>
    <row r="951" spans="1:8" ht="63" x14ac:dyDescent="0.25">
      <c r="A951" s="80" t="s">
        <v>837</v>
      </c>
      <c r="B951" s="31" t="s">
        <v>405</v>
      </c>
      <c r="C951" s="31"/>
      <c r="D951" s="81"/>
      <c r="E951" s="81"/>
      <c r="F951" s="9">
        <f>SUM(F952)</f>
        <v>4000</v>
      </c>
      <c r="G951" s="9">
        <f>SUM(G952)</f>
        <v>4000</v>
      </c>
      <c r="H951" s="7">
        <f t="shared" si="194"/>
        <v>100</v>
      </c>
    </row>
    <row r="952" spans="1:8" x14ac:dyDescent="0.25">
      <c r="A952" s="80" t="s">
        <v>34</v>
      </c>
      <c r="B952" s="31" t="s">
        <v>405</v>
      </c>
      <c r="C952" s="31">
        <v>300</v>
      </c>
      <c r="D952" s="81" t="s">
        <v>23</v>
      </c>
      <c r="E952" s="81" t="s">
        <v>46</v>
      </c>
      <c r="F952" s="9">
        <f>SUM('4.Ведомст'!G725)</f>
        <v>4000</v>
      </c>
      <c r="G952" s="9">
        <f>SUM('4.Ведомст'!H725)</f>
        <v>4000</v>
      </c>
      <c r="H952" s="7">
        <f t="shared" si="194"/>
        <v>100</v>
      </c>
    </row>
    <row r="953" spans="1:8" ht="47.25" x14ac:dyDescent="0.25">
      <c r="A953" s="23" t="s">
        <v>932</v>
      </c>
      <c r="B953" s="29" t="s">
        <v>783</v>
      </c>
      <c r="C953" s="4"/>
      <c r="D953" s="81"/>
      <c r="E953" s="81"/>
      <c r="F953" s="10">
        <f>SUM(F954)</f>
        <v>70</v>
      </c>
      <c r="G953" s="10">
        <f t="shared" ref="G953" si="207">SUM(G954)</f>
        <v>70</v>
      </c>
      <c r="H953" s="26">
        <f t="shared" si="194"/>
        <v>100</v>
      </c>
    </row>
    <row r="954" spans="1:8" x14ac:dyDescent="0.25">
      <c r="A954" s="80" t="s">
        <v>27</v>
      </c>
      <c r="B954" s="31" t="s">
        <v>784</v>
      </c>
      <c r="C954" s="4"/>
      <c r="D954" s="81"/>
      <c r="E954" s="81"/>
      <c r="F954" s="9">
        <f>SUM(F955:F956)</f>
        <v>70</v>
      </c>
      <c r="G954" s="9">
        <f t="shared" ref="G954" si="208">SUM(G955:G956)</f>
        <v>70</v>
      </c>
      <c r="H954" s="7">
        <f t="shared" si="194"/>
        <v>100</v>
      </c>
    </row>
    <row r="955" spans="1:8" ht="31.5" x14ac:dyDescent="0.25">
      <c r="A955" s="80" t="s">
        <v>44</v>
      </c>
      <c r="B955" s="31" t="s">
        <v>784</v>
      </c>
      <c r="C955" s="4" t="s">
        <v>83</v>
      </c>
      <c r="D955" s="81" t="s">
        <v>105</v>
      </c>
      <c r="E955" s="81" t="s">
        <v>36</v>
      </c>
      <c r="F955" s="9">
        <f>SUM('4.Ведомст'!G1077)</f>
        <v>60</v>
      </c>
      <c r="G955" s="9">
        <f>SUM('4.Ведомст'!H1077)</f>
        <v>60</v>
      </c>
      <c r="H955" s="7">
        <f t="shared" si="194"/>
        <v>100</v>
      </c>
    </row>
    <row r="956" spans="1:8" ht="31.5" x14ac:dyDescent="0.25">
      <c r="A956" s="142" t="s">
        <v>44</v>
      </c>
      <c r="B956" s="31" t="s">
        <v>784</v>
      </c>
      <c r="C956" s="4" t="s">
        <v>83</v>
      </c>
      <c r="D956" s="143" t="s">
        <v>105</v>
      </c>
      <c r="E956" s="143" t="s">
        <v>162</v>
      </c>
      <c r="F956" s="9">
        <f>SUM('4.Ведомст'!G1194)</f>
        <v>10</v>
      </c>
      <c r="G956" s="9">
        <f>SUM('4.Ведомст'!H1194)</f>
        <v>10</v>
      </c>
      <c r="H956" s="7">
        <f t="shared" ref="H956:H1021" si="209">SUM(G956/F956*100)</f>
        <v>100</v>
      </c>
    </row>
    <row r="957" spans="1:8" s="27" customFormat="1" ht="47.25" x14ac:dyDescent="0.25">
      <c r="A957" s="23" t="s">
        <v>697</v>
      </c>
      <c r="B957" s="29" t="s">
        <v>443</v>
      </c>
      <c r="C957" s="38"/>
      <c r="D957" s="38"/>
      <c r="E957" s="38"/>
      <c r="F957" s="10">
        <f t="shared" ref="F957:G959" si="210">SUM(F958)</f>
        <v>1348</v>
      </c>
      <c r="G957" s="10">
        <f t="shared" si="210"/>
        <v>1346.7</v>
      </c>
      <c r="H957" s="26">
        <f t="shared" si="209"/>
        <v>99.903560830860542</v>
      </c>
    </row>
    <row r="958" spans="1:8" ht="31.5" x14ac:dyDescent="0.25">
      <c r="A958" s="80" t="s">
        <v>61</v>
      </c>
      <c r="B958" s="31" t="s">
        <v>444</v>
      </c>
      <c r="C958" s="81"/>
      <c r="D958" s="81"/>
      <c r="E958" s="81"/>
      <c r="F958" s="9">
        <f>SUM(F959)</f>
        <v>1348</v>
      </c>
      <c r="G958" s="9">
        <f t="shared" si="210"/>
        <v>1346.7</v>
      </c>
      <c r="H958" s="7">
        <f t="shared" si="209"/>
        <v>99.903560830860542</v>
      </c>
    </row>
    <row r="959" spans="1:8" x14ac:dyDescent="0.25">
      <c r="A959" s="80" t="s">
        <v>29</v>
      </c>
      <c r="B959" s="31" t="s">
        <v>445</v>
      </c>
      <c r="C959" s="81"/>
      <c r="D959" s="81"/>
      <c r="E959" s="81"/>
      <c r="F959" s="9">
        <f t="shared" si="210"/>
        <v>1348</v>
      </c>
      <c r="G959" s="9">
        <f t="shared" si="210"/>
        <v>1346.7</v>
      </c>
      <c r="H959" s="7">
        <f t="shared" si="209"/>
        <v>99.903560830860542</v>
      </c>
    </row>
    <row r="960" spans="1:8" ht="38.25" customHeight="1" x14ac:dyDescent="0.25">
      <c r="A960" s="80" t="s">
        <v>216</v>
      </c>
      <c r="B960" s="31" t="s">
        <v>445</v>
      </c>
      <c r="C960" s="81" t="s">
        <v>114</v>
      </c>
      <c r="D960" s="81" t="s">
        <v>23</v>
      </c>
      <c r="E960" s="81" t="s">
        <v>46</v>
      </c>
      <c r="F960" s="9">
        <f>SUM('4.Ведомст'!G729)+'4.Ведомст'!G812</f>
        <v>1348</v>
      </c>
      <c r="G960" s="9">
        <f>SUM('4.Ведомст'!H729)+'4.Ведомст'!H812</f>
        <v>1346.7</v>
      </c>
      <c r="H960" s="7">
        <f t="shared" si="209"/>
        <v>99.903560830860542</v>
      </c>
    </row>
    <row r="961" spans="1:8" ht="47.25" x14ac:dyDescent="0.25">
      <c r="A961" s="23" t="s">
        <v>730</v>
      </c>
      <c r="B961" s="29" t="s">
        <v>607</v>
      </c>
      <c r="C961" s="38"/>
      <c r="D961" s="38"/>
      <c r="E961" s="38"/>
      <c r="F961" s="10">
        <f>SUM(F964)+F962</f>
        <v>903</v>
      </c>
      <c r="G961" s="10">
        <f t="shared" ref="G961" si="211">SUM(G964)+G962</f>
        <v>903</v>
      </c>
      <c r="H961" s="26">
        <f t="shared" si="209"/>
        <v>100</v>
      </c>
    </row>
    <row r="962" spans="1:8" ht="31.5" hidden="1" x14ac:dyDescent="0.25">
      <c r="A962" s="80" t="s">
        <v>740</v>
      </c>
      <c r="B962" s="31" t="s">
        <v>738</v>
      </c>
      <c r="C962" s="81"/>
      <c r="D962" s="81"/>
      <c r="E962" s="81"/>
      <c r="F962" s="9">
        <f>SUM(F963)</f>
        <v>0</v>
      </c>
      <c r="G962" s="9">
        <f t="shared" ref="G962" si="212">SUM(G963)</f>
        <v>0</v>
      </c>
      <c r="H962" s="7" t="e">
        <f t="shared" si="209"/>
        <v>#DIV/0!</v>
      </c>
    </row>
    <row r="963" spans="1:8" ht="31.5" hidden="1" x14ac:dyDescent="0.25">
      <c r="A963" s="80" t="s">
        <v>216</v>
      </c>
      <c r="B963" s="31" t="s">
        <v>738</v>
      </c>
      <c r="C963" s="81" t="s">
        <v>114</v>
      </c>
      <c r="D963" s="81" t="s">
        <v>9</v>
      </c>
      <c r="E963" s="81" t="s">
        <v>20</v>
      </c>
      <c r="F963" s="9">
        <f>SUM('4.Ведомст'!G292)</f>
        <v>0</v>
      </c>
      <c r="G963" s="9"/>
      <c r="H963" s="7" t="e">
        <f t="shared" si="209"/>
        <v>#DIV/0!</v>
      </c>
    </row>
    <row r="964" spans="1:8" ht="47.25" x14ac:dyDescent="0.25">
      <c r="A964" s="80" t="s">
        <v>731</v>
      </c>
      <c r="B964" s="31" t="s">
        <v>739</v>
      </c>
      <c r="C964" s="81"/>
      <c r="D964" s="81"/>
      <c r="E964" s="81"/>
      <c r="F964" s="9">
        <f t="shared" ref="F964:G964" si="213">SUM(F965)</f>
        <v>903</v>
      </c>
      <c r="G964" s="9">
        <f t="shared" si="213"/>
        <v>903</v>
      </c>
      <c r="H964" s="7">
        <f t="shared" si="209"/>
        <v>100</v>
      </c>
    </row>
    <row r="965" spans="1:8" ht="31.5" x14ac:dyDescent="0.25">
      <c r="A965" s="34" t="s">
        <v>216</v>
      </c>
      <c r="B965" s="31" t="s">
        <v>739</v>
      </c>
      <c r="C965" s="81" t="s">
        <v>114</v>
      </c>
      <c r="D965" s="81" t="s">
        <v>9</v>
      </c>
      <c r="E965" s="81" t="s">
        <v>20</v>
      </c>
      <c r="F965" s="9">
        <f>SUM('4.Ведомст'!G294)</f>
        <v>903</v>
      </c>
      <c r="G965" s="9">
        <f>SUM('4.Ведомст'!H294)</f>
        <v>903</v>
      </c>
      <c r="H965" s="7">
        <f t="shared" si="209"/>
        <v>100</v>
      </c>
    </row>
    <row r="966" spans="1:8" ht="31.5" x14ac:dyDescent="0.25">
      <c r="A966" s="67" t="s">
        <v>601</v>
      </c>
      <c r="B966" s="29" t="s">
        <v>599</v>
      </c>
      <c r="C966" s="38"/>
      <c r="D966" s="38"/>
      <c r="E966" s="38"/>
      <c r="F966" s="10">
        <f>SUM(F967)+F970</f>
        <v>11570.7</v>
      </c>
      <c r="G966" s="10">
        <f t="shared" ref="G966" si="214">SUM(G967)+G970</f>
        <v>11534.4</v>
      </c>
      <c r="H966" s="26">
        <f t="shared" si="209"/>
        <v>99.686276543337897</v>
      </c>
    </row>
    <row r="967" spans="1:8" ht="31.5" x14ac:dyDescent="0.25">
      <c r="A967" s="80" t="s">
        <v>90</v>
      </c>
      <c r="B967" s="31" t="s">
        <v>600</v>
      </c>
      <c r="C967" s="81"/>
      <c r="D967" s="81"/>
      <c r="E967" s="81"/>
      <c r="F967" s="9">
        <f>SUM(F968:F969)</f>
        <v>10873.7</v>
      </c>
      <c r="G967" s="9">
        <f t="shared" ref="G967" si="215">SUM(G968:G969)</f>
        <v>10871</v>
      </c>
      <c r="H967" s="7">
        <f t="shared" si="209"/>
        <v>99.975169445542917</v>
      </c>
    </row>
    <row r="968" spans="1:8" ht="31.5" x14ac:dyDescent="0.25">
      <c r="A968" s="2" t="s">
        <v>44</v>
      </c>
      <c r="B968" s="31" t="s">
        <v>600</v>
      </c>
      <c r="C968" s="81" t="s">
        <v>83</v>
      </c>
      <c r="D968" s="81" t="s">
        <v>26</v>
      </c>
      <c r="E968" s="81" t="s">
        <v>86</v>
      </c>
      <c r="F968" s="9">
        <f>SUM('4.Ведомст'!G131)</f>
        <v>10811.2</v>
      </c>
      <c r="G968" s="9">
        <f>SUM('4.Ведомст'!H131)</f>
        <v>10808.5</v>
      </c>
      <c r="H968" s="7">
        <f t="shared" si="209"/>
        <v>99.975025899067631</v>
      </c>
    </row>
    <row r="969" spans="1:8" ht="31.5" x14ac:dyDescent="0.25">
      <c r="A969" s="80" t="s">
        <v>44</v>
      </c>
      <c r="B969" s="31" t="s">
        <v>600</v>
      </c>
      <c r="C969" s="31">
        <v>200</v>
      </c>
      <c r="D969" s="81" t="s">
        <v>105</v>
      </c>
      <c r="E969" s="81" t="s">
        <v>159</v>
      </c>
      <c r="F969" s="9">
        <f>SUM('4.Ведомст'!G499)</f>
        <v>62.5</v>
      </c>
      <c r="G969" s="9">
        <f>SUM('4.Ведомст'!H499)</f>
        <v>62.5</v>
      </c>
      <c r="H969" s="7">
        <f t="shared" si="209"/>
        <v>100</v>
      </c>
    </row>
    <row r="970" spans="1:8" ht="31.5" x14ac:dyDescent="0.25">
      <c r="A970" s="105" t="s">
        <v>601</v>
      </c>
      <c r="B970" s="31" t="s">
        <v>599</v>
      </c>
      <c r="C970" s="31"/>
      <c r="D970" s="106"/>
      <c r="E970" s="106"/>
      <c r="F970" s="9">
        <f>SUM(F971)</f>
        <v>697</v>
      </c>
      <c r="G970" s="9">
        <f t="shared" ref="G970" si="216">SUM(G971)</f>
        <v>663.4</v>
      </c>
      <c r="H970" s="7">
        <f t="shared" si="209"/>
        <v>95.179340028694398</v>
      </c>
    </row>
    <row r="971" spans="1:8" x14ac:dyDescent="0.25">
      <c r="A971" s="105" t="s">
        <v>904</v>
      </c>
      <c r="B971" s="31" t="s">
        <v>903</v>
      </c>
      <c r="C971" s="31"/>
      <c r="D971" s="106"/>
      <c r="E971" s="106"/>
      <c r="F971" s="9">
        <f>SUM(F972)</f>
        <v>697</v>
      </c>
      <c r="G971" s="9">
        <f t="shared" ref="G971" si="217">SUM(G972)</f>
        <v>663.4</v>
      </c>
      <c r="H971" s="7">
        <f t="shared" si="209"/>
        <v>95.179340028694398</v>
      </c>
    </row>
    <row r="972" spans="1:8" ht="78.75" x14ac:dyDescent="0.25">
      <c r="A972" s="105" t="s">
        <v>906</v>
      </c>
      <c r="B972" s="31" t="s">
        <v>905</v>
      </c>
      <c r="C972" s="31"/>
      <c r="D972" s="106"/>
      <c r="E972" s="106"/>
      <c r="F972" s="9">
        <f>SUM(F973)</f>
        <v>697</v>
      </c>
      <c r="G972" s="9">
        <f t="shared" ref="G972" si="218">SUM(G973)</f>
        <v>663.4</v>
      </c>
      <c r="H972" s="7">
        <f t="shared" si="209"/>
        <v>95.179340028694398</v>
      </c>
    </row>
    <row r="973" spans="1:8" ht="31.5" x14ac:dyDescent="0.25">
      <c r="A973" s="105" t="s">
        <v>44</v>
      </c>
      <c r="B973" s="31" t="s">
        <v>905</v>
      </c>
      <c r="C973" s="31">
        <v>200</v>
      </c>
      <c r="D973" s="106" t="s">
        <v>23</v>
      </c>
      <c r="E973" s="106" t="s">
        <v>70</v>
      </c>
      <c r="F973" s="9">
        <f>SUM('4.Ведомст'!G797)</f>
        <v>697</v>
      </c>
      <c r="G973" s="9">
        <f>SUM('4.Ведомст'!H797)</f>
        <v>663.4</v>
      </c>
      <c r="H973" s="7">
        <f t="shared" si="209"/>
        <v>95.179340028694398</v>
      </c>
    </row>
    <row r="974" spans="1:8" ht="47.25" x14ac:dyDescent="0.25">
      <c r="A974" s="23" t="s">
        <v>826</v>
      </c>
      <c r="B974" s="29" t="s">
        <v>827</v>
      </c>
      <c r="C974" s="31"/>
      <c r="D974" s="81"/>
      <c r="E974" s="81"/>
      <c r="F974" s="10">
        <f>SUM(F975+F979)</f>
        <v>4149.6000000000004</v>
      </c>
      <c r="G974" s="10">
        <f t="shared" ref="G974" si="219">SUM(G975+G979)</f>
        <v>4149.6000000000004</v>
      </c>
      <c r="H974" s="26">
        <f t="shared" si="209"/>
        <v>100</v>
      </c>
    </row>
    <row r="975" spans="1:8" ht="31.5" x14ac:dyDescent="0.25">
      <c r="A975" s="80" t="s">
        <v>474</v>
      </c>
      <c r="B975" s="31" t="s">
        <v>828</v>
      </c>
      <c r="C975" s="31"/>
      <c r="D975" s="81"/>
      <c r="E975" s="81"/>
      <c r="F975" s="9">
        <f>SUM(F976+F977)+F978</f>
        <v>3972.5</v>
      </c>
      <c r="G975" s="9">
        <f t="shared" ref="G975" si="220">SUM(G976+G977)+G978</f>
        <v>3972.5</v>
      </c>
      <c r="H975" s="7">
        <f t="shared" si="209"/>
        <v>100</v>
      </c>
    </row>
    <row r="976" spans="1:8" ht="63" x14ac:dyDescent="0.25">
      <c r="A976" s="2" t="s">
        <v>43</v>
      </c>
      <c r="B976" s="31" t="s">
        <v>828</v>
      </c>
      <c r="C976" s="31">
        <v>100</v>
      </c>
      <c r="D976" s="81" t="s">
        <v>26</v>
      </c>
      <c r="E976" s="81" t="s">
        <v>9</v>
      </c>
      <c r="F976" s="9">
        <f>SUM('4.Ведомст'!G75)</f>
        <v>3320</v>
      </c>
      <c r="G976" s="9">
        <f>SUM('4.Ведомст'!H75)</f>
        <v>3693.6</v>
      </c>
      <c r="H976" s="7">
        <f t="shared" si="209"/>
        <v>111.25301204819277</v>
      </c>
    </row>
    <row r="977" spans="1:8" ht="31.5" x14ac:dyDescent="0.25">
      <c r="A977" s="80" t="s">
        <v>44</v>
      </c>
      <c r="B977" s="31" t="s">
        <v>828</v>
      </c>
      <c r="C977" s="31">
        <v>200</v>
      </c>
      <c r="D977" s="81" t="s">
        <v>26</v>
      </c>
      <c r="E977" s="81" t="s">
        <v>9</v>
      </c>
      <c r="F977" s="9">
        <f>SUM('4.Ведомст'!G76)</f>
        <v>645.5</v>
      </c>
      <c r="G977" s="9">
        <f>SUM('4.Ведомст'!H76)</f>
        <v>271.89999999999998</v>
      </c>
      <c r="H977" s="7">
        <f t="shared" si="209"/>
        <v>42.122385747482568</v>
      </c>
    </row>
    <row r="978" spans="1:8" ht="31.5" x14ac:dyDescent="0.25">
      <c r="A978" s="105" t="s">
        <v>44</v>
      </c>
      <c r="B978" s="31" t="s">
        <v>828</v>
      </c>
      <c r="C978" s="31">
        <v>200</v>
      </c>
      <c r="D978" s="106" t="s">
        <v>105</v>
      </c>
      <c r="E978" s="106" t="s">
        <v>159</v>
      </c>
      <c r="F978" s="9">
        <f>SUM('4.Ведомст'!G504)</f>
        <v>7</v>
      </c>
      <c r="G978" s="9">
        <f>SUM('4.Ведомст'!H504)</f>
        <v>7</v>
      </c>
      <c r="H978" s="7">
        <f t="shared" si="209"/>
        <v>100</v>
      </c>
    </row>
    <row r="979" spans="1:8" ht="31.5" hidden="1" x14ac:dyDescent="0.25">
      <c r="A979" s="80" t="s">
        <v>90</v>
      </c>
      <c r="B979" s="31" t="s">
        <v>829</v>
      </c>
      <c r="C979" s="31"/>
      <c r="D979" s="81"/>
      <c r="E979" s="81"/>
      <c r="F979" s="9">
        <f>SUM(F980:F981)</f>
        <v>177.1</v>
      </c>
      <c r="G979" s="9">
        <f>SUM(G980:G981)</f>
        <v>177.1</v>
      </c>
      <c r="H979" s="7">
        <f t="shared" si="209"/>
        <v>100</v>
      </c>
    </row>
    <row r="980" spans="1:8" ht="31.5" hidden="1" x14ac:dyDescent="0.25">
      <c r="A980" s="80" t="s">
        <v>44</v>
      </c>
      <c r="B980" s="31" t="s">
        <v>829</v>
      </c>
      <c r="C980" s="31">
        <v>200</v>
      </c>
      <c r="D980" s="81" t="s">
        <v>26</v>
      </c>
      <c r="E980" s="81">
        <v>13</v>
      </c>
      <c r="F980" s="9">
        <f>SUM('4.Ведомст'!G134)</f>
        <v>177.1</v>
      </c>
      <c r="G980" s="9">
        <f>SUM('4.Ведомст'!H134)</f>
        <v>177.1</v>
      </c>
      <c r="H980" s="7">
        <f t="shared" si="209"/>
        <v>100</v>
      </c>
    </row>
    <row r="981" spans="1:8" hidden="1" x14ac:dyDescent="0.25">
      <c r="A981" s="80" t="s">
        <v>34</v>
      </c>
      <c r="B981" s="31" t="s">
        <v>829</v>
      </c>
      <c r="C981" s="31">
        <v>300</v>
      </c>
      <c r="D981" s="81" t="s">
        <v>26</v>
      </c>
      <c r="E981" s="81">
        <v>13</v>
      </c>
      <c r="F981" s="9">
        <f>SUM('4.Ведомст'!G135)</f>
        <v>0</v>
      </c>
      <c r="G981" s="9">
        <f>SUM('4.Ведомст'!H135)</f>
        <v>0</v>
      </c>
      <c r="H981" s="7" t="e">
        <f t="shared" si="209"/>
        <v>#DIV/0!</v>
      </c>
    </row>
    <row r="982" spans="1:8" s="27" customFormat="1" ht="25.5" customHeight="1" x14ac:dyDescent="0.25">
      <c r="A982" s="23" t="s">
        <v>181</v>
      </c>
      <c r="B982" s="24" t="s">
        <v>182</v>
      </c>
      <c r="C982" s="24"/>
      <c r="D982" s="24"/>
      <c r="E982" s="24"/>
      <c r="F982" s="26">
        <f>SUM(F983+F1015+F987+F1018+F1027+F991+F996+F999+F1001+F1004+F1006+F1008)+F1025+F1020+F989+F1030+F985</f>
        <v>49243.1</v>
      </c>
      <c r="G982" s="26">
        <f>SUM(G983+G1015+G987+G1018+G1027+G991+G996+G999+G1001+G1004+G1006+G1008)+G1025+G1020+G989+G1030+G985</f>
        <v>47710.9</v>
      </c>
      <c r="H982" s="26">
        <f t="shared" si="209"/>
        <v>96.888498083995529</v>
      </c>
    </row>
    <row r="983" spans="1:8" ht="31.5" hidden="1" x14ac:dyDescent="0.25">
      <c r="A983" s="80" t="s">
        <v>838</v>
      </c>
      <c r="B983" s="31" t="s">
        <v>191</v>
      </c>
      <c r="C983" s="31"/>
      <c r="D983" s="81"/>
      <c r="E983" s="81"/>
      <c r="F983" s="9">
        <f>SUM(F984)</f>
        <v>0</v>
      </c>
      <c r="G983" s="9">
        <f>SUM(G984)</f>
        <v>0</v>
      </c>
      <c r="H983" s="7"/>
    </row>
    <row r="984" spans="1:8" hidden="1" x14ac:dyDescent="0.25">
      <c r="A984" s="80" t="s">
        <v>18</v>
      </c>
      <c r="B984" s="31" t="s">
        <v>191</v>
      </c>
      <c r="C984" s="31">
        <v>800</v>
      </c>
      <c r="D984" s="81">
        <v>10</v>
      </c>
      <c r="E984" s="81" t="s">
        <v>70</v>
      </c>
      <c r="F984" s="9">
        <f>SUM('4.Ведомст'!G586)</f>
        <v>0</v>
      </c>
      <c r="G984" s="9">
        <f>SUM('4.Ведомст'!H586)</f>
        <v>0</v>
      </c>
      <c r="H984" s="7"/>
    </row>
    <row r="985" spans="1:8" ht="47.25" hidden="1" x14ac:dyDescent="0.25">
      <c r="A985" s="80" t="s">
        <v>839</v>
      </c>
      <c r="B985" s="31" t="s">
        <v>190</v>
      </c>
      <c r="C985" s="31"/>
      <c r="D985" s="81"/>
      <c r="E985" s="81"/>
      <c r="F985" s="9">
        <f>SUM(F986)</f>
        <v>0</v>
      </c>
      <c r="G985" s="9">
        <f t="shared" ref="G985" si="221">SUM(G986)</f>
        <v>0</v>
      </c>
      <c r="H985" s="7" t="e">
        <f t="shared" si="209"/>
        <v>#DIV/0!</v>
      </c>
    </row>
    <row r="986" spans="1:8" hidden="1" x14ac:dyDescent="0.25">
      <c r="A986" s="80" t="s">
        <v>18</v>
      </c>
      <c r="B986" s="31" t="s">
        <v>190</v>
      </c>
      <c r="C986" s="31">
        <v>800</v>
      </c>
      <c r="D986" s="81" t="s">
        <v>26</v>
      </c>
      <c r="E986" s="81" t="s">
        <v>86</v>
      </c>
      <c r="F986" s="9">
        <f>SUM('4.Ведомст'!G577)</f>
        <v>0</v>
      </c>
      <c r="G986" s="9">
        <f>SUM('4.Ведомст'!H577)</f>
        <v>0</v>
      </c>
      <c r="H986" s="7" t="e">
        <f t="shared" si="209"/>
        <v>#DIV/0!</v>
      </c>
    </row>
    <row r="987" spans="1:8" x14ac:dyDescent="0.25">
      <c r="A987" s="80" t="s">
        <v>878</v>
      </c>
      <c r="B987" s="81" t="s">
        <v>186</v>
      </c>
      <c r="C987" s="31"/>
      <c r="D987" s="81"/>
      <c r="E987" s="81"/>
      <c r="F987" s="9">
        <f>SUM(F988)</f>
        <v>1820.1</v>
      </c>
      <c r="G987" s="9">
        <f>SUM(G988)</f>
        <v>0</v>
      </c>
      <c r="H987" s="7">
        <f t="shared" si="209"/>
        <v>0</v>
      </c>
    </row>
    <row r="988" spans="1:8" x14ac:dyDescent="0.25">
      <c r="A988" s="80" t="s">
        <v>18</v>
      </c>
      <c r="B988" s="81" t="s">
        <v>186</v>
      </c>
      <c r="C988" s="31">
        <v>800</v>
      </c>
      <c r="D988" s="81" t="s">
        <v>26</v>
      </c>
      <c r="E988" s="81" t="s">
        <v>160</v>
      </c>
      <c r="F988" s="9">
        <f>SUM('4.Ведомст'!G564)</f>
        <v>1820.1</v>
      </c>
      <c r="G988" s="9">
        <f>SUM('4.Ведомст'!H564)</f>
        <v>0</v>
      </c>
      <c r="H988" s="7">
        <f t="shared" si="209"/>
        <v>0</v>
      </c>
    </row>
    <row r="989" spans="1:8" ht="31.5" x14ac:dyDescent="0.25">
      <c r="A989" s="2" t="s">
        <v>292</v>
      </c>
      <c r="B989" s="4" t="s">
        <v>293</v>
      </c>
      <c r="C989" s="4"/>
      <c r="D989" s="4"/>
      <c r="E989" s="4"/>
      <c r="F989" s="7">
        <f t="shared" ref="F989:G989" si="222">SUM(F990)</f>
        <v>500</v>
      </c>
      <c r="G989" s="7">
        <f t="shared" si="222"/>
        <v>0</v>
      </c>
      <c r="H989" s="7">
        <f t="shared" si="209"/>
        <v>0</v>
      </c>
    </row>
    <row r="990" spans="1:8" ht="31.5" x14ac:dyDescent="0.25">
      <c r="A990" s="2" t="s">
        <v>44</v>
      </c>
      <c r="B990" s="4" t="s">
        <v>293</v>
      </c>
      <c r="C990" s="4" t="s">
        <v>83</v>
      </c>
      <c r="D990" s="4" t="s">
        <v>46</v>
      </c>
      <c r="E990" s="4" t="s">
        <v>23</v>
      </c>
      <c r="F990" s="7">
        <f>SUM('4.Ведомст'!G181)</f>
        <v>500</v>
      </c>
      <c r="G990" s="7">
        <f>SUM('4.Ведомст'!H181)</f>
        <v>0</v>
      </c>
      <c r="H990" s="7">
        <f t="shared" si="209"/>
        <v>0</v>
      </c>
    </row>
    <row r="991" spans="1:8" x14ac:dyDescent="0.25">
      <c r="A991" s="80" t="s">
        <v>72</v>
      </c>
      <c r="B991" s="4" t="s">
        <v>96</v>
      </c>
      <c r="C991" s="4"/>
      <c r="D991" s="4"/>
      <c r="E991" s="4"/>
      <c r="F991" s="7">
        <f>SUM(F992+F994)+F995+F993</f>
        <v>18285.399999999998</v>
      </c>
      <c r="G991" s="7">
        <f t="shared" ref="G991:H991" si="223">SUM(G992+G994)+G995+G993</f>
        <v>18435.7</v>
      </c>
      <c r="H991" s="7">
        <f t="shared" si="223"/>
        <v>98.148310326330886</v>
      </c>
    </row>
    <row r="992" spans="1:8" ht="63" x14ac:dyDescent="0.25">
      <c r="A992" s="80" t="s">
        <v>43</v>
      </c>
      <c r="B992" s="4" t="s">
        <v>96</v>
      </c>
      <c r="C992" s="4" t="s">
        <v>81</v>
      </c>
      <c r="D992" s="4" t="s">
        <v>26</v>
      </c>
      <c r="E992" s="4" t="s">
        <v>46</v>
      </c>
      <c r="F992" s="7">
        <f>SUM('4.Ведомст'!G12)</f>
        <v>18269.8</v>
      </c>
      <c r="G992" s="7">
        <f>SUM('4.Ведомст'!H12)</f>
        <v>17931.5</v>
      </c>
      <c r="H992" s="7">
        <f t="shared" si="209"/>
        <v>98.148310326330886</v>
      </c>
    </row>
    <row r="993" spans="1:8" ht="63" x14ac:dyDescent="0.25">
      <c r="A993" s="156" t="s">
        <v>43</v>
      </c>
      <c r="B993" s="4" t="s">
        <v>96</v>
      </c>
      <c r="C993" s="4" t="s">
        <v>81</v>
      </c>
      <c r="D993" s="4" t="s">
        <v>46</v>
      </c>
      <c r="E993" s="4" t="s">
        <v>9</v>
      </c>
      <c r="F993" s="7">
        <f>SUM('4.Ведомст'!G143)</f>
        <v>0</v>
      </c>
      <c r="G993" s="7">
        <f>SUM('4.Ведомст'!H143)</f>
        <v>504.2</v>
      </c>
      <c r="H993" s="7">
        <v>0</v>
      </c>
    </row>
    <row r="994" spans="1:8" x14ac:dyDescent="0.25">
      <c r="A994" s="80" t="s">
        <v>82</v>
      </c>
      <c r="B994" s="4" t="s">
        <v>96</v>
      </c>
      <c r="C994" s="4" t="s">
        <v>83</v>
      </c>
      <c r="D994" s="4" t="s">
        <v>26</v>
      </c>
      <c r="E994" s="4" t="s">
        <v>46</v>
      </c>
      <c r="F994" s="9">
        <f>SUM('4.Ведомст'!G13)</f>
        <v>15.6</v>
      </c>
      <c r="G994" s="9">
        <f>SUM('4.Ведомст'!H13)</f>
        <v>0</v>
      </c>
      <c r="H994" s="7">
        <f t="shared" si="209"/>
        <v>0</v>
      </c>
    </row>
    <row r="995" spans="1:8" hidden="1" x14ac:dyDescent="0.25">
      <c r="A995" s="80" t="s">
        <v>34</v>
      </c>
      <c r="B995" s="4" t="s">
        <v>96</v>
      </c>
      <c r="C995" s="4" t="s">
        <v>91</v>
      </c>
      <c r="D995" s="4" t="s">
        <v>26</v>
      </c>
      <c r="E995" s="4" t="s">
        <v>46</v>
      </c>
      <c r="F995" s="9">
        <f>SUM('4.Ведомст'!G14)</f>
        <v>0</v>
      </c>
      <c r="G995" s="9">
        <f>SUM('4.Ведомст'!H14)</f>
        <v>0</v>
      </c>
      <c r="H995" s="7"/>
    </row>
    <row r="996" spans="1:8" ht="31.5" x14ac:dyDescent="0.25">
      <c r="A996" s="80" t="s">
        <v>183</v>
      </c>
      <c r="B996" s="4" t="s">
        <v>101</v>
      </c>
      <c r="C996" s="4"/>
      <c r="D996" s="4"/>
      <c r="E996" s="4"/>
      <c r="F996" s="7">
        <f>SUM(F997:F998)</f>
        <v>7567.4000000000005</v>
      </c>
      <c r="G996" s="7">
        <f>SUM(G997:G998)</f>
        <v>7562.4000000000005</v>
      </c>
      <c r="H996" s="7">
        <f t="shared" si="209"/>
        <v>99.933927108385973</v>
      </c>
    </row>
    <row r="997" spans="1:8" ht="63" x14ac:dyDescent="0.25">
      <c r="A997" s="80" t="s">
        <v>43</v>
      </c>
      <c r="B997" s="4" t="s">
        <v>101</v>
      </c>
      <c r="C997" s="4" t="s">
        <v>81</v>
      </c>
      <c r="D997" s="4" t="s">
        <v>26</v>
      </c>
      <c r="E997" s="4" t="s">
        <v>70</v>
      </c>
      <c r="F997" s="7">
        <f>SUM('4.Ведомст'!G38)</f>
        <v>7564.3</v>
      </c>
      <c r="G997" s="7">
        <f>SUM('4.Ведомст'!H38)</f>
        <v>7559.3</v>
      </c>
      <c r="H997" s="7">
        <f t="shared" si="209"/>
        <v>99.933900030405994</v>
      </c>
    </row>
    <row r="998" spans="1:8" ht="31.5" x14ac:dyDescent="0.25">
      <c r="A998" s="80" t="s">
        <v>44</v>
      </c>
      <c r="B998" s="4" t="s">
        <v>101</v>
      </c>
      <c r="C998" s="4" t="s">
        <v>83</v>
      </c>
      <c r="D998" s="4" t="s">
        <v>26</v>
      </c>
      <c r="E998" s="4" t="s">
        <v>70</v>
      </c>
      <c r="F998" s="7">
        <f>SUM('4.Ведомст'!G39)</f>
        <v>3.1</v>
      </c>
      <c r="G998" s="7">
        <f>SUM('4.Ведомст'!H39)</f>
        <v>3.1</v>
      </c>
      <c r="H998" s="7">
        <f t="shared" si="209"/>
        <v>100</v>
      </c>
    </row>
    <row r="999" spans="1:8" x14ac:dyDescent="0.25">
      <c r="A999" s="80" t="s">
        <v>84</v>
      </c>
      <c r="B999" s="4" t="s">
        <v>97</v>
      </c>
      <c r="C999" s="4"/>
      <c r="D999" s="4"/>
      <c r="E999" s="4"/>
      <c r="F999" s="7">
        <f>SUM(F1000)</f>
        <v>2124.6999999999998</v>
      </c>
      <c r="G999" s="7">
        <f>SUM(G1000)</f>
        <v>2115.1</v>
      </c>
      <c r="H999" s="7">
        <f t="shared" si="209"/>
        <v>99.548171506565637</v>
      </c>
    </row>
    <row r="1000" spans="1:8" ht="63" x14ac:dyDescent="0.25">
      <c r="A1000" s="80" t="s">
        <v>43</v>
      </c>
      <c r="B1000" s="4" t="s">
        <v>97</v>
      </c>
      <c r="C1000" s="4" t="s">
        <v>81</v>
      </c>
      <c r="D1000" s="4" t="s">
        <v>26</v>
      </c>
      <c r="E1000" s="4" t="s">
        <v>46</v>
      </c>
      <c r="F1000" s="7">
        <f>SUM('4.Ведомст'!G16)</f>
        <v>2124.6999999999998</v>
      </c>
      <c r="G1000" s="7">
        <f>SUM('4.Ведомст'!H16)</f>
        <v>2115.1</v>
      </c>
      <c r="H1000" s="7">
        <f t="shared" si="209"/>
        <v>99.548171506565637</v>
      </c>
    </row>
    <row r="1001" spans="1:8" x14ac:dyDescent="0.25">
      <c r="A1001" s="80" t="s">
        <v>87</v>
      </c>
      <c r="B1001" s="4" t="s">
        <v>98</v>
      </c>
      <c r="C1001" s="4"/>
      <c r="D1001" s="4"/>
      <c r="E1001" s="4"/>
      <c r="F1001" s="9">
        <f>SUM(F1002:F1003)</f>
        <v>455</v>
      </c>
      <c r="G1001" s="9">
        <f>SUM(G1002:G1003)</f>
        <v>405.3</v>
      </c>
      <c r="H1001" s="7">
        <f t="shared" si="209"/>
        <v>89.07692307692308</v>
      </c>
    </row>
    <row r="1002" spans="1:8" ht="31.5" x14ac:dyDescent="0.25">
      <c r="A1002" s="80" t="s">
        <v>44</v>
      </c>
      <c r="B1002" s="4" t="s">
        <v>98</v>
      </c>
      <c r="C1002" s="4" t="s">
        <v>83</v>
      </c>
      <c r="D1002" s="4" t="s">
        <v>26</v>
      </c>
      <c r="E1002" s="4" t="s">
        <v>86</v>
      </c>
      <c r="F1002" s="9">
        <f>SUM('4.Ведомст'!G20+'4.Ведомст'!G45)</f>
        <v>444.6</v>
      </c>
      <c r="G1002" s="9">
        <f>SUM('4.Ведомст'!H20+'4.Ведомст'!H45)</f>
        <v>395</v>
      </c>
      <c r="H1002" s="7">
        <f t="shared" si="209"/>
        <v>88.843904633378315</v>
      </c>
    </row>
    <row r="1003" spans="1:8" x14ac:dyDescent="0.25">
      <c r="A1003" s="80" t="s">
        <v>18</v>
      </c>
      <c r="B1003" s="4" t="s">
        <v>98</v>
      </c>
      <c r="C1003" s="4" t="s">
        <v>88</v>
      </c>
      <c r="D1003" s="4" t="s">
        <v>26</v>
      </c>
      <c r="E1003" s="4" t="s">
        <v>86</v>
      </c>
      <c r="F1003" s="9">
        <f>SUM('4.Ведомст'!G46+'4.Ведомст'!G21)</f>
        <v>10.4</v>
      </c>
      <c r="G1003" s="9">
        <f>SUM('4.Ведомст'!H46+'4.Ведомст'!H21)</f>
        <v>10.3</v>
      </c>
      <c r="H1003" s="7">
        <f t="shared" si="209"/>
        <v>99.038461538461547</v>
      </c>
    </row>
    <row r="1004" spans="1:8" ht="31.5" x14ac:dyDescent="0.25">
      <c r="A1004" s="80" t="s">
        <v>89</v>
      </c>
      <c r="B1004" s="4" t="s">
        <v>99</v>
      </c>
      <c r="C1004" s="4"/>
      <c r="D1004" s="4"/>
      <c r="E1004" s="4"/>
      <c r="F1004" s="9">
        <f>SUM(F1005)</f>
        <v>599.29999999999995</v>
      </c>
      <c r="G1004" s="9">
        <f>SUM(G1005)</f>
        <v>591.4</v>
      </c>
      <c r="H1004" s="7">
        <f t="shared" si="209"/>
        <v>98.681795427999347</v>
      </c>
    </row>
    <row r="1005" spans="1:8" ht="31.5" x14ac:dyDescent="0.25">
      <c r="A1005" s="80" t="s">
        <v>44</v>
      </c>
      <c r="B1005" s="4" t="s">
        <v>99</v>
      </c>
      <c r="C1005" s="4" t="s">
        <v>83</v>
      </c>
      <c r="D1005" s="4" t="s">
        <v>26</v>
      </c>
      <c r="E1005" s="4" t="s">
        <v>86</v>
      </c>
      <c r="F1005" s="9">
        <f>SUM('4.Ведомст'!G23+'4.Ведомст'!G48)</f>
        <v>599.29999999999995</v>
      </c>
      <c r="G1005" s="9">
        <f>SUM('4.Ведомст'!H23+'4.Ведомст'!H48)</f>
        <v>591.4</v>
      </c>
      <c r="H1005" s="7">
        <f t="shared" si="209"/>
        <v>98.681795427999347</v>
      </c>
    </row>
    <row r="1006" spans="1:8" ht="31.5" x14ac:dyDescent="0.25">
      <c r="A1006" s="80" t="s">
        <v>95</v>
      </c>
      <c r="B1006" s="4" t="s">
        <v>102</v>
      </c>
      <c r="C1006" s="4"/>
      <c r="D1006" s="4"/>
      <c r="E1006" s="4"/>
      <c r="F1006" s="7">
        <f>SUM(F1007)</f>
        <v>1349.9</v>
      </c>
      <c r="G1006" s="7">
        <f>SUM(G1007)</f>
        <v>1348.9</v>
      </c>
      <c r="H1006" s="7">
        <f t="shared" si="209"/>
        <v>99.925920438551003</v>
      </c>
    </row>
    <row r="1007" spans="1:8" ht="63" x14ac:dyDescent="0.25">
      <c r="A1007" s="80" t="s">
        <v>43</v>
      </c>
      <c r="B1007" s="4" t="s">
        <v>102</v>
      </c>
      <c r="C1007" s="4" t="s">
        <v>81</v>
      </c>
      <c r="D1007" s="4" t="s">
        <v>26</v>
      </c>
      <c r="E1007" s="4" t="s">
        <v>70</v>
      </c>
      <c r="F1007" s="7">
        <f>SUM('4.Ведомст'!G41)</f>
        <v>1349.9</v>
      </c>
      <c r="G1007" s="7">
        <f>SUM('4.Ведомст'!H41)</f>
        <v>1348.9</v>
      </c>
      <c r="H1007" s="7">
        <f t="shared" si="209"/>
        <v>99.925920438551003</v>
      </c>
    </row>
    <row r="1008" spans="1:8" ht="31.5" x14ac:dyDescent="0.25">
      <c r="A1008" s="80" t="s">
        <v>90</v>
      </c>
      <c r="B1008" s="4" t="s">
        <v>100</v>
      </c>
      <c r="C1008" s="4"/>
      <c r="D1008" s="4"/>
      <c r="E1008" s="4"/>
      <c r="F1008" s="7">
        <f>SUM(F1009:F1014)</f>
        <v>7693.5</v>
      </c>
      <c r="G1008" s="7">
        <f>SUM(G1009:G1014)</f>
        <v>8908.5</v>
      </c>
      <c r="H1008" s="7">
        <f t="shared" si="209"/>
        <v>115.79255215441606</v>
      </c>
    </row>
    <row r="1009" spans="1:8" ht="31.5" x14ac:dyDescent="0.25">
      <c r="A1009" s="80" t="s">
        <v>44</v>
      </c>
      <c r="B1009" s="4" t="s">
        <v>100</v>
      </c>
      <c r="C1009" s="4" t="s">
        <v>83</v>
      </c>
      <c r="D1009" s="4" t="s">
        <v>26</v>
      </c>
      <c r="E1009" s="4" t="s">
        <v>86</v>
      </c>
      <c r="F1009" s="7">
        <f>SUM('4.Ведомст'!G50+'4.Ведомст'!G25)+'4.Ведомст'!G138</f>
        <v>4057.7999999999997</v>
      </c>
      <c r="G1009" s="7">
        <f>SUM('4.Ведомст'!H50+'4.Ведомст'!H25)+'4.Ведомст'!H138</f>
        <v>3980.2000000000003</v>
      </c>
      <c r="H1009" s="7">
        <f t="shared" si="209"/>
        <v>98.087633693134222</v>
      </c>
    </row>
    <row r="1010" spans="1:8" ht="31.5" x14ac:dyDescent="0.25">
      <c r="A1010" s="156" t="s">
        <v>44</v>
      </c>
      <c r="B1010" s="4" t="s">
        <v>100</v>
      </c>
      <c r="C1010" s="4" t="s">
        <v>83</v>
      </c>
      <c r="D1010" s="4" t="s">
        <v>105</v>
      </c>
      <c r="E1010" s="4" t="s">
        <v>159</v>
      </c>
      <c r="F1010" s="7">
        <f>SUM('4.Ведомст'!G32)</f>
        <v>5.4</v>
      </c>
      <c r="G1010" s="7">
        <f>SUM('4.Ведомст'!H32)</f>
        <v>5.4</v>
      </c>
      <c r="H1010" s="7">
        <f t="shared" ref="H1010" si="224">SUM(G1010/F1010*100)</f>
        <v>100</v>
      </c>
    </row>
    <row r="1011" spans="1:8" x14ac:dyDescent="0.25">
      <c r="A1011" s="80" t="s">
        <v>34</v>
      </c>
      <c r="B1011" s="4" t="s">
        <v>100</v>
      </c>
      <c r="C1011" s="4" t="s">
        <v>91</v>
      </c>
      <c r="D1011" s="4" t="s">
        <v>26</v>
      </c>
      <c r="E1011" s="4" t="s">
        <v>86</v>
      </c>
      <c r="F1011" s="7">
        <f>SUM('4.Ведомст'!G26)</f>
        <v>1034.9000000000001</v>
      </c>
      <c r="G1011" s="7">
        <f>SUM('4.Ведомст'!H26)</f>
        <v>1030.9000000000001</v>
      </c>
      <c r="H1011" s="7">
        <f t="shared" si="209"/>
        <v>99.613489226012177</v>
      </c>
    </row>
    <row r="1012" spans="1:8" hidden="1" x14ac:dyDescent="0.25">
      <c r="A1012" s="80" t="s">
        <v>18</v>
      </c>
      <c r="B1012" s="4" t="s">
        <v>100</v>
      </c>
      <c r="C1012" s="4" t="s">
        <v>88</v>
      </c>
      <c r="D1012" s="4" t="s">
        <v>26</v>
      </c>
      <c r="E1012" s="4" t="s">
        <v>105</v>
      </c>
      <c r="F1012" s="7">
        <f>SUM('4.Ведомст'!G90)</f>
        <v>0</v>
      </c>
      <c r="G1012" s="7">
        <f>SUM('4.Ведомст'!H90)</f>
        <v>0</v>
      </c>
      <c r="H1012" s="7" t="e">
        <f t="shared" si="209"/>
        <v>#DIV/0!</v>
      </c>
    </row>
    <row r="1013" spans="1:8" x14ac:dyDescent="0.25">
      <c r="A1013" s="80" t="s">
        <v>18</v>
      </c>
      <c r="B1013" s="4" t="s">
        <v>100</v>
      </c>
      <c r="C1013" s="4" t="s">
        <v>88</v>
      </c>
      <c r="D1013" s="4" t="s">
        <v>26</v>
      </c>
      <c r="E1013" s="4" t="s">
        <v>86</v>
      </c>
      <c r="F1013" s="7">
        <f>SUM('4.Ведомст'!G27+'4.Ведомст'!G51+'4.Ведомст'!G139)</f>
        <v>2595.4</v>
      </c>
      <c r="G1013" s="7">
        <f>SUM('4.Ведомст'!H27+'4.Ведомст'!H51+'4.Ведомст'!H139)</f>
        <v>2868.2000000000003</v>
      </c>
      <c r="H1013" s="7">
        <f t="shared" si="209"/>
        <v>110.51090390691223</v>
      </c>
    </row>
    <row r="1014" spans="1:8" x14ac:dyDescent="0.25">
      <c r="A1014" s="156" t="s">
        <v>18</v>
      </c>
      <c r="B1014" s="4" t="s">
        <v>100</v>
      </c>
      <c r="C1014" s="4" t="s">
        <v>88</v>
      </c>
      <c r="D1014" s="4" t="s">
        <v>9</v>
      </c>
      <c r="E1014" s="4" t="s">
        <v>11</v>
      </c>
      <c r="F1014" s="7">
        <f>SUM('4.Ведомст'!G202)</f>
        <v>0</v>
      </c>
      <c r="G1014" s="7">
        <f>SUM('4.Ведомст'!H202)</f>
        <v>1023.8</v>
      </c>
      <c r="H1014" s="7">
        <v>0</v>
      </c>
    </row>
    <row r="1015" spans="1:8" ht="47.25" hidden="1" x14ac:dyDescent="0.25">
      <c r="A1015" s="80" t="s">
        <v>422</v>
      </c>
      <c r="B1015" s="31" t="s">
        <v>423</v>
      </c>
      <c r="C1015" s="4"/>
      <c r="D1015" s="4"/>
      <c r="E1015" s="4"/>
      <c r="F1015" s="7">
        <f>SUM(F1016)</f>
        <v>0</v>
      </c>
      <c r="G1015" s="7">
        <f>SUM(G1016)</f>
        <v>0</v>
      </c>
      <c r="H1015" s="7" t="e">
        <f t="shared" si="209"/>
        <v>#DIV/0!</v>
      </c>
    </row>
    <row r="1016" spans="1:8" ht="31.5" hidden="1" x14ac:dyDescent="0.25">
      <c r="A1016" s="80" t="s">
        <v>216</v>
      </c>
      <c r="B1016" s="31" t="s">
        <v>423</v>
      </c>
      <c r="C1016" s="4" t="s">
        <v>114</v>
      </c>
      <c r="D1016" s="4" t="s">
        <v>9</v>
      </c>
      <c r="E1016" s="4" t="s">
        <v>20</v>
      </c>
      <c r="F1016" s="7"/>
      <c r="G1016" s="7"/>
      <c r="H1016" s="7" t="e">
        <f t="shared" si="209"/>
        <v>#DIV/0!</v>
      </c>
    </row>
    <row r="1017" spans="1:8" ht="31.5" hidden="1" x14ac:dyDescent="0.25">
      <c r="A1017" s="80" t="s">
        <v>44</v>
      </c>
      <c r="B1017" s="81" t="s">
        <v>200</v>
      </c>
      <c r="C1017" s="81" t="s">
        <v>83</v>
      </c>
      <c r="D1017" s="81" t="s">
        <v>26</v>
      </c>
      <c r="E1017" s="81" t="s">
        <v>9</v>
      </c>
      <c r="F1017" s="9"/>
      <c r="G1017" s="9"/>
      <c r="H1017" s="7" t="e">
        <f t="shared" si="209"/>
        <v>#DIV/0!</v>
      </c>
    </row>
    <row r="1018" spans="1:8" ht="47.25" x14ac:dyDescent="0.25">
      <c r="A1018" s="80" t="s">
        <v>202</v>
      </c>
      <c r="B1018" s="81" t="s">
        <v>473</v>
      </c>
      <c r="C1018" s="81"/>
      <c r="D1018" s="81"/>
      <c r="E1018" s="81"/>
      <c r="F1018" s="9">
        <f>SUM(F1019)</f>
        <v>166.8</v>
      </c>
      <c r="G1018" s="9">
        <f>SUM(G1019)</f>
        <v>166.8</v>
      </c>
      <c r="H1018" s="7">
        <f t="shared" si="209"/>
        <v>100</v>
      </c>
    </row>
    <row r="1019" spans="1:8" x14ac:dyDescent="0.25">
      <c r="A1019" s="80" t="s">
        <v>82</v>
      </c>
      <c r="B1019" s="81" t="s">
        <v>473</v>
      </c>
      <c r="C1019" s="81" t="s">
        <v>83</v>
      </c>
      <c r="D1019" s="81" t="s">
        <v>26</v>
      </c>
      <c r="E1019" s="81" t="s">
        <v>159</v>
      </c>
      <c r="F1019" s="9">
        <f>SUM('4.Ведомст'!G86)</f>
        <v>166.8</v>
      </c>
      <c r="G1019" s="9">
        <f>SUM('4.Ведомст'!H86)</f>
        <v>166.8</v>
      </c>
      <c r="H1019" s="7">
        <f t="shared" si="209"/>
        <v>100</v>
      </c>
    </row>
    <row r="1020" spans="1:8" ht="31.5" x14ac:dyDescent="0.25">
      <c r="A1020" s="80" t="s">
        <v>218</v>
      </c>
      <c r="B1020" s="81" t="s">
        <v>608</v>
      </c>
      <c r="C1020" s="81"/>
      <c r="D1020" s="81"/>
      <c r="E1020" s="81"/>
      <c r="F1020" s="9">
        <f>SUM(F1021:F1024)</f>
        <v>8395.3000000000011</v>
      </c>
      <c r="G1020" s="9">
        <f>SUM(G1021:G1024)</f>
        <v>7891.1</v>
      </c>
      <c r="H1020" s="7">
        <f t="shared" si="209"/>
        <v>93.994258692363573</v>
      </c>
    </row>
    <row r="1021" spans="1:8" ht="63" x14ac:dyDescent="0.25">
      <c r="A1021" s="2" t="s">
        <v>43</v>
      </c>
      <c r="B1021" s="81" t="s">
        <v>608</v>
      </c>
      <c r="C1021" s="81" t="s">
        <v>81</v>
      </c>
      <c r="D1021" s="81" t="s">
        <v>46</v>
      </c>
      <c r="E1021" s="81" t="s">
        <v>9</v>
      </c>
      <c r="F1021" s="9">
        <f>SUM('4.Ведомст'!G146)</f>
        <v>4834</v>
      </c>
      <c r="G1021" s="9">
        <f>SUM('4.Ведомст'!H146)</f>
        <v>4329.8</v>
      </c>
      <c r="H1021" s="7">
        <f t="shared" si="209"/>
        <v>89.569714522134873</v>
      </c>
    </row>
    <row r="1022" spans="1:8" ht="31.5" x14ac:dyDescent="0.25">
      <c r="A1022" s="80" t="s">
        <v>44</v>
      </c>
      <c r="B1022" s="81" t="s">
        <v>608</v>
      </c>
      <c r="C1022" s="81" t="s">
        <v>83</v>
      </c>
      <c r="D1022" s="81" t="s">
        <v>46</v>
      </c>
      <c r="E1022" s="81" t="s">
        <v>9</v>
      </c>
      <c r="F1022" s="9">
        <f>SUM('4.Ведомст'!G147)</f>
        <v>3458.1</v>
      </c>
      <c r="G1022" s="9">
        <f>SUM('4.Ведомст'!H147)</f>
        <v>3458.1</v>
      </c>
      <c r="H1022" s="7">
        <f t="shared" ref="H1022:H1037" si="225">SUM(G1022/F1022*100)</f>
        <v>100</v>
      </c>
    </row>
    <row r="1023" spans="1:8" ht="31.5" x14ac:dyDescent="0.25">
      <c r="A1023" s="111" t="s">
        <v>44</v>
      </c>
      <c r="B1023" s="112" t="s">
        <v>608</v>
      </c>
      <c r="C1023" s="112" t="s">
        <v>83</v>
      </c>
      <c r="D1023" s="112" t="s">
        <v>105</v>
      </c>
      <c r="E1023" s="112" t="s">
        <v>159</v>
      </c>
      <c r="F1023" s="9">
        <f>SUM('4.Ведомст'!G506)</f>
        <v>32.6</v>
      </c>
      <c r="G1023" s="9">
        <f>SUM('4.Ведомст'!H506)</f>
        <v>32.6</v>
      </c>
      <c r="H1023" s="7">
        <f t="shared" si="225"/>
        <v>100</v>
      </c>
    </row>
    <row r="1024" spans="1:8" x14ac:dyDescent="0.25">
      <c r="A1024" s="80" t="s">
        <v>18</v>
      </c>
      <c r="B1024" s="81" t="s">
        <v>608</v>
      </c>
      <c r="C1024" s="81" t="s">
        <v>88</v>
      </c>
      <c r="D1024" s="81" t="s">
        <v>46</v>
      </c>
      <c r="E1024" s="81" t="s">
        <v>9</v>
      </c>
      <c r="F1024" s="9">
        <f>SUM('4.Ведомст'!G148)</f>
        <v>70.599999999999994</v>
      </c>
      <c r="G1024" s="9">
        <f>SUM('4.Ведомст'!H148)</f>
        <v>70.599999999999994</v>
      </c>
      <c r="H1024" s="7">
        <f t="shared" si="225"/>
        <v>100</v>
      </c>
    </row>
    <row r="1025" spans="1:8" ht="221.25" customHeight="1" x14ac:dyDescent="0.25">
      <c r="A1025" s="80" t="s">
        <v>475</v>
      </c>
      <c r="B1025" s="81" t="s">
        <v>476</v>
      </c>
      <c r="C1025" s="31"/>
      <c r="D1025" s="81"/>
      <c r="E1025" s="81"/>
      <c r="F1025" s="9">
        <f>SUM('4.Ведомст'!G78)</f>
        <v>120.7</v>
      </c>
      <c r="G1025" s="9">
        <f>SUM('4.Ведомст'!H78)</f>
        <v>120.7</v>
      </c>
      <c r="H1025" s="7">
        <f t="shared" si="225"/>
        <v>100</v>
      </c>
    </row>
    <row r="1026" spans="1:8" ht="63" x14ac:dyDescent="0.25">
      <c r="A1026" s="80" t="s">
        <v>43</v>
      </c>
      <c r="B1026" s="81" t="s">
        <v>476</v>
      </c>
      <c r="C1026" s="81" t="s">
        <v>81</v>
      </c>
      <c r="D1026" s="81" t="s">
        <v>26</v>
      </c>
      <c r="E1026" s="81" t="s">
        <v>9</v>
      </c>
      <c r="F1026" s="9">
        <f>SUM('4.Ведомст'!G79)</f>
        <v>120.7</v>
      </c>
      <c r="G1026" s="9">
        <f>SUM('4.Ведомст'!H79)</f>
        <v>120.7</v>
      </c>
      <c r="H1026" s="7">
        <f t="shared" si="225"/>
        <v>100</v>
      </c>
    </row>
    <row r="1027" spans="1:8" ht="47.25" x14ac:dyDescent="0.25">
      <c r="A1027" s="80" t="s">
        <v>336</v>
      </c>
      <c r="B1027" s="81" t="s">
        <v>480</v>
      </c>
      <c r="C1027" s="31"/>
      <c r="D1027" s="81"/>
      <c r="E1027" s="81"/>
      <c r="F1027" s="9">
        <f>SUM(F1028:F1033)</f>
        <v>164.99999999999997</v>
      </c>
      <c r="G1027" s="9">
        <f t="shared" ref="G1027" si="226">SUM(G1028:G1033)</f>
        <v>165</v>
      </c>
      <c r="H1027" s="7">
        <f t="shared" si="225"/>
        <v>100.00000000000003</v>
      </c>
    </row>
    <row r="1028" spans="1:8" ht="63" x14ac:dyDescent="0.25">
      <c r="A1028" s="80" t="s">
        <v>43</v>
      </c>
      <c r="B1028" s="81" t="s">
        <v>480</v>
      </c>
      <c r="C1028" s="81" t="s">
        <v>81</v>
      </c>
      <c r="D1028" s="81" t="s">
        <v>159</v>
      </c>
      <c r="E1028" s="81" t="s">
        <v>159</v>
      </c>
      <c r="F1028" s="9">
        <f>SUM('4.Ведомст'!G455)</f>
        <v>151.79999999999998</v>
      </c>
      <c r="G1028" s="9">
        <f>SUM('4.Ведомст'!H455)</f>
        <v>151.80000000000001</v>
      </c>
      <c r="H1028" s="7">
        <f t="shared" si="225"/>
        <v>100.00000000000003</v>
      </c>
    </row>
    <row r="1029" spans="1:8" x14ac:dyDescent="0.25">
      <c r="A1029" s="80" t="s">
        <v>82</v>
      </c>
      <c r="B1029" s="81" t="s">
        <v>480</v>
      </c>
      <c r="C1029" s="81" t="s">
        <v>83</v>
      </c>
      <c r="D1029" s="81" t="s">
        <v>159</v>
      </c>
      <c r="E1029" s="81" t="s">
        <v>159</v>
      </c>
      <c r="F1029" s="9">
        <f>SUM('4.Ведомст'!G456)</f>
        <v>9.5</v>
      </c>
      <c r="G1029" s="9">
        <f>SUM('4.Ведомст'!H456)</f>
        <v>9.5</v>
      </c>
      <c r="H1029" s="7">
        <f t="shared" si="225"/>
        <v>100</v>
      </c>
    </row>
    <row r="1030" spans="1:8" hidden="1" x14ac:dyDescent="0.25">
      <c r="A1030" s="80"/>
      <c r="B1030" s="81" t="s">
        <v>814</v>
      </c>
      <c r="C1030" s="81"/>
      <c r="D1030" s="81"/>
      <c r="E1030" s="81"/>
      <c r="F1030" s="9">
        <f>SUM(F1031)</f>
        <v>0</v>
      </c>
      <c r="G1030" s="9">
        <f t="shared" ref="G1030" si="227">SUM(G1031)</f>
        <v>0</v>
      </c>
      <c r="H1030" s="7" t="e">
        <f t="shared" si="225"/>
        <v>#DIV/0!</v>
      </c>
    </row>
    <row r="1031" spans="1:8" ht="63" hidden="1" x14ac:dyDescent="0.25">
      <c r="A1031" s="80" t="s">
        <v>43</v>
      </c>
      <c r="B1031" s="81" t="s">
        <v>814</v>
      </c>
      <c r="C1031" s="81" t="s">
        <v>81</v>
      </c>
      <c r="D1031" s="81" t="s">
        <v>26</v>
      </c>
      <c r="E1031" s="81" t="s">
        <v>9</v>
      </c>
      <c r="F1031" s="9">
        <f>SUM('4.Ведомст'!G82)</f>
        <v>0</v>
      </c>
      <c r="G1031" s="9">
        <f>SUM('4.Ведомст'!H82)</f>
        <v>0</v>
      </c>
      <c r="H1031" s="7" t="e">
        <f t="shared" si="225"/>
        <v>#DIV/0!</v>
      </c>
    </row>
    <row r="1032" spans="1:8" x14ac:dyDescent="0.25">
      <c r="A1032" s="153" t="s">
        <v>18</v>
      </c>
      <c r="B1032" s="31" t="s">
        <v>414</v>
      </c>
      <c r="C1032" s="154" t="s">
        <v>88</v>
      </c>
      <c r="D1032" s="154" t="s">
        <v>46</v>
      </c>
      <c r="E1032" s="154" t="s">
        <v>162</v>
      </c>
      <c r="F1032" s="9">
        <f>SUM('4.Ведомст'!G161)</f>
        <v>3.7</v>
      </c>
      <c r="G1032" s="9">
        <f>SUM('4.Ведомст'!H161)</f>
        <v>3.7</v>
      </c>
      <c r="H1032" s="7">
        <f t="shared" si="225"/>
        <v>100</v>
      </c>
    </row>
    <row r="1033" spans="1:8" hidden="1" x14ac:dyDescent="0.25">
      <c r="A1033" s="80" t="s">
        <v>18</v>
      </c>
      <c r="B1033" s="31" t="s">
        <v>414</v>
      </c>
      <c r="C1033" s="81" t="s">
        <v>88</v>
      </c>
      <c r="D1033" s="81" t="s">
        <v>9</v>
      </c>
      <c r="E1033" s="81" t="s">
        <v>20</v>
      </c>
      <c r="F1033" s="9">
        <f>SUM('4.Ведомст'!G297)</f>
        <v>0</v>
      </c>
      <c r="G1033" s="9">
        <f>SUM('4.Ведомст'!H297)</f>
        <v>0</v>
      </c>
      <c r="H1033" s="7"/>
    </row>
    <row r="1034" spans="1:8" ht="78.75" hidden="1" x14ac:dyDescent="0.25">
      <c r="A1034" s="80" t="s">
        <v>735</v>
      </c>
      <c r="B1034" s="31" t="s">
        <v>734</v>
      </c>
      <c r="C1034" s="31"/>
      <c r="D1034" s="37"/>
      <c r="E1034" s="37"/>
      <c r="F1034" s="9" t="e">
        <f>SUM(F1035)</f>
        <v>#REF!</v>
      </c>
      <c r="G1034" s="9">
        <f t="shared" ref="G1034" si="228">SUM(G1035)</f>
        <v>0</v>
      </c>
      <c r="H1034" s="7" t="e">
        <f t="shared" si="225"/>
        <v>#REF!</v>
      </c>
    </row>
    <row r="1035" spans="1:8" ht="63" hidden="1" x14ac:dyDescent="0.25">
      <c r="A1035" s="80" t="s">
        <v>43</v>
      </c>
      <c r="B1035" s="31" t="s">
        <v>734</v>
      </c>
      <c r="C1035" s="31">
        <v>100</v>
      </c>
      <c r="D1035" s="81" t="s">
        <v>23</v>
      </c>
      <c r="E1035" s="81" t="s">
        <v>9</v>
      </c>
      <c r="F1035" s="9" t="e">
        <f>SUM('4.Ведомст'!#REF!)</f>
        <v>#REF!</v>
      </c>
      <c r="G1035" s="71"/>
      <c r="H1035" s="7" t="e">
        <f t="shared" si="225"/>
        <v>#REF!</v>
      </c>
    </row>
    <row r="1036" spans="1:8" hidden="1" x14ac:dyDescent="0.25">
      <c r="A1036" s="72" t="s">
        <v>670</v>
      </c>
      <c r="B1036" s="31"/>
      <c r="C1036" s="81"/>
      <c r="D1036" s="81"/>
      <c r="E1036" s="81"/>
      <c r="F1036" s="9"/>
      <c r="G1036" s="10"/>
      <c r="H1036" s="7"/>
    </row>
    <row r="1037" spans="1:8" s="27" customFormat="1" ht="14.25" customHeight="1" x14ac:dyDescent="0.25">
      <c r="A1037" s="23" t="s">
        <v>180</v>
      </c>
      <c r="B1037" s="24"/>
      <c r="C1037" s="24"/>
      <c r="D1037" s="24"/>
      <c r="E1037" s="24"/>
      <c r="F1037" s="26">
        <f>SUM(F6+F10+F20+F109+F116+F128+F132+F136+F157+F163+F170+F174+F184+F189+F208+F257+F266+F290+F303+F312+F326+F350+F373+F396+F400+F514+F523+F536+F539+F544+F547+F557+F760+F860+F914+F918+F922+F937+F942+F950+F957+F982)+F966+F961+F380+F953+F1036+F974+F511+F167</f>
        <v>8109437.3999999994</v>
      </c>
      <c r="G1037" s="26">
        <f>SUM(G6+G10+G20+G109+G116+G128+G132+G136+G157+G163+G170+G174+G184+G189+G208+G257+G266+G290+G303+G312+G326+G350+G373+G396+G400+G514+G523+G536+G539+G544+G547+G557+G760+G860+G914+G918+G922+G937+G942+G950+G957+G982)+G966+G961+G380+G953+G1036+G974+G511+G167</f>
        <v>7989785</v>
      </c>
      <c r="H1037" s="26">
        <f t="shared" si="225"/>
        <v>98.5245289642411</v>
      </c>
    </row>
    <row r="1038" spans="1:8" ht="15" customHeight="1" x14ac:dyDescent="0.25"/>
    <row r="1039" spans="1:8" hidden="1" x14ac:dyDescent="0.25">
      <c r="F1039" s="61">
        <f>SUM('4.Ведомст'!G1411)</f>
        <v>8109437.4000000004</v>
      </c>
      <c r="G1039" s="61">
        <f>SUM('4.Ведомст'!H1411)</f>
        <v>7989785</v>
      </c>
      <c r="H1039" s="61">
        <f>SUM('4.Ведомст'!I1411)</f>
        <v>98.524528964241085</v>
      </c>
    </row>
    <row r="1040" spans="1:8" hidden="1" x14ac:dyDescent="0.25">
      <c r="F1040" s="61"/>
      <c r="G1040" s="61"/>
      <c r="H1040" s="61"/>
    </row>
    <row r="1041" spans="6:8" hidden="1" x14ac:dyDescent="0.25">
      <c r="F1041" s="107">
        <f>SUM(F1039-F1037)</f>
        <v>9.3132257461547852E-10</v>
      </c>
      <c r="G1041" s="107">
        <f t="shared" ref="G1041:H1041" si="229">SUM(G1039-G1037)</f>
        <v>0</v>
      </c>
      <c r="H1041" s="107">
        <f t="shared" si="229"/>
        <v>-1.4210854715202004E-14</v>
      </c>
    </row>
    <row r="1042" spans="6:8" hidden="1" x14ac:dyDescent="0.25"/>
    <row r="1043" spans="6:8" hidden="1" x14ac:dyDescent="0.25"/>
    <row r="1044" spans="6:8" hidden="1" x14ac:dyDescent="0.25"/>
  </sheetData>
  <mergeCells count="1">
    <mergeCell ref="A3:H3"/>
  </mergeCells>
  <pageMargins left="0.70866141732283472" right="0.11811023622047245" top="0.55118110236220474" bottom="0" header="0.11811023622047245" footer="0"/>
  <pageSetup paperSize="9" scale="79" fitToHeight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1"/>
  <sheetViews>
    <sheetView tabSelected="1" zoomScale="90" zoomScaleNormal="9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P54" sqref="P54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8" width="20.140625" style="18" customWidth="1"/>
    <col min="9" max="9" width="17" style="18" customWidth="1"/>
    <col min="10" max="16384" width="9.140625" style="8"/>
  </cols>
  <sheetData>
    <row r="1" spans="1:9" x14ac:dyDescent="0.25">
      <c r="A1" s="12"/>
      <c r="F1" s="1"/>
      <c r="H1" s="1"/>
      <c r="I1" s="1" t="s">
        <v>890</v>
      </c>
    </row>
    <row r="2" spans="1:9" x14ac:dyDescent="0.25">
      <c r="A2" s="16"/>
      <c r="F2" s="1"/>
      <c r="H2" s="1"/>
      <c r="I2" s="1" t="s">
        <v>1008</v>
      </c>
    </row>
    <row r="3" spans="1:9" ht="36.75" customHeight="1" x14ac:dyDescent="0.25">
      <c r="B3" s="19" t="s">
        <v>1399</v>
      </c>
      <c r="C3" s="18"/>
      <c r="D3" s="18"/>
      <c r="E3" s="18"/>
      <c r="F3" s="18"/>
    </row>
    <row r="4" spans="1:9" x14ac:dyDescent="0.25">
      <c r="B4" s="20"/>
      <c r="I4" s="18" t="s">
        <v>456</v>
      </c>
    </row>
    <row r="5" spans="1:9" x14ac:dyDescent="0.25">
      <c r="A5" s="289" t="s">
        <v>0</v>
      </c>
      <c r="B5" s="290" t="s">
        <v>1</v>
      </c>
      <c r="C5" s="290"/>
      <c r="D5" s="290"/>
      <c r="E5" s="290"/>
      <c r="F5" s="290"/>
      <c r="G5" s="291" t="s">
        <v>1004</v>
      </c>
      <c r="H5" s="291" t="s">
        <v>1005</v>
      </c>
      <c r="I5" s="293" t="s">
        <v>1003</v>
      </c>
    </row>
    <row r="6" spans="1:9" ht="63" x14ac:dyDescent="0.25">
      <c r="A6" s="289"/>
      <c r="B6" s="4" t="s">
        <v>2</v>
      </c>
      <c r="C6" s="22" t="s">
        <v>3</v>
      </c>
      <c r="D6" s="22" t="s">
        <v>4</v>
      </c>
      <c r="E6" s="22" t="s">
        <v>5</v>
      </c>
      <c r="F6" s="22" t="s">
        <v>152</v>
      </c>
      <c r="G6" s="292"/>
      <c r="H6" s="292"/>
      <c r="I6" s="294"/>
    </row>
    <row r="7" spans="1:9" s="27" customFormat="1" x14ac:dyDescent="0.25">
      <c r="A7" s="23" t="s">
        <v>77</v>
      </c>
      <c r="B7" s="24" t="s">
        <v>78</v>
      </c>
      <c r="C7" s="25"/>
      <c r="D7" s="25"/>
      <c r="E7" s="25"/>
      <c r="F7" s="25"/>
      <c r="G7" s="26">
        <f>SUM(G8)+G29</f>
        <v>25414.6</v>
      </c>
      <c r="H7" s="26">
        <f t="shared" ref="H7" si="0">SUM(H8)+H29</f>
        <v>24937.3</v>
      </c>
      <c r="I7" s="26">
        <f>SUM(H7/G7*100)</f>
        <v>98.12194565328592</v>
      </c>
    </row>
    <row r="8" spans="1:9" x14ac:dyDescent="0.25">
      <c r="A8" s="80" t="s">
        <v>79</v>
      </c>
      <c r="B8" s="4"/>
      <c r="C8" s="4" t="s">
        <v>26</v>
      </c>
      <c r="D8" s="4"/>
      <c r="E8" s="4"/>
      <c r="F8" s="4"/>
      <c r="G8" s="7">
        <f>SUM(G9+G17)</f>
        <v>25409.199999999997</v>
      </c>
      <c r="H8" s="7">
        <f>SUM(H9+H17)</f>
        <v>24931.899999999998</v>
      </c>
      <c r="I8" s="7">
        <f t="shared" ref="I8:I71" si="1">SUM(H8/G8*100)</f>
        <v>98.121546526454978</v>
      </c>
    </row>
    <row r="9" spans="1:9" ht="47.25" x14ac:dyDescent="0.25">
      <c r="A9" s="80" t="s">
        <v>80</v>
      </c>
      <c r="B9" s="4"/>
      <c r="C9" s="4" t="s">
        <v>26</v>
      </c>
      <c r="D9" s="4" t="s">
        <v>46</v>
      </c>
      <c r="E9" s="4"/>
      <c r="F9" s="4"/>
      <c r="G9" s="7">
        <f>SUM(G10)</f>
        <v>20410.099999999999</v>
      </c>
      <c r="H9" s="7">
        <f>SUM(H10)</f>
        <v>20046.599999999999</v>
      </c>
      <c r="I9" s="7">
        <f t="shared" si="1"/>
        <v>98.219019015095469</v>
      </c>
    </row>
    <row r="10" spans="1:9" x14ac:dyDescent="0.25">
      <c r="A10" s="80" t="s">
        <v>181</v>
      </c>
      <c r="B10" s="4"/>
      <c r="C10" s="4" t="s">
        <v>26</v>
      </c>
      <c r="D10" s="4" t="s">
        <v>46</v>
      </c>
      <c r="E10" s="4" t="s">
        <v>182</v>
      </c>
      <c r="F10" s="4"/>
      <c r="G10" s="7">
        <f>SUM(G11)+G15</f>
        <v>20410.099999999999</v>
      </c>
      <c r="H10" s="7">
        <f>SUM(H11)+H15</f>
        <v>20046.599999999999</v>
      </c>
      <c r="I10" s="7">
        <f t="shared" si="1"/>
        <v>98.219019015095469</v>
      </c>
    </row>
    <row r="11" spans="1:9" x14ac:dyDescent="0.25">
      <c r="A11" s="80" t="s">
        <v>72</v>
      </c>
      <c r="B11" s="4"/>
      <c r="C11" s="4" t="s">
        <v>26</v>
      </c>
      <c r="D11" s="4" t="s">
        <v>46</v>
      </c>
      <c r="E11" s="4" t="s">
        <v>96</v>
      </c>
      <c r="F11" s="4"/>
      <c r="G11" s="7">
        <f>SUM(G12+G13)+G14</f>
        <v>18285.399999999998</v>
      </c>
      <c r="H11" s="7">
        <f>SUM(H12+H13)+H14</f>
        <v>17931.5</v>
      </c>
      <c r="I11" s="7">
        <f t="shared" si="1"/>
        <v>98.064576109901907</v>
      </c>
    </row>
    <row r="12" spans="1:9" ht="47.25" x14ac:dyDescent="0.25">
      <c r="A12" s="2" t="s">
        <v>43</v>
      </c>
      <c r="B12" s="4"/>
      <c r="C12" s="4" t="s">
        <v>26</v>
      </c>
      <c r="D12" s="4" t="s">
        <v>46</v>
      </c>
      <c r="E12" s="4" t="s">
        <v>96</v>
      </c>
      <c r="F12" s="4" t="s">
        <v>81</v>
      </c>
      <c r="G12" s="7">
        <v>18269.8</v>
      </c>
      <c r="H12" s="7">
        <v>17931.5</v>
      </c>
      <c r="I12" s="7">
        <f t="shared" si="1"/>
        <v>98.148310326330886</v>
      </c>
    </row>
    <row r="13" spans="1:9" ht="31.5" x14ac:dyDescent="0.25">
      <c r="A13" s="80" t="s">
        <v>44</v>
      </c>
      <c r="B13" s="4"/>
      <c r="C13" s="4" t="s">
        <v>26</v>
      </c>
      <c r="D13" s="4" t="s">
        <v>46</v>
      </c>
      <c r="E13" s="4" t="s">
        <v>96</v>
      </c>
      <c r="F13" s="4" t="s">
        <v>83</v>
      </c>
      <c r="G13" s="9">
        <v>15.6</v>
      </c>
      <c r="H13" s="9">
        <v>0</v>
      </c>
      <c r="I13" s="7">
        <f t="shared" si="1"/>
        <v>0</v>
      </c>
    </row>
    <row r="14" spans="1:9" hidden="1" x14ac:dyDescent="0.25">
      <c r="A14" s="80" t="s">
        <v>34</v>
      </c>
      <c r="B14" s="4"/>
      <c r="C14" s="4" t="s">
        <v>26</v>
      </c>
      <c r="D14" s="4" t="s">
        <v>46</v>
      </c>
      <c r="E14" s="4" t="s">
        <v>96</v>
      </c>
      <c r="F14" s="4" t="s">
        <v>91</v>
      </c>
      <c r="G14" s="9"/>
      <c r="H14" s="9"/>
      <c r="I14" s="7"/>
    </row>
    <row r="15" spans="1:9" x14ac:dyDescent="0.25">
      <c r="A15" s="80" t="s">
        <v>84</v>
      </c>
      <c r="B15" s="4"/>
      <c r="C15" s="4" t="s">
        <v>26</v>
      </c>
      <c r="D15" s="4" t="s">
        <v>46</v>
      </c>
      <c r="E15" s="4" t="s">
        <v>97</v>
      </c>
      <c r="F15" s="4"/>
      <c r="G15" s="7">
        <f>SUM(G16)</f>
        <v>2124.6999999999998</v>
      </c>
      <c r="H15" s="7">
        <f>SUM(H16)</f>
        <v>2115.1</v>
      </c>
      <c r="I15" s="7">
        <f t="shared" si="1"/>
        <v>99.548171506565637</v>
      </c>
    </row>
    <row r="16" spans="1:9" ht="47.25" x14ac:dyDescent="0.25">
      <c r="A16" s="2" t="s">
        <v>43</v>
      </c>
      <c r="B16" s="4"/>
      <c r="C16" s="4" t="s">
        <v>26</v>
      </c>
      <c r="D16" s="4" t="s">
        <v>46</v>
      </c>
      <c r="E16" s="4" t="s">
        <v>97</v>
      </c>
      <c r="F16" s="4" t="s">
        <v>81</v>
      </c>
      <c r="G16" s="7">
        <v>2124.6999999999998</v>
      </c>
      <c r="H16" s="7">
        <v>2115.1</v>
      </c>
      <c r="I16" s="7">
        <f t="shared" si="1"/>
        <v>99.548171506565637</v>
      </c>
    </row>
    <row r="17" spans="1:9" x14ac:dyDescent="0.25">
      <c r="A17" s="80" t="s">
        <v>85</v>
      </c>
      <c r="B17" s="4"/>
      <c r="C17" s="4" t="s">
        <v>26</v>
      </c>
      <c r="D17" s="4" t="s">
        <v>86</v>
      </c>
      <c r="E17" s="4"/>
      <c r="F17" s="4"/>
      <c r="G17" s="7">
        <f>SUM(G18)</f>
        <v>4999.1000000000004</v>
      </c>
      <c r="H17" s="7">
        <f>SUM(H18)</f>
        <v>4885.3</v>
      </c>
      <c r="I17" s="7">
        <f t="shared" si="1"/>
        <v>97.723590246244314</v>
      </c>
    </row>
    <row r="18" spans="1:9" x14ac:dyDescent="0.25">
      <c r="A18" s="80" t="s">
        <v>181</v>
      </c>
      <c r="B18" s="4"/>
      <c r="C18" s="4" t="s">
        <v>26</v>
      </c>
      <c r="D18" s="4" t="s">
        <v>86</v>
      </c>
      <c r="E18" s="4" t="s">
        <v>182</v>
      </c>
      <c r="F18" s="4"/>
      <c r="G18" s="7">
        <f>SUM(G19+G22+G24)</f>
        <v>4999.1000000000004</v>
      </c>
      <c r="H18" s="7">
        <f>SUM(H19+H22+H24)</f>
        <v>4885.3</v>
      </c>
      <c r="I18" s="7">
        <f t="shared" si="1"/>
        <v>97.723590246244314</v>
      </c>
    </row>
    <row r="19" spans="1:9" x14ac:dyDescent="0.25">
      <c r="A19" s="80" t="s">
        <v>87</v>
      </c>
      <c r="B19" s="4"/>
      <c r="C19" s="4" t="s">
        <v>26</v>
      </c>
      <c r="D19" s="4" t="s">
        <v>86</v>
      </c>
      <c r="E19" s="4" t="s">
        <v>98</v>
      </c>
      <c r="F19" s="4"/>
      <c r="G19" s="9">
        <f>SUM(G20:G21)</f>
        <v>292</v>
      </c>
      <c r="H19" s="9">
        <f>SUM(H20:H21)</f>
        <v>277.89999999999998</v>
      </c>
      <c r="I19" s="7">
        <f t="shared" si="1"/>
        <v>95.171232876712324</v>
      </c>
    </row>
    <row r="20" spans="1:9" ht="31.5" x14ac:dyDescent="0.25">
      <c r="A20" s="80" t="s">
        <v>44</v>
      </c>
      <c r="B20" s="4"/>
      <c r="C20" s="4" t="s">
        <v>26</v>
      </c>
      <c r="D20" s="4" t="s">
        <v>86</v>
      </c>
      <c r="E20" s="4" t="s">
        <v>98</v>
      </c>
      <c r="F20" s="4" t="s">
        <v>83</v>
      </c>
      <c r="G20" s="9">
        <v>283</v>
      </c>
      <c r="H20" s="9">
        <v>269</v>
      </c>
      <c r="I20" s="7">
        <f t="shared" si="1"/>
        <v>95.053003533568898</v>
      </c>
    </row>
    <row r="21" spans="1:9" x14ac:dyDescent="0.25">
      <c r="A21" s="80" t="s">
        <v>18</v>
      </c>
      <c r="B21" s="4"/>
      <c r="C21" s="4" t="s">
        <v>26</v>
      </c>
      <c r="D21" s="4" t="s">
        <v>86</v>
      </c>
      <c r="E21" s="4" t="s">
        <v>98</v>
      </c>
      <c r="F21" s="4" t="s">
        <v>88</v>
      </c>
      <c r="G21" s="9">
        <v>9</v>
      </c>
      <c r="H21" s="9">
        <v>8.9</v>
      </c>
      <c r="I21" s="7">
        <f t="shared" si="1"/>
        <v>98.888888888888886</v>
      </c>
    </row>
    <row r="22" spans="1:9" ht="31.5" x14ac:dyDescent="0.25">
      <c r="A22" s="80" t="s">
        <v>89</v>
      </c>
      <c r="B22" s="4"/>
      <c r="C22" s="4" t="s">
        <v>26</v>
      </c>
      <c r="D22" s="4" t="s">
        <v>86</v>
      </c>
      <c r="E22" s="4" t="s">
        <v>99</v>
      </c>
      <c r="F22" s="4"/>
      <c r="G22" s="9">
        <f>SUM(G23)</f>
        <v>326.10000000000002</v>
      </c>
      <c r="H22" s="9">
        <f>SUM(H23)</f>
        <v>325.89999999999998</v>
      </c>
      <c r="I22" s="7">
        <f t="shared" si="1"/>
        <v>99.93866911990186</v>
      </c>
    </row>
    <row r="23" spans="1:9" ht="31.5" x14ac:dyDescent="0.25">
      <c r="A23" s="80" t="s">
        <v>44</v>
      </c>
      <c r="B23" s="4"/>
      <c r="C23" s="4" t="s">
        <v>26</v>
      </c>
      <c r="D23" s="4" t="s">
        <v>86</v>
      </c>
      <c r="E23" s="4" t="s">
        <v>99</v>
      </c>
      <c r="F23" s="4" t="s">
        <v>83</v>
      </c>
      <c r="G23" s="9">
        <v>326.10000000000002</v>
      </c>
      <c r="H23" s="9">
        <v>325.89999999999998</v>
      </c>
      <c r="I23" s="7">
        <f t="shared" si="1"/>
        <v>99.93866911990186</v>
      </c>
    </row>
    <row r="24" spans="1:9" ht="31.5" x14ac:dyDescent="0.25">
      <c r="A24" s="80" t="s">
        <v>90</v>
      </c>
      <c r="B24" s="4"/>
      <c r="C24" s="4" t="s">
        <v>26</v>
      </c>
      <c r="D24" s="4" t="s">
        <v>86</v>
      </c>
      <c r="E24" s="4" t="s">
        <v>100</v>
      </c>
      <c r="F24" s="4"/>
      <c r="G24" s="7">
        <f>SUM(G25:G27)</f>
        <v>4381</v>
      </c>
      <c r="H24" s="7">
        <f>SUM(H25:H27)</f>
        <v>4281.5</v>
      </c>
      <c r="I24" s="7">
        <f t="shared" si="1"/>
        <v>97.728829034467012</v>
      </c>
    </row>
    <row r="25" spans="1:9" ht="28.5" customHeight="1" x14ac:dyDescent="0.25">
      <c r="A25" s="80" t="s">
        <v>44</v>
      </c>
      <c r="B25" s="4"/>
      <c r="C25" s="4" t="s">
        <v>26</v>
      </c>
      <c r="D25" s="4" t="s">
        <v>86</v>
      </c>
      <c r="E25" s="4" t="s">
        <v>100</v>
      </c>
      <c r="F25" s="4" t="s">
        <v>83</v>
      </c>
      <c r="G25" s="7">
        <v>3346.1</v>
      </c>
      <c r="H25" s="7">
        <v>3250.6</v>
      </c>
      <c r="I25" s="7">
        <f t="shared" si="1"/>
        <v>97.145931083948483</v>
      </c>
    </row>
    <row r="26" spans="1:9" ht="21" customHeight="1" x14ac:dyDescent="0.25">
      <c r="A26" s="80" t="s">
        <v>34</v>
      </c>
      <c r="B26" s="4"/>
      <c r="C26" s="4" t="s">
        <v>26</v>
      </c>
      <c r="D26" s="4" t="s">
        <v>86</v>
      </c>
      <c r="E26" s="4" t="s">
        <v>100</v>
      </c>
      <c r="F26" s="4" t="s">
        <v>91</v>
      </c>
      <c r="G26" s="7">
        <v>1034.9000000000001</v>
      </c>
      <c r="H26" s="7">
        <v>1030.9000000000001</v>
      </c>
      <c r="I26" s="7">
        <f t="shared" si="1"/>
        <v>99.613489226012177</v>
      </c>
    </row>
    <row r="27" spans="1:9" ht="22.5" hidden="1" customHeight="1" x14ac:dyDescent="0.25">
      <c r="A27" s="80" t="s">
        <v>18</v>
      </c>
      <c r="B27" s="4"/>
      <c r="C27" s="4" t="s">
        <v>26</v>
      </c>
      <c r="D27" s="4" t="s">
        <v>86</v>
      </c>
      <c r="E27" s="4" t="s">
        <v>100</v>
      </c>
      <c r="F27" s="4" t="s">
        <v>88</v>
      </c>
      <c r="G27" s="7"/>
      <c r="H27" s="7"/>
      <c r="I27" s="7" t="e">
        <f t="shared" si="1"/>
        <v>#DIV/0!</v>
      </c>
    </row>
    <row r="28" spans="1:9" ht="22.5" customHeight="1" x14ac:dyDescent="0.25">
      <c r="A28" s="80" t="s">
        <v>104</v>
      </c>
      <c r="B28" s="4"/>
      <c r="C28" s="4" t="s">
        <v>105</v>
      </c>
      <c r="D28" s="4"/>
      <c r="E28" s="4"/>
      <c r="F28" s="4"/>
      <c r="G28" s="7">
        <f t="shared" ref="G28:H31" si="2">SUM(G29)</f>
        <v>5.4</v>
      </c>
      <c r="H28" s="7">
        <f t="shared" si="2"/>
        <v>5.4</v>
      </c>
      <c r="I28" s="7">
        <f t="shared" si="1"/>
        <v>100</v>
      </c>
    </row>
    <row r="29" spans="1:9" ht="22.5" customHeight="1" x14ac:dyDescent="0.25">
      <c r="A29" s="2" t="s">
        <v>741</v>
      </c>
      <c r="B29" s="22"/>
      <c r="C29" s="106" t="s">
        <v>105</v>
      </c>
      <c r="D29" s="106" t="s">
        <v>159</v>
      </c>
      <c r="E29" s="4"/>
      <c r="F29" s="4"/>
      <c r="G29" s="7">
        <f t="shared" si="2"/>
        <v>5.4</v>
      </c>
      <c r="H29" s="7">
        <f t="shared" si="2"/>
        <v>5.4</v>
      </c>
      <c r="I29" s="7">
        <f t="shared" si="1"/>
        <v>100</v>
      </c>
    </row>
    <row r="30" spans="1:9" ht="22.5" customHeight="1" x14ac:dyDescent="0.25">
      <c r="A30" s="80" t="s">
        <v>181</v>
      </c>
      <c r="B30" s="4"/>
      <c r="C30" s="106" t="s">
        <v>105</v>
      </c>
      <c r="D30" s="106" t="s">
        <v>159</v>
      </c>
      <c r="E30" s="4" t="s">
        <v>182</v>
      </c>
      <c r="F30" s="4"/>
      <c r="G30" s="7">
        <f t="shared" si="2"/>
        <v>5.4</v>
      </c>
      <c r="H30" s="7">
        <f t="shared" si="2"/>
        <v>5.4</v>
      </c>
      <c r="I30" s="7">
        <f t="shared" si="1"/>
        <v>100</v>
      </c>
    </row>
    <row r="31" spans="1:9" ht="31.5" customHeight="1" x14ac:dyDescent="0.25">
      <c r="A31" s="80" t="s">
        <v>90</v>
      </c>
      <c r="B31" s="4"/>
      <c r="C31" s="106" t="s">
        <v>105</v>
      </c>
      <c r="D31" s="106" t="s">
        <v>159</v>
      </c>
      <c r="E31" s="4" t="s">
        <v>100</v>
      </c>
      <c r="F31" s="4"/>
      <c r="G31" s="7">
        <f t="shared" si="2"/>
        <v>5.4</v>
      </c>
      <c r="H31" s="7">
        <f t="shared" si="2"/>
        <v>5.4</v>
      </c>
      <c r="I31" s="7">
        <f t="shared" si="1"/>
        <v>100</v>
      </c>
    </row>
    <row r="32" spans="1:9" ht="29.25" customHeight="1" x14ac:dyDescent="0.25">
      <c r="A32" s="80" t="s">
        <v>44</v>
      </c>
      <c r="B32" s="4"/>
      <c r="C32" s="106" t="s">
        <v>105</v>
      </c>
      <c r="D32" s="106" t="s">
        <v>159</v>
      </c>
      <c r="E32" s="4" t="s">
        <v>100</v>
      </c>
      <c r="F32" s="4" t="s">
        <v>83</v>
      </c>
      <c r="G32" s="7">
        <v>5.4</v>
      </c>
      <c r="H32" s="7">
        <v>5.4</v>
      </c>
      <c r="I32" s="7">
        <f t="shared" si="1"/>
        <v>100</v>
      </c>
    </row>
    <row r="33" spans="1:9" s="27" customFormat="1" x14ac:dyDescent="0.25">
      <c r="A33" s="23" t="s">
        <v>92</v>
      </c>
      <c r="B33" s="24" t="s">
        <v>93</v>
      </c>
      <c r="C33" s="24"/>
      <c r="D33" s="24"/>
      <c r="E33" s="24"/>
      <c r="F33" s="24"/>
      <c r="G33" s="26">
        <f>SUM(G34)</f>
        <v>10073.1</v>
      </c>
      <c r="H33" s="26">
        <f>SUM(H34)</f>
        <v>10041.700000000001</v>
      </c>
      <c r="I33" s="7">
        <f t="shared" si="1"/>
        <v>99.688278682828525</v>
      </c>
    </row>
    <row r="34" spans="1:9" x14ac:dyDescent="0.25">
      <c r="A34" s="80" t="s">
        <v>79</v>
      </c>
      <c r="B34" s="4"/>
      <c r="C34" s="4" t="s">
        <v>26</v>
      </c>
      <c r="D34" s="4"/>
      <c r="E34" s="4"/>
      <c r="F34" s="4"/>
      <c r="G34" s="7">
        <f>SUM(G35)+G42</f>
        <v>10073.1</v>
      </c>
      <c r="H34" s="7">
        <f>SUM(H35)+H42</f>
        <v>10041.700000000001</v>
      </c>
      <c r="I34" s="7">
        <f t="shared" si="1"/>
        <v>99.688278682828525</v>
      </c>
    </row>
    <row r="35" spans="1:9" ht="31.5" x14ac:dyDescent="0.25">
      <c r="A35" s="80" t="s">
        <v>94</v>
      </c>
      <c r="B35" s="4"/>
      <c r="C35" s="4" t="s">
        <v>26</v>
      </c>
      <c r="D35" s="4" t="s">
        <v>70</v>
      </c>
      <c r="E35" s="4"/>
      <c r="F35" s="4"/>
      <c r="G35" s="7">
        <f>SUM(G36)</f>
        <v>8917.3000000000011</v>
      </c>
      <c r="H35" s="7">
        <f>SUM(H36)</f>
        <v>8911.3000000000011</v>
      </c>
      <c r="I35" s="7">
        <f t="shared" si="1"/>
        <v>99.932715059491102</v>
      </c>
    </row>
    <row r="36" spans="1:9" x14ac:dyDescent="0.25">
      <c r="A36" s="80" t="s">
        <v>181</v>
      </c>
      <c r="B36" s="4"/>
      <c r="C36" s="4" t="s">
        <v>26</v>
      </c>
      <c r="D36" s="4" t="s">
        <v>70</v>
      </c>
      <c r="E36" s="4" t="s">
        <v>182</v>
      </c>
      <c r="F36" s="4"/>
      <c r="G36" s="7">
        <f>SUM(G37+G40)</f>
        <v>8917.3000000000011</v>
      </c>
      <c r="H36" s="7">
        <f>SUM(H37+H40)</f>
        <v>8911.3000000000011</v>
      </c>
      <c r="I36" s="7">
        <f t="shared" si="1"/>
        <v>99.932715059491102</v>
      </c>
    </row>
    <row r="37" spans="1:9" ht="31.5" x14ac:dyDescent="0.25">
      <c r="A37" s="80" t="s">
        <v>183</v>
      </c>
      <c r="B37" s="4"/>
      <c r="C37" s="4" t="s">
        <v>26</v>
      </c>
      <c r="D37" s="4" t="s">
        <v>70</v>
      </c>
      <c r="E37" s="4" t="s">
        <v>101</v>
      </c>
      <c r="F37" s="4"/>
      <c r="G37" s="7">
        <f>SUM(G38:G39)</f>
        <v>7567.4000000000005</v>
      </c>
      <c r="H37" s="7">
        <f>SUM(H38:H39)</f>
        <v>7562.4000000000005</v>
      </c>
      <c r="I37" s="7">
        <f t="shared" si="1"/>
        <v>99.933927108385973</v>
      </c>
    </row>
    <row r="38" spans="1:9" ht="47.25" x14ac:dyDescent="0.25">
      <c r="A38" s="2" t="s">
        <v>43</v>
      </c>
      <c r="B38" s="4"/>
      <c r="C38" s="4" t="s">
        <v>26</v>
      </c>
      <c r="D38" s="4" t="s">
        <v>70</v>
      </c>
      <c r="E38" s="4" t="s">
        <v>101</v>
      </c>
      <c r="F38" s="4" t="s">
        <v>81</v>
      </c>
      <c r="G38" s="7">
        <v>7564.3</v>
      </c>
      <c r="H38" s="7">
        <v>7559.3</v>
      </c>
      <c r="I38" s="7">
        <f t="shared" si="1"/>
        <v>99.933900030405994</v>
      </c>
    </row>
    <row r="39" spans="1:9" ht="31.5" x14ac:dyDescent="0.25">
      <c r="A39" s="80" t="s">
        <v>44</v>
      </c>
      <c r="B39" s="4"/>
      <c r="C39" s="4" t="s">
        <v>26</v>
      </c>
      <c r="D39" s="4" t="s">
        <v>70</v>
      </c>
      <c r="E39" s="4" t="s">
        <v>101</v>
      </c>
      <c r="F39" s="4" t="s">
        <v>83</v>
      </c>
      <c r="G39" s="9">
        <v>3.1</v>
      </c>
      <c r="H39" s="9">
        <v>3.1</v>
      </c>
      <c r="I39" s="7">
        <f t="shared" si="1"/>
        <v>100</v>
      </c>
    </row>
    <row r="40" spans="1:9" ht="31.5" x14ac:dyDescent="0.25">
      <c r="A40" s="80" t="s">
        <v>95</v>
      </c>
      <c r="B40" s="4"/>
      <c r="C40" s="4" t="s">
        <v>26</v>
      </c>
      <c r="D40" s="4" t="s">
        <v>70</v>
      </c>
      <c r="E40" s="4" t="s">
        <v>102</v>
      </c>
      <c r="F40" s="4"/>
      <c r="G40" s="7">
        <f>SUM(G41)</f>
        <v>1349.9</v>
      </c>
      <c r="H40" s="7">
        <f>SUM(H41)</f>
        <v>1348.9</v>
      </c>
      <c r="I40" s="7">
        <f t="shared" si="1"/>
        <v>99.925920438551003</v>
      </c>
    </row>
    <row r="41" spans="1:9" ht="47.25" x14ac:dyDescent="0.25">
      <c r="A41" s="2" t="s">
        <v>43</v>
      </c>
      <c r="B41" s="4"/>
      <c r="C41" s="4" t="s">
        <v>26</v>
      </c>
      <c r="D41" s="4" t="s">
        <v>70</v>
      </c>
      <c r="E41" s="4" t="s">
        <v>102</v>
      </c>
      <c r="F41" s="4" t="s">
        <v>81</v>
      </c>
      <c r="G41" s="7">
        <v>1349.9</v>
      </c>
      <c r="H41" s="7">
        <v>1348.9</v>
      </c>
      <c r="I41" s="7">
        <f t="shared" si="1"/>
        <v>99.925920438551003</v>
      </c>
    </row>
    <row r="42" spans="1:9" x14ac:dyDescent="0.25">
      <c r="A42" s="80" t="s">
        <v>85</v>
      </c>
      <c r="B42" s="4"/>
      <c r="C42" s="4" t="s">
        <v>26</v>
      </c>
      <c r="D42" s="4" t="s">
        <v>86</v>
      </c>
      <c r="E42" s="4"/>
      <c r="F42" s="4"/>
      <c r="G42" s="7">
        <f>SUM(G43)</f>
        <v>1155.8</v>
      </c>
      <c r="H42" s="7">
        <f>SUM(H43)</f>
        <v>1130.4000000000001</v>
      </c>
      <c r="I42" s="7">
        <f t="shared" si="1"/>
        <v>97.802387956393858</v>
      </c>
    </row>
    <row r="43" spans="1:9" x14ac:dyDescent="0.25">
      <c r="A43" s="80" t="s">
        <v>181</v>
      </c>
      <c r="B43" s="4"/>
      <c r="C43" s="4" t="s">
        <v>26</v>
      </c>
      <c r="D43" s="4" t="s">
        <v>86</v>
      </c>
      <c r="E43" s="4" t="s">
        <v>182</v>
      </c>
      <c r="F43" s="4"/>
      <c r="G43" s="7">
        <f>SUM(G44+G47+G49)</f>
        <v>1155.8</v>
      </c>
      <c r="H43" s="7">
        <f>SUM(H44+H47+H49)</f>
        <v>1130.4000000000001</v>
      </c>
      <c r="I43" s="7">
        <f t="shared" si="1"/>
        <v>97.802387956393858</v>
      </c>
    </row>
    <row r="44" spans="1:9" x14ac:dyDescent="0.25">
      <c r="A44" s="80" t="s">
        <v>87</v>
      </c>
      <c r="B44" s="4"/>
      <c r="C44" s="4" t="s">
        <v>26</v>
      </c>
      <c r="D44" s="4" t="s">
        <v>86</v>
      </c>
      <c r="E44" s="4" t="s">
        <v>98</v>
      </c>
      <c r="F44" s="4"/>
      <c r="G44" s="9">
        <f>SUM(G45:G46)</f>
        <v>163</v>
      </c>
      <c r="H44" s="9">
        <f>SUM(H45:H46)</f>
        <v>127.4</v>
      </c>
      <c r="I44" s="7">
        <f t="shared" si="1"/>
        <v>78.159509202453989</v>
      </c>
    </row>
    <row r="45" spans="1:9" ht="31.5" x14ac:dyDescent="0.25">
      <c r="A45" s="80" t="s">
        <v>44</v>
      </c>
      <c r="B45" s="4"/>
      <c r="C45" s="4" t="s">
        <v>26</v>
      </c>
      <c r="D45" s="4" t="s">
        <v>86</v>
      </c>
      <c r="E45" s="4" t="s">
        <v>98</v>
      </c>
      <c r="F45" s="4" t="s">
        <v>83</v>
      </c>
      <c r="G45" s="9">
        <v>161.6</v>
      </c>
      <c r="H45" s="9">
        <v>126</v>
      </c>
      <c r="I45" s="7">
        <f t="shared" si="1"/>
        <v>77.970297029702976</v>
      </c>
    </row>
    <row r="46" spans="1:9" x14ac:dyDescent="0.25">
      <c r="A46" s="80" t="s">
        <v>18</v>
      </c>
      <c r="B46" s="4"/>
      <c r="C46" s="4" t="s">
        <v>26</v>
      </c>
      <c r="D46" s="4" t="s">
        <v>86</v>
      </c>
      <c r="E46" s="4" t="s">
        <v>98</v>
      </c>
      <c r="F46" s="4" t="s">
        <v>88</v>
      </c>
      <c r="G46" s="9">
        <v>1.4</v>
      </c>
      <c r="H46" s="9">
        <v>1.4</v>
      </c>
      <c r="I46" s="7">
        <f t="shared" si="1"/>
        <v>100</v>
      </c>
    </row>
    <row r="47" spans="1:9" ht="31.5" x14ac:dyDescent="0.25">
      <c r="A47" s="80" t="s">
        <v>89</v>
      </c>
      <c r="B47" s="4"/>
      <c r="C47" s="4" t="s">
        <v>26</v>
      </c>
      <c r="D47" s="4" t="s">
        <v>86</v>
      </c>
      <c r="E47" s="4" t="s">
        <v>99</v>
      </c>
      <c r="F47" s="4"/>
      <c r="G47" s="9">
        <f>SUM(G48)</f>
        <v>273.2</v>
      </c>
      <c r="H47" s="9">
        <f>SUM(H48)</f>
        <v>265.5</v>
      </c>
      <c r="I47" s="7">
        <f t="shared" si="1"/>
        <v>97.181551976573942</v>
      </c>
    </row>
    <row r="48" spans="1:9" ht="31.5" x14ac:dyDescent="0.25">
      <c r="A48" s="80" t="s">
        <v>44</v>
      </c>
      <c r="B48" s="4"/>
      <c r="C48" s="4" t="s">
        <v>26</v>
      </c>
      <c r="D48" s="4" t="s">
        <v>86</v>
      </c>
      <c r="E48" s="4" t="s">
        <v>99</v>
      </c>
      <c r="F48" s="4" t="s">
        <v>83</v>
      </c>
      <c r="G48" s="7">
        <v>273.2</v>
      </c>
      <c r="H48" s="7">
        <v>265.5</v>
      </c>
      <c r="I48" s="7">
        <f t="shared" si="1"/>
        <v>97.181551976573942</v>
      </c>
    </row>
    <row r="49" spans="1:9" ht="31.5" x14ac:dyDescent="0.25">
      <c r="A49" s="80" t="s">
        <v>90</v>
      </c>
      <c r="B49" s="4"/>
      <c r="C49" s="4" t="s">
        <v>26</v>
      </c>
      <c r="D49" s="4" t="s">
        <v>86</v>
      </c>
      <c r="E49" s="4" t="s">
        <v>100</v>
      </c>
      <c r="F49" s="4"/>
      <c r="G49" s="7">
        <f>SUM(G50:G51)</f>
        <v>719.59999999999991</v>
      </c>
      <c r="H49" s="7">
        <f>SUM(H50:H51)</f>
        <v>737.5</v>
      </c>
      <c r="I49" s="7">
        <f t="shared" si="1"/>
        <v>102.4874930516954</v>
      </c>
    </row>
    <row r="50" spans="1:9" ht="31.5" x14ac:dyDescent="0.25">
      <c r="A50" s="80" t="s">
        <v>44</v>
      </c>
      <c r="B50" s="4"/>
      <c r="C50" s="4" t="s">
        <v>26</v>
      </c>
      <c r="D50" s="4" t="s">
        <v>86</v>
      </c>
      <c r="E50" s="4" t="s">
        <v>100</v>
      </c>
      <c r="F50" s="4" t="s">
        <v>83</v>
      </c>
      <c r="G50" s="7">
        <v>695.8</v>
      </c>
      <c r="H50" s="7">
        <v>713.7</v>
      </c>
      <c r="I50" s="7">
        <f t="shared" si="1"/>
        <v>102.57257832710552</v>
      </c>
    </row>
    <row r="51" spans="1:9" x14ac:dyDescent="0.25">
      <c r="A51" s="80" t="s">
        <v>18</v>
      </c>
      <c r="B51" s="4"/>
      <c r="C51" s="4" t="s">
        <v>26</v>
      </c>
      <c r="D51" s="4" t="s">
        <v>86</v>
      </c>
      <c r="E51" s="4" t="s">
        <v>100</v>
      </c>
      <c r="F51" s="4" t="s">
        <v>88</v>
      </c>
      <c r="G51" s="7">
        <v>23.8</v>
      </c>
      <c r="H51" s="7">
        <v>23.8</v>
      </c>
      <c r="I51" s="7">
        <f t="shared" si="1"/>
        <v>100</v>
      </c>
    </row>
    <row r="52" spans="1:9" s="27" customFormat="1" x14ac:dyDescent="0.25">
      <c r="A52" s="23" t="s">
        <v>194</v>
      </c>
      <c r="B52" s="25">
        <v>283</v>
      </c>
      <c r="C52" s="29"/>
      <c r="D52" s="29"/>
      <c r="E52" s="29"/>
      <c r="F52" s="29"/>
      <c r="G52" s="30">
        <f>SUM(G53+G140+G184+G457+G522)+G298+G539+G511+G474</f>
        <v>3246019.9</v>
      </c>
      <c r="H52" s="30">
        <f>SUM(H53+H140+H184+H457+H522)+H298+H539+H511+H474</f>
        <v>3156404.8000000003</v>
      </c>
      <c r="I52" s="7">
        <f t="shared" si="1"/>
        <v>97.239231342974833</v>
      </c>
    </row>
    <row r="53" spans="1:9" x14ac:dyDescent="0.25">
      <c r="A53" s="80" t="s">
        <v>79</v>
      </c>
      <c r="B53" s="22"/>
      <c r="C53" s="106" t="s">
        <v>26</v>
      </c>
      <c r="D53" s="106"/>
      <c r="E53" s="106"/>
      <c r="F53" s="31"/>
      <c r="G53" s="9">
        <f>SUM(G54+G60)+G83+G91+G87</f>
        <v>225780.7</v>
      </c>
      <c r="H53" s="9">
        <f>SUM(H54+H60)+H83+H91+H87</f>
        <v>224581.5</v>
      </c>
      <c r="I53" s="7">
        <f t="shared" si="1"/>
        <v>99.468865142148985</v>
      </c>
    </row>
    <row r="54" spans="1:9" ht="31.5" x14ac:dyDescent="0.25">
      <c r="A54" s="80" t="s">
        <v>155</v>
      </c>
      <c r="B54" s="22"/>
      <c r="C54" s="106" t="s">
        <v>26</v>
      </c>
      <c r="D54" s="106" t="s">
        <v>36</v>
      </c>
      <c r="E54" s="106"/>
      <c r="F54" s="31"/>
      <c r="G54" s="9">
        <f t="shared" ref="G54:H56" si="3">SUM(G55)</f>
        <v>4442.3999999999996</v>
      </c>
      <c r="H54" s="9">
        <f t="shared" si="3"/>
        <v>4442.3999999999996</v>
      </c>
      <c r="I54" s="7">
        <f t="shared" si="1"/>
        <v>100</v>
      </c>
    </row>
    <row r="55" spans="1:9" ht="31.5" x14ac:dyDescent="0.25">
      <c r="A55" s="80" t="s">
        <v>888</v>
      </c>
      <c r="B55" s="22"/>
      <c r="C55" s="106" t="s">
        <v>26</v>
      </c>
      <c r="D55" s="106" t="s">
        <v>36</v>
      </c>
      <c r="E55" s="31" t="s">
        <v>195</v>
      </c>
      <c r="F55" s="31"/>
      <c r="G55" s="9">
        <f>SUM(G56)+G58</f>
        <v>4442.3999999999996</v>
      </c>
      <c r="H55" s="9">
        <f>SUM(H56)+H58</f>
        <v>4442.3999999999996</v>
      </c>
      <c r="I55" s="7">
        <f t="shared" si="1"/>
        <v>100</v>
      </c>
    </row>
    <row r="56" spans="1:9" x14ac:dyDescent="0.25">
      <c r="A56" s="80" t="s">
        <v>196</v>
      </c>
      <c r="B56" s="22"/>
      <c r="C56" s="106" t="s">
        <v>26</v>
      </c>
      <c r="D56" s="106" t="s">
        <v>36</v>
      </c>
      <c r="E56" s="106" t="s">
        <v>197</v>
      </c>
      <c r="F56" s="106"/>
      <c r="G56" s="9">
        <f t="shared" si="3"/>
        <v>3645.4</v>
      </c>
      <c r="H56" s="9">
        <f t="shared" si="3"/>
        <v>3645.4</v>
      </c>
      <c r="I56" s="7">
        <f t="shared" si="1"/>
        <v>100</v>
      </c>
    </row>
    <row r="57" spans="1:9" ht="47.25" x14ac:dyDescent="0.25">
      <c r="A57" s="2" t="s">
        <v>43</v>
      </c>
      <c r="B57" s="22"/>
      <c r="C57" s="106" t="s">
        <v>26</v>
      </c>
      <c r="D57" s="106" t="s">
        <v>36</v>
      </c>
      <c r="E57" s="106" t="s">
        <v>197</v>
      </c>
      <c r="F57" s="106" t="s">
        <v>81</v>
      </c>
      <c r="G57" s="9">
        <v>3645.4</v>
      </c>
      <c r="H57" s="9">
        <v>3645.4</v>
      </c>
      <c r="I57" s="7">
        <f t="shared" si="1"/>
        <v>100</v>
      </c>
    </row>
    <row r="58" spans="1:9" x14ac:dyDescent="0.25">
      <c r="A58" s="2" t="s">
        <v>995</v>
      </c>
      <c r="B58" s="22"/>
      <c r="C58" s="149" t="s">
        <v>26</v>
      </c>
      <c r="D58" s="149" t="s">
        <v>36</v>
      </c>
      <c r="E58" s="149" t="s">
        <v>994</v>
      </c>
      <c r="F58" s="149"/>
      <c r="G58" s="9">
        <f>SUM(G59)</f>
        <v>797</v>
      </c>
      <c r="H58" s="9">
        <f t="shared" ref="H58" si="4">SUM(H59)</f>
        <v>797</v>
      </c>
      <c r="I58" s="7">
        <f t="shared" si="1"/>
        <v>100</v>
      </c>
    </row>
    <row r="59" spans="1:9" ht="47.25" x14ac:dyDescent="0.25">
      <c r="A59" s="2" t="s">
        <v>43</v>
      </c>
      <c r="B59" s="22"/>
      <c r="C59" s="149" t="s">
        <v>26</v>
      </c>
      <c r="D59" s="149" t="s">
        <v>36</v>
      </c>
      <c r="E59" s="149" t="s">
        <v>994</v>
      </c>
      <c r="F59" s="149" t="s">
        <v>81</v>
      </c>
      <c r="G59" s="9">
        <v>797</v>
      </c>
      <c r="H59" s="9">
        <v>797</v>
      </c>
      <c r="I59" s="7">
        <f t="shared" si="1"/>
        <v>100</v>
      </c>
    </row>
    <row r="60" spans="1:9" ht="31.5" x14ac:dyDescent="0.25">
      <c r="A60" s="80" t="s">
        <v>237</v>
      </c>
      <c r="B60" s="22"/>
      <c r="C60" s="106" t="s">
        <v>26</v>
      </c>
      <c r="D60" s="106" t="s">
        <v>9</v>
      </c>
      <c r="E60" s="31"/>
      <c r="F60" s="31"/>
      <c r="G60" s="9">
        <f>SUM(G65)+G61+G77+G73</f>
        <v>167257.50000000003</v>
      </c>
      <c r="H60" s="9">
        <f>SUM(H65)+H61+H77+H73</f>
        <v>167256.90000000002</v>
      </c>
      <c r="I60" s="7">
        <f t="shared" si="1"/>
        <v>99.999641271691857</v>
      </c>
    </row>
    <row r="61" spans="1:9" ht="31.5" x14ac:dyDescent="0.25">
      <c r="A61" s="80" t="s">
        <v>533</v>
      </c>
      <c r="B61" s="31"/>
      <c r="C61" s="106" t="s">
        <v>26</v>
      </c>
      <c r="D61" s="106" t="s">
        <v>9</v>
      </c>
      <c r="E61" s="106" t="s">
        <v>203</v>
      </c>
      <c r="F61" s="31"/>
      <c r="G61" s="9">
        <f>SUM(G62)</f>
        <v>458</v>
      </c>
      <c r="H61" s="9">
        <f>SUM(H62)</f>
        <v>458</v>
      </c>
      <c r="I61" s="7">
        <f t="shared" si="1"/>
        <v>100</v>
      </c>
    </row>
    <row r="62" spans="1:9" x14ac:dyDescent="0.25">
      <c r="A62" s="80" t="s">
        <v>472</v>
      </c>
      <c r="B62" s="31"/>
      <c r="C62" s="106" t="s">
        <v>26</v>
      </c>
      <c r="D62" s="106" t="s">
        <v>9</v>
      </c>
      <c r="E62" s="31" t="s">
        <v>756</v>
      </c>
      <c r="F62" s="31"/>
      <c r="G62" s="9">
        <f>SUM(G63:G64)</f>
        <v>458</v>
      </c>
      <c r="H62" s="9">
        <f>SUM(H63:H64)</f>
        <v>458</v>
      </c>
      <c r="I62" s="7">
        <f t="shared" si="1"/>
        <v>100</v>
      </c>
    </row>
    <row r="63" spans="1:9" ht="47.25" x14ac:dyDescent="0.25">
      <c r="A63" s="2" t="s">
        <v>43</v>
      </c>
      <c r="B63" s="31"/>
      <c r="C63" s="106" t="s">
        <v>26</v>
      </c>
      <c r="D63" s="106" t="s">
        <v>9</v>
      </c>
      <c r="E63" s="31" t="s">
        <v>756</v>
      </c>
      <c r="F63" s="31">
        <v>100</v>
      </c>
      <c r="G63" s="9">
        <v>448.5</v>
      </c>
      <c r="H63" s="9">
        <v>448.5</v>
      </c>
      <c r="I63" s="7">
        <f t="shared" si="1"/>
        <v>100</v>
      </c>
    </row>
    <row r="64" spans="1:9" ht="31.5" x14ac:dyDescent="0.25">
      <c r="A64" s="80" t="s">
        <v>44</v>
      </c>
      <c r="B64" s="31"/>
      <c r="C64" s="106" t="s">
        <v>26</v>
      </c>
      <c r="D64" s="106" t="s">
        <v>9</v>
      </c>
      <c r="E64" s="31" t="s">
        <v>756</v>
      </c>
      <c r="F64" s="106" t="s">
        <v>83</v>
      </c>
      <c r="G64" s="9">
        <v>9.5</v>
      </c>
      <c r="H64" s="9">
        <v>9.5</v>
      </c>
      <c r="I64" s="7">
        <f t="shared" si="1"/>
        <v>100</v>
      </c>
    </row>
    <row r="65" spans="1:9" ht="31.5" x14ac:dyDescent="0.25">
      <c r="A65" s="80" t="s">
        <v>820</v>
      </c>
      <c r="B65" s="22"/>
      <c r="C65" s="106" t="s">
        <v>26</v>
      </c>
      <c r="D65" s="106" t="s">
        <v>9</v>
      </c>
      <c r="E65" s="31" t="s">
        <v>195</v>
      </c>
      <c r="F65" s="31"/>
      <c r="G65" s="9">
        <f>SUM(G66)+G70</f>
        <v>162713.30000000002</v>
      </c>
      <c r="H65" s="9">
        <f>SUM(H66)+H70</f>
        <v>162712.70000000001</v>
      </c>
      <c r="I65" s="7">
        <f t="shared" si="1"/>
        <v>99.999631253253412</v>
      </c>
    </row>
    <row r="66" spans="1:9" x14ac:dyDescent="0.25">
      <c r="A66" s="80" t="s">
        <v>72</v>
      </c>
      <c r="B66" s="22"/>
      <c r="C66" s="106" t="s">
        <v>26</v>
      </c>
      <c r="D66" s="106" t="s">
        <v>9</v>
      </c>
      <c r="E66" s="106" t="s">
        <v>199</v>
      </c>
      <c r="F66" s="106"/>
      <c r="G66" s="9">
        <f>SUM(G67:G69)</f>
        <v>161796.70000000001</v>
      </c>
      <c r="H66" s="9">
        <f>SUM(H67:H69)</f>
        <v>161796.1</v>
      </c>
      <c r="I66" s="7">
        <f t="shared" si="1"/>
        <v>99.999629164253662</v>
      </c>
    </row>
    <row r="67" spans="1:9" ht="47.25" x14ac:dyDescent="0.25">
      <c r="A67" s="2" t="s">
        <v>43</v>
      </c>
      <c r="B67" s="22"/>
      <c r="C67" s="106" t="s">
        <v>26</v>
      </c>
      <c r="D67" s="106" t="s">
        <v>9</v>
      </c>
      <c r="E67" s="106" t="s">
        <v>199</v>
      </c>
      <c r="F67" s="106" t="s">
        <v>81</v>
      </c>
      <c r="G67" s="76">
        <f>161437.6+333.2</f>
        <v>161770.80000000002</v>
      </c>
      <c r="H67" s="9">
        <v>161770.79999999999</v>
      </c>
      <c r="I67" s="7">
        <f t="shared" si="1"/>
        <v>99.999999999999972</v>
      </c>
    </row>
    <row r="68" spans="1:9" ht="29.25" customHeight="1" x14ac:dyDescent="0.25">
      <c r="A68" s="80" t="s">
        <v>44</v>
      </c>
      <c r="B68" s="22"/>
      <c r="C68" s="106" t="s">
        <v>26</v>
      </c>
      <c r="D68" s="106" t="s">
        <v>9</v>
      </c>
      <c r="E68" s="106" t="s">
        <v>199</v>
      </c>
      <c r="F68" s="106" t="s">
        <v>83</v>
      </c>
      <c r="G68" s="9">
        <v>20.3</v>
      </c>
      <c r="H68" s="9">
        <v>19.7</v>
      </c>
      <c r="I68" s="7">
        <f t="shared" si="1"/>
        <v>97.044334975369452</v>
      </c>
    </row>
    <row r="69" spans="1:9" ht="24" customHeight="1" x14ac:dyDescent="0.25">
      <c r="A69" s="80" t="s">
        <v>34</v>
      </c>
      <c r="B69" s="22"/>
      <c r="C69" s="106" t="s">
        <v>26</v>
      </c>
      <c r="D69" s="106" t="s">
        <v>9</v>
      </c>
      <c r="E69" s="106" t="s">
        <v>199</v>
      </c>
      <c r="F69" s="106" t="s">
        <v>91</v>
      </c>
      <c r="G69" s="9">
        <f>1.7+3.9</f>
        <v>5.6</v>
      </c>
      <c r="H69" s="9">
        <v>5.6</v>
      </c>
      <c r="I69" s="7">
        <f t="shared" si="1"/>
        <v>100</v>
      </c>
    </row>
    <row r="70" spans="1:9" ht="24" customHeight="1" x14ac:dyDescent="0.25">
      <c r="A70" s="2" t="s">
        <v>995</v>
      </c>
      <c r="B70" s="22"/>
      <c r="C70" s="149" t="s">
        <v>26</v>
      </c>
      <c r="D70" s="149" t="s">
        <v>9</v>
      </c>
      <c r="E70" s="149" t="s">
        <v>994</v>
      </c>
      <c r="F70" s="149"/>
      <c r="G70" s="9">
        <f>SUM(G71:G72)</f>
        <v>916.6</v>
      </c>
      <c r="H70" s="9">
        <f>SUM(H71:H72)</f>
        <v>916.6</v>
      </c>
      <c r="I70" s="7">
        <f t="shared" si="1"/>
        <v>100</v>
      </c>
    </row>
    <row r="71" spans="1:9" ht="47.25" x14ac:dyDescent="0.25">
      <c r="A71" s="2" t="s">
        <v>43</v>
      </c>
      <c r="B71" s="22"/>
      <c r="C71" s="149" t="s">
        <v>26</v>
      </c>
      <c r="D71" s="149" t="s">
        <v>9</v>
      </c>
      <c r="E71" s="149" t="s">
        <v>994</v>
      </c>
      <c r="F71" s="149" t="s">
        <v>81</v>
      </c>
      <c r="G71" s="9">
        <v>617.70000000000005</v>
      </c>
      <c r="H71" s="9">
        <v>617.70000000000005</v>
      </c>
      <c r="I71" s="7">
        <f t="shared" si="1"/>
        <v>100</v>
      </c>
    </row>
    <row r="72" spans="1:9" x14ac:dyDescent="0.25">
      <c r="A72" s="148" t="s">
        <v>34</v>
      </c>
      <c r="B72" s="22"/>
      <c r="C72" s="149" t="s">
        <v>26</v>
      </c>
      <c r="D72" s="149" t="s">
        <v>9</v>
      </c>
      <c r="E72" s="149" t="s">
        <v>994</v>
      </c>
      <c r="F72" s="149" t="s">
        <v>91</v>
      </c>
      <c r="G72" s="9">
        <v>298.89999999999998</v>
      </c>
      <c r="H72" s="9">
        <v>298.89999999999998</v>
      </c>
      <c r="I72" s="7">
        <f t="shared" ref="I72:I134" si="5">SUM(H72/G72*100)</f>
        <v>100</v>
      </c>
    </row>
    <row r="73" spans="1:9" ht="31.5" x14ac:dyDescent="0.25">
      <c r="A73" s="80" t="s">
        <v>831</v>
      </c>
      <c r="B73" s="22"/>
      <c r="C73" s="106" t="s">
        <v>26</v>
      </c>
      <c r="D73" s="106" t="s">
        <v>9</v>
      </c>
      <c r="E73" s="106" t="s">
        <v>827</v>
      </c>
      <c r="F73" s="106"/>
      <c r="G73" s="9">
        <f>SUM(G74)</f>
        <v>3965.5</v>
      </c>
      <c r="H73" s="9">
        <f>SUM(H74)</f>
        <v>3965.5</v>
      </c>
      <c r="I73" s="7">
        <f t="shared" si="5"/>
        <v>100</v>
      </c>
    </row>
    <row r="74" spans="1:9" ht="31.5" x14ac:dyDescent="0.25">
      <c r="A74" s="80" t="s">
        <v>474</v>
      </c>
      <c r="B74" s="22"/>
      <c r="C74" s="106" t="s">
        <v>26</v>
      </c>
      <c r="D74" s="106" t="s">
        <v>9</v>
      </c>
      <c r="E74" s="106" t="s">
        <v>828</v>
      </c>
      <c r="F74" s="106"/>
      <c r="G74" s="9">
        <f>SUM(G75:G76)</f>
        <v>3965.5</v>
      </c>
      <c r="H74" s="9">
        <f>SUM(H75:H76)</f>
        <v>3965.5</v>
      </c>
      <c r="I74" s="7">
        <f t="shared" si="5"/>
        <v>100</v>
      </c>
    </row>
    <row r="75" spans="1:9" ht="47.25" x14ac:dyDescent="0.25">
      <c r="A75" s="2" t="s">
        <v>43</v>
      </c>
      <c r="B75" s="22"/>
      <c r="C75" s="106" t="s">
        <v>26</v>
      </c>
      <c r="D75" s="106" t="s">
        <v>9</v>
      </c>
      <c r="E75" s="106" t="s">
        <v>828</v>
      </c>
      <c r="F75" s="31">
        <v>100</v>
      </c>
      <c r="G75" s="76">
        <f>3320</f>
        <v>3320</v>
      </c>
      <c r="H75" s="9">
        <v>3693.6</v>
      </c>
      <c r="I75" s="7">
        <f t="shared" si="5"/>
        <v>111.25301204819277</v>
      </c>
    </row>
    <row r="76" spans="1:9" ht="31.5" x14ac:dyDescent="0.25">
      <c r="A76" s="80" t="s">
        <v>44</v>
      </c>
      <c r="B76" s="22"/>
      <c r="C76" s="106" t="s">
        <v>26</v>
      </c>
      <c r="D76" s="106" t="s">
        <v>9</v>
      </c>
      <c r="E76" s="106" t="s">
        <v>828</v>
      </c>
      <c r="F76" s="106" t="s">
        <v>83</v>
      </c>
      <c r="G76" s="9">
        <f>645.5</f>
        <v>645.5</v>
      </c>
      <c r="H76" s="9">
        <v>271.89999999999998</v>
      </c>
      <c r="I76" s="7">
        <f t="shared" si="5"/>
        <v>42.122385747482568</v>
      </c>
    </row>
    <row r="77" spans="1:9" x14ac:dyDescent="0.25">
      <c r="A77" s="80" t="s">
        <v>181</v>
      </c>
      <c r="B77" s="22"/>
      <c r="C77" s="106" t="s">
        <v>26</v>
      </c>
      <c r="D77" s="106" t="s">
        <v>9</v>
      </c>
      <c r="E77" s="106" t="s">
        <v>182</v>
      </c>
      <c r="F77" s="106"/>
      <c r="G77" s="9">
        <f>SUM(G78)+G81</f>
        <v>120.7</v>
      </c>
      <c r="H77" s="9">
        <f t="shared" ref="H77" si="6">SUM(H78)+H81</f>
        <v>120.7</v>
      </c>
      <c r="I77" s="7">
        <f t="shared" si="5"/>
        <v>100</v>
      </c>
    </row>
    <row r="78" spans="1:9" ht="189.75" customHeight="1" x14ac:dyDescent="0.25">
      <c r="A78" s="80" t="s">
        <v>475</v>
      </c>
      <c r="B78" s="22"/>
      <c r="C78" s="106" t="s">
        <v>26</v>
      </c>
      <c r="D78" s="106" t="s">
        <v>9</v>
      </c>
      <c r="E78" s="106" t="s">
        <v>476</v>
      </c>
      <c r="F78" s="31"/>
      <c r="G78" s="9">
        <f>SUM(G79:G80)</f>
        <v>120.7</v>
      </c>
      <c r="H78" s="9">
        <f>SUM(H79:H80)</f>
        <v>120.7</v>
      </c>
      <c r="I78" s="7">
        <f t="shared" si="5"/>
        <v>100</v>
      </c>
    </row>
    <row r="79" spans="1:9" ht="47.25" x14ac:dyDescent="0.25">
      <c r="A79" s="2" t="s">
        <v>43</v>
      </c>
      <c r="B79" s="22"/>
      <c r="C79" s="106" t="s">
        <v>26</v>
      </c>
      <c r="D79" s="106" t="s">
        <v>9</v>
      </c>
      <c r="E79" s="106" t="s">
        <v>476</v>
      </c>
      <c r="F79" s="106" t="s">
        <v>81</v>
      </c>
      <c r="G79" s="9">
        <v>120.7</v>
      </c>
      <c r="H79" s="9">
        <v>120.7</v>
      </c>
      <c r="I79" s="7">
        <f t="shared" si="5"/>
        <v>100</v>
      </c>
    </row>
    <row r="80" spans="1:9" ht="27.75" hidden="1" customHeight="1" x14ac:dyDescent="0.25">
      <c r="A80" s="80" t="s">
        <v>44</v>
      </c>
      <c r="B80" s="22"/>
      <c r="C80" s="106" t="s">
        <v>26</v>
      </c>
      <c r="D80" s="106" t="s">
        <v>9</v>
      </c>
      <c r="E80" s="106"/>
      <c r="F80" s="106" t="s">
        <v>83</v>
      </c>
      <c r="G80" s="9"/>
      <c r="H80" s="9"/>
      <c r="I80" s="7" t="e">
        <f t="shared" si="5"/>
        <v>#DIV/0!</v>
      </c>
    </row>
    <row r="81" spans="1:9" hidden="1" x14ac:dyDescent="0.25">
      <c r="A81" s="80"/>
      <c r="B81" s="81"/>
      <c r="C81" s="106" t="s">
        <v>26</v>
      </c>
      <c r="D81" s="106" t="s">
        <v>9</v>
      </c>
      <c r="E81" s="106" t="s">
        <v>814</v>
      </c>
      <c r="F81" s="31"/>
      <c r="G81" s="9">
        <f>SUM(G82:G82)</f>
        <v>0</v>
      </c>
      <c r="H81" s="9">
        <f>SUM(H82:H82)</f>
        <v>0</v>
      </c>
      <c r="I81" s="7" t="e">
        <f t="shared" si="5"/>
        <v>#DIV/0!</v>
      </c>
    </row>
    <row r="82" spans="1:9" ht="47.25" hidden="1" x14ac:dyDescent="0.25">
      <c r="A82" s="2" t="s">
        <v>43</v>
      </c>
      <c r="B82" s="81"/>
      <c r="C82" s="106" t="s">
        <v>26</v>
      </c>
      <c r="D82" s="106" t="s">
        <v>9</v>
      </c>
      <c r="E82" s="106" t="s">
        <v>814</v>
      </c>
      <c r="F82" s="106" t="s">
        <v>81</v>
      </c>
      <c r="G82" s="9"/>
      <c r="H82" s="9"/>
      <c r="I82" s="7" t="e">
        <f t="shared" si="5"/>
        <v>#DIV/0!</v>
      </c>
    </row>
    <row r="83" spans="1:9" x14ac:dyDescent="0.25">
      <c r="A83" s="80" t="s">
        <v>158</v>
      </c>
      <c r="B83" s="22"/>
      <c r="C83" s="106" t="s">
        <v>26</v>
      </c>
      <c r="D83" s="106" t="s">
        <v>159</v>
      </c>
      <c r="E83" s="106"/>
      <c r="F83" s="106"/>
      <c r="G83" s="9">
        <f t="shared" ref="G83:H85" si="7">SUM(G84)</f>
        <v>166.8</v>
      </c>
      <c r="H83" s="9">
        <f t="shared" si="7"/>
        <v>166.8</v>
      </c>
      <c r="I83" s="7">
        <f t="shared" si="5"/>
        <v>100</v>
      </c>
    </row>
    <row r="84" spans="1:9" x14ac:dyDescent="0.25">
      <c r="A84" s="80" t="s">
        <v>469</v>
      </c>
      <c r="B84" s="22"/>
      <c r="C84" s="106" t="s">
        <v>26</v>
      </c>
      <c r="D84" s="106" t="s">
        <v>159</v>
      </c>
      <c r="E84" s="106" t="s">
        <v>182</v>
      </c>
      <c r="F84" s="106"/>
      <c r="G84" s="9">
        <f t="shared" si="7"/>
        <v>166.8</v>
      </c>
      <c r="H84" s="9">
        <f t="shared" si="7"/>
        <v>166.8</v>
      </c>
      <c r="I84" s="7">
        <f t="shared" si="5"/>
        <v>100</v>
      </c>
    </row>
    <row r="85" spans="1:9" ht="47.25" x14ac:dyDescent="0.25">
      <c r="A85" s="80" t="s">
        <v>202</v>
      </c>
      <c r="B85" s="22"/>
      <c r="C85" s="106" t="s">
        <v>26</v>
      </c>
      <c r="D85" s="106" t="s">
        <v>159</v>
      </c>
      <c r="E85" s="106" t="s">
        <v>473</v>
      </c>
      <c r="F85" s="106"/>
      <c r="G85" s="9">
        <f t="shared" si="7"/>
        <v>166.8</v>
      </c>
      <c r="H85" s="9">
        <f t="shared" si="7"/>
        <v>166.8</v>
      </c>
      <c r="I85" s="7">
        <f t="shared" si="5"/>
        <v>100</v>
      </c>
    </row>
    <row r="86" spans="1:9" ht="31.5" x14ac:dyDescent="0.25">
      <c r="A86" s="80" t="s">
        <v>44</v>
      </c>
      <c r="B86" s="22"/>
      <c r="C86" s="106" t="s">
        <v>26</v>
      </c>
      <c r="D86" s="106" t="s">
        <v>159</v>
      </c>
      <c r="E86" s="106" t="s">
        <v>473</v>
      </c>
      <c r="F86" s="106" t="s">
        <v>83</v>
      </c>
      <c r="G86" s="9">
        <v>166.8</v>
      </c>
      <c r="H86" s="9">
        <v>166.8</v>
      </c>
      <c r="I86" s="7">
        <f t="shared" si="5"/>
        <v>100</v>
      </c>
    </row>
    <row r="87" spans="1:9" hidden="1" x14ac:dyDescent="0.25">
      <c r="A87" s="80" t="s">
        <v>527</v>
      </c>
      <c r="B87" s="22"/>
      <c r="C87" s="106" t="s">
        <v>26</v>
      </c>
      <c r="D87" s="106" t="s">
        <v>105</v>
      </c>
      <c r="E87" s="106"/>
      <c r="F87" s="106"/>
      <c r="G87" s="9">
        <f t="shared" ref="G87:H89" si="8">SUM(G88)</f>
        <v>0</v>
      </c>
      <c r="H87" s="9">
        <f t="shared" si="8"/>
        <v>0</v>
      </c>
      <c r="I87" s="7" t="e">
        <f t="shared" si="5"/>
        <v>#DIV/0!</v>
      </c>
    </row>
    <row r="88" spans="1:9" hidden="1" x14ac:dyDescent="0.25">
      <c r="A88" s="80" t="s">
        <v>181</v>
      </c>
      <c r="B88" s="22"/>
      <c r="C88" s="106" t="s">
        <v>26</v>
      </c>
      <c r="D88" s="106" t="s">
        <v>105</v>
      </c>
      <c r="E88" s="106" t="s">
        <v>182</v>
      </c>
      <c r="F88" s="106"/>
      <c r="G88" s="9">
        <f t="shared" si="8"/>
        <v>0</v>
      </c>
      <c r="H88" s="9">
        <f t="shared" si="8"/>
        <v>0</v>
      </c>
      <c r="I88" s="7" t="e">
        <f t="shared" si="5"/>
        <v>#DIV/0!</v>
      </c>
    </row>
    <row r="89" spans="1:9" ht="31.5" hidden="1" x14ac:dyDescent="0.25">
      <c r="A89" s="80" t="s">
        <v>90</v>
      </c>
      <c r="B89" s="22"/>
      <c r="C89" s="106" t="s">
        <v>26</v>
      </c>
      <c r="D89" s="106" t="s">
        <v>105</v>
      </c>
      <c r="E89" s="106" t="s">
        <v>100</v>
      </c>
      <c r="F89" s="106"/>
      <c r="G89" s="9">
        <f t="shared" si="8"/>
        <v>0</v>
      </c>
      <c r="H89" s="9">
        <f t="shared" si="8"/>
        <v>0</v>
      </c>
      <c r="I89" s="7" t="e">
        <f t="shared" si="5"/>
        <v>#DIV/0!</v>
      </c>
    </row>
    <row r="90" spans="1:9" hidden="1" x14ac:dyDescent="0.25">
      <c r="A90" s="80" t="s">
        <v>18</v>
      </c>
      <c r="B90" s="22"/>
      <c r="C90" s="106" t="s">
        <v>26</v>
      </c>
      <c r="D90" s="106" t="s">
        <v>105</v>
      </c>
      <c r="E90" s="106" t="s">
        <v>100</v>
      </c>
      <c r="F90" s="106" t="s">
        <v>88</v>
      </c>
      <c r="G90" s="9"/>
      <c r="H90" s="9"/>
      <c r="I90" s="7" t="e">
        <f t="shared" si="5"/>
        <v>#DIV/0!</v>
      </c>
    </row>
    <row r="91" spans="1:9" x14ac:dyDescent="0.25">
      <c r="A91" s="80" t="s">
        <v>85</v>
      </c>
      <c r="B91" s="22"/>
      <c r="C91" s="106" t="s">
        <v>26</v>
      </c>
      <c r="D91" s="106" t="s">
        <v>86</v>
      </c>
      <c r="E91" s="106"/>
      <c r="F91" s="31"/>
      <c r="G91" s="9">
        <f>SUM(G92+G95+G105+G114+G118+G121+G136)+G129+G132</f>
        <v>53913.999999999993</v>
      </c>
      <c r="H91" s="9">
        <f t="shared" ref="H91" si="9">SUM(H92+H95+H105+H114+H118+H121+H136)+H129+H132</f>
        <v>52715.4</v>
      </c>
      <c r="I91" s="7">
        <f t="shared" si="5"/>
        <v>97.776829765923523</v>
      </c>
    </row>
    <row r="92" spans="1:9" ht="31.5" x14ac:dyDescent="0.25">
      <c r="A92" s="80" t="s">
        <v>696</v>
      </c>
      <c r="B92" s="22"/>
      <c r="C92" s="106" t="s">
        <v>26</v>
      </c>
      <c r="D92" s="106" t="s">
        <v>86</v>
      </c>
      <c r="E92" s="106" t="s">
        <v>204</v>
      </c>
      <c r="F92" s="31"/>
      <c r="G92" s="9">
        <f t="shared" ref="G92:H93" si="10">SUM(G93)</f>
        <v>44.6</v>
      </c>
      <c r="H92" s="9">
        <f t="shared" si="10"/>
        <v>44.2</v>
      </c>
      <c r="I92" s="7">
        <f t="shared" si="5"/>
        <v>99.103139013452918</v>
      </c>
    </row>
    <row r="93" spans="1:9" ht="25.5" customHeight="1" x14ac:dyDescent="0.25">
      <c r="A93" s="80" t="s">
        <v>90</v>
      </c>
      <c r="B93" s="22"/>
      <c r="C93" s="106" t="s">
        <v>26</v>
      </c>
      <c r="D93" s="106" t="s">
        <v>86</v>
      </c>
      <c r="E93" s="31" t="s">
        <v>573</v>
      </c>
      <c r="F93" s="31"/>
      <c r="G93" s="9">
        <f t="shared" si="10"/>
        <v>44.6</v>
      </c>
      <c r="H93" s="9">
        <f t="shared" si="10"/>
        <v>44.2</v>
      </c>
      <c r="I93" s="7">
        <f t="shared" si="5"/>
        <v>99.103139013452918</v>
      </c>
    </row>
    <row r="94" spans="1:9" ht="30.75" customHeight="1" x14ac:dyDescent="0.25">
      <c r="A94" s="80" t="s">
        <v>44</v>
      </c>
      <c r="B94" s="22"/>
      <c r="C94" s="106" t="s">
        <v>26</v>
      </c>
      <c r="D94" s="106" t="s">
        <v>86</v>
      </c>
      <c r="E94" s="31" t="s">
        <v>573</v>
      </c>
      <c r="F94" s="31">
        <v>200</v>
      </c>
      <c r="G94" s="9">
        <v>44.6</v>
      </c>
      <c r="H94" s="9">
        <v>44.2</v>
      </c>
      <c r="I94" s="7">
        <f t="shared" si="5"/>
        <v>99.103139013452918</v>
      </c>
    </row>
    <row r="95" spans="1:9" ht="31.5" x14ac:dyDescent="0.25">
      <c r="A95" s="80" t="s">
        <v>820</v>
      </c>
      <c r="B95" s="22"/>
      <c r="C95" s="106" t="s">
        <v>26</v>
      </c>
      <c r="D95" s="106" t="s">
        <v>86</v>
      </c>
      <c r="E95" s="31" t="s">
        <v>195</v>
      </c>
      <c r="F95" s="31"/>
      <c r="G95" s="9">
        <f>SUM(G96+G99+G101)</f>
        <v>25497.200000000001</v>
      </c>
      <c r="H95" s="9">
        <f>SUM(H96+H99+H101)</f>
        <v>24492.699999999997</v>
      </c>
      <c r="I95" s="7">
        <f t="shared" si="5"/>
        <v>96.06035172489527</v>
      </c>
    </row>
    <row r="96" spans="1:9" x14ac:dyDescent="0.25">
      <c r="A96" s="80" t="s">
        <v>87</v>
      </c>
      <c r="B96" s="22"/>
      <c r="C96" s="106" t="s">
        <v>26</v>
      </c>
      <c r="D96" s="106" t="s">
        <v>86</v>
      </c>
      <c r="E96" s="31" t="s">
        <v>205</v>
      </c>
      <c r="F96" s="31"/>
      <c r="G96" s="9">
        <f>SUM(G97:G98)</f>
        <v>3812.5</v>
      </c>
      <c r="H96" s="9">
        <f>SUM(H97:H98)</f>
        <v>3408.7</v>
      </c>
      <c r="I96" s="7">
        <f t="shared" si="5"/>
        <v>89.408524590163935</v>
      </c>
    </row>
    <row r="97" spans="1:9" ht="31.5" x14ac:dyDescent="0.25">
      <c r="A97" s="80" t="s">
        <v>44</v>
      </c>
      <c r="B97" s="22"/>
      <c r="C97" s="106" t="s">
        <v>26</v>
      </c>
      <c r="D97" s="106" t="s">
        <v>86</v>
      </c>
      <c r="E97" s="31" t="s">
        <v>205</v>
      </c>
      <c r="F97" s="31">
        <v>200</v>
      </c>
      <c r="G97" s="9">
        <v>3690.9</v>
      </c>
      <c r="H97" s="9">
        <v>3287.1</v>
      </c>
      <c r="I97" s="7">
        <f t="shared" si="5"/>
        <v>89.059578964480195</v>
      </c>
    </row>
    <row r="98" spans="1:9" x14ac:dyDescent="0.25">
      <c r="A98" s="80" t="s">
        <v>18</v>
      </c>
      <c r="B98" s="22"/>
      <c r="C98" s="106" t="s">
        <v>26</v>
      </c>
      <c r="D98" s="106" t="s">
        <v>86</v>
      </c>
      <c r="E98" s="31" t="s">
        <v>205</v>
      </c>
      <c r="F98" s="31">
        <v>800</v>
      </c>
      <c r="G98" s="9">
        <v>121.6</v>
      </c>
      <c r="H98" s="9">
        <v>121.6</v>
      </c>
      <c r="I98" s="7">
        <f t="shared" si="5"/>
        <v>100</v>
      </c>
    </row>
    <row r="99" spans="1:9" ht="31.5" x14ac:dyDescent="0.25">
      <c r="A99" s="80" t="s">
        <v>89</v>
      </c>
      <c r="B99" s="22"/>
      <c r="C99" s="106" t="s">
        <v>26</v>
      </c>
      <c r="D99" s="106" t="s">
        <v>86</v>
      </c>
      <c r="E99" s="31" t="s">
        <v>206</v>
      </c>
      <c r="F99" s="31"/>
      <c r="G99" s="9">
        <f>SUM(G100)</f>
        <v>8899.2000000000007</v>
      </c>
      <c r="H99" s="9">
        <f>SUM(H100)</f>
        <v>8628.4</v>
      </c>
      <c r="I99" s="7">
        <f t="shared" si="5"/>
        <v>96.957029845379353</v>
      </c>
    </row>
    <row r="100" spans="1:9" ht="31.5" x14ac:dyDescent="0.25">
      <c r="A100" s="80" t="s">
        <v>44</v>
      </c>
      <c r="B100" s="22"/>
      <c r="C100" s="106" t="s">
        <v>26</v>
      </c>
      <c r="D100" s="106" t="s">
        <v>86</v>
      </c>
      <c r="E100" s="31" t="s">
        <v>206</v>
      </c>
      <c r="F100" s="31">
        <v>200</v>
      </c>
      <c r="G100" s="9">
        <v>8899.2000000000007</v>
      </c>
      <c r="H100" s="9">
        <v>8628.4</v>
      </c>
      <c r="I100" s="7">
        <f t="shared" si="5"/>
        <v>96.957029845379353</v>
      </c>
    </row>
    <row r="101" spans="1:9" ht="31.5" x14ac:dyDescent="0.25">
      <c r="A101" s="80" t="s">
        <v>90</v>
      </c>
      <c r="B101" s="22"/>
      <c r="C101" s="106" t="s">
        <v>26</v>
      </c>
      <c r="D101" s="106" t="s">
        <v>86</v>
      </c>
      <c r="E101" s="31" t="s">
        <v>207</v>
      </c>
      <c r="F101" s="31"/>
      <c r="G101" s="9">
        <f>SUM(G102:G104)</f>
        <v>12785.5</v>
      </c>
      <c r="H101" s="9">
        <f>SUM(H102:H104)</f>
        <v>12455.599999999999</v>
      </c>
      <c r="I101" s="7">
        <f t="shared" si="5"/>
        <v>97.419733291619409</v>
      </c>
    </row>
    <row r="102" spans="1:9" ht="33" customHeight="1" x14ac:dyDescent="0.25">
      <c r="A102" s="80" t="s">
        <v>44</v>
      </c>
      <c r="B102" s="22"/>
      <c r="C102" s="106" t="s">
        <v>26</v>
      </c>
      <c r="D102" s="106" t="s">
        <v>86</v>
      </c>
      <c r="E102" s="31" t="s">
        <v>207</v>
      </c>
      <c r="F102" s="31">
        <v>200</v>
      </c>
      <c r="G102" s="9">
        <v>10088.9</v>
      </c>
      <c r="H102" s="9">
        <v>9412.9</v>
      </c>
      <c r="I102" s="7">
        <f t="shared" si="5"/>
        <v>93.299566850697303</v>
      </c>
    </row>
    <row r="103" spans="1:9" x14ac:dyDescent="0.25">
      <c r="A103" s="80" t="s">
        <v>34</v>
      </c>
      <c r="B103" s="22"/>
      <c r="C103" s="106" t="s">
        <v>26</v>
      </c>
      <c r="D103" s="106" t="s">
        <v>86</v>
      </c>
      <c r="E103" s="31" t="s">
        <v>207</v>
      </c>
      <c r="F103" s="31">
        <v>300</v>
      </c>
      <c r="G103" s="9">
        <v>730</v>
      </c>
      <c r="H103" s="9">
        <v>744.9</v>
      </c>
      <c r="I103" s="7">
        <f t="shared" si="5"/>
        <v>102.04109589041094</v>
      </c>
    </row>
    <row r="104" spans="1:9" x14ac:dyDescent="0.25">
      <c r="A104" s="80" t="s">
        <v>18</v>
      </c>
      <c r="B104" s="22"/>
      <c r="C104" s="106" t="s">
        <v>26</v>
      </c>
      <c r="D104" s="106" t="s">
        <v>86</v>
      </c>
      <c r="E104" s="31" t="s">
        <v>207</v>
      </c>
      <c r="F104" s="31">
        <v>800</v>
      </c>
      <c r="G104" s="9">
        <v>1966.6</v>
      </c>
      <c r="H104" s="9">
        <v>2297.8000000000002</v>
      </c>
      <c r="I104" s="7">
        <f t="shared" si="5"/>
        <v>116.84124885589344</v>
      </c>
    </row>
    <row r="105" spans="1:9" ht="31.5" x14ac:dyDescent="0.25">
      <c r="A105" s="80" t="s">
        <v>535</v>
      </c>
      <c r="B105" s="22"/>
      <c r="C105" s="106" t="s">
        <v>26</v>
      </c>
      <c r="D105" s="106" t="s">
        <v>86</v>
      </c>
      <c r="E105" s="31" t="s">
        <v>208</v>
      </c>
      <c r="F105" s="31"/>
      <c r="G105" s="9">
        <f>SUM(G106)+G110</f>
        <v>7792.4000000000005</v>
      </c>
      <c r="H105" s="9">
        <f>SUM(H106)+H110</f>
        <v>7328.6</v>
      </c>
      <c r="I105" s="7">
        <f t="shared" si="5"/>
        <v>94.048046814845236</v>
      </c>
    </row>
    <row r="106" spans="1:9" ht="47.25" x14ac:dyDescent="0.25">
      <c r="A106" s="80" t="s">
        <v>536</v>
      </c>
      <c r="B106" s="22"/>
      <c r="C106" s="106" t="s">
        <v>26</v>
      </c>
      <c r="D106" s="106" t="s">
        <v>86</v>
      </c>
      <c r="E106" s="31" t="s">
        <v>209</v>
      </c>
      <c r="F106" s="31"/>
      <c r="G106" s="9">
        <f>SUM(G107)</f>
        <v>7792.4000000000005</v>
      </c>
      <c r="H106" s="9">
        <f>SUM(H107)</f>
        <v>7328.6</v>
      </c>
      <c r="I106" s="7">
        <f t="shared" si="5"/>
        <v>94.048046814845236</v>
      </c>
    </row>
    <row r="107" spans="1:9" ht="31.5" x14ac:dyDescent="0.25">
      <c r="A107" s="80" t="s">
        <v>428</v>
      </c>
      <c r="B107" s="22"/>
      <c r="C107" s="106" t="s">
        <v>26</v>
      </c>
      <c r="D107" s="106" t="s">
        <v>86</v>
      </c>
      <c r="E107" s="31" t="s">
        <v>210</v>
      </c>
      <c r="F107" s="31"/>
      <c r="G107" s="9">
        <f>SUM(G108:G109)</f>
        <v>7792.4000000000005</v>
      </c>
      <c r="H107" s="9">
        <f>SUM(H108:H109)</f>
        <v>7328.6</v>
      </c>
      <c r="I107" s="7">
        <f t="shared" si="5"/>
        <v>94.048046814845236</v>
      </c>
    </row>
    <row r="108" spans="1:9" ht="31.5" x14ac:dyDescent="0.25">
      <c r="A108" s="80" t="s">
        <v>44</v>
      </c>
      <c r="B108" s="22"/>
      <c r="C108" s="106" t="s">
        <v>26</v>
      </c>
      <c r="D108" s="106" t="s">
        <v>86</v>
      </c>
      <c r="E108" s="31" t="s">
        <v>210</v>
      </c>
      <c r="F108" s="31">
        <v>200</v>
      </c>
      <c r="G108" s="9">
        <f>7999.8-207.4</f>
        <v>7792.4000000000005</v>
      </c>
      <c r="H108" s="9">
        <v>7328.6</v>
      </c>
      <c r="I108" s="7">
        <f t="shared" si="5"/>
        <v>94.048046814845236</v>
      </c>
    </row>
    <row r="109" spans="1:9" hidden="1" x14ac:dyDescent="0.25">
      <c r="A109" s="80" t="s">
        <v>18</v>
      </c>
      <c r="B109" s="22"/>
      <c r="C109" s="106" t="s">
        <v>26</v>
      </c>
      <c r="D109" s="106" t="s">
        <v>86</v>
      </c>
      <c r="E109" s="31" t="s">
        <v>210</v>
      </c>
      <c r="F109" s="31">
        <v>800</v>
      </c>
      <c r="G109" s="9">
        <v>0</v>
      </c>
      <c r="H109" s="9">
        <v>0</v>
      </c>
      <c r="I109" s="7"/>
    </row>
    <row r="110" spans="1:9" ht="31.5" hidden="1" x14ac:dyDescent="0.25">
      <c r="A110" s="80" t="s">
        <v>537</v>
      </c>
      <c r="B110" s="22"/>
      <c r="C110" s="106" t="s">
        <v>26</v>
      </c>
      <c r="D110" s="106" t="s">
        <v>86</v>
      </c>
      <c r="E110" s="31" t="s">
        <v>222</v>
      </c>
      <c r="F110" s="31"/>
      <c r="G110" s="9">
        <f>SUM(G111)</f>
        <v>0</v>
      </c>
      <c r="H110" s="9">
        <f>SUM(H111)</f>
        <v>0</v>
      </c>
      <c r="I110" s="7" t="e">
        <f t="shared" si="5"/>
        <v>#DIV/0!</v>
      </c>
    </row>
    <row r="111" spans="1:9" ht="45" hidden="1" customHeight="1" x14ac:dyDescent="0.25">
      <c r="A111" s="80" t="s">
        <v>428</v>
      </c>
      <c r="B111" s="22"/>
      <c r="C111" s="106" t="s">
        <v>26</v>
      </c>
      <c r="D111" s="106" t="s">
        <v>86</v>
      </c>
      <c r="E111" s="31" t="s">
        <v>556</v>
      </c>
      <c r="F111" s="31"/>
      <c r="G111" s="9">
        <f>SUM(G112:G113)</f>
        <v>0</v>
      </c>
      <c r="H111" s="9">
        <f>SUM(H112:H113)</f>
        <v>0</v>
      </c>
      <c r="I111" s="7" t="e">
        <f t="shared" si="5"/>
        <v>#DIV/0!</v>
      </c>
    </row>
    <row r="112" spans="1:9" ht="28.5" hidden="1" customHeight="1" x14ac:dyDescent="0.25">
      <c r="A112" s="80" t="s">
        <v>44</v>
      </c>
      <c r="B112" s="22"/>
      <c r="C112" s="106" t="s">
        <v>26</v>
      </c>
      <c r="D112" s="106" t="s">
        <v>86</v>
      </c>
      <c r="E112" s="31" t="s">
        <v>556</v>
      </c>
      <c r="F112" s="31">
        <v>200</v>
      </c>
      <c r="G112" s="9"/>
      <c r="H112" s="9">
        <v>0</v>
      </c>
      <c r="I112" s="7" t="e">
        <f t="shared" si="5"/>
        <v>#DIV/0!</v>
      </c>
    </row>
    <row r="113" spans="1:9" hidden="1" x14ac:dyDescent="0.25">
      <c r="A113" s="80" t="s">
        <v>18</v>
      </c>
      <c r="B113" s="22"/>
      <c r="C113" s="106" t="s">
        <v>26</v>
      </c>
      <c r="D113" s="106" t="s">
        <v>86</v>
      </c>
      <c r="E113" s="31" t="s">
        <v>556</v>
      </c>
      <c r="F113" s="31">
        <v>800</v>
      </c>
      <c r="G113" s="9">
        <v>0</v>
      </c>
      <c r="H113" s="9"/>
      <c r="I113" s="7" t="e">
        <f t="shared" si="5"/>
        <v>#DIV/0!</v>
      </c>
    </row>
    <row r="114" spans="1:9" ht="39.75" customHeight="1" x14ac:dyDescent="0.25">
      <c r="A114" s="80" t="s">
        <v>821</v>
      </c>
      <c r="B114" s="22"/>
      <c r="C114" s="106" t="s">
        <v>26</v>
      </c>
      <c r="D114" s="106" t="s">
        <v>86</v>
      </c>
      <c r="E114" s="31" t="s">
        <v>212</v>
      </c>
      <c r="F114" s="31"/>
      <c r="G114" s="9">
        <f>SUM(G115)</f>
        <v>150</v>
      </c>
      <c r="H114" s="9">
        <f>SUM(H115)</f>
        <v>150</v>
      </c>
      <c r="I114" s="7">
        <f t="shared" si="5"/>
        <v>100</v>
      </c>
    </row>
    <row r="115" spans="1:9" ht="42.75" customHeight="1" x14ac:dyDescent="0.25">
      <c r="A115" s="80" t="s">
        <v>90</v>
      </c>
      <c r="B115" s="22"/>
      <c r="C115" s="106" t="s">
        <v>26</v>
      </c>
      <c r="D115" s="106" t="s">
        <v>86</v>
      </c>
      <c r="E115" s="31" t="s">
        <v>482</v>
      </c>
      <c r="F115" s="31"/>
      <c r="G115" s="9">
        <f>SUM(G116:G117)</f>
        <v>150</v>
      </c>
      <c r="H115" s="9">
        <f>SUM(H116:H117)</f>
        <v>150</v>
      </c>
      <c r="I115" s="7">
        <f t="shared" si="5"/>
        <v>100</v>
      </c>
    </row>
    <row r="116" spans="1:9" ht="31.5" hidden="1" x14ac:dyDescent="0.25">
      <c r="A116" s="80" t="s">
        <v>44</v>
      </c>
      <c r="B116" s="22"/>
      <c r="C116" s="106" t="s">
        <v>26</v>
      </c>
      <c r="D116" s="106" t="s">
        <v>86</v>
      </c>
      <c r="E116" s="31" t="s">
        <v>482</v>
      </c>
      <c r="F116" s="31">
        <v>200</v>
      </c>
      <c r="G116" s="9"/>
      <c r="H116" s="9"/>
      <c r="I116" s="7"/>
    </row>
    <row r="117" spans="1:9" x14ac:dyDescent="0.25">
      <c r="A117" s="80" t="s">
        <v>34</v>
      </c>
      <c r="B117" s="22"/>
      <c r="C117" s="106" t="s">
        <v>26</v>
      </c>
      <c r="D117" s="106" t="s">
        <v>86</v>
      </c>
      <c r="E117" s="31" t="s">
        <v>482</v>
      </c>
      <c r="F117" s="31">
        <v>300</v>
      </c>
      <c r="G117" s="9">
        <v>150</v>
      </c>
      <c r="H117" s="9">
        <v>150</v>
      </c>
      <c r="I117" s="7">
        <f t="shared" si="5"/>
        <v>100</v>
      </c>
    </row>
    <row r="118" spans="1:9" ht="31.5" x14ac:dyDescent="0.25">
      <c r="A118" s="80" t="s">
        <v>822</v>
      </c>
      <c r="B118" s="22"/>
      <c r="C118" s="106" t="s">
        <v>26</v>
      </c>
      <c r="D118" s="106" t="s">
        <v>86</v>
      </c>
      <c r="E118" s="31" t="s">
        <v>213</v>
      </c>
      <c r="F118" s="31"/>
      <c r="G118" s="9">
        <f t="shared" ref="G118:H119" si="11">SUM(G119)</f>
        <v>242.9</v>
      </c>
      <c r="H118" s="9">
        <f t="shared" si="11"/>
        <v>242.9</v>
      </c>
      <c r="I118" s="7">
        <f t="shared" si="5"/>
        <v>100</v>
      </c>
    </row>
    <row r="119" spans="1:9" x14ac:dyDescent="0.25">
      <c r="A119" s="2" t="s">
        <v>27</v>
      </c>
      <c r="B119" s="22"/>
      <c r="C119" s="106" t="s">
        <v>26</v>
      </c>
      <c r="D119" s="106" t="s">
        <v>86</v>
      </c>
      <c r="E119" s="31" t="s">
        <v>574</v>
      </c>
      <c r="F119" s="31"/>
      <c r="G119" s="9">
        <f t="shared" si="11"/>
        <v>242.9</v>
      </c>
      <c r="H119" s="9">
        <f t="shared" si="11"/>
        <v>242.9</v>
      </c>
      <c r="I119" s="7">
        <f t="shared" si="5"/>
        <v>100</v>
      </c>
    </row>
    <row r="120" spans="1:9" ht="31.5" x14ac:dyDescent="0.25">
      <c r="A120" s="80" t="s">
        <v>44</v>
      </c>
      <c r="B120" s="22"/>
      <c r="C120" s="106" t="s">
        <v>26</v>
      </c>
      <c r="D120" s="106" t="s">
        <v>86</v>
      </c>
      <c r="E120" s="31" t="s">
        <v>574</v>
      </c>
      <c r="F120" s="31">
        <v>200</v>
      </c>
      <c r="G120" s="9">
        <v>242.9</v>
      </c>
      <c r="H120" s="9">
        <v>242.9</v>
      </c>
      <c r="I120" s="7">
        <f t="shared" si="5"/>
        <v>100</v>
      </c>
    </row>
    <row r="121" spans="1:9" ht="31.5" x14ac:dyDescent="0.25">
      <c r="A121" s="80" t="s">
        <v>538</v>
      </c>
      <c r="B121" s="22"/>
      <c r="C121" s="106" t="s">
        <v>26</v>
      </c>
      <c r="D121" s="106" t="s">
        <v>86</v>
      </c>
      <c r="E121" s="31" t="s">
        <v>214</v>
      </c>
      <c r="F121" s="31"/>
      <c r="G121" s="9">
        <f>SUM(G122)+G124+G126</f>
        <v>6611.0999999999995</v>
      </c>
      <c r="H121" s="9">
        <f t="shared" ref="H121" si="12">SUM(H122)+H124+H126</f>
        <v>6611.1</v>
      </c>
      <c r="I121" s="7">
        <f t="shared" si="5"/>
        <v>100.00000000000003</v>
      </c>
    </row>
    <row r="122" spans="1:9" ht="31.5" x14ac:dyDescent="0.25">
      <c r="A122" s="80" t="s">
        <v>337</v>
      </c>
      <c r="B122" s="22"/>
      <c r="C122" s="106" t="s">
        <v>26</v>
      </c>
      <c r="D122" s="106" t="s">
        <v>86</v>
      </c>
      <c r="E122" s="31" t="s">
        <v>477</v>
      </c>
      <c r="F122" s="31"/>
      <c r="G122" s="9">
        <f>SUM(G123)</f>
        <v>236.4</v>
      </c>
      <c r="H122" s="9">
        <f>SUM(H123)</f>
        <v>236.4</v>
      </c>
      <c r="I122" s="7">
        <f t="shared" si="5"/>
        <v>100</v>
      </c>
    </row>
    <row r="123" spans="1:9" ht="31.5" x14ac:dyDescent="0.25">
      <c r="A123" s="80" t="s">
        <v>216</v>
      </c>
      <c r="B123" s="22"/>
      <c r="C123" s="106" t="s">
        <v>26</v>
      </c>
      <c r="D123" s="106" t="s">
        <v>86</v>
      </c>
      <c r="E123" s="31" t="s">
        <v>477</v>
      </c>
      <c r="F123" s="31">
        <v>600</v>
      </c>
      <c r="G123" s="9">
        <v>236.4</v>
      </c>
      <c r="H123" s="9">
        <v>236.4</v>
      </c>
      <c r="I123" s="7">
        <f t="shared" si="5"/>
        <v>100</v>
      </c>
    </row>
    <row r="124" spans="1:9" ht="47.25" x14ac:dyDescent="0.25">
      <c r="A124" s="80" t="s">
        <v>21</v>
      </c>
      <c r="B124" s="22"/>
      <c r="C124" s="106" t="s">
        <v>26</v>
      </c>
      <c r="D124" s="106" t="s">
        <v>86</v>
      </c>
      <c r="E124" s="31" t="s">
        <v>215</v>
      </c>
      <c r="F124" s="31"/>
      <c r="G124" s="9">
        <f>SUM(G125)</f>
        <v>6066.5999999999995</v>
      </c>
      <c r="H124" s="9">
        <f>SUM(H125)</f>
        <v>6066.6</v>
      </c>
      <c r="I124" s="7">
        <f t="shared" si="5"/>
        <v>100.00000000000003</v>
      </c>
    </row>
    <row r="125" spans="1:9" ht="31.5" x14ac:dyDescent="0.25">
      <c r="A125" s="80" t="s">
        <v>216</v>
      </c>
      <c r="B125" s="22"/>
      <c r="C125" s="106" t="s">
        <v>26</v>
      </c>
      <c r="D125" s="106" t="s">
        <v>86</v>
      </c>
      <c r="E125" s="31" t="s">
        <v>215</v>
      </c>
      <c r="F125" s="31">
        <v>600</v>
      </c>
      <c r="G125" s="9">
        <f>6054.4+12.2</f>
        <v>6066.5999999999995</v>
      </c>
      <c r="H125" s="9">
        <v>6066.6</v>
      </c>
      <c r="I125" s="7">
        <f t="shared" si="5"/>
        <v>100.00000000000003</v>
      </c>
    </row>
    <row r="126" spans="1:9" x14ac:dyDescent="0.25">
      <c r="A126" s="80" t="s">
        <v>142</v>
      </c>
      <c r="B126" s="22"/>
      <c r="C126" s="106" t="s">
        <v>26</v>
      </c>
      <c r="D126" s="106" t="s">
        <v>86</v>
      </c>
      <c r="E126" s="31" t="s">
        <v>407</v>
      </c>
      <c r="F126" s="31"/>
      <c r="G126" s="9">
        <f t="shared" ref="G126:H127" si="13">SUM(G127)</f>
        <v>308.10000000000002</v>
      </c>
      <c r="H126" s="9">
        <f t="shared" si="13"/>
        <v>308.10000000000002</v>
      </c>
      <c r="I126" s="7">
        <f t="shared" si="5"/>
        <v>100</v>
      </c>
    </row>
    <row r="127" spans="1:9" x14ac:dyDescent="0.25">
      <c r="A127" s="80" t="s">
        <v>390</v>
      </c>
      <c r="B127" s="22"/>
      <c r="C127" s="106" t="s">
        <v>26</v>
      </c>
      <c r="D127" s="106" t="s">
        <v>86</v>
      </c>
      <c r="E127" s="31" t="s">
        <v>408</v>
      </c>
      <c r="F127" s="31"/>
      <c r="G127" s="9">
        <f t="shared" si="13"/>
        <v>308.10000000000002</v>
      </c>
      <c r="H127" s="9">
        <f t="shared" si="13"/>
        <v>308.10000000000002</v>
      </c>
      <c r="I127" s="7">
        <f t="shared" si="5"/>
        <v>100</v>
      </c>
    </row>
    <row r="128" spans="1:9" ht="31.5" x14ac:dyDescent="0.25">
      <c r="A128" s="80" t="s">
        <v>216</v>
      </c>
      <c r="B128" s="22"/>
      <c r="C128" s="106" t="s">
        <v>26</v>
      </c>
      <c r="D128" s="106" t="s">
        <v>86</v>
      </c>
      <c r="E128" s="31" t="s">
        <v>408</v>
      </c>
      <c r="F128" s="31">
        <v>600</v>
      </c>
      <c r="G128" s="9">
        <v>308.10000000000002</v>
      </c>
      <c r="H128" s="9">
        <v>308.10000000000002</v>
      </c>
      <c r="I128" s="7">
        <f t="shared" si="5"/>
        <v>100</v>
      </c>
    </row>
    <row r="129" spans="1:9" ht="31.5" x14ac:dyDescent="0.25">
      <c r="A129" s="2" t="s">
        <v>601</v>
      </c>
      <c r="B129" s="22"/>
      <c r="C129" s="106" t="s">
        <v>26</v>
      </c>
      <c r="D129" s="106" t="s">
        <v>86</v>
      </c>
      <c r="E129" s="31" t="s">
        <v>599</v>
      </c>
      <c r="F129" s="31"/>
      <c r="G129" s="9">
        <f t="shared" ref="G129:H130" si="14">SUM(G130)</f>
        <v>10811.2</v>
      </c>
      <c r="H129" s="9">
        <f t="shared" si="14"/>
        <v>10808.5</v>
      </c>
      <c r="I129" s="7">
        <f t="shared" si="5"/>
        <v>99.975025899067631</v>
      </c>
    </row>
    <row r="130" spans="1:9" ht="31.5" x14ac:dyDescent="0.25">
      <c r="A130" s="80" t="s">
        <v>90</v>
      </c>
      <c r="B130" s="22"/>
      <c r="C130" s="106" t="s">
        <v>26</v>
      </c>
      <c r="D130" s="106" t="s">
        <v>86</v>
      </c>
      <c r="E130" s="31" t="s">
        <v>600</v>
      </c>
      <c r="F130" s="31"/>
      <c r="G130" s="9">
        <f t="shared" si="14"/>
        <v>10811.2</v>
      </c>
      <c r="H130" s="9">
        <f t="shared" si="14"/>
        <v>10808.5</v>
      </c>
      <c r="I130" s="7">
        <f t="shared" si="5"/>
        <v>99.975025899067631</v>
      </c>
    </row>
    <row r="131" spans="1:9" ht="31.5" x14ac:dyDescent="0.25">
      <c r="A131" s="2" t="s">
        <v>44</v>
      </c>
      <c r="B131" s="22"/>
      <c r="C131" s="106" t="s">
        <v>26</v>
      </c>
      <c r="D131" s="106" t="s">
        <v>86</v>
      </c>
      <c r="E131" s="31" t="s">
        <v>600</v>
      </c>
      <c r="F131" s="31">
        <v>200</v>
      </c>
      <c r="G131" s="9">
        <v>10811.2</v>
      </c>
      <c r="H131" s="9">
        <v>10808.5</v>
      </c>
      <c r="I131" s="7">
        <f t="shared" si="5"/>
        <v>99.975025899067631</v>
      </c>
    </row>
    <row r="132" spans="1:9" ht="31.5" x14ac:dyDescent="0.25">
      <c r="A132" s="2" t="s">
        <v>826</v>
      </c>
      <c r="B132" s="22"/>
      <c r="C132" s="106" t="s">
        <v>26</v>
      </c>
      <c r="D132" s="106" t="s">
        <v>86</v>
      </c>
      <c r="E132" s="31" t="s">
        <v>827</v>
      </c>
      <c r="F132" s="31"/>
      <c r="G132" s="9">
        <f>SUM(G133)</f>
        <v>177.1</v>
      </c>
      <c r="H132" s="9">
        <f t="shared" ref="H132:H133" si="15">SUM(H133)</f>
        <v>177.1</v>
      </c>
      <c r="I132" s="7">
        <f t="shared" si="5"/>
        <v>100</v>
      </c>
    </row>
    <row r="133" spans="1:9" ht="31.5" x14ac:dyDescent="0.25">
      <c r="A133" s="2" t="s">
        <v>90</v>
      </c>
      <c r="B133" s="22"/>
      <c r="C133" s="106" t="s">
        <v>26</v>
      </c>
      <c r="D133" s="106" t="s">
        <v>86</v>
      </c>
      <c r="E133" s="31" t="s">
        <v>829</v>
      </c>
      <c r="F133" s="31"/>
      <c r="G133" s="9">
        <f>SUM(G134:G135)</f>
        <v>177.1</v>
      </c>
      <c r="H133" s="9">
        <f t="shared" si="15"/>
        <v>177.1</v>
      </c>
      <c r="I133" s="7">
        <f t="shared" si="5"/>
        <v>100</v>
      </c>
    </row>
    <row r="134" spans="1:9" ht="31.5" x14ac:dyDescent="0.25">
      <c r="A134" s="2" t="s">
        <v>44</v>
      </c>
      <c r="B134" s="22"/>
      <c r="C134" s="106" t="s">
        <v>26</v>
      </c>
      <c r="D134" s="106" t="s">
        <v>86</v>
      </c>
      <c r="E134" s="31" t="s">
        <v>829</v>
      </c>
      <c r="F134" s="31">
        <v>200</v>
      </c>
      <c r="G134" s="9">
        <v>177.1</v>
      </c>
      <c r="H134" s="9">
        <v>177.1</v>
      </c>
      <c r="I134" s="7">
        <f t="shared" si="5"/>
        <v>100</v>
      </c>
    </row>
    <row r="135" spans="1:9" hidden="1" x14ac:dyDescent="0.25">
      <c r="A135" s="2" t="s">
        <v>34</v>
      </c>
      <c r="B135" s="22"/>
      <c r="C135" s="106" t="s">
        <v>26</v>
      </c>
      <c r="D135" s="106" t="s">
        <v>86</v>
      </c>
      <c r="E135" s="31" t="s">
        <v>829</v>
      </c>
      <c r="F135" s="31">
        <v>300</v>
      </c>
      <c r="G135" s="9"/>
      <c r="H135" s="9"/>
      <c r="I135" s="7"/>
    </row>
    <row r="136" spans="1:9" x14ac:dyDescent="0.25">
      <c r="A136" s="80" t="s">
        <v>181</v>
      </c>
      <c r="B136" s="22"/>
      <c r="C136" s="106" t="s">
        <v>26</v>
      </c>
      <c r="D136" s="106" t="s">
        <v>86</v>
      </c>
      <c r="E136" s="31" t="s">
        <v>182</v>
      </c>
      <c r="F136" s="31"/>
      <c r="G136" s="9">
        <f>G137</f>
        <v>2587.5</v>
      </c>
      <c r="H136" s="9">
        <f t="shared" ref="H136" si="16">H137</f>
        <v>2860.3</v>
      </c>
      <c r="I136" s="7">
        <f t="shared" ref="I136:I199" si="17">SUM(H136/G136*100)</f>
        <v>110.54299516908213</v>
      </c>
    </row>
    <row r="137" spans="1:9" ht="31.5" x14ac:dyDescent="0.25">
      <c r="A137" s="80" t="s">
        <v>90</v>
      </c>
      <c r="B137" s="22"/>
      <c r="C137" s="106" t="s">
        <v>26</v>
      </c>
      <c r="D137" s="106" t="s">
        <v>86</v>
      </c>
      <c r="E137" s="31" t="s">
        <v>100</v>
      </c>
      <c r="F137" s="31"/>
      <c r="G137" s="9">
        <f>G139+G138</f>
        <v>2587.5</v>
      </c>
      <c r="H137" s="9">
        <f t="shared" ref="H137" si="18">H139+H138</f>
        <v>2860.3</v>
      </c>
      <c r="I137" s="7">
        <f t="shared" si="17"/>
        <v>110.54299516908213</v>
      </c>
    </row>
    <row r="138" spans="1:9" ht="31.5" x14ac:dyDescent="0.25">
      <c r="A138" s="2" t="s">
        <v>44</v>
      </c>
      <c r="B138" s="22"/>
      <c r="C138" s="106" t="s">
        <v>26</v>
      </c>
      <c r="D138" s="106" t="s">
        <v>86</v>
      </c>
      <c r="E138" s="31" t="s">
        <v>100</v>
      </c>
      <c r="F138" s="31">
        <v>200</v>
      </c>
      <c r="G138" s="9">
        <v>15.9</v>
      </c>
      <c r="H138" s="9">
        <v>15.9</v>
      </c>
      <c r="I138" s="7">
        <f t="shared" si="17"/>
        <v>100</v>
      </c>
    </row>
    <row r="139" spans="1:9" x14ac:dyDescent="0.25">
      <c r="A139" s="80" t="s">
        <v>18</v>
      </c>
      <c r="B139" s="22"/>
      <c r="C139" s="106" t="s">
        <v>26</v>
      </c>
      <c r="D139" s="106" t="s">
        <v>86</v>
      </c>
      <c r="E139" s="31" t="s">
        <v>100</v>
      </c>
      <c r="F139" s="31">
        <v>800</v>
      </c>
      <c r="G139" s="9">
        <f>2321.6+250</f>
        <v>2571.6</v>
      </c>
      <c r="H139" s="9">
        <v>2844.4</v>
      </c>
      <c r="I139" s="7">
        <f t="shared" si="17"/>
        <v>110.60818167677711</v>
      </c>
    </row>
    <row r="140" spans="1:9" x14ac:dyDescent="0.25">
      <c r="A140" s="80" t="s">
        <v>217</v>
      </c>
      <c r="B140" s="22"/>
      <c r="C140" s="106" t="s">
        <v>46</v>
      </c>
      <c r="D140" s="106"/>
      <c r="E140" s="106"/>
      <c r="F140" s="106"/>
      <c r="G140" s="9">
        <f>SUM(G141)+G149+G162</f>
        <v>35645.5</v>
      </c>
      <c r="H140" s="9">
        <f>SUM(H141)+H149+H162</f>
        <v>34884.300000000003</v>
      </c>
      <c r="I140" s="7">
        <f t="shared" si="17"/>
        <v>97.864527079154456</v>
      </c>
    </row>
    <row r="141" spans="1:9" x14ac:dyDescent="0.25">
      <c r="A141" s="33" t="s">
        <v>161</v>
      </c>
      <c r="B141" s="31"/>
      <c r="C141" s="106" t="s">
        <v>46</v>
      </c>
      <c r="D141" s="106" t="s">
        <v>9</v>
      </c>
      <c r="E141" s="106"/>
      <c r="F141" s="106"/>
      <c r="G141" s="9">
        <f>SUM(G144)+G142</f>
        <v>8362.7000000000007</v>
      </c>
      <c r="H141" s="9">
        <f>SUM(H144)+H142</f>
        <v>8362.7000000000007</v>
      </c>
      <c r="I141" s="7">
        <f t="shared" si="17"/>
        <v>100</v>
      </c>
    </row>
    <row r="142" spans="1:9" x14ac:dyDescent="0.25">
      <c r="A142" s="33" t="s">
        <v>72</v>
      </c>
      <c r="B142" s="31"/>
      <c r="C142" s="157" t="s">
        <v>46</v>
      </c>
      <c r="D142" s="157" t="s">
        <v>9</v>
      </c>
      <c r="E142" s="157" t="s">
        <v>96</v>
      </c>
      <c r="F142" s="157"/>
      <c r="G142" s="9">
        <f>SUM(G143)</f>
        <v>0</v>
      </c>
      <c r="H142" s="9">
        <f>SUM(H143)</f>
        <v>504.2</v>
      </c>
      <c r="I142" s="7"/>
    </row>
    <row r="143" spans="1:9" ht="47.25" x14ac:dyDescent="0.25">
      <c r="A143" s="2" t="s">
        <v>43</v>
      </c>
      <c r="B143" s="31"/>
      <c r="C143" s="157" t="s">
        <v>46</v>
      </c>
      <c r="D143" s="157" t="s">
        <v>9</v>
      </c>
      <c r="E143" s="157" t="s">
        <v>96</v>
      </c>
      <c r="F143" s="157" t="s">
        <v>81</v>
      </c>
      <c r="G143" s="9">
        <v>0</v>
      </c>
      <c r="H143" s="9">
        <v>504.2</v>
      </c>
      <c r="I143" s="7"/>
    </row>
    <row r="144" spans="1:9" x14ac:dyDescent="0.25">
      <c r="A144" s="80" t="s">
        <v>181</v>
      </c>
      <c r="B144" s="22"/>
      <c r="C144" s="106" t="s">
        <v>46</v>
      </c>
      <c r="D144" s="106" t="s">
        <v>9</v>
      </c>
      <c r="E144" s="31" t="s">
        <v>182</v>
      </c>
      <c r="F144" s="106"/>
      <c r="G144" s="9">
        <f>SUM(G145)</f>
        <v>8362.7000000000007</v>
      </c>
      <c r="H144" s="9">
        <f t="shared" ref="H144" si="19">SUM(H145)</f>
        <v>7858.5</v>
      </c>
      <c r="I144" s="7">
        <f t="shared" si="17"/>
        <v>93.970846736101961</v>
      </c>
    </row>
    <row r="145" spans="1:9" ht="31.5" x14ac:dyDescent="0.25">
      <c r="A145" s="80" t="s">
        <v>218</v>
      </c>
      <c r="B145" s="22"/>
      <c r="C145" s="106" t="s">
        <v>46</v>
      </c>
      <c r="D145" s="106" t="s">
        <v>9</v>
      </c>
      <c r="E145" s="106" t="s">
        <v>608</v>
      </c>
      <c r="F145" s="106"/>
      <c r="G145" s="9">
        <f>SUM(G146:G148)</f>
        <v>8362.7000000000007</v>
      </c>
      <c r="H145" s="9">
        <f>SUM(H146:H148)</f>
        <v>7858.5</v>
      </c>
      <c r="I145" s="7">
        <f t="shared" si="17"/>
        <v>93.970846736101961</v>
      </c>
    </row>
    <row r="146" spans="1:9" ht="47.25" x14ac:dyDescent="0.25">
      <c r="A146" s="2" t="s">
        <v>43</v>
      </c>
      <c r="B146" s="22"/>
      <c r="C146" s="106" t="s">
        <v>46</v>
      </c>
      <c r="D146" s="106" t="s">
        <v>9</v>
      </c>
      <c r="E146" s="106" t="s">
        <v>608</v>
      </c>
      <c r="F146" s="106" t="s">
        <v>81</v>
      </c>
      <c r="G146" s="9">
        <f>4329.8+504.2</f>
        <v>4834</v>
      </c>
      <c r="H146" s="9">
        <v>4329.8</v>
      </c>
      <c r="I146" s="7">
        <f t="shared" si="17"/>
        <v>89.569714522134873</v>
      </c>
    </row>
    <row r="147" spans="1:9" ht="31.5" x14ac:dyDescent="0.25">
      <c r="A147" s="80" t="s">
        <v>44</v>
      </c>
      <c r="B147" s="22"/>
      <c r="C147" s="106" t="s">
        <v>46</v>
      </c>
      <c r="D147" s="106" t="s">
        <v>9</v>
      </c>
      <c r="E147" s="106" t="s">
        <v>608</v>
      </c>
      <c r="F147" s="106" t="s">
        <v>83</v>
      </c>
      <c r="G147" s="9">
        <v>3458.1</v>
      </c>
      <c r="H147" s="9">
        <v>3458.1</v>
      </c>
      <c r="I147" s="7">
        <f t="shared" si="17"/>
        <v>100</v>
      </c>
    </row>
    <row r="148" spans="1:9" x14ac:dyDescent="0.25">
      <c r="A148" s="80" t="s">
        <v>18</v>
      </c>
      <c r="B148" s="22"/>
      <c r="C148" s="106" t="s">
        <v>46</v>
      </c>
      <c r="D148" s="106" t="s">
        <v>9</v>
      </c>
      <c r="E148" s="106" t="s">
        <v>608</v>
      </c>
      <c r="F148" s="106" t="s">
        <v>88</v>
      </c>
      <c r="G148" s="9">
        <v>70.599999999999994</v>
      </c>
      <c r="H148" s="9">
        <v>70.599999999999994</v>
      </c>
      <c r="I148" s="7">
        <f t="shared" si="17"/>
        <v>100</v>
      </c>
    </row>
    <row r="149" spans="1:9" x14ac:dyDescent="0.25">
      <c r="A149" s="2" t="s">
        <v>771</v>
      </c>
      <c r="B149" s="4"/>
      <c r="C149" s="4" t="s">
        <v>46</v>
      </c>
      <c r="D149" s="4" t="s">
        <v>162</v>
      </c>
      <c r="E149" s="4"/>
      <c r="F149" s="4"/>
      <c r="G149" s="7">
        <f>SUM(G150)+G159</f>
        <v>22476.2</v>
      </c>
      <c r="H149" s="7">
        <f t="shared" ref="H149" si="20">SUM(H150)+H159</f>
        <v>22351.500000000004</v>
      </c>
      <c r="I149" s="7">
        <f t="shared" si="17"/>
        <v>99.445190913054716</v>
      </c>
    </row>
    <row r="150" spans="1:9" ht="31.5" x14ac:dyDescent="0.25">
      <c r="A150" s="2" t="s">
        <v>539</v>
      </c>
      <c r="B150" s="4"/>
      <c r="C150" s="4" t="s">
        <v>46</v>
      </c>
      <c r="D150" s="4" t="s">
        <v>162</v>
      </c>
      <c r="E150" s="4" t="s">
        <v>263</v>
      </c>
      <c r="F150" s="4"/>
      <c r="G150" s="7">
        <f>SUM(G151)</f>
        <v>22472.5</v>
      </c>
      <c r="H150" s="7">
        <f t="shared" ref="H150" si="21">SUM(H151)</f>
        <v>22347.800000000003</v>
      </c>
      <c r="I150" s="7">
        <f t="shared" si="17"/>
        <v>99.445099566136392</v>
      </c>
    </row>
    <row r="151" spans="1:9" ht="31.5" x14ac:dyDescent="0.25">
      <c r="A151" s="2" t="s">
        <v>540</v>
      </c>
      <c r="B151" s="4"/>
      <c r="C151" s="4" t="s">
        <v>46</v>
      </c>
      <c r="D151" s="4" t="s">
        <v>162</v>
      </c>
      <c r="E151" s="4" t="s">
        <v>264</v>
      </c>
      <c r="F151" s="4"/>
      <c r="G151" s="7">
        <f>SUM(G152,G155)</f>
        <v>22472.5</v>
      </c>
      <c r="H151" s="7">
        <f>SUM(H152,H155)</f>
        <v>22347.800000000003</v>
      </c>
      <c r="I151" s="7">
        <f t="shared" si="17"/>
        <v>99.445099566136392</v>
      </c>
    </row>
    <row r="152" spans="1:9" x14ac:dyDescent="0.25">
      <c r="A152" s="2" t="s">
        <v>27</v>
      </c>
      <c r="B152" s="4"/>
      <c r="C152" s="4" t="s">
        <v>46</v>
      </c>
      <c r="D152" s="4" t="s">
        <v>162</v>
      </c>
      <c r="E152" s="4" t="s">
        <v>265</v>
      </c>
      <c r="F152" s="4"/>
      <c r="G152" s="7">
        <f>SUM(G153)</f>
        <v>27.3</v>
      </c>
      <c r="H152" s="7">
        <f t="shared" ref="H152" si="22">SUM(H153)</f>
        <v>27.2</v>
      </c>
      <c r="I152" s="7">
        <f t="shared" si="17"/>
        <v>99.633699633699621</v>
      </c>
    </row>
    <row r="153" spans="1:9" ht="31.5" x14ac:dyDescent="0.25">
      <c r="A153" s="2" t="s">
        <v>261</v>
      </c>
      <c r="B153" s="4"/>
      <c r="C153" s="4" t="s">
        <v>46</v>
      </c>
      <c r="D153" s="4" t="s">
        <v>162</v>
      </c>
      <c r="E153" s="4" t="s">
        <v>267</v>
      </c>
      <c r="F153" s="4"/>
      <c r="G153" s="7">
        <f>SUM(G154)</f>
        <v>27.3</v>
      </c>
      <c r="H153" s="7">
        <f>SUM(H154)</f>
        <v>27.2</v>
      </c>
      <c r="I153" s="7">
        <f t="shared" si="17"/>
        <v>99.633699633699621</v>
      </c>
    </row>
    <row r="154" spans="1:9" ht="31.5" x14ac:dyDescent="0.25">
      <c r="A154" s="2" t="s">
        <v>44</v>
      </c>
      <c r="B154" s="4"/>
      <c r="C154" s="4" t="s">
        <v>46</v>
      </c>
      <c r="D154" s="4" t="s">
        <v>162</v>
      </c>
      <c r="E154" s="4" t="s">
        <v>267</v>
      </c>
      <c r="F154" s="4" t="s">
        <v>83</v>
      </c>
      <c r="G154" s="7">
        <v>27.3</v>
      </c>
      <c r="H154" s="7">
        <v>27.2</v>
      </c>
      <c r="I154" s="7">
        <f t="shared" si="17"/>
        <v>99.633699633699621</v>
      </c>
    </row>
    <row r="155" spans="1:9" ht="31.5" x14ac:dyDescent="0.25">
      <c r="A155" s="2" t="s">
        <v>37</v>
      </c>
      <c r="B155" s="4"/>
      <c r="C155" s="4" t="s">
        <v>46</v>
      </c>
      <c r="D155" s="4" t="s">
        <v>162</v>
      </c>
      <c r="E155" s="4" t="s">
        <v>268</v>
      </c>
      <c r="F155" s="4"/>
      <c r="G155" s="7">
        <f>SUM(G156:G158)</f>
        <v>22445.200000000001</v>
      </c>
      <c r="H155" s="7">
        <f>SUM(H156:H158)</f>
        <v>22320.600000000002</v>
      </c>
      <c r="I155" s="7">
        <f t="shared" si="17"/>
        <v>99.44487017268726</v>
      </c>
    </row>
    <row r="156" spans="1:9" ht="47.25" x14ac:dyDescent="0.25">
      <c r="A156" s="2" t="s">
        <v>43</v>
      </c>
      <c r="B156" s="4"/>
      <c r="C156" s="4" t="s">
        <v>46</v>
      </c>
      <c r="D156" s="4" t="s">
        <v>162</v>
      </c>
      <c r="E156" s="4" t="s">
        <v>268</v>
      </c>
      <c r="F156" s="4" t="s">
        <v>81</v>
      </c>
      <c r="G156" s="7">
        <v>18487.7</v>
      </c>
      <c r="H156" s="7">
        <v>18487.7</v>
      </c>
      <c r="I156" s="7">
        <f t="shared" si="17"/>
        <v>100</v>
      </c>
    </row>
    <row r="157" spans="1:9" ht="31.5" x14ac:dyDescent="0.25">
      <c r="A157" s="2" t="s">
        <v>44</v>
      </c>
      <c r="B157" s="4"/>
      <c r="C157" s="4" t="s">
        <v>46</v>
      </c>
      <c r="D157" s="4" t="s">
        <v>162</v>
      </c>
      <c r="E157" s="4" t="s">
        <v>268</v>
      </c>
      <c r="F157" s="4" t="s">
        <v>83</v>
      </c>
      <c r="G157" s="7">
        <v>3896.9</v>
      </c>
      <c r="H157" s="7">
        <v>3772.9</v>
      </c>
      <c r="I157" s="7">
        <f t="shared" si="17"/>
        <v>96.817983525366316</v>
      </c>
    </row>
    <row r="158" spans="1:9" x14ac:dyDescent="0.25">
      <c r="A158" s="2" t="s">
        <v>18</v>
      </c>
      <c r="B158" s="4"/>
      <c r="C158" s="4" t="s">
        <v>46</v>
      </c>
      <c r="D158" s="4" t="s">
        <v>162</v>
      </c>
      <c r="E158" s="4" t="s">
        <v>268</v>
      </c>
      <c r="F158" s="4" t="s">
        <v>88</v>
      </c>
      <c r="G158" s="7">
        <v>60.6</v>
      </c>
      <c r="H158" s="7">
        <v>60</v>
      </c>
      <c r="I158" s="7">
        <f t="shared" si="17"/>
        <v>99.009900990099013</v>
      </c>
    </row>
    <row r="159" spans="1:9" x14ac:dyDescent="0.25">
      <c r="A159" s="153" t="s">
        <v>181</v>
      </c>
      <c r="B159" s="4"/>
      <c r="C159" s="4" t="s">
        <v>46</v>
      </c>
      <c r="D159" s="4" t="s">
        <v>162</v>
      </c>
      <c r="E159" s="31" t="s">
        <v>182</v>
      </c>
      <c r="F159" s="4"/>
      <c r="G159" s="7">
        <f>SUM(G160)</f>
        <v>3.7</v>
      </c>
      <c r="H159" s="7">
        <f t="shared" ref="H159:H160" si="23">SUM(H160)</f>
        <v>3.7</v>
      </c>
      <c r="I159" s="7">
        <f t="shared" si="17"/>
        <v>100</v>
      </c>
    </row>
    <row r="160" spans="1:9" ht="31.5" x14ac:dyDescent="0.25">
      <c r="A160" s="2" t="s">
        <v>37</v>
      </c>
      <c r="B160" s="4"/>
      <c r="C160" s="4" t="s">
        <v>46</v>
      </c>
      <c r="D160" s="4" t="s">
        <v>162</v>
      </c>
      <c r="E160" s="31" t="s">
        <v>414</v>
      </c>
      <c r="F160" s="4"/>
      <c r="G160" s="7">
        <f>SUM(G161)</f>
        <v>3.7</v>
      </c>
      <c r="H160" s="7">
        <f t="shared" si="23"/>
        <v>3.7</v>
      </c>
      <c r="I160" s="7">
        <f t="shared" si="17"/>
        <v>100</v>
      </c>
    </row>
    <row r="161" spans="1:9" x14ac:dyDescent="0.25">
      <c r="A161" s="2" t="s">
        <v>18</v>
      </c>
      <c r="B161" s="4"/>
      <c r="C161" s="4" t="s">
        <v>46</v>
      </c>
      <c r="D161" s="4" t="s">
        <v>162</v>
      </c>
      <c r="E161" s="31" t="s">
        <v>414</v>
      </c>
      <c r="F161" s="4" t="s">
        <v>88</v>
      </c>
      <c r="G161" s="7">
        <v>3.7</v>
      </c>
      <c r="H161" s="7">
        <v>3.7</v>
      </c>
      <c r="I161" s="7">
        <f t="shared" si="17"/>
        <v>100</v>
      </c>
    </row>
    <row r="162" spans="1:9" ht="31.5" x14ac:dyDescent="0.25">
      <c r="A162" s="2" t="s">
        <v>772</v>
      </c>
      <c r="B162" s="4"/>
      <c r="C162" s="4" t="s">
        <v>46</v>
      </c>
      <c r="D162" s="4" t="s">
        <v>23</v>
      </c>
      <c r="E162" s="4"/>
      <c r="F162" s="4"/>
      <c r="G162" s="7">
        <f>SUM(G163)+G179+G175</f>
        <v>4806.6000000000004</v>
      </c>
      <c r="H162" s="7">
        <f t="shared" ref="H162" si="24">SUM(H163)+H179+H175</f>
        <v>4170.1000000000004</v>
      </c>
      <c r="I162" s="7">
        <f t="shared" si="17"/>
        <v>86.757791370199314</v>
      </c>
    </row>
    <row r="163" spans="1:9" ht="31.5" x14ac:dyDescent="0.25">
      <c r="A163" s="2" t="s">
        <v>539</v>
      </c>
      <c r="B163" s="4"/>
      <c r="C163" s="4" t="s">
        <v>46</v>
      </c>
      <c r="D163" s="4" t="s">
        <v>23</v>
      </c>
      <c r="E163" s="4" t="s">
        <v>263</v>
      </c>
      <c r="F163" s="4"/>
      <c r="G163" s="7">
        <f>SUM(G164+G168)+G172</f>
        <v>4294.6000000000004</v>
      </c>
      <c r="H163" s="7">
        <f t="shared" ref="H163" si="25">SUM(H164+H168)+H172</f>
        <v>4170.1000000000004</v>
      </c>
      <c r="I163" s="7">
        <f t="shared" si="17"/>
        <v>97.101010571415273</v>
      </c>
    </row>
    <row r="164" spans="1:9" ht="31.5" x14ac:dyDescent="0.25">
      <c r="A164" s="2" t="s">
        <v>540</v>
      </c>
      <c r="B164" s="4"/>
      <c r="C164" s="4" t="s">
        <v>46</v>
      </c>
      <c r="D164" s="4" t="s">
        <v>23</v>
      </c>
      <c r="E164" s="4" t="s">
        <v>264</v>
      </c>
      <c r="F164" s="4"/>
      <c r="G164" s="7">
        <f>SUM(G165)</f>
        <v>3136.4</v>
      </c>
      <c r="H164" s="7">
        <f t="shared" ref="H164:H165" si="26">SUM(H165)</f>
        <v>3065.9</v>
      </c>
      <c r="I164" s="7">
        <f t="shared" si="17"/>
        <v>97.752199974493053</v>
      </c>
    </row>
    <row r="165" spans="1:9" x14ac:dyDescent="0.25">
      <c r="A165" s="2" t="s">
        <v>27</v>
      </c>
      <c r="B165" s="4"/>
      <c r="C165" s="4" t="s">
        <v>46</v>
      </c>
      <c r="D165" s="4" t="s">
        <v>23</v>
      </c>
      <c r="E165" s="4" t="s">
        <v>265</v>
      </c>
      <c r="F165" s="4"/>
      <c r="G165" s="7">
        <f>SUM(G166)</f>
        <v>3136.4</v>
      </c>
      <c r="H165" s="7">
        <f t="shared" si="26"/>
        <v>3065.9</v>
      </c>
      <c r="I165" s="7">
        <f t="shared" si="17"/>
        <v>97.752199974493053</v>
      </c>
    </row>
    <row r="166" spans="1:9" ht="31.5" x14ac:dyDescent="0.25">
      <c r="A166" s="2" t="s">
        <v>260</v>
      </c>
      <c r="B166" s="4"/>
      <c r="C166" s="4" t="s">
        <v>46</v>
      </c>
      <c r="D166" s="4" t="s">
        <v>23</v>
      </c>
      <c r="E166" s="4" t="s">
        <v>266</v>
      </c>
      <c r="F166" s="4"/>
      <c r="G166" s="7">
        <f>SUM(G167)</f>
        <v>3136.4</v>
      </c>
      <c r="H166" s="7">
        <f t="shared" ref="H166" si="27">SUM(H167)</f>
        <v>3065.9</v>
      </c>
      <c r="I166" s="7">
        <f t="shared" si="17"/>
        <v>97.752199974493053</v>
      </c>
    </row>
    <row r="167" spans="1:9" ht="31.5" x14ac:dyDescent="0.25">
      <c r="A167" s="2" t="s">
        <v>44</v>
      </c>
      <c r="B167" s="4"/>
      <c r="C167" s="4" t="s">
        <v>46</v>
      </c>
      <c r="D167" s="4" t="s">
        <v>23</v>
      </c>
      <c r="E167" s="4" t="s">
        <v>266</v>
      </c>
      <c r="F167" s="4" t="s">
        <v>83</v>
      </c>
      <c r="G167" s="7">
        <v>3136.4</v>
      </c>
      <c r="H167" s="7">
        <v>3065.9</v>
      </c>
      <c r="I167" s="7">
        <f t="shared" si="17"/>
        <v>97.752199974493053</v>
      </c>
    </row>
    <row r="168" spans="1:9" ht="47.25" x14ac:dyDescent="0.25">
      <c r="A168" s="2" t="s">
        <v>262</v>
      </c>
      <c r="B168" s="4"/>
      <c r="C168" s="4" t="s">
        <v>46</v>
      </c>
      <c r="D168" s="4" t="s">
        <v>23</v>
      </c>
      <c r="E168" s="4" t="s">
        <v>269</v>
      </c>
      <c r="F168" s="4"/>
      <c r="G168" s="7">
        <f t="shared" ref="G168:H170" si="28">SUM(G169)</f>
        <v>958</v>
      </c>
      <c r="H168" s="7">
        <f t="shared" si="28"/>
        <v>956.4</v>
      </c>
      <c r="I168" s="7">
        <f t="shared" si="17"/>
        <v>99.832985386221296</v>
      </c>
    </row>
    <row r="169" spans="1:9" x14ac:dyDescent="0.25">
      <c r="A169" s="2" t="s">
        <v>27</v>
      </c>
      <c r="B169" s="4"/>
      <c r="C169" s="4" t="s">
        <v>46</v>
      </c>
      <c r="D169" s="4" t="s">
        <v>23</v>
      </c>
      <c r="E169" s="4" t="s">
        <v>270</v>
      </c>
      <c r="F169" s="4"/>
      <c r="G169" s="7">
        <f t="shared" si="28"/>
        <v>958</v>
      </c>
      <c r="H169" s="7">
        <f t="shared" si="28"/>
        <v>956.4</v>
      </c>
      <c r="I169" s="7">
        <f t="shared" si="17"/>
        <v>99.832985386221296</v>
      </c>
    </row>
    <row r="170" spans="1:9" ht="31.5" x14ac:dyDescent="0.25">
      <c r="A170" s="2" t="s">
        <v>261</v>
      </c>
      <c r="B170" s="4"/>
      <c r="C170" s="4" t="s">
        <v>46</v>
      </c>
      <c r="D170" s="4" t="s">
        <v>23</v>
      </c>
      <c r="E170" s="4" t="s">
        <v>271</v>
      </c>
      <c r="F170" s="4"/>
      <c r="G170" s="7">
        <f t="shared" si="28"/>
        <v>958</v>
      </c>
      <c r="H170" s="7">
        <f t="shared" si="28"/>
        <v>956.4</v>
      </c>
      <c r="I170" s="7">
        <f t="shared" si="17"/>
        <v>99.832985386221296</v>
      </c>
    </row>
    <row r="171" spans="1:9" ht="31.5" x14ac:dyDescent="0.25">
      <c r="A171" s="2" t="s">
        <v>44</v>
      </c>
      <c r="B171" s="4"/>
      <c r="C171" s="4" t="s">
        <v>46</v>
      </c>
      <c r="D171" s="4" t="s">
        <v>23</v>
      </c>
      <c r="E171" s="4" t="s">
        <v>271</v>
      </c>
      <c r="F171" s="4" t="s">
        <v>83</v>
      </c>
      <c r="G171" s="7">
        <v>958</v>
      </c>
      <c r="H171" s="7">
        <v>956.4</v>
      </c>
      <c r="I171" s="7">
        <f t="shared" si="17"/>
        <v>99.832985386221296</v>
      </c>
    </row>
    <row r="172" spans="1:9" ht="31.5" x14ac:dyDescent="0.25">
      <c r="A172" s="2" t="s">
        <v>541</v>
      </c>
      <c r="B172" s="4"/>
      <c r="C172" s="4" t="s">
        <v>46</v>
      </c>
      <c r="D172" s="4" t="s">
        <v>23</v>
      </c>
      <c r="E172" s="4" t="s">
        <v>272</v>
      </c>
      <c r="F172" s="4"/>
      <c r="G172" s="7">
        <f t="shared" ref="G172:H173" si="29">SUM(G173)</f>
        <v>200.2</v>
      </c>
      <c r="H172" s="7">
        <f t="shared" si="29"/>
        <v>147.80000000000001</v>
      </c>
      <c r="I172" s="7">
        <f t="shared" si="17"/>
        <v>73.826173826173829</v>
      </c>
    </row>
    <row r="173" spans="1:9" x14ac:dyDescent="0.25">
      <c r="A173" s="2" t="s">
        <v>27</v>
      </c>
      <c r="B173" s="4"/>
      <c r="C173" s="4" t="s">
        <v>46</v>
      </c>
      <c r="D173" s="4" t="s">
        <v>23</v>
      </c>
      <c r="E173" s="4" t="s">
        <v>273</v>
      </c>
      <c r="F173" s="4"/>
      <c r="G173" s="7">
        <f>SUM(G174)</f>
        <v>200.2</v>
      </c>
      <c r="H173" s="7">
        <f t="shared" si="29"/>
        <v>147.80000000000001</v>
      </c>
      <c r="I173" s="7">
        <f t="shared" si="17"/>
        <v>73.826173826173829</v>
      </c>
    </row>
    <row r="174" spans="1:9" ht="31.5" x14ac:dyDescent="0.25">
      <c r="A174" s="2" t="s">
        <v>44</v>
      </c>
      <c r="B174" s="4"/>
      <c r="C174" s="4" t="s">
        <v>46</v>
      </c>
      <c r="D174" s="4" t="s">
        <v>23</v>
      </c>
      <c r="E174" s="4" t="s">
        <v>273</v>
      </c>
      <c r="F174" s="4" t="s">
        <v>83</v>
      </c>
      <c r="G174" s="7">
        <v>200.2</v>
      </c>
      <c r="H174" s="7">
        <v>147.80000000000001</v>
      </c>
      <c r="I174" s="7">
        <f t="shared" si="17"/>
        <v>73.826173826173829</v>
      </c>
    </row>
    <row r="175" spans="1:9" ht="31.5" x14ac:dyDescent="0.25">
      <c r="A175" s="138" t="s">
        <v>825</v>
      </c>
      <c r="B175" s="4"/>
      <c r="C175" s="4" t="s">
        <v>46</v>
      </c>
      <c r="D175" s="4" t="s">
        <v>23</v>
      </c>
      <c r="E175" s="4" t="s">
        <v>229</v>
      </c>
      <c r="F175" s="4"/>
      <c r="G175" s="7">
        <f>SUM(G177)</f>
        <v>12</v>
      </c>
      <c r="H175" s="7">
        <f t="shared" ref="H175" si="30">SUM(H177)</f>
        <v>0</v>
      </c>
      <c r="I175" s="7">
        <f t="shared" si="17"/>
        <v>0</v>
      </c>
    </row>
    <row r="176" spans="1:9" ht="31.5" x14ac:dyDescent="0.25">
      <c r="A176" s="138" t="s">
        <v>44</v>
      </c>
      <c r="B176" s="4"/>
      <c r="C176" s="4" t="s">
        <v>46</v>
      </c>
      <c r="D176" s="4" t="s">
        <v>23</v>
      </c>
      <c r="E176" s="4" t="s">
        <v>236</v>
      </c>
      <c r="F176" s="4"/>
      <c r="G176" s="7">
        <f>SUM(G177)</f>
        <v>12</v>
      </c>
      <c r="H176" s="7">
        <f t="shared" ref="H176:H177" si="31">SUM(H177)</f>
        <v>0</v>
      </c>
      <c r="I176" s="7">
        <f t="shared" si="17"/>
        <v>0</v>
      </c>
    </row>
    <row r="177" spans="1:9" ht="157.5" x14ac:dyDescent="0.25">
      <c r="A177" s="138" t="s">
        <v>914</v>
      </c>
      <c r="B177" s="4"/>
      <c r="C177" s="4" t="s">
        <v>46</v>
      </c>
      <c r="D177" s="4" t="s">
        <v>23</v>
      </c>
      <c r="E177" s="4" t="s">
        <v>913</v>
      </c>
      <c r="F177" s="4"/>
      <c r="G177" s="7">
        <f>SUM(G178)</f>
        <v>12</v>
      </c>
      <c r="H177" s="7">
        <f t="shared" si="31"/>
        <v>0</v>
      </c>
      <c r="I177" s="7">
        <f t="shared" si="17"/>
        <v>0</v>
      </c>
    </row>
    <row r="178" spans="1:9" ht="47.25" x14ac:dyDescent="0.25">
      <c r="A178" s="2" t="s">
        <v>43</v>
      </c>
      <c r="B178" s="4"/>
      <c r="C178" s="4" t="s">
        <v>46</v>
      </c>
      <c r="D178" s="4" t="s">
        <v>23</v>
      </c>
      <c r="E178" s="4" t="s">
        <v>913</v>
      </c>
      <c r="F178" s="4" t="s">
        <v>81</v>
      </c>
      <c r="G178" s="7">
        <v>12</v>
      </c>
      <c r="H178" s="7">
        <v>0</v>
      </c>
      <c r="I178" s="7">
        <f t="shared" si="17"/>
        <v>0</v>
      </c>
    </row>
    <row r="179" spans="1:9" x14ac:dyDescent="0.25">
      <c r="A179" s="2" t="s">
        <v>181</v>
      </c>
      <c r="B179" s="4"/>
      <c r="C179" s="4" t="s">
        <v>46</v>
      </c>
      <c r="D179" s="4" t="s">
        <v>23</v>
      </c>
      <c r="E179" s="4" t="s">
        <v>182</v>
      </c>
      <c r="F179" s="4"/>
      <c r="G179" s="7">
        <f>SUM(G180)</f>
        <v>500</v>
      </c>
      <c r="H179" s="7">
        <f t="shared" ref="H179" si="32">SUM(H180)</f>
        <v>0</v>
      </c>
      <c r="I179" s="7">
        <f t="shared" si="17"/>
        <v>0</v>
      </c>
    </row>
    <row r="180" spans="1:9" ht="31.5" x14ac:dyDescent="0.25">
      <c r="A180" s="2" t="s">
        <v>292</v>
      </c>
      <c r="B180" s="4"/>
      <c r="C180" s="4" t="s">
        <v>46</v>
      </c>
      <c r="D180" s="4" t="s">
        <v>23</v>
      </c>
      <c r="E180" s="4" t="s">
        <v>293</v>
      </c>
      <c r="F180" s="4"/>
      <c r="G180" s="7">
        <f>SUM(G181)</f>
        <v>500</v>
      </c>
      <c r="H180" s="7">
        <f>SUM(H181)</f>
        <v>0</v>
      </c>
      <c r="I180" s="7">
        <f t="shared" si="17"/>
        <v>0</v>
      </c>
    </row>
    <row r="181" spans="1:9" ht="29.25" customHeight="1" x14ac:dyDescent="0.25">
      <c r="A181" s="2" t="s">
        <v>44</v>
      </c>
      <c r="B181" s="4"/>
      <c r="C181" s="4" t="s">
        <v>46</v>
      </c>
      <c r="D181" s="4" t="s">
        <v>23</v>
      </c>
      <c r="E181" s="4" t="s">
        <v>293</v>
      </c>
      <c r="F181" s="4" t="s">
        <v>83</v>
      </c>
      <c r="G181" s="7">
        <v>500</v>
      </c>
      <c r="H181" s="7">
        <v>0</v>
      </c>
      <c r="I181" s="7">
        <f t="shared" si="17"/>
        <v>0</v>
      </c>
    </row>
    <row r="182" spans="1:9" ht="31.5" hidden="1" x14ac:dyDescent="0.25">
      <c r="A182" s="80" t="s">
        <v>90</v>
      </c>
      <c r="B182" s="22"/>
      <c r="C182" s="4" t="s">
        <v>46</v>
      </c>
      <c r="D182" s="4" t="s">
        <v>162</v>
      </c>
      <c r="E182" s="31" t="s">
        <v>414</v>
      </c>
      <c r="F182" s="31"/>
      <c r="G182" s="9">
        <f>G183</f>
        <v>0</v>
      </c>
      <c r="H182" s="9">
        <f>H183</f>
        <v>0</v>
      </c>
      <c r="I182" s="7" t="e">
        <f t="shared" si="17"/>
        <v>#DIV/0!</v>
      </c>
    </row>
    <row r="183" spans="1:9" hidden="1" x14ac:dyDescent="0.25">
      <c r="A183" s="80" t="s">
        <v>18</v>
      </c>
      <c r="B183" s="22"/>
      <c r="C183" s="4" t="s">
        <v>46</v>
      </c>
      <c r="D183" s="4" t="s">
        <v>162</v>
      </c>
      <c r="E183" s="31" t="s">
        <v>414</v>
      </c>
      <c r="F183" s="31">
        <v>800</v>
      </c>
      <c r="G183" s="9"/>
      <c r="H183" s="9"/>
      <c r="I183" s="7" t="e">
        <f t="shared" si="17"/>
        <v>#DIV/0!</v>
      </c>
    </row>
    <row r="184" spans="1:9" x14ac:dyDescent="0.25">
      <c r="A184" s="80" t="s">
        <v>8</v>
      </c>
      <c r="B184" s="22"/>
      <c r="C184" s="106" t="s">
        <v>9</v>
      </c>
      <c r="D184" s="31"/>
      <c r="E184" s="31"/>
      <c r="F184" s="31"/>
      <c r="G184" s="9">
        <f>SUM(G245)+G185+G203</f>
        <v>969261.79999999993</v>
      </c>
      <c r="H184" s="9">
        <f>SUM(H245)+H185+H203</f>
        <v>967309.3</v>
      </c>
      <c r="I184" s="7">
        <f t="shared" si="17"/>
        <v>99.798558036641921</v>
      </c>
    </row>
    <row r="185" spans="1:9" x14ac:dyDescent="0.25">
      <c r="A185" s="2" t="s">
        <v>10</v>
      </c>
      <c r="B185" s="4"/>
      <c r="C185" s="4" t="s">
        <v>9</v>
      </c>
      <c r="D185" s="4" t="s">
        <v>11</v>
      </c>
      <c r="E185" s="4"/>
      <c r="F185" s="4"/>
      <c r="G185" s="7">
        <f>SUM(G186)+G196+G200</f>
        <v>454032.8</v>
      </c>
      <c r="H185" s="7">
        <f>SUM(H186)+H196+H200</f>
        <v>455017.10000000003</v>
      </c>
      <c r="I185" s="7">
        <f t="shared" si="17"/>
        <v>100.21679050500319</v>
      </c>
    </row>
    <row r="186" spans="1:9" ht="31.5" x14ac:dyDescent="0.25">
      <c r="A186" s="34" t="s">
        <v>575</v>
      </c>
      <c r="B186" s="4"/>
      <c r="C186" s="4" t="s">
        <v>9</v>
      </c>
      <c r="D186" s="4" t="s">
        <v>11</v>
      </c>
      <c r="E186" s="4" t="s">
        <v>274</v>
      </c>
      <c r="F186" s="4"/>
      <c r="G186" s="7">
        <f>SUM(G189)+G187</f>
        <v>301088</v>
      </c>
      <c r="H186" s="7">
        <f>SUM(H189)+H187</f>
        <v>301086.90000000002</v>
      </c>
      <c r="I186" s="7">
        <f t="shared" si="17"/>
        <v>99.999634658305879</v>
      </c>
    </row>
    <row r="187" spans="1:9" x14ac:dyDescent="0.25">
      <c r="A187" s="34" t="s">
        <v>27</v>
      </c>
      <c r="B187" s="4"/>
      <c r="C187" s="4" t="s">
        <v>9</v>
      </c>
      <c r="D187" s="4" t="s">
        <v>11</v>
      </c>
      <c r="E187" s="5" t="s">
        <v>597</v>
      </c>
      <c r="F187" s="4"/>
      <c r="G187" s="7">
        <f>SUM(G188)</f>
        <v>1900</v>
      </c>
      <c r="H187" s="7">
        <f>SUM(H188)</f>
        <v>1899.4</v>
      </c>
      <c r="I187" s="7">
        <f t="shared" si="17"/>
        <v>99.968421052631584</v>
      </c>
    </row>
    <row r="188" spans="1:9" ht="31.5" x14ac:dyDescent="0.25">
      <c r="A188" s="34" t="s">
        <v>44</v>
      </c>
      <c r="B188" s="4"/>
      <c r="C188" s="4" t="s">
        <v>9</v>
      </c>
      <c r="D188" s="4" t="s">
        <v>11</v>
      </c>
      <c r="E188" s="5" t="s">
        <v>597</v>
      </c>
      <c r="F188" s="4" t="s">
        <v>83</v>
      </c>
      <c r="G188" s="7">
        <v>1900</v>
      </c>
      <c r="H188" s="7">
        <v>1899.4</v>
      </c>
      <c r="I188" s="7">
        <f t="shared" si="17"/>
        <v>99.968421052631584</v>
      </c>
    </row>
    <row r="189" spans="1:9" ht="47.25" x14ac:dyDescent="0.25">
      <c r="A189" s="2" t="s">
        <v>14</v>
      </c>
      <c r="B189" s="4"/>
      <c r="C189" s="4" t="s">
        <v>9</v>
      </c>
      <c r="D189" s="4" t="s">
        <v>11</v>
      </c>
      <c r="E189" s="4" t="s">
        <v>576</v>
      </c>
      <c r="F189" s="4"/>
      <c r="G189" s="7">
        <f>SUM(G190+G192)+G194</f>
        <v>299188</v>
      </c>
      <c r="H189" s="7">
        <f>SUM(H190+H192)+H194</f>
        <v>299187.5</v>
      </c>
      <c r="I189" s="7">
        <f t="shared" si="17"/>
        <v>99.9998328809979</v>
      </c>
    </row>
    <row r="190" spans="1:9" x14ac:dyDescent="0.25">
      <c r="A190" s="2" t="s">
        <v>16</v>
      </c>
      <c r="B190" s="4"/>
      <c r="C190" s="4" t="s">
        <v>9</v>
      </c>
      <c r="D190" s="4" t="s">
        <v>11</v>
      </c>
      <c r="E190" s="4" t="s">
        <v>577</v>
      </c>
      <c r="F190" s="4"/>
      <c r="G190" s="7">
        <f>SUM(G191:G191)</f>
        <v>93890.9</v>
      </c>
      <c r="H190" s="7">
        <f>SUM(H191:H191)</f>
        <v>93890.4</v>
      </c>
      <c r="I190" s="7">
        <f t="shared" si="17"/>
        <v>99.999467467028225</v>
      </c>
    </row>
    <row r="191" spans="1:9" x14ac:dyDescent="0.25">
      <c r="A191" s="2" t="s">
        <v>18</v>
      </c>
      <c r="B191" s="4"/>
      <c r="C191" s="4" t="s">
        <v>9</v>
      </c>
      <c r="D191" s="4" t="s">
        <v>11</v>
      </c>
      <c r="E191" s="4" t="s">
        <v>577</v>
      </c>
      <c r="F191" s="4" t="s">
        <v>88</v>
      </c>
      <c r="G191" s="7">
        <f>86890.5+7000.4</f>
        <v>93890.9</v>
      </c>
      <c r="H191" s="7">
        <v>93890.4</v>
      </c>
      <c r="I191" s="7">
        <f t="shared" si="17"/>
        <v>99.999467467028225</v>
      </c>
    </row>
    <row r="192" spans="1:9" ht="18.75" customHeight="1" x14ac:dyDescent="0.25">
      <c r="A192" s="2" t="s">
        <v>251</v>
      </c>
      <c r="B192" s="4"/>
      <c r="C192" s="4" t="s">
        <v>9</v>
      </c>
      <c r="D192" s="4" t="s">
        <v>11</v>
      </c>
      <c r="E192" s="4" t="s">
        <v>578</v>
      </c>
      <c r="F192" s="4"/>
      <c r="G192" s="7">
        <f>SUM(G193)</f>
        <v>19700</v>
      </c>
      <c r="H192" s="7">
        <f>SUM(H193)</f>
        <v>19700</v>
      </c>
      <c r="I192" s="7">
        <f t="shared" si="17"/>
        <v>100</v>
      </c>
    </row>
    <row r="193" spans="1:9" ht="21" customHeight="1" x14ac:dyDescent="0.25">
      <c r="A193" s="2" t="s">
        <v>18</v>
      </c>
      <c r="B193" s="4"/>
      <c r="C193" s="4" t="s">
        <v>9</v>
      </c>
      <c r="D193" s="4" t="s">
        <v>11</v>
      </c>
      <c r="E193" s="4" t="s">
        <v>578</v>
      </c>
      <c r="F193" s="4" t="s">
        <v>88</v>
      </c>
      <c r="G193" s="7">
        <v>19700</v>
      </c>
      <c r="H193" s="7">
        <v>19700</v>
      </c>
      <c r="I193" s="7">
        <f t="shared" si="17"/>
        <v>100</v>
      </c>
    </row>
    <row r="194" spans="1:9" ht="47.25" x14ac:dyDescent="0.25">
      <c r="A194" s="2" t="s">
        <v>851</v>
      </c>
      <c r="B194" s="4"/>
      <c r="C194" s="4" t="s">
        <v>9</v>
      </c>
      <c r="D194" s="4" t="s">
        <v>11</v>
      </c>
      <c r="E194" s="4" t="s">
        <v>850</v>
      </c>
      <c r="F194" s="4"/>
      <c r="G194" s="7">
        <f>SUM(G195:G195)</f>
        <v>185597.1</v>
      </c>
      <c r="H194" s="7">
        <f>SUM(H195:H195)</f>
        <v>185597.1</v>
      </c>
      <c r="I194" s="7">
        <f t="shared" si="17"/>
        <v>100</v>
      </c>
    </row>
    <row r="195" spans="1:9" ht="21" customHeight="1" x14ac:dyDescent="0.25">
      <c r="A195" s="2" t="s">
        <v>18</v>
      </c>
      <c r="B195" s="4"/>
      <c r="C195" s="4" t="s">
        <v>9</v>
      </c>
      <c r="D195" s="4" t="s">
        <v>11</v>
      </c>
      <c r="E195" s="4" t="s">
        <v>850</v>
      </c>
      <c r="F195" s="4" t="s">
        <v>88</v>
      </c>
      <c r="G195" s="7">
        <v>185597.1</v>
      </c>
      <c r="H195" s="7">
        <v>185597.1</v>
      </c>
      <c r="I195" s="7">
        <f t="shared" si="17"/>
        <v>100</v>
      </c>
    </row>
    <row r="196" spans="1:9" ht="31.5" x14ac:dyDescent="0.25">
      <c r="A196" s="2" t="s">
        <v>535</v>
      </c>
      <c r="B196" s="4"/>
      <c r="C196" s="4" t="s">
        <v>9</v>
      </c>
      <c r="D196" s="4" t="s">
        <v>11</v>
      </c>
      <c r="E196" s="4" t="s">
        <v>208</v>
      </c>
      <c r="F196" s="4"/>
      <c r="G196" s="7">
        <f>SUM(G197)</f>
        <v>152944.79999999999</v>
      </c>
      <c r="H196" s="7">
        <f>SUM(H197)</f>
        <v>152906.4</v>
      </c>
      <c r="I196" s="7">
        <f t="shared" si="17"/>
        <v>99.974892902537391</v>
      </c>
    </row>
    <row r="197" spans="1:9" ht="47.25" x14ac:dyDescent="0.25">
      <c r="A197" s="2" t="s">
        <v>536</v>
      </c>
      <c r="B197" s="4"/>
      <c r="C197" s="4" t="s">
        <v>9</v>
      </c>
      <c r="D197" s="4" t="s">
        <v>11</v>
      </c>
      <c r="E197" s="4" t="s">
        <v>209</v>
      </c>
      <c r="F197" s="4"/>
      <c r="G197" s="7">
        <f>SUM(G198)</f>
        <v>152944.79999999999</v>
      </c>
      <c r="H197" s="7">
        <f>SUM(H198)</f>
        <v>152906.4</v>
      </c>
      <c r="I197" s="7">
        <f t="shared" si="17"/>
        <v>99.974892902537391</v>
      </c>
    </row>
    <row r="198" spans="1:9" ht="31.5" x14ac:dyDescent="0.25">
      <c r="A198" s="2" t="s">
        <v>428</v>
      </c>
      <c r="B198" s="4"/>
      <c r="C198" s="4" t="s">
        <v>9</v>
      </c>
      <c r="D198" s="4" t="s">
        <v>11</v>
      </c>
      <c r="E198" s="4" t="s">
        <v>210</v>
      </c>
      <c r="F198" s="4"/>
      <c r="G198" s="7">
        <f>SUM(G199)</f>
        <v>152944.79999999999</v>
      </c>
      <c r="H198" s="7">
        <f t="shared" ref="H198" si="33">SUM(H199)</f>
        <v>152906.4</v>
      </c>
      <c r="I198" s="7">
        <f t="shared" si="17"/>
        <v>99.974892902537391</v>
      </c>
    </row>
    <row r="199" spans="1:9" ht="31.5" x14ac:dyDescent="0.25">
      <c r="A199" s="2" t="s">
        <v>44</v>
      </c>
      <c r="B199" s="4"/>
      <c r="C199" s="4" t="s">
        <v>9</v>
      </c>
      <c r="D199" s="4" t="s">
        <v>11</v>
      </c>
      <c r="E199" s="4" t="s">
        <v>210</v>
      </c>
      <c r="F199" s="4">
        <v>200</v>
      </c>
      <c r="G199" s="7">
        <v>152944.79999999999</v>
      </c>
      <c r="H199" s="7">
        <v>152906.4</v>
      </c>
      <c r="I199" s="7">
        <f t="shared" si="17"/>
        <v>99.974892902537391</v>
      </c>
    </row>
    <row r="200" spans="1:9" ht="39" customHeight="1" x14ac:dyDescent="0.25">
      <c r="A200" s="2" t="s">
        <v>181</v>
      </c>
      <c r="B200" s="4"/>
      <c r="C200" s="4" t="s">
        <v>9</v>
      </c>
      <c r="D200" s="4" t="s">
        <v>11</v>
      </c>
      <c r="E200" s="4" t="s">
        <v>182</v>
      </c>
      <c r="F200" s="4"/>
      <c r="G200" s="7">
        <f>SUM(G201)</f>
        <v>0</v>
      </c>
      <c r="H200" s="7">
        <f t="shared" ref="H200" si="34">SUM(H201)</f>
        <v>1023.8</v>
      </c>
      <c r="I200" s="7">
        <v>0</v>
      </c>
    </row>
    <row r="201" spans="1:9" ht="31.5" x14ac:dyDescent="0.25">
      <c r="A201" s="156" t="s">
        <v>90</v>
      </c>
      <c r="B201" s="4"/>
      <c r="C201" s="4" t="s">
        <v>9</v>
      </c>
      <c r="D201" s="4" t="s">
        <v>11</v>
      </c>
      <c r="E201" s="4" t="s">
        <v>100</v>
      </c>
      <c r="F201" s="4"/>
      <c r="G201" s="7">
        <f>SUM(G202)</f>
        <v>0</v>
      </c>
      <c r="H201" s="7">
        <f t="shared" ref="H201" si="35">SUM(H202)</f>
        <v>1023.8</v>
      </c>
      <c r="I201" s="7">
        <v>0</v>
      </c>
    </row>
    <row r="202" spans="1:9" ht="15.75" customHeight="1" x14ac:dyDescent="0.25">
      <c r="A202" s="2" t="s">
        <v>18</v>
      </c>
      <c r="B202" s="4"/>
      <c r="C202" s="4" t="s">
        <v>9</v>
      </c>
      <c r="D202" s="4" t="s">
        <v>11</v>
      </c>
      <c r="E202" s="4" t="s">
        <v>100</v>
      </c>
      <c r="F202" s="4" t="s">
        <v>88</v>
      </c>
      <c r="G202" s="7"/>
      <c r="H202" s="7">
        <v>1023.8</v>
      </c>
      <c r="I202" s="7"/>
    </row>
    <row r="203" spans="1:9" ht="17.25" customHeight="1" x14ac:dyDescent="0.25">
      <c r="A203" s="2" t="s">
        <v>252</v>
      </c>
      <c r="B203" s="4"/>
      <c r="C203" s="4" t="s">
        <v>9</v>
      </c>
      <c r="D203" s="4" t="s">
        <v>162</v>
      </c>
      <c r="E203" s="4"/>
      <c r="F203" s="4"/>
      <c r="G203" s="7">
        <f>SUM(G207+G236)+G204+G212</f>
        <v>495039.89999999997</v>
      </c>
      <c r="H203" s="7">
        <f>SUM(H207+H236)+H204+H212</f>
        <v>492740.2</v>
      </c>
      <c r="I203" s="7">
        <f t="shared" ref="I203:I263" si="36">SUM(H203/G203*100)</f>
        <v>99.535451586831698</v>
      </c>
    </row>
    <row r="204" spans="1:9" ht="30.75" customHeight="1" x14ac:dyDescent="0.25">
      <c r="A204" s="35" t="s">
        <v>559</v>
      </c>
      <c r="B204" s="4"/>
      <c r="C204" s="4" t="s">
        <v>9</v>
      </c>
      <c r="D204" s="4" t="s">
        <v>162</v>
      </c>
      <c r="E204" s="4" t="s">
        <v>288</v>
      </c>
      <c r="F204" s="4"/>
      <c r="G204" s="7">
        <f>SUM(G205)</f>
        <v>26804.2</v>
      </c>
      <c r="H204" s="7">
        <f>SUM(H205)</f>
        <v>26676.3</v>
      </c>
      <c r="I204" s="7">
        <f t="shared" si="36"/>
        <v>99.52283597346684</v>
      </c>
    </row>
    <row r="205" spans="1:9" ht="17.25" customHeight="1" x14ac:dyDescent="0.25">
      <c r="A205" s="2" t="s">
        <v>27</v>
      </c>
      <c r="B205" s="4"/>
      <c r="C205" s="4" t="s">
        <v>9</v>
      </c>
      <c r="D205" s="4" t="s">
        <v>162</v>
      </c>
      <c r="E205" s="4" t="s">
        <v>289</v>
      </c>
      <c r="F205" s="4"/>
      <c r="G205" s="7">
        <f>SUM(G206)</f>
        <v>26804.2</v>
      </c>
      <c r="H205" s="7">
        <f>SUM(H206)</f>
        <v>26676.3</v>
      </c>
      <c r="I205" s="7">
        <f t="shared" si="36"/>
        <v>99.52283597346684</v>
      </c>
    </row>
    <row r="206" spans="1:9" ht="30" customHeight="1" x14ac:dyDescent="0.25">
      <c r="A206" s="2" t="s">
        <v>44</v>
      </c>
      <c r="B206" s="4"/>
      <c r="C206" s="4" t="s">
        <v>9</v>
      </c>
      <c r="D206" s="4" t="s">
        <v>162</v>
      </c>
      <c r="E206" s="4" t="s">
        <v>289</v>
      </c>
      <c r="F206" s="4" t="s">
        <v>83</v>
      </c>
      <c r="G206" s="7">
        <v>26804.2</v>
      </c>
      <c r="H206" s="7">
        <v>26676.3</v>
      </c>
      <c r="I206" s="7">
        <f t="shared" si="36"/>
        <v>99.52283597346684</v>
      </c>
    </row>
    <row r="207" spans="1:9" ht="31.5" x14ac:dyDescent="0.25">
      <c r="A207" s="34" t="s">
        <v>542</v>
      </c>
      <c r="B207" s="4"/>
      <c r="C207" s="4" t="s">
        <v>9</v>
      </c>
      <c r="D207" s="4" t="s">
        <v>162</v>
      </c>
      <c r="E207" s="4" t="s">
        <v>275</v>
      </c>
      <c r="F207" s="4"/>
      <c r="G207" s="7">
        <f>SUM(G208)+G210</f>
        <v>34569.599999999999</v>
      </c>
      <c r="H207" s="7">
        <f>SUM(H208)+H210</f>
        <v>34535.9</v>
      </c>
      <c r="I207" s="7">
        <f t="shared" si="36"/>
        <v>99.902515504952333</v>
      </c>
    </row>
    <row r="208" spans="1:9" ht="20.25" customHeight="1" x14ac:dyDescent="0.25">
      <c r="A208" s="34" t="s">
        <v>27</v>
      </c>
      <c r="B208" s="4"/>
      <c r="C208" s="4" t="s">
        <v>9</v>
      </c>
      <c r="D208" s="4" t="s">
        <v>162</v>
      </c>
      <c r="E208" s="4" t="s">
        <v>276</v>
      </c>
      <c r="F208" s="4"/>
      <c r="G208" s="7">
        <f>SUM(G209)</f>
        <v>19251.099999999999</v>
      </c>
      <c r="H208" s="7">
        <f>SUM(H209)</f>
        <v>19217.400000000001</v>
      </c>
      <c r="I208" s="7">
        <f t="shared" si="36"/>
        <v>99.824945068074044</v>
      </c>
    </row>
    <row r="209" spans="1:9" ht="30" customHeight="1" x14ac:dyDescent="0.25">
      <c r="A209" s="34" t="s">
        <v>44</v>
      </c>
      <c r="B209" s="4"/>
      <c r="C209" s="4" t="s">
        <v>9</v>
      </c>
      <c r="D209" s="4" t="s">
        <v>162</v>
      </c>
      <c r="E209" s="4" t="s">
        <v>276</v>
      </c>
      <c r="F209" s="4" t="s">
        <v>83</v>
      </c>
      <c r="G209" s="7">
        <v>19251.099999999999</v>
      </c>
      <c r="H209" s="7">
        <v>19217.400000000001</v>
      </c>
      <c r="I209" s="7">
        <f t="shared" si="36"/>
        <v>99.824945068074044</v>
      </c>
    </row>
    <row r="210" spans="1:9" ht="30" customHeight="1" x14ac:dyDescent="0.25">
      <c r="A210" s="34" t="s">
        <v>872</v>
      </c>
      <c r="B210" s="4"/>
      <c r="C210" s="4" t="s">
        <v>9</v>
      </c>
      <c r="D210" s="4" t="s">
        <v>162</v>
      </c>
      <c r="E210" s="5" t="s">
        <v>742</v>
      </c>
      <c r="F210" s="4"/>
      <c r="G210" s="7">
        <f>SUM(G211)</f>
        <v>15318.5</v>
      </c>
      <c r="H210" s="7">
        <f>SUM(H211)</f>
        <v>15318.5</v>
      </c>
      <c r="I210" s="7">
        <f t="shared" si="36"/>
        <v>100</v>
      </c>
    </row>
    <row r="211" spans="1:9" ht="30" customHeight="1" x14ac:dyDescent="0.25">
      <c r="A211" s="34" t="s">
        <v>44</v>
      </c>
      <c r="B211" s="4"/>
      <c r="C211" s="4" t="s">
        <v>9</v>
      </c>
      <c r="D211" s="4" t="s">
        <v>162</v>
      </c>
      <c r="E211" s="5" t="s">
        <v>742</v>
      </c>
      <c r="F211" s="4" t="s">
        <v>83</v>
      </c>
      <c r="G211" s="7">
        <v>15318.5</v>
      </c>
      <c r="H211" s="7">
        <v>15318.5</v>
      </c>
      <c r="I211" s="7">
        <f t="shared" si="36"/>
        <v>100</v>
      </c>
    </row>
    <row r="212" spans="1:9" ht="30" customHeight="1" x14ac:dyDescent="0.25">
      <c r="A212" s="34" t="s">
        <v>526</v>
      </c>
      <c r="B212" s="4"/>
      <c r="C212" s="4" t="s">
        <v>9</v>
      </c>
      <c r="D212" s="4" t="s">
        <v>162</v>
      </c>
      <c r="E212" s="5" t="s">
        <v>425</v>
      </c>
      <c r="F212" s="4"/>
      <c r="G212" s="7">
        <f>SUM(G213)</f>
        <v>21535.600000000002</v>
      </c>
      <c r="H212" s="7">
        <f>SUM(H213)</f>
        <v>19754.799999999996</v>
      </c>
      <c r="I212" s="7">
        <f t="shared" si="36"/>
        <v>91.730901391184801</v>
      </c>
    </row>
    <row r="213" spans="1:9" ht="30" customHeight="1" x14ac:dyDescent="0.25">
      <c r="A213" s="34" t="s">
        <v>27</v>
      </c>
      <c r="B213" s="4"/>
      <c r="C213" s="4" t="s">
        <v>9</v>
      </c>
      <c r="D213" s="4" t="s">
        <v>162</v>
      </c>
      <c r="E213" s="5" t="s">
        <v>621</v>
      </c>
      <c r="F213" s="4"/>
      <c r="G213" s="7">
        <f>SUM(G214)+G215</f>
        <v>21535.600000000002</v>
      </c>
      <c r="H213" s="7">
        <f t="shared" ref="H213" si="37">SUM(H214)+H215</f>
        <v>19754.799999999996</v>
      </c>
      <c r="I213" s="7">
        <f t="shared" si="36"/>
        <v>91.730901391184801</v>
      </c>
    </row>
    <row r="214" spans="1:9" ht="30" hidden="1" customHeight="1" x14ac:dyDescent="0.25">
      <c r="A214" s="34" t="s">
        <v>44</v>
      </c>
      <c r="B214" s="4"/>
      <c r="C214" s="4" t="s">
        <v>9</v>
      </c>
      <c r="D214" s="4" t="s">
        <v>162</v>
      </c>
      <c r="E214" s="114" t="s">
        <v>621</v>
      </c>
      <c r="F214" s="115" t="s">
        <v>83</v>
      </c>
      <c r="G214" s="7">
        <v>0</v>
      </c>
      <c r="H214" s="7"/>
      <c r="I214" s="7" t="e">
        <f t="shared" si="36"/>
        <v>#DIV/0!</v>
      </c>
    </row>
    <row r="215" spans="1:9" ht="30" customHeight="1" x14ac:dyDescent="0.25">
      <c r="A215" s="34" t="s">
        <v>876</v>
      </c>
      <c r="B215" s="4"/>
      <c r="C215" s="4" t="s">
        <v>9</v>
      </c>
      <c r="D215" s="4" t="s">
        <v>162</v>
      </c>
      <c r="E215" s="4" t="s">
        <v>770</v>
      </c>
      <c r="F215" s="4"/>
      <c r="G215" s="7">
        <f>SUM(G216+G218+G220+G222)+G224+G226+G228+G230+G232+G234</f>
        <v>21535.600000000002</v>
      </c>
      <c r="H215" s="7">
        <f t="shared" ref="H215" si="38">SUM(H216+H218+H220+H222)+H224+H226+H228+H230+H232+H234</f>
        <v>19754.799999999996</v>
      </c>
      <c r="I215" s="7">
        <f t="shared" si="36"/>
        <v>91.730901391184801</v>
      </c>
    </row>
    <row r="216" spans="1:9" ht="30" customHeight="1" x14ac:dyDescent="0.25">
      <c r="A216" s="2" t="s">
        <v>950</v>
      </c>
      <c r="B216" s="4"/>
      <c r="C216" s="4" t="s">
        <v>9</v>
      </c>
      <c r="D216" s="4" t="s">
        <v>162</v>
      </c>
      <c r="E216" s="4" t="s">
        <v>937</v>
      </c>
      <c r="F216" s="4"/>
      <c r="G216" s="7">
        <f>SUM(G217)</f>
        <v>1401.8</v>
      </c>
      <c r="H216" s="7">
        <f t="shared" ref="H216" si="39">SUM(H217)</f>
        <v>1289.2</v>
      </c>
      <c r="I216" s="7">
        <f t="shared" si="36"/>
        <v>91.967470395206178</v>
      </c>
    </row>
    <row r="217" spans="1:9" ht="30" customHeight="1" x14ac:dyDescent="0.25">
      <c r="A217" s="2" t="s">
        <v>44</v>
      </c>
      <c r="B217" s="4"/>
      <c r="C217" s="4" t="s">
        <v>9</v>
      </c>
      <c r="D217" s="4" t="s">
        <v>162</v>
      </c>
      <c r="E217" s="4" t="s">
        <v>937</v>
      </c>
      <c r="F217" s="4" t="s">
        <v>83</v>
      </c>
      <c r="G217" s="7">
        <v>1401.8</v>
      </c>
      <c r="H217" s="7">
        <v>1289.2</v>
      </c>
      <c r="I217" s="7">
        <f t="shared" si="36"/>
        <v>91.967470395206178</v>
      </c>
    </row>
    <row r="218" spans="1:9" ht="30" customHeight="1" x14ac:dyDescent="0.25">
      <c r="A218" s="2" t="s">
        <v>949</v>
      </c>
      <c r="B218" s="4"/>
      <c r="C218" s="4" t="s">
        <v>9</v>
      </c>
      <c r="D218" s="4" t="s">
        <v>162</v>
      </c>
      <c r="E218" s="4" t="s">
        <v>938</v>
      </c>
      <c r="F218" s="4"/>
      <c r="G218" s="7">
        <f>SUM(G219)</f>
        <v>1734.5</v>
      </c>
      <c r="H218" s="7">
        <f t="shared" ref="H218" si="40">SUM(H219)</f>
        <v>1416.3</v>
      </c>
      <c r="I218" s="7">
        <f t="shared" si="36"/>
        <v>81.654655520322862</v>
      </c>
    </row>
    <row r="219" spans="1:9" ht="30" customHeight="1" x14ac:dyDescent="0.25">
      <c r="A219" s="2" t="s">
        <v>44</v>
      </c>
      <c r="B219" s="4"/>
      <c r="C219" s="4" t="s">
        <v>9</v>
      </c>
      <c r="D219" s="4" t="s">
        <v>162</v>
      </c>
      <c r="E219" s="4" t="s">
        <v>938</v>
      </c>
      <c r="F219" s="4" t="s">
        <v>83</v>
      </c>
      <c r="G219" s="7">
        <v>1734.5</v>
      </c>
      <c r="H219" s="7">
        <v>1416.3</v>
      </c>
      <c r="I219" s="7">
        <f t="shared" si="36"/>
        <v>81.654655520322862</v>
      </c>
    </row>
    <row r="220" spans="1:9" ht="30" customHeight="1" x14ac:dyDescent="0.25">
      <c r="A220" s="2" t="s">
        <v>951</v>
      </c>
      <c r="B220" s="4"/>
      <c r="C220" s="4" t="s">
        <v>9</v>
      </c>
      <c r="D220" s="4" t="s">
        <v>162</v>
      </c>
      <c r="E220" s="4" t="s">
        <v>939</v>
      </c>
      <c r="F220" s="4"/>
      <c r="G220" s="7">
        <f>SUM(G221)</f>
        <v>766.9</v>
      </c>
      <c r="H220" s="7">
        <f t="shared" ref="H220" si="41">SUM(H221)</f>
        <v>610.29999999999995</v>
      </c>
      <c r="I220" s="7">
        <f t="shared" si="36"/>
        <v>79.580127787195195</v>
      </c>
    </row>
    <row r="221" spans="1:9" ht="30" customHeight="1" x14ac:dyDescent="0.25">
      <c r="A221" s="2" t="s">
        <v>44</v>
      </c>
      <c r="B221" s="4"/>
      <c r="C221" s="4" t="s">
        <v>9</v>
      </c>
      <c r="D221" s="4" t="s">
        <v>162</v>
      </c>
      <c r="E221" s="4" t="s">
        <v>939</v>
      </c>
      <c r="F221" s="4" t="s">
        <v>83</v>
      </c>
      <c r="G221" s="7">
        <v>766.9</v>
      </c>
      <c r="H221" s="7">
        <v>610.29999999999995</v>
      </c>
      <c r="I221" s="7">
        <f t="shared" si="36"/>
        <v>79.580127787195195</v>
      </c>
    </row>
    <row r="222" spans="1:9" ht="30" customHeight="1" x14ac:dyDescent="0.25">
      <c r="A222" s="2" t="s">
        <v>952</v>
      </c>
      <c r="B222" s="4"/>
      <c r="C222" s="4" t="s">
        <v>9</v>
      </c>
      <c r="D222" s="4" t="s">
        <v>162</v>
      </c>
      <c r="E222" s="4" t="s">
        <v>940</v>
      </c>
      <c r="F222" s="4"/>
      <c r="G222" s="7">
        <f>SUM(G223)</f>
        <v>1921.4</v>
      </c>
      <c r="H222" s="7">
        <f t="shared" ref="H222:H234" si="42">SUM(H223)</f>
        <v>1921.4</v>
      </c>
      <c r="I222" s="7">
        <f t="shared" si="36"/>
        <v>100</v>
      </c>
    </row>
    <row r="223" spans="1:9" ht="30" customHeight="1" x14ac:dyDescent="0.25">
      <c r="A223" s="2" t="s">
        <v>44</v>
      </c>
      <c r="B223" s="4"/>
      <c r="C223" s="4" t="s">
        <v>9</v>
      </c>
      <c r="D223" s="4" t="s">
        <v>162</v>
      </c>
      <c r="E223" s="4" t="s">
        <v>940</v>
      </c>
      <c r="F223" s="4" t="s">
        <v>83</v>
      </c>
      <c r="G223" s="7">
        <v>1921.4</v>
      </c>
      <c r="H223" s="7">
        <v>1921.4</v>
      </c>
      <c r="I223" s="7">
        <f t="shared" si="36"/>
        <v>100</v>
      </c>
    </row>
    <row r="224" spans="1:9" ht="30" customHeight="1" x14ac:dyDescent="0.25">
      <c r="A224" s="2" t="s">
        <v>955</v>
      </c>
      <c r="B224" s="4"/>
      <c r="C224" s="4" t="s">
        <v>9</v>
      </c>
      <c r="D224" s="4" t="s">
        <v>162</v>
      </c>
      <c r="E224" s="4" t="s">
        <v>943</v>
      </c>
      <c r="F224" s="4"/>
      <c r="G224" s="7">
        <f>SUM(G225)</f>
        <v>5120.3</v>
      </c>
      <c r="H224" s="7">
        <f t="shared" si="42"/>
        <v>5120.3</v>
      </c>
      <c r="I224" s="7">
        <f t="shared" si="36"/>
        <v>100</v>
      </c>
    </row>
    <row r="225" spans="1:9" ht="30" customHeight="1" x14ac:dyDescent="0.25">
      <c r="A225" s="2" t="s">
        <v>44</v>
      </c>
      <c r="B225" s="4"/>
      <c r="C225" s="4" t="s">
        <v>9</v>
      </c>
      <c r="D225" s="4" t="s">
        <v>162</v>
      </c>
      <c r="E225" s="4" t="s">
        <v>943</v>
      </c>
      <c r="F225" s="4" t="s">
        <v>83</v>
      </c>
      <c r="G225" s="7">
        <v>5120.3</v>
      </c>
      <c r="H225" s="7">
        <v>5120.3</v>
      </c>
      <c r="I225" s="7">
        <f t="shared" si="36"/>
        <v>100</v>
      </c>
    </row>
    <row r="226" spans="1:9" ht="30" customHeight="1" x14ac:dyDescent="0.25">
      <c r="A226" s="2" t="s">
        <v>956</v>
      </c>
      <c r="B226" s="4"/>
      <c r="C226" s="4" t="s">
        <v>9</v>
      </c>
      <c r="D226" s="4" t="s">
        <v>162</v>
      </c>
      <c r="E226" s="4" t="s">
        <v>944</v>
      </c>
      <c r="F226" s="4"/>
      <c r="G226" s="7">
        <f>SUM(G227)</f>
        <v>1604.2</v>
      </c>
      <c r="H226" s="7">
        <f t="shared" si="42"/>
        <v>1430.6</v>
      </c>
      <c r="I226" s="7">
        <f t="shared" si="36"/>
        <v>89.17840668245853</v>
      </c>
    </row>
    <row r="227" spans="1:9" ht="30" customHeight="1" x14ac:dyDescent="0.25">
      <c r="A227" s="2" t="s">
        <v>44</v>
      </c>
      <c r="B227" s="4"/>
      <c r="C227" s="4" t="s">
        <v>9</v>
      </c>
      <c r="D227" s="4" t="s">
        <v>162</v>
      </c>
      <c r="E227" s="4" t="s">
        <v>944</v>
      </c>
      <c r="F227" s="4" t="s">
        <v>83</v>
      </c>
      <c r="G227" s="7">
        <f>1659.9-55.7</f>
        <v>1604.2</v>
      </c>
      <c r="H227" s="7">
        <v>1430.6</v>
      </c>
      <c r="I227" s="7">
        <f t="shared" si="36"/>
        <v>89.17840668245853</v>
      </c>
    </row>
    <row r="228" spans="1:9" ht="30" customHeight="1" x14ac:dyDescent="0.25">
      <c r="A228" s="2" t="s">
        <v>957</v>
      </c>
      <c r="B228" s="4"/>
      <c r="C228" s="4" t="s">
        <v>9</v>
      </c>
      <c r="D228" s="4" t="s">
        <v>162</v>
      </c>
      <c r="E228" s="4" t="s">
        <v>945</v>
      </c>
      <c r="F228" s="4"/>
      <c r="G228" s="7">
        <f>SUM(G229)</f>
        <v>5282.2</v>
      </c>
      <c r="H228" s="7">
        <f t="shared" si="42"/>
        <v>4669.7</v>
      </c>
      <c r="I228" s="7">
        <f t="shared" si="36"/>
        <v>88.404452690166977</v>
      </c>
    </row>
    <row r="229" spans="1:9" ht="30" customHeight="1" x14ac:dyDescent="0.25">
      <c r="A229" s="2" t="s">
        <v>44</v>
      </c>
      <c r="B229" s="4"/>
      <c r="C229" s="4" t="s">
        <v>9</v>
      </c>
      <c r="D229" s="4" t="s">
        <v>162</v>
      </c>
      <c r="E229" s="4" t="s">
        <v>945</v>
      </c>
      <c r="F229" s="4" t="s">
        <v>83</v>
      </c>
      <c r="G229" s="7">
        <f>5358-75.8</f>
        <v>5282.2</v>
      </c>
      <c r="H229" s="7">
        <v>4669.7</v>
      </c>
      <c r="I229" s="7">
        <f t="shared" si="36"/>
        <v>88.404452690166977</v>
      </c>
    </row>
    <row r="230" spans="1:9" ht="30" customHeight="1" x14ac:dyDescent="0.25">
      <c r="A230" s="2" t="s">
        <v>958</v>
      </c>
      <c r="B230" s="4"/>
      <c r="C230" s="4" t="s">
        <v>9</v>
      </c>
      <c r="D230" s="4" t="s">
        <v>162</v>
      </c>
      <c r="E230" s="4" t="s">
        <v>946</v>
      </c>
      <c r="F230" s="4"/>
      <c r="G230" s="7">
        <f>SUM(G231)</f>
        <v>1193.6000000000001</v>
      </c>
      <c r="H230" s="7">
        <f t="shared" si="42"/>
        <v>1193.5999999999999</v>
      </c>
      <c r="I230" s="7">
        <f t="shared" si="36"/>
        <v>99.999999999999972</v>
      </c>
    </row>
    <row r="231" spans="1:9" ht="30" customHeight="1" x14ac:dyDescent="0.25">
      <c r="A231" s="2" t="s">
        <v>44</v>
      </c>
      <c r="B231" s="4"/>
      <c r="C231" s="4" t="s">
        <v>9</v>
      </c>
      <c r="D231" s="4" t="s">
        <v>162</v>
      </c>
      <c r="E231" s="4" t="s">
        <v>946</v>
      </c>
      <c r="F231" s="4" t="s">
        <v>83</v>
      </c>
      <c r="G231" s="7">
        <f>985.2+208.4</f>
        <v>1193.6000000000001</v>
      </c>
      <c r="H231" s="7">
        <v>1193.5999999999999</v>
      </c>
      <c r="I231" s="7">
        <f t="shared" si="36"/>
        <v>99.999999999999972</v>
      </c>
    </row>
    <row r="232" spans="1:9" ht="30" customHeight="1" x14ac:dyDescent="0.25">
      <c r="A232" s="2" t="s">
        <v>959</v>
      </c>
      <c r="B232" s="4"/>
      <c r="C232" s="4" t="s">
        <v>9</v>
      </c>
      <c r="D232" s="4" t="s">
        <v>162</v>
      </c>
      <c r="E232" s="4" t="s">
        <v>947</v>
      </c>
      <c r="F232" s="4"/>
      <c r="G232" s="7">
        <f>SUM(G233)</f>
        <v>1407.2</v>
      </c>
      <c r="H232" s="7">
        <f t="shared" si="42"/>
        <v>1151.0999999999999</v>
      </c>
      <c r="I232" s="7">
        <f t="shared" si="36"/>
        <v>81.800739056281969</v>
      </c>
    </row>
    <row r="233" spans="1:9" ht="30" customHeight="1" x14ac:dyDescent="0.25">
      <c r="A233" s="2" t="s">
        <v>44</v>
      </c>
      <c r="B233" s="4"/>
      <c r="C233" s="4" t="s">
        <v>9</v>
      </c>
      <c r="D233" s="4" t="s">
        <v>162</v>
      </c>
      <c r="E233" s="4" t="s">
        <v>947</v>
      </c>
      <c r="F233" s="4" t="s">
        <v>83</v>
      </c>
      <c r="G233" s="7">
        <v>1407.2</v>
      </c>
      <c r="H233" s="7">
        <v>1151.0999999999999</v>
      </c>
      <c r="I233" s="7">
        <f t="shared" si="36"/>
        <v>81.800739056281969</v>
      </c>
    </row>
    <row r="234" spans="1:9" ht="30" customHeight="1" x14ac:dyDescent="0.25">
      <c r="A234" s="2" t="s">
        <v>963</v>
      </c>
      <c r="B234" s="4"/>
      <c r="C234" s="4" t="s">
        <v>9</v>
      </c>
      <c r="D234" s="4" t="s">
        <v>162</v>
      </c>
      <c r="E234" s="4" t="s">
        <v>962</v>
      </c>
      <c r="F234" s="4"/>
      <c r="G234" s="7">
        <f>SUM(G235)</f>
        <v>1103.5</v>
      </c>
      <c r="H234" s="7">
        <f t="shared" si="42"/>
        <v>952.3</v>
      </c>
      <c r="I234" s="7">
        <f t="shared" si="36"/>
        <v>86.298142274580883</v>
      </c>
    </row>
    <row r="235" spans="1:9" ht="30" customHeight="1" x14ac:dyDescent="0.25">
      <c r="A235" s="2" t="s">
        <v>44</v>
      </c>
      <c r="B235" s="4"/>
      <c r="C235" s="4" t="s">
        <v>9</v>
      </c>
      <c r="D235" s="4" t="s">
        <v>162</v>
      </c>
      <c r="E235" s="4" t="s">
        <v>962</v>
      </c>
      <c r="F235" s="4" t="s">
        <v>83</v>
      </c>
      <c r="G235" s="7">
        <v>1103.5</v>
      </c>
      <c r="H235" s="7">
        <v>952.3</v>
      </c>
      <c r="I235" s="7">
        <f t="shared" si="36"/>
        <v>86.298142274580883</v>
      </c>
    </row>
    <row r="236" spans="1:9" ht="31.5" x14ac:dyDescent="0.25">
      <c r="A236" s="34" t="s">
        <v>716</v>
      </c>
      <c r="B236" s="4"/>
      <c r="C236" s="4" t="s">
        <v>9</v>
      </c>
      <c r="D236" s="4" t="s">
        <v>162</v>
      </c>
      <c r="E236" s="4" t="s">
        <v>579</v>
      </c>
      <c r="F236" s="4"/>
      <c r="G236" s="7">
        <f>SUM(G237)+G241</f>
        <v>412130.5</v>
      </c>
      <c r="H236" s="7">
        <f>SUM(H237)+H241</f>
        <v>411773.2</v>
      </c>
      <c r="I236" s="7">
        <f t="shared" si="36"/>
        <v>99.91330415972611</v>
      </c>
    </row>
    <row r="237" spans="1:9" x14ac:dyDescent="0.25">
      <c r="A237" s="34" t="s">
        <v>27</v>
      </c>
      <c r="B237" s="4"/>
      <c r="C237" s="4" t="s">
        <v>9</v>
      </c>
      <c r="D237" s="4" t="s">
        <v>162</v>
      </c>
      <c r="E237" s="4" t="s">
        <v>580</v>
      </c>
      <c r="F237" s="4"/>
      <c r="G237" s="7">
        <f>SUM(G238)+G239</f>
        <v>377945.3</v>
      </c>
      <c r="H237" s="7">
        <f>SUM(H238)+H239</f>
        <v>377905.5</v>
      </c>
      <c r="I237" s="7">
        <f t="shared" si="36"/>
        <v>99.989469375594837</v>
      </c>
    </row>
    <row r="238" spans="1:9" ht="31.5" x14ac:dyDescent="0.25">
      <c r="A238" s="34" t="s">
        <v>44</v>
      </c>
      <c r="B238" s="4"/>
      <c r="C238" s="4" t="s">
        <v>9</v>
      </c>
      <c r="D238" s="4" t="s">
        <v>162</v>
      </c>
      <c r="E238" s="4" t="s">
        <v>580</v>
      </c>
      <c r="F238" s="4" t="s">
        <v>83</v>
      </c>
      <c r="G238" s="7">
        <v>126369.4</v>
      </c>
      <c r="H238" s="7">
        <v>126329.60000000001</v>
      </c>
      <c r="I238" s="7">
        <f t="shared" si="36"/>
        <v>99.968505033655305</v>
      </c>
    </row>
    <row r="239" spans="1:9" ht="31.5" x14ac:dyDescent="0.25">
      <c r="A239" s="34" t="s">
        <v>872</v>
      </c>
      <c r="B239" s="4"/>
      <c r="C239" s="4" t="s">
        <v>9</v>
      </c>
      <c r="D239" s="4" t="s">
        <v>162</v>
      </c>
      <c r="E239" s="5" t="s">
        <v>743</v>
      </c>
      <c r="F239" s="4"/>
      <c r="G239" s="7">
        <f>SUM(G240)</f>
        <v>251575.9</v>
      </c>
      <c r="H239" s="7">
        <f>SUM(H240)</f>
        <v>251575.9</v>
      </c>
      <c r="I239" s="7">
        <f t="shared" si="36"/>
        <v>100</v>
      </c>
    </row>
    <row r="240" spans="1:9" ht="31.5" x14ac:dyDescent="0.25">
      <c r="A240" s="34" t="s">
        <v>44</v>
      </c>
      <c r="B240" s="4"/>
      <c r="C240" s="4" t="s">
        <v>9</v>
      </c>
      <c r="D240" s="4" t="s">
        <v>162</v>
      </c>
      <c r="E240" s="5" t="s">
        <v>743</v>
      </c>
      <c r="F240" s="4" t="s">
        <v>83</v>
      </c>
      <c r="G240" s="7">
        <v>251575.9</v>
      </c>
      <c r="H240" s="7">
        <v>251575.9</v>
      </c>
      <c r="I240" s="7">
        <f t="shared" si="36"/>
        <v>100</v>
      </c>
    </row>
    <row r="241" spans="1:9" ht="31.5" x14ac:dyDescent="0.25">
      <c r="A241" s="2" t="s">
        <v>254</v>
      </c>
      <c r="B241" s="4"/>
      <c r="C241" s="4" t="s">
        <v>9</v>
      </c>
      <c r="D241" s="4" t="s">
        <v>162</v>
      </c>
      <c r="E241" s="4" t="s">
        <v>598</v>
      </c>
      <c r="F241" s="4"/>
      <c r="G241" s="7">
        <f>SUM(G242)+G243</f>
        <v>34185.199999999997</v>
      </c>
      <c r="H241" s="7">
        <f t="shared" ref="H241" si="43">SUM(H242)+H243</f>
        <v>33867.699999999997</v>
      </c>
      <c r="I241" s="7">
        <f t="shared" si="36"/>
        <v>99.071235505423402</v>
      </c>
    </row>
    <row r="242" spans="1:9" ht="31.5" x14ac:dyDescent="0.25">
      <c r="A242" s="2" t="s">
        <v>255</v>
      </c>
      <c r="B242" s="4"/>
      <c r="C242" s="4" t="s">
        <v>9</v>
      </c>
      <c r="D242" s="4" t="s">
        <v>162</v>
      </c>
      <c r="E242" s="4" t="s">
        <v>598</v>
      </c>
      <c r="F242" s="4" t="s">
        <v>234</v>
      </c>
      <c r="G242" s="7">
        <v>2221.1999999999998</v>
      </c>
      <c r="H242" s="7">
        <v>1936.2</v>
      </c>
      <c r="I242" s="7">
        <f t="shared" si="36"/>
        <v>87.169097784981091</v>
      </c>
    </row>
    <row r="243" spans="1:9" ht="31.5" x14ac:dyDescent="0.25">
      <c r="A243" s="2" t="s">
        <v>873</v>
      </c>
      <c r="B243" s="4"/>
      <c r="C243" s="4" t="s">
        <v>9</v>
      </c>
      <c r="D243" s="4" t="s">
        <v>162</v>
      </c>
      <c r="E243" s="4" t="s">
        <v>858</v>
      </c>
      <c r="F243" s="4"/>
      <c r="G243" s="7">
        <f>SUM(G244)</f>
        <v>31964</v>
      </c>
      <c r="H243" s="7">
        <f>SUM(H244)</f>
        <v>31931.5</v>
      </c>
      <c r="I243" s="7">
        <f t="shared" si="36"/>
        <v>99.898323113502684</v>
      </c>
    </row>
    <row r="244" spans="1:9" ht="31.5" x14ac:dyDescent="0.25">
      <c r="A244" s="2" t="s">
        <v>255</v>
      </c>
      <c r="B244" s="4"/>
      <c r="C244" s="4" t="s">
        <v>9</v>
      </c>
      <c r="D244" s="4" t="s">
        <v>162</v>
      </c>
      <c r="E244" s="4" t="s">
        <v>858</v>
      </c>
      <c r="F244" s="4" t="s">
        <v>234</v>
      </c>
      <c r="G244" s="7">
        <v>31964</v>
      </c>
      <c r="H244" s="7">
        <v>31931.5</v>
      </c>
      <c r="I244" s="7">
        <f t="shared" si="36"/>
        <v>99.898323113502684</v>
      </c>
    </row>
    <row r="245" spans="1:9" ht="22.5" customHeight="1" x14ac:dyDescent="0.25">
      <c r="A245" s="80" t="s">
        <v>19</v>
      </c>
      <c r="B245" s="22"/>
      <c r="C245" s="106" t="s">
        <v>9</v>
      </c>
      <c r="D245" s="106" t="s">
        <v>20</v>
      </c>
      <c r="E245" s="31"/>
      <c r="F245" s="31"/>
      <c r="G245" s="9">
        <f>SUM(G246+G253+G265+G271+G280+G295)+G290+G287</f>
        <v>20189.100000000002</v>
      </c>
      <c r="H245" s="9">
        <f>SUM(H246+H253+H265+H271+H280+H295)+H290+H287</f>
        <v>19552</v>
      </c>
      <c r="I245" s="7">
        <f t="shared" si="36"/>
        <v>96.844336795597613</v>
      </c>
    </row>
    <row r="246" spans="1:9" ht="47.25" hidden="1" x14ac:dyDescent="0.25">
      <c r="A246" s="80" t="s">
        <v>543</v>
      </c>
      <c r="B246" s="22"/>
      <c r="C246" s="106" t="s">
        <v>9</v>
      </c>
      <c r="D246" s="106" t="s">
        <v>20</v>
      </c>
      <c r="E246" s="31" t="s">
        <v>544</v>
      </c>
      <c r="F246" s="31"/>
      <c r="G246" s="9">
        <f>SUM(G250)+G247</f>
        <v>0</v>
      </c>
      <c r="H246" s="9">
        <f t="shared" ref="H246" si="44">SUM(H250)+H247</f>
        <v>0</v>
      </c>
      <c r="I246" s="7"/>
    </row>
    <row r="247" spans="1:9" hidden="1" x14ac:dyDescent="0.25">
      <c r="A247" s="2" t="s">
        <v>27</v>
      </c>
      <c r="B247" s="22"/>
      <c r="C247" s="106" t="s">
        <v>9</v>
      </c>
      <c r="D247" s="106" t="s">
        <v>20</v>
      </c>
      <c r="E247" s="31" t="s">
        <v>720</v>
      </c>
      <c r="F247" s="31"/>
      <c r="G247" s="9">
        <f t="shared" ref="G247:H248" si="45">SUM(G248)</f>
        <v>0</v>
      </c>
      <c r="H247" s="9">
        <f t="shared" si="45"/>
        <v>0</v>
      </c>
      <c r="I247" s="7"/>
    </row>
    <row r="248" spans="1:9" ht="31.5" hidden="1" x14ac:dyDescent="0.25">
      <c r="A248" s="80" t="s">
        <v>221</v>
      </c>
      <c r="B248" s="22"/>
      <c r="C248" s="106" t="s">
        <v>9</v>
      </c>
      <c r="D248" s="106" t="s">
        <v>20</v>
      </c>
      <c r="E248" s="31" t="s">
        <v>721</v>
      </c>
      <c r="F248" s="31"/>
      <c r="G248" s="9">
        <f t="shared" si="45"/>
        <v>0</v>
      </c>
      <c r="H248" s="9">
        <f t="shared" si="45"/>
        <v>0</v>
      </c>
      <c r="I248" s="7"/>
    </row>
    <row r="249" spans="1:9" ht="31.5" hidden="1" x14ac:dyDescent="0.25">
      <c r="A249" s="34" t="s">
        <v>44</v>
      </c>
      <c r="B249" s="22"/>
      <c r="C249" s="106" t="s">
        <v>9</v>
      </c>
      <c r="D249" s="106" t="s">
        <v>20</v>
      </c>
      <c r="E249" s="31" t="s">
        <v>721</v>
      </c>
      <c r="F249" s="31">
        <v>200</v>
      </c>
      <c r="G249" s="9">
        <v>0</v>
      </c>
      <c r="H249" s="9">
        <v>0</v>
      </c>
      <c r="I249" s="7"/>
    </row>
    <row r="250" spans="1:9" ht="47.25" hidden="1" x14ac:dyDescent="0.25">
      <c r="A250" s="80" t="s">
        <v>14</v>
      </c>
      <c r="B250" s="22"/>
      <c r="C250" s="106" t="s">
        <v>9</v>
      </c>
      <c r="D250" s="106" t="s">
        <v>20</v>
      </c>
      <c r="E250" s="106" t="s">
        <v>705</v>
      </c>
      <c r="F250" s="31"/>
      <c r="G250" s="9">
        <f t="shared" ref="G250:H251" si="46">SUM(G251)</f>
        <v>0</v>
      </c>
      <c r="H250" s="9">
        <f t="shared" si="46"/>
        <v>0</v>
      </c>
      <c r="I250" s="7" t="e">
        <f t="shared" si="36"/>
        <v>#DIV/0!</v>
      </c>
    </row>
    <row r="251" spans="1:9" ht="31.5" hidden="1" x14ac:dyDescent="0.25">
      <c r="A251" s="80" t="s">
        <v>221</v>
      </c>
      <c r="B251" s="22"/>
      <c r="C251" s="106" t="s">
        <v>9</v>
      </c>
      <c r="D251" s="106" t="s">
        <v>20</v>
      </c>
      <c r="E251" s="106" t="s">
        <v>706</v>
      </c>
      <c r="F251" s="106"/>
      <c r="G251" s="9">
        <f t="shared" si="46"/>
        <v>0</v>
      </c>
      <c r="H251" s="9">
        <f t="shared" si="46"/>
        <v>0</v>
      </c>
      <c r="I251" s="7" t="e">
        <f t="shared" si="36"/>
        <v>#DIV/0!</v>
      </c>
    </row>
    <row r="252" spans="1:9" hidden="1" x14ac:dyDescent="0.25">
      <c r="A252" s="80" t="s">
        <v>18</v>
      </c>
      <c r="B252" s="22"/>
      <c r="C252" s="106" t="s">
        <v>9</v>
      </c>
      <c r="D252" s="106" t="s">
        <v>20</v>
      </c>
      <c r="E252" s="106" t="s">
        <v>706</v>
      </c>
      <c r="F252" s="106" t="s">
        <v>88</v>
      </c>
      <c r="G252" s="9">
        <v>0</v>
      </c>
      <c r="H252" s="9"/>
      <c r="I252" s="7" t="e">
        <f t="shared" si="36"/>
        <v>#DIV/0!</v>
      </c>
    </row>
    <row r="253" spans="1:9" ht="31.5" x14ac:dyDescent="0.25">
      <c r="A253" s="80" t="s">
        <v>547</v>
      </c>
      <c r="B253" s="22"/>
      <c r="C253" s="106" t="s">
        <v>9</v>
      </c>
      <c r="D253" s="106" t="s">
        <v>20</v>
      </c>
      <c r="E253" s="106" t="s">
        <v>219</v>
      </c>
      <c r="F253" s="31"/>
      <c r="G253" s="9">
        <f>SUM(G254)+G256</f>
        <v>8985</v>
      </c>
      <c r="H253" s="9">
        <f>SUM(H254)+H256</f>
        <v>8985</v>
      </c>
      <c r="I253" s="7">
        <f t="shared" si="36"/>
        <v>100</v>
      </c>
    </row>
    <row r="254" spans="1:9" ht="31.5" hidden="1" x14ac:dyDescent="0.25">
      <c r="A254" s="80" t="s">
        <v>90</v>
      </c>
      <c r="B254" s="22"/>
      <c r="C254" s="106" t="s">
        <v>9</v>
      </c>
      <c r="D254" s="106" t="s">
        <v>20</v>
      </c>
      <c r="E254" s="106" t="s">
        <v>602</v>
      </c>
      <c r="F254" s="31"/>
      <c r="G254" s="9">
        <f>SUM(G255)</f>
        <v>0</v>
      </c>
      <c r="H254" s="9">
        <f>SUM(H255)</f>
        <v>0</v>
      </c>
      <c r="I254" s="7" t="e">
        <f t="shared" si="36"/>
        <v>#DIV/0!</v>
      </c>
    </row>
    <row r="255" spans="1:9" ht="31.5" hidden="1" x14ac:dyDescent="0.25">
      <c r="A255" s="34" t="s">
        <v>44</v>
      </c>
      <c r="B255" s="22"/>
      <c r="C255" s="106" t="s">
        <v>9</v>
      </c>
      <c r="D255" s="106" t="s">
        <v>20</v>
      </c>
      <c r="E255" s="106" t="s">
        <v>602</v>
      </c>
      <c r="F255" s="31">
        <v>200</v>
      </c>
      <c r="G255" s="9"/>
      <c r="H255" s="9"/>
      <c r="I255" s="7" t="e">
        <f t="shared" si="36"/>
        <v>#DIV/0!</v>
      </c>
    </row>
    <row r="256" spans="1:9" ht="31.5" x14ac:dyDescent="0.25">
      <c r="A256" s="80" t="s">
        <v>61</v>
      </c>
      <c r="B256" s="22"/>
      <c r="C256" s="106" t="s">
        <v>9</v>
      </c>
      <c r="D256" s="106" t="s">
        <v>20</v>
      </c>
      <c r="E256" s="106" t="s">
        <v>545</v>
      </c>
      <c r="F256" s="31"/>
      <c r="G256" s="9">
        <f>SUM(G257)+G259</f>
        <v>8985</v>
      </c>
      <c r="H256" s="9">
        <f>SUM(H257)+H259</f>
        <v>8985</v>
      </c>
      <c r="I256" s="7">
        <f t="shared" si="36"/>
        <v>100</v>
      </c>
    </row>
    <row r="257" spans="1:9" ht="31.5" x14ac:dyDescent="0.25">
      <c r="A257" s="101" t="s">
        <v>880</v>
      </c>
      <c r="B257" s="22"/>
      <c r="C257" s="106" t="s">
        <v>9</v>
      </c>
      <c r="D257" s="106" t="s">
        <v>20</v>
      </c>
      <c r="E257" s="106" t="s">
        <v>546</v>
      </c>
      <c r="F257" s="106"/>
      <c r="G257" s="9">
        <f>SUM(G258)</f>
        <v>5385</v>
      </c>
      <c r="H257" s="9">
        <f>SUM(H258)</f>
        <v>5385</v>
      </c>
      <c r="I257" s="7">
        <f t="shared" si="36"/>
        <v>100</v>
      </c>
    </row>
    <row r="258" spans="1:9" ht="31.5" x14ac:dyDescent="0.25">
      <c r="A258" s="80" t="s">
        <v>216</v>
      </c>
      <c r="B258" s="22"/>
      <c r="C258" s="106" t="s">
        <v>9</v>
      </c>
      <c r="D258" s="106" t="s">
        <v>20</v>
      </c>
      <c r="E258" s="106" t="s">
        <v>546</v>
      </c>
      <c r="F258" s="106" t="s">
        <v>114</v>
      </c>
      <c r="G258" s="9">
        <f>5685-300</f>
        <v>5385</v>
      </c>
      <c r="H258" s="9">
        <v>5385</v>
      </c>
      <c r="I258" s="7">
        <f t="shared" si="36"/>
        <v>100</v>
      </c>
    </row>
    <row r="259" spans="1:9" x14ac:dyDescent="0.25">
      <c r="A259" s="80" t="s">
        <v>548</v>
      </c>
      <c r="B259" s="22"/>
      <c r="C259" s="106" t="s">
        <v>9</v>
      </c>
      <c r="D259" s="106" t="s">
        <v>20</v>
      </c>
      <c r="E259" s="106" t="s">
        <v>220</v>
      </c>
      <c r="F259" s="106"/>
      <c r="G259" s="9">
        <f>G261+G262</f>
        <v>3600</v>
      </c>
      <c r="H259" s="9">
        <f>H261+H262</f>
        <v>3600</v>
      </c>
      <c r="I259" s="7">
        <f t="shared" si="36"/>
        <v>100</v>
      </c>
    </row>
    <row r="260" spans="1:9" hidden="1" x14ac:dyDescent="0.25">
      <c r="A260" s="2" t="s">
        <v>27</v>
      </c>
      <c r="B260" s="22"/>
      <c r="C260" s="106" t="s">
        <v>9</v>
      </c>
      <c r="D260" s="106" t="s">
        <v>20</v>
      </c>
      <c r="E260" s="106" t="s">
        <v>549</v>
      </c>
      <c r="F260" s="106"/>
      <c r="G260" s="9">
        <f>SUM(G261)</f>
        <v>0</v>
      </c>
      <c r="H260" s="9">
        <f>SUM(H261)</f>
        <v>0</v>
      </c>
      <c r="I260" s="7"/>
    </row>
    <row r="261" spans="1:9" ht="31.5" hidden="1" x14ac:dyDescent="0.25">
      <c r="A261" s="2" t="s">
        <v>44</v>
      </c>
      <c r="B261" s="22"/>
      <c r="C261" s="106" t="s">
        <v>9</v>
      </c>
      <c r="D261" s="106" t="s">
        <v>20</v>
      </c>
      <c r="E261" s="106" t="s">
        <v>549</v>
      </c>
      <c r="F261" s="106" t="s">
        <v>83</v>
      </c>
      <c r="G261" s="9"/>
      <c r="H261" s="9"/>
      <c r="I261" s="7"/>
    </row>
    <row r="262" spans="1:9" ht="31.5" x14ac:dyDescent="0.25">
      <c r="A262" s="124" t="s">
        <v>61</v>
      </c>
      <c r="B262" s="22"/>
      <c r="C262" s="125" t="s">
        <v>9</v>
      </c>
      <c r="D262" s="125" t="s">
        <v>20</v>
      </c>
      <c r="E262" s="125" t="s">
        <v>978</v>
      </c>
      <c r="F262" s="125"/>
      <c r="G262" s="9">
        <f>SUM(G263)</f>
        <v>3600</v>
      </c>
      <c r="H262" s="9">
        <f>SUM(H263)</f>
        <v>3600</v>
      </c>
      <c r="I262" s="7">
        <f t="shared" si="36"/>
        <v>100</v>
      </c>
    </row>
    <row r="263" spans="1:9" ht="31.5" x14ac:dyDescent="0.25">
      <c r="A263" s="124" t="s">
        <v>880</v>
      </c>
      <c r="B263" s="22"/>
      <c r="C263" s="125" t="s">
        <v>9</v>
      </c>
      <c r="D263" s="125" t="s">
        <v>20</v>
      </c>
      <c r="E263" s="125" t="s">
        <v>979</v>
      </c>
      <c r="F263" s="125"/>
      <c r="G263" s="9">
        <f>SUM(G264)</f>
        <v>3600</v>
      </c>
      <c r="H263" s="9">
        <f>SUM(H264)</f>
        <v>3600</v>
      </c>
      <c r="I263" s="7">
        <f t="shared" si="36"/>
        <v>100</v>
      </c>
    </row>
    <row r="264" spans="1:9" ht="31.5" x14ac:dyDescent="0.25">
      <c r="A264" s="124" t="s">
        <v>216</v>
      </c>
      <c r="B264" s="22"/>
      <c r="C264" s="125" t="s">
        <v>9</v>
      </c>
      <c r="D264" s="125" t="s">
        <v>20</v>
      </c>
      <c r="E264" s="125" t="s">
        <v>979</v>
      </c>
      <c r="F264" s="125" t="s">
        <v>114</v>
      </c>
      <c r="G264" s="9">
        <f>300+3000+300</f>
        <v>3600</v>
      </c>
      <c r="H264" s="9">
        <v>3600</v>
      </c>
      <c r="I264" s="7">
        <f t="shared" ref="I264:I329" si="47">SUM(H264/G264*100)</f>
        <v>100</v>
      </c>
    </row>
    <row r="265" spans="1:9" ht="31.5" x14ac:dyDescent="0.25">
      <c r="A265" s="2" t="s">
        <v>550</v>
      </c>
      <c r="B265" s="4"/>
      <c r="C265" s="4" t="s">
        <v>9</v>
      </c>
      <c r="D265" s="4" t="s">
        <v>20</v>
      </c>
      <c r="E265" s="4" t="s">
        <v>277</v>
      </c>
      <c r="F265" s="4"/>
      <c r="G265" s="7">
        <f t="shared" ref="G265:H266" si="48">SUM(G266)</f>
        <v>9380.7000000000007</v>
      </c>
      <c r="H265" s="7">
        <f t="shared" si="48"/>
        <v>9289</v>
      </c>
      <c r="I265" s="7">
        <f t="shared" si="47"/>
        <v>99.022461010372353</v>
      </c>
    </row>
    <row r="266" spans="1:9" ht="31.5" x14ac:dyDescent="0.25">
      <c r="A266" s="2" t="s">
        <v>551</v>
      </c>
      <c r="B266" s="4"/>
      <c r="C266" s="4" t="s">
        <v>9</v>
      </c>
      <c r="D266" s="4" t="s">
        <v>20</v>
      </c>
      <c r="E266" s="4" t="s">
        <v>278</v>
      </c>
      <c r="F266" s="4"/>
      <c r="G266" s="7">
        <f t="shared" si="48"/>
        <v>9380.7000000000007</v>
      </c>
      <c r="H266" s="7">
        <f t="shared" si="48"/>
        <v>9289</v>
      </c>
      <c r="I266" s="7">
        <f t="shared" si="47"/>
        <v>99.022461010372353</v>
      </c>
    </row>
    <row r="267" spans="1:9" ht="31.5" x14ac:dyDescent="0.25">
      <c r="A267" s="2" t="s">
        <v>37</v>
      </c>
      <c r="B267" s="4"/>
      <c r="C267" s="4" t="s">
        <v>9</v>
      </c>
      <c r="D267" s="4" t="s">
        <v>20</v>
      </c>
      <c r="E267" s="4" t="s">
        <v>279</v>
      </c>
      <c r="F267" s="4"/>
      <c r="G267" s="7">
        <f>SUM(G268:G270)</f>
        <v>9380.7000000000007</v>
      </c>
      <c r="H267" s="7">
        <f>SUM(H268:H270)</f>
        <v>9289</v>
      </c>
      <c r="I267" s="7">
        <f t="shared" si="47"/>
        <v>99.022461010372353</v>
      </c>
    </row>
    <row r="268" spans="1:9" ht="47.25" x14ac:dyDescent="0.25">
      <c r="A268" s="2" t="s">
        <v>43</v>
      </c>
      <c r="B268" s="4"/>
      <c r="C268" s="4" t="s">
        <v>9</v>
      </c>
      <c r="D268" s="4" t="s">
        <v>20</v>
      </c>
      <c r="E268" s="4" t="s">
        <v>279</v>
      </c>
      <c r="F268" s="4" t="s">
        <v>81</v>
      </c>
      <c r="G268" s="7">
        <v>8157.5</v>
      </c>
      <c r="H268" s="7">
        <v>8157.5</v>
      </c>
      <c r="I268" s="7">
        <f t="shared" si="47"/>
        <v>100</v>
      </c>
    </row>
    <row r="269" spans="1:9" ht="31.5" x14ac:dyDescent="0.25">
      <c r="A269" s="2" t="s">
        <v>44</v>
      </c>
      <c r="B269" s="4"/>
      <c r="C269" s="4" t="s">
        <v>9</v>
      </c>
      <c r="D269" s="4" t="s">
        <v>20</v>
      </c>
      <c r="E269" s="4" t="s">
        <v>279</v>
      </c>
      <c r="F269" s="4" t="s">
        <v>83</v>
      </c>
      <c r="G269" s="7">
        <v>1203.5999999999999</v>
      </c>
      <c r="H269" s="7">
        <v>1111.9000000000001</v>
      </c>
      <c r="I269" s="7">
        <f t="shared" si="47"/>
        <v>92.381189764041224</v>
      </c>
    </row>
    <row r="270" spans="1:9" x14ac:dyDescent="0.25">
      <c r="A270" s="2" t="s">
        <v>18</v>
      </c>
      <c r="B270" s="4"/>
      <c r="C270" s="4" t="s">
        <v>9</v>
      </c>
      <c r="D270" s="4" t="s">
        <v>20</v>
      </c>
      <c r="E270" s="4" t="s">
        <v>279</v>
      </c>
      <c r="F270" s="4" t="s">
        <v>88</v>
      </c>
      <c r="G270" s="7">
        <v>19.600000000000001</v>
      </c>
      <c r="H270" s="7">
        <v>19.600000000000001</v>
      </c>
      <c r="I270" s="7">
        <f t="shared" si="47"/>
        <v>100</v>
      </c>
    </row>
    <row r="271" spans="1:9" ht="47.25" x14ac:dyDescent="0.25">
      <c r="A271" s="36" t="s">
        <v>922</v>
      </c>
      <c r="B271" s="22"/>
      <c r="C271" s="106" t="s">
        <v>9</v>
      </c>
      <c r="D271" s="106" t="s">
        <v>20</v>
      </c>
      <c r="E271" s="31" t="s">
        <v>554</v>
      </c>
      <c r="F271" s="106"/>
      <c r="G271" s="9">
        <f>SUM(G272)+G278</f>
        <v>605.4</v>
      </c>
      <c r="H271" s="9">
        <f t="shared" ref="H271" si="49">SUM(H272)+H278</f>
        <v>60</v>
      </c>
      <c r="I271" s="7">
        <f t="shared" si="47"/>
        <v>9.9108027750247771</v>
      </c>
    </row>
    <row r="272" spans="1:9" x14ac:dyDescent="0.25">
      <c r="A272" s="2" t="s">
        <v>27</v>
      </c>
      <c r="B272" s="22"/>
      <c r="C272" s="106" t="s">
        <v>9</v>
      </c>
      <c r="D272" s="106" t="s">
        <v>20</v>
      </c>
      <c r="E272" s="31" t="s">
        <v>555</v>
      </c>
      <c r="F272" s="106"/>
      <c r="G272" s="9">
        <f>SUM(G273+G274+G276)</f>
        <v>605.4</v>
      </c>
      <c r="H272" s="9">
        <f>SUM(H273+H274+H276)</f>
        <v>60</v>
      </c>
      <c r="I272" s="7">
        <f t="shared" si="47"/>
        <v>9.9108027750247771</v>
      </c>
    </row>
    <row r="273" spans="1:9" ht="31.5" x14ac:dyDescent="0.25">
      <c r="A273" s="2" t="s">
        <v>44</v>
      </c>
      <c r="B273" s="22"/>
      <c r="C273" s="106" t="s">
        <v>9</v>
      </c>
      <c r="D273" s="106" t="s">
        <v>20</v>
      </c>
      <c r="E273" s="31" t="s">
        <v>555</v>
      </c>
      <c r="F273" s="106" t="s">
        <v>83</v>
      </c>
      <c r="G273" s="9">
        <v>605.4</v>
      </c>
      <c r="H273" s="9">
        <v>60</v>
      </c>
      <c r="I273" s="7">
        <f t="shared" si="47"/>
        <v>9.9108027750247771</v>
      </c>
    </row>
    <row r="274" spans="1:9" ht="31.5" hidden="1" x14ac:dyDescent="0.25">
      <c r="A274" s="80" t="s">
        <v>816</v>
      </c>
      <c r="B274" s="22"/>
      <c r="C274" s="106" t="s">
        <v>9</v>
      </c>
      <c r="D274" s="106" t="s">
        <v>20</v>
      </c>
      <c r="E274" s="31" t="s">
        <v>817</v>
      </c>
      <c r="F274" s="31"/>
      <c r="G274" s="9">
        <f>SUM(G275)</f>
        <v>0</v>
      </c>
      <c r="H274" s="9">
        <f>SUM(H275)</f>
        <v>0</v>
      </c>
      <c r="I274" s="7" t="e">
        <f t="shared" si="47"/>
        <v>#DIV/0!</v>
      </c>
    </row>
    <row r="275" spans="1:9" ht="31.5" hidden="1" x14ac:dyDescent="0.25">
      <c r="A275" s="80" t="s">
        <v>44</v>
      </c>
      <c r="B275" s="22"/>
      <c r="C275" s="106" t="s">
        <v>9</v>
      </c>
      <c r="D275" s="106" t="s">
        <v>20</v>
      </c>
      <c r="E275" s="31" t="s">
        <v>817</v>
      </c>
      <c r="F275" s="31">
        <v>200</v>
      </c>
      <c r="G275" s="9"/>
      <c r="H275" s="9">
        <v>0</v>
      </c>
      <c r="I275" s="7" t="e">
        <f t="shared" si="47"/>
        <v>#DIV/0!</v>
      </c>
    </row>
    <row r="276" spans="1:9" ht="31.5" hidden="1" x14ac:dyDescent="0.25">
      <c r="A276" s="80" t="s">
        <v>870</v>
      </c>
      <c r="B276" s="22"/>
      <c r="C276" s="106" t="s">
        <v>9</v>
      </c>
      <c r="D276" s="106" t="s">
        <v>20</v>
      </c>
      <c r="E276" s="31" t="s">
        <v>763</v>
      </c>
      <c r="F276" s="31"/>
      <c r="G276" s="9">
        <f>SUM(G277)</f>
        <v>0</v>
      </c>
      <c r="H276" s="9">
        <f>SUM(H277)</f>
        <v>0</v>
      </c>
      <c r="I276" s="7" t="e">
        <f t="shared" si="47"/>
        <v>#DIV/0!</v>
      </c>
    </row>
    <row r="277" spans="1:9" ht="31.5" hidden="1" x14ac:dyDescent="0.25">
      <c r="A277" s="80" t="s">
        <v>44</v>
      </c>
      <c r="B277" s="22"/>
      <c r="C277" s="106" t="s">
        <v>9</v>
      </c>
      <c r="D277" s="106" t="s">
        <v>20</v>
      </c>
      <c r="E277" s="31" t="s">
        <v>763</v>
      </c>
      <c r="F277" s="31">
        <v>200</v>
      </c>
      <c r="G277" s="9">
        <v>0</v>
      </c>
      <c r="H277" s="9">
        <v>0</v>
      </c>
      <c r="I277" s="7" t="e">
        <f t="shared" si="47"/>
        <v>#DIV/0!</v>
      </c>
    </row>
    <row r="278" spans="1:9" ht="31.5" hidden="1" x14ac:dyDescent="0.25">
      <c r="A278" s="36" t="s">
        <v>736</v>
      </c>
      <c r="B278" s="22"/>
      <c r="C278" s="106" t="s">
        <v>9</v>
      </c>
      <c r="D278" s="106" t="s">
        <v>20</v>
      </c>
      <c r="E278" s="31" t="s">
        <v>764</v>
      </c>
      <c r="F278" s="106"/>
      <c r="G278" s="9">
        <f>SUM(G279)</f>
        <v>0</v>
      </c>
      <c r="H278" s="9">
        <f t="shared" ref="H278" si="50">SUM(H279)</f>
        <v>0</v>
      </c>
      <c r="I278" s="7" t="e">
        <f t="shared" si="47"/>
        <v>#DIV/0!</v>
      </c>
    </row>
    <row r="279" spans="1:9" ht="31.5" hidden="1" x14ac:dyDescent="0.25">
      <c r="A279" s="36" t="s">
        <v>44</v>
      </c>
      <c r="B279" s="22"/>
      <c r="C279" s="106" t="s">
        <v>9</v>
      </c>
      <c r="D279" s="106" t="s">
        <v>20</v>
      </c>
      <c r="E279" s="31" t="s">
        <v>764</v>
      </c>
      <c r="F279" s="106" t="s">
        <v>83</v>
      </c>
      <c r="G279" s="9"/>
      <c r="H279" s="9"/>
      <c r="I279" s="7" t="e">
        <f t="shared" si="47"/>
        <v>#DIV/0!</v>
      </c>
    </row>
    <row r="280" spans="1:9" ht="31.5" hidden="1" x14ac:dyDescent="0.25">
      <c r="A280" s="80" t="s">
        <v>535</v>
      </c>
      <c r="B280" s="22"/>
      <c r="C280" s="106" t="s">
        <v>9</v>
      </c>
      <c r="D280" s="106" t="s">
        <v>20</v>
      </c>
      <c r="E280" s="31" t="s">
        <v>208</v>
      </c>
      <c r="F280" s="31"/>
      <c r="G280" s="9">
        <f t="shared" ref="G280:H282" si="51">SUM(G281)</f>
        <v>0</v>
      </c>
      <c r="H280" s="9">
        <f t="shared" si="51"/>
        <v>0</v>
      </c>
      <c r="I280" s="7" t="e">
        <f t="shared" si="47"/>
        <v>#DIV/0!</v>
      </c>
    </row>
    <row r="281" spans="1:9" ht="47.25" hidden="1" x14ac:dyDescent="0.25">
      <c r="A281" s="80" t="s">
        <v>536</v>
      </c>
      <c r="B281" s="22"/>
      <c r="C281" s="106" t="s">
        <v>9</v>
      </c>
      <c r="D281" s="106" t="s">
        <v>20</v>
      </c>
      <c r="E281" s="31" t="s">
        <v>209</v>
      </c>
      <c r="F281" s="31"/>
      <c r="G281" s="9">
        <f t="shared" si="51"/>
        <v>0</v>
      </c>
      <c r="H281" s="9">
        <f t="shared" si="51"/>
        <v>0</v>
      </c>
      <c r="I281" s="7" t="e">
        <f t="shared" si="47"/>
        <v>#DIV/0!</v>
      </c>
    </row>
    <row r="282" spans="1:9" ht="31.5" hidden="1" x14ac:dyDescent="0.25">
      <c r="A282" s="80" t="s">
        <v>428</v>
      </c>
      <c r="B282" s="22"/>
      <c r="C282" s="106" t="s">
        <v>9</v>
      </c>
      <c r="D282" s="106" t="s">
        <v>20</v>
      </c>
      <c r="E282" s="31" t="s">
        <v>210</v>
      </c>
      <c r="F282" s="31"/>
      <c r="G282" s="9">
        <f t="shared" si="51"/>
        <v>0</v>
      </c>
      <c r="H282" s="9">
        <f t="shared" si="51"/>
        <v>0</v>
      </c>
      <c r="I282" s="7" t="e">
        <f t="shared" si="47"/>
        <v>#DIV/0!</v>
      </c>
    </row>
    <row r="283" spans="1:9" ht="31.5" hidden="1" x14ac:dyDescent="0.25">
      <c r="A283" s="80" t="s">
        <v>44</v>
      </c>
      <c r="B283" s="22"/>
      <c r="C283" s="106" t="s">
        <v>9</v>
      </c>
      <c r="D283" s="106" t="s">
        <v>20</v>
      </c>
      <c r="E283" s="31" t="s">
        <v>210</v>
      </c>
      <c r="F283" s="31">
        <v>200</v>
      </c>
      <c r="G283" s="9"/>
      <c r="H283" s="9"/>
      <c r="I283" s="7" t="e">
        <f t="shared" si="47"/>
        <v>#DIV/0!</v>
      </c>
    </row>
    <row r="284" spans="1:9" ht="31.5" hidden="1" x14ac:dyDescent="0.25">
      <c r="A284" s="80" t="s">
        <v>61</v>
      </c>
      <c r="B284" s="22"/>
      <c r="C284" s="106" t="s">
        <v>9</v>
      </c>
      <c r="D284" s="106" t="s">
        <v>20</v>
      </c>
      <c r="E284" s="31" t="s">
        <v>438</v>
      </c>
      <c r="F284" s="106"/>
      <c r="G284" s="9">
        <f t="shared" ref="G284:H285" si="52">SUM(G285)</f>
        <v>0</v>
      </c>
      <c r="H284" s="9">
        <f t="shared" si="52"/>
        <v>0</v>
      </c>
      <c r="I284" s="7" t="e">
        <f t="shared" si="47"/>
        <v>#DIV/0!</v>
      </c>
    </row>
    <row r="285" spans="1:9" ht="31.5" hidden="1" x14ac:dyDescent="0.25">
      <c r="A285" s="80" t="s">
        <v>457</v>
      </c>
      <c r="B285" s="22"/>
      <c r="C285" s="106" t="s">
        <v>9</v>
      </c>
      <c r="D285" s="106" t="s">
        <v>20</v>
      </c>
      <c r="E285" s="31" t="s">
        <v>439</v>
      </c>
      <c r="F285" s="106"/>
      <c r="G285" s="9">
        <f t="shared" si="52"/>
        <v>0</v>
      </c>
      <c r="H285" s="9">
        <f t="shared" si="52"/>
        <v>0</v>
      </c>
      <c r="I285" s="7" t="e">
        <f t="shared" si="47"/>
        <v>#DIV/0!</v>
      </c>
    </row>
    <row r="286" spans="1:9" ht="31.5" hidden="1" x14ac:dyDescent="0.25">
      <c r="A286" s="80" t="s">
        <v>216</v>
      </c>
      <c r="B286" s="22"/>
      <c r="C286" s="106" t="s">
        <v>9</v>
      </c>
      <c r="D286" s="106" t="s">
        <v>20</v>
      </c>
      <c r="E286" s="31" t="s">
        <v>439</v>
      </c>
      <c r="F286" s="106" t="s">
        <v>114</v>
      </c>
      <c r="G286" s="9">
        <v>0</v>
      </c>
      <c r="H286" s="9">
        <v>0</v>
      </c>
      <c r="I286" s="7" t="e">
        <f t="shared" si="47"/>
        <v>#DIV/0!</v>
      </c>
    </row>
    <row r="287" spans="1:9" ht="31.5" x14ac:dyDescent="0.25">
      <c r="A287" s="34" t="s">
        <v>832</v>
      </c>
      <c r="B287" s="22"/>
      <c r="C287" s="106" t="s">
        <v>9</v>
      </c>
      <c r="D287" s="106" t="s">
        <v>20</v>
      </c>
      <c r="E287" s="31" t="s">
        <v>833</v>
      </c>
      <c r="F287" s="106"/>
      <c r="G287" s="9">
        <f>SUM(G288)</f>
        <v>315</v>
      </c>
      <c r="H287" s="9">
        <f t="shared" ref="H287:H288" si="53">SUM(H288)</f>
        <v>315</v>
      </c>
      <c r="I287" s="7">
        <f t="shared" si="47"/>
        <v>100</v>
      </c>
    </row>
    <row r="288" spans="1:9" x14ac:dyDescent="0.25">
      <c r="A288" s="2" t="s">
        <v>27</v>
      </c>
      <c r="B288" s="22"/>
      <c r="C288" s="106" t="s">
        <v>9</v>
      </c>
      <c r="D288" s="106" t="s">
        <v>20</v>
      </c>
      <c r="E288" s="31" t="s">
        <v>834</v>
      </c>
      <c r="F288" s="106"/>
      <c r="G288" s="9">
        <f>SUM(G289)</f>
        <v>315</v>
      </c>
      <c r="H288" s="9">
        <f t="shared" si="53"/>
        <v>315</v>
      </c>
      <c r="I288" s="7">
        <f t="shared" si="47"/>
        <v>100</v>
      </c>
    </row>
    <row r="289" spans="1:9" ht="31.5" x14ac:dyDescent="0.25">
      <c r="A289" s="2" t="s">
        <v>44</v>
      </c>
      <c r="B289" s="22"/>
      <c r="C289" s="106" t="s">
        <v>9</v>
      </c>
      <c r="D289" s="106" t="s">
        <v>20</v>
      </c>
      <c r="E289" s="31" t="s">
        <v>834</v>
      </c>
      <c r="F289" s="106" t="s">
        <v>83</v>
      </c>
      <c r="G289" s="9">
        <v>315</v>
      </c>
      <c r="H289" s="9">
        <v>315</v>
      </c>
      <c r="I289" s="7">
        <f t="shared" si="47"/>
        <v>100</v>
      </c>
    </row>
    <row r="290" spans="1:9" ht="47.25" x14ac:dyDescent="0.25">
      <c r="A290" s="80" t="s">
        <v>730</v>
      </c>
      <c r="B290" s="22"/>
      <c r="C290" s="106" t="s">
        <v>9</v>
      </c>
      <c r="D290" s="106" t="s">
        <v>20</v>
      </c>
      <c r="E290" s="31" t="s">
        <v>607</v>
      </c>
      <c r="F290" s="106"/>
      <c r="G290" s="9">
        <f>SUM(G293)+G291</f>
        <v>903</v>
      </c>
      <c r="H290" s="9">
        <f t="shared" ref="H290" si="54">SUM(H293)+H291</f>
        <v>903</v>
      </c>
      <c r="I290" s="7">
        <f t="shared" si="47"/>
        <v>100</v>
      </c>
    </row>
    <row r="291" spans="1:9" ht="44.25" hidden="1" customHeight="1" x14ac:dyDescent="0.25">
      <c r="A291" s="80" t="s">
        <v>740</v>
      </c>
      <c r="B291" s="22"/>
      <c r="C291" s="106" t="s">
        <v>9</v>
      </c>
      <c r="D291" s="106" t="s">
        <v>20</v>
      </c>
      <c r="E291" s="31" t="s">
        <v>738</v>
      </c>
      <c r="F291" s="106"/>
      <c r="G291" s="9">
        <f>SUM(G292)</f>
        <v>0</v>
      </c>
      <c r="H291" s="9"/>
      <c r="I291" s="7" t="e">
        <f t="shared" si="47"/>
        <v>#DIV/0!</v>
      </c>
    </row>
    <row r="292" spans="1:9" ht="31.5" hidden="1" x14ac:dyDescent="0.25">
      <c r="A292" s="34" t="s">
        <v>216</v>
      </c>
      <c r="B292" s="22"/>
      <c r="C292" s="106" t="s">
        <v>9</v>
      </c>
      <c r="D292" s="106" t="s">
        <v>20</v>
      </c>
      <c r="E292" s="31" t="s">
        <v>738</v>
      </c>
      <c r="F292" s="106" t="s">
        <v>114</v>
      </c>
      <c r="G292" s="9"/>
      <c r="H292" s="9"/>
      <c r="I292" s="7" t="e">
        <f t="shared" si="47"/>
        <v>#DIV/0!</v>
      </c>
    </row>
    <row r="293" spans="1:9" ht="36.75" customHeight="1" x14ac:dyDescent="0.25">
      <c r="A293" s="80" t="s">
        <v>731</v>
      </c>
      <c r="B293" s="22"/>
      <c r="C293" s="106" t="s">
        <v>9</v>
      </c>
      <c r="D293" s="106" t="s">
        <v>20</v>
      </c>
      <c r="E293" s="31" t="s">
        <v>739</v>
      </c>
      <c r="F293" s="106"/>
      <c r="G293" s="9">
        <f t="shared" ref="G293:H293" si="55">SUM(G294)</f>
        <v>903</v>
      </c>
      <c r="H293" s="9">
        <f t="shared" si="55"/>
        <v>903</v>
      </c>
      <c r="I293" s="7">
        <f t="shared" si="47"/>
        <v>100</v>
      </c>
    </row>
    <row r="294" spans="1:9" ht="31.5" x14ac:dyDescent="0.25">
      <c r="A294" s="34" t="s">
        <v>216</v>
      </c>
      <c r="B294" s="22"/>
      <c r="C294" s="106" t="s">
        <v>9</v>
      </c>
      <c r="D294" s="106" t="s">
        <v>20</v>
      </c>
      <c r="E294" s="31" t="s">
        <v>739</v>
      </c>
      <c r="F294" s="106" t="s">
        <v>114</v>
      </c>
      <c r="G294" s="9">
        <v>903</v>
      </c>
      <c r="H294" s="9">
        <v>903</v>
      </c>
      <c r="I294" s="7">
        <f t="shared" si="47"/>
        <v>100</v>
      </c>
    </row>
    <row r="295" spans="1:9" hidden="1" x14ac:dyDescent="0.25">
      <c r="A295" s="2" t="s">
        <v>181</v>
      </c>
      <c r="B295" s="22"/>
      <c r="C295" s="106" t="s">
        <v>9</v>
      </c>
      <c r="D295" s="106" t="s">
        <v>20</v>
      </c>
      <c r="E295" s="31" t="s">
        <v>182</v>
      </c>
      <c r="F295" s="106"/>
      <c r="G295" s="9">
        <f t="shared" ref="G295:H296" si="56">SUM(G296)</f>
        <v>0</v>
      </c>
      <c r="H295" s="9">
        <f t="shared" si="56"/>
        <v>0</v>
      </c>
      <c r="I295" s="7" t="e">
        <f t="shared" si="47"/>
        <v>#DIV/0!</v>
      </c>
    </row>
    <row r="296" spans="1:9" ht="31.5" hidden="1" x14ac:dyDescent="0.25">
      <c r="A296" s="2" t="s">
        <v>37</v>
      </c>
      <c r="B296" s="22"/>
      <c r="C296" s="106" t="s">
        <v>9</v>
      </c>
      <c r="D296" s="106" t="s">
        <v>20</v>
      </c>
      <c r="E296" s="31" t="s">
        <v>414</v>
      </c>
      <c r="F296" s="106"/>
      <c r="G296" s="9">
        <f t="shared" si="56"/>
        <v>0</v>
      </c>
      <c r="H296" s="9">
        <f t="shared" si="56"/>
        <v>0</v>
      </c>
      <c r="I296" s="7" t="e">
        <f t="shared" si="47"/>
        <v>#DIV/0!</v>
      </c>
    </row>
    <row r="297" spans="1:9" hidden="1" x14ac:dyDescent="0.25">
      <c r="A297" s="80" t="s">
        <v>18</v>
      </c>
      <c r="B297" s="22"/>
      <c r="C297" s="106" t="s">
        <v>9</v>
      </c>
      <c r="D297" s="106" t="s">
        <v>20</v>
      </c>
      <c r="E297" s="31" t="s">
        <v>414</v>
      </c>
      <c r="F297" s="106" t="s">
        <v>88</v>
      </c>
      <c r="G297" s="9"/>
      <c r="H297" s="9"/>
      <c r="I297" s="7" t="e">
        <f t="shared" si="47"/>
        <v>#DIV/0!</v>
      </c>
    </row>
    <row r="298" spans="1:9" x14ac:dyDescent="0.25">
      <c r="A298" s="80" t="s">
        <v>223</v>
      </c>
      <c r="B298" s="22"/>
      <c r="C298" s="106" t="s">
        <v>159</v>
      </c>
      <c r="D298" s="106"/>
      <c r="E298" s="31"/>
      <c r="F298" s="106"/>
      <c r="G298" s="9">
        <f>SUM(G299+G310+G347+G433)</f>
        <v>917950.8</v>
      </c>
      <c r="H298" s="9">
        <f>SUM(H299+H310+H347+H433)</f>
        <v>836128.99999999988</v>
      </c>
      <c r="I298" s="7">
        <f t="shared" si="47"/>
        <v>91.08647217258266</v>
      </c>
    </row>
    <row r="299" spans="1:9" x14ac:dyDescent="0.25">
      <c r="A299" s="80" t="s">
        <v>164</v>
      </c>
      <c r="B299" s="22"/>
      <c r="C299" s="106" t="s">
        <v>159</v>
      </c>
      <c r="D299" s="106" t="s">
        <v>26</v>
      </c>
      <c r="E299" s="31"/>
      <c r="F299" s="106"/>
      <c r="G299" s="9">
        <f>SUM(G300)</f>
        <v>540284.30000000005</v>
      </c>
      <c r="H299" s="9">
        <f>SUM(H300)</f>
        <v>539059.19999999995</v>
      </c>
      <c r="I299" s="7">
        <f t="shared" si="47"/>
        <v>99.773249009826841</v>
      </c>
    </row>
    <row r="300" spans="1:9" ht="31.5" x14ac:dyDescent="0.25">
      <c r="A300" s="80" t="s">
        <v>823</v>
      </c>
      <c r="B300" s="22"/>
      <c r="C300" s="106" t="s">
        <v>159</v>
      </c>
      <c r="D300" s="106" t="s">
        <v>26</v>
      </c>
      <c r="E300" s="31" t="s">
        <v>224</v>
      </c>
      <c r="F300" s="106"/>
      <c r="G300" s="9">
        <f>SUM(G301)</f>
        <v>540284.30000000005</v>
      </c>
      <c r="H300" s="9">
        <f t="shared" ref="H300" si="57">SUM(H301)</f>
        <v>539059.19999999995</v>
      </c>
      <c r="I300" s="7">
        <f t="shared" si="47"/>
        <v>99.773249009826841</v>
      </c>
    </row>
    <row r="301" spans="1:9" ht="31.5" x14ac:dyDescent="0.25">
      <c r="A301" s="80" t="s">
        <v>342</v>
      </c>
      <c r="B301" s="22"/>
      <c r="C301" s="106" t="s">
        <v>225</v>
      </c>
      <c r="D301" s="106" t="s">
        <v>26</v>
      </c>
      <c r="E301" s="31" t="s">
        <v>226</v>
      </c>
      <c r="F301" s="106"/>
      <c r="G301" s="9">
        <f>SUM(G302)</f>
        <v>540284.30000000005</v>
      </c>
      <c r="H301" s="9">
        <f t="shared" ref="H301" si="58">SUM(H302)</f>
        <v>539059.19999999995</v>
      </c>
      <c r="I301" s="7">
        <f t="shared" si="47"/>
        <v>99.773249009826841</v>
      </c>
    </row>
    <row r="302" spans="1:9" ht="31.5" x14ac:dyDescent="0.25">
      <c r="A302" s="80" t="s">
        <v>923</v>
      </c>
      <c r="B302" s="22"/>
      <c r="C302" s="106" t="s">
        <v>225</v>
      </c>
      <c r="D302" s="106" t="s">
        <v>26</v>
      </c>
      <c r="E302" s="31" t="s">
        <v>710</v>
      </c>
      <c r="F302" s="106"/>
      <c r="G302" s="9">
        <f>SUM(G306)+G308+G303</f>
        <v>540284.30000000005</v>
      </c>
      <c r="H302" s="9">
        <f t="shared" ref="H302" si="59">SUM(H306)+H308+H303</f>
        <v>539059.19999999995</v>
      </c>
      <c r="I302" s="7">
        <f t="shared" si="47"/>
        <v>99.773249009826841</v>
      </c>
    </row>
    <row r="303" spans="1:9" ht="47.25" x14ac:dyDescent="0.25">
      <c r="A303" s="80" t="s">
        <v>715</v>
      </c>
      <c r="B303" s="22"/>
      <c r="C303" s="106" t="s">
        <v>225</v>
      </c>
      <c r="D303" s="106" t="s">
        <v>26</v>
      </c>
      <c r="E303" s="31" t="s">
        <v>714</v>
      </c>
      <c r="F303" s="106"/>
      <c r="G303" s="9">
        <f>SUM(G304:G305)</f>
        <v>499386.30000000005</v>
      </c>
      <c r="H303" s="9">
        <f>SUM(H304:H305)</f>
        <v>498161.2</v>
      </c>
      <c r="I303" s="7">
        <f t="shared" si="47"/>
        <v>99.754678892873102</v>
      </c>
    </row>
    <row r="304" spans="1:9" ht="31.5" x14ac:dyDescent="0.25">
      <c r="A304" s="2" t="s">
        <v>255</v>
      </c>
      <c r="B304" s="22"/>
      <c r="C304" s="106" t="s">
        <v>225</v>
      </c>
      <c r="D304" s="106" t="s">
        <v>26</v>
      </c>
      <c r="E304" s="31" t="s">
        <v>714</v>
      </c>
      <c r="F304" s="106" t="s">
        <v>234</v>
      </c>
      <c r="G304" s="9">
        <v>498681.4</v>
      </c>
      <c r="H304" s="9">
        <v>497456.3</v>
      </c>
      <c r="I304" s="7">
        <f t="shared" si="47"/>
        <v>99.754332124679195</v>
      </c>
    </row>
    <row r="305" spans="1:9" x14ac:dyDescent="0.25">
      <c r="A305" s="2" t="s">
        <v>18</v>
      </c>
      <c r="B305" s="22"/>
      <c r="C305" s="137" t="s">
        <v>225</v>
      </c>
      <c r="D305" s="137" t="s">
        <v>26</v>
      </c>
      <c r="E305" s="31" t="s">
        <v>714</v>
      </c>
      <c r="F305" s="137" t="s">
        <v>88</v>
      </c>
      <c r="G305" s="9">
        <v>704.9</v>
      </c>
      <c r="H305" s="9">
        <v>704.9</v>
      </c>
      <c r="I305" s="7">
        <f t="shared" si="47"/>
        <v>100</v>
      </c>
    </row>
    <row r="306" spans="1:9" ht="37.5" customHeight="1" x14ac:dyDescent="0.25">
      <c r="A306" s="80" t="s">
        <v>773</v>
      </c>
      <c r="B306" s="22"/>
      <c r="C306" s="106" t="s">
        <v>225</v>
      </c>
      <c r="D306" s="106" t="s">
        <v>26</v>
      </c>
      <c r="E306" s="31" t="s">
        <v>709</v>
      </c>
      <c r="F306" s="106"/>
      <c r="G306" s="9">
        <f t="shared" ref="G306:H306" si="60">SUM(G307)</f>
        <v>40357.699999999997</v>
      </c>
      <c r="H306" s="9">
        <f t="shared" si="60"/>
        <v>40357.699999999997</v>
      </c>
      <c r="I306" s="7">
        <f t="shared" si="47"/>
        <v>100</v>
      </c>
    </row>
    <row r="307" spans="1:9" ht="31.5" x14ac:dyDescent="0.25">
      <c r="A307" s="2" t="s">
        <v>255</v>
      </c>
      <c r="B307" s="22"/>
      <c r="C307" s="106" t="s">
        <v>225</v>
      </c>
      <c r="D307" s="106" t="s">
        <v>26</v>
      </c>
      <c r="E307" s="31" t="s">
        <v>709</v>
      </c>
      <c r="F307" s="106" t="s">
        <v>234</v>
      </c>
      <c r="G307" s="9">
        <v>40357.699999999997</v>
      </c>
      <c r="H307" s="9">
        <v>40357.699999999997</v>
      </c>
      <c r="I307" s="7">
        <f t="shared" si="47"/>
        <v>100</v>
      </c>
    </row>
    <row r="308" spans="1:9" ht="31.5" x14ac:dyDescent="0.25">
      <c r="A308" s="80" t="s">
        <v>732</v>
      </c>
      <c r="B308" s="22"/>
      <c r="C308" s="106" t="s">
        <v>225</v>
      </c>
      <c r="D308" s="106" t="s">
        <v>26</v>
      </c>
      <c r="E308" s="31" t="s">
        <v>733</v>
      </c>
      <c r="F308" s="106"/>
      <c r="G308" s="9">
        <f>SUM(G309)</f>
        <v>540.29999999999995</v>
      </c>
      <c r="H308" s="9">
        <f>SUM(H309)</f>
        <v>540.29999999999995</v>
      </c>
      <c r="I308" s="7">
        <f t="shared" si="47"/>
        <v>100</v>
      </c>
    </row>
    <row r="309" spans="1:9" ht="31.5" x14ac:dyDescent="0.25">
      <c r="A309" s="2" t="s">
        <v>255</v>
      </c>
      <c r="B309" s="22"/>
      <c r="C309" s="121" t="s">
        <v>225</v>
      </c>
      <c r="D309" s="121" t="s">
        <v>26</v>
      </c>
      <c r="E309" s="31" t="s">
        <v>733</v>
      </c>
      <c r="F309" s="121" t="s">
        <v>234</v>
      </c>
      <c r="G309" s="9">
        <v>540.29999999999995</v>
      </c>
      <c r="H309" s="9">
        <v>540.29999999999995</v>
      </c>
      <c r="I309" s="7">
        <f t="shared" si="47"/>
        <v>100</v>
      </c>
    </row>
    <row r="310" spans="1:9" x14ac:dyDescent="0.25">
      <c r="A310" s="2" t="s">
        <v>165</v>
      </c>
      <c r="B310" s="4"/>
      <c r="C310" s="4" t="s">
        <v>159</v>
      </c>
      <c r="D310" s="4" t="s">
        <v>36</v>
      </c>
      <c r="E310" s="4"/>
      <c r="F310" s="4"/>
      <c r="G310" s="7">
        <f>SUM(G311+G315+G318+G330+G339+G344)</f>
        <v>151468.1</v>
      </c>
      <c r="H310" s="7">
        <f>SUM(H311+H315+H318+H330+H339+H344)</f>
        <v>79128</v>
      </c>
      <c r="I310" s="7">
        <f t="shared" si="47"/>
        <v>52.240702827856154</v>
      </c>
    </row>
    <row r="311" spans="1:9" ht="31.5" x14ac:dyDescent="0.25">
      <c r="A311" s="2" t="s">
        <v>557</v>
      </c>
      <c r="B311" s="4"/>
      <c r="C311" s="4" t="s">
        <v>159</v>
      </c>
      <c r="D311" s="4" t="s">
        <v>36</v>
      </c>
      <c r="E311" s="4" t="s">
        <v>280</v>
      </c>
      <c r="F311" s="4"/>
      <c r="G311" s="7">
        <f t="shared" ref="G311:H312" si="61">SUM(G312)</f>
        <v>740.4</v>
      </c>
      <c r="H311" s="7">
        <f t="shared" si="61"/>
        <v>740.4</v>
      </c>
      <c r="I311" s="7">
        <f t="shared" si="47"/>
        <v>100</v>
      </c>
    </row>
    <row r="312" spans="1:9" x14ac:dyDescent="0.25">
      <c r="A312" s="2" t="s">
        <v>27</v>
      </c>
      <c r="B312" s="4"/>
      <c r="C312" s="4" t="s">
        <v>159</v>
      </c>
      <c r="D312" s="4" t="s">
        <v>36</v>
      </c>
      <c r="E312" s="4" t="s">
        <v>281</v>
      </c>
      <c r="F312" s="4"/>
      <c r="G312" s="7">
        <f>SUM(G313:G314)</f>
        <v>740.4</v>
      </c>
      <c r="H312" s="7">
        <f t="shared" si="61"/>
        <v>740.4</v>
      </c>
      <c r="I312" s="7">
        <f t="shared" si="47"/>
        <v>100</v>
      </c>
    </row>
    <row r="313" spans="1:9" ht="30.75" customHeight="1" x14ac:dyDescent="0.25">
      <c r="A313" s="2" t="s">
        <v>44</v>
      </c>
      <c r="B313" s="4"/>
      <c r="C313" s="4" t="s">
        <v>159</v>
      </c>
      <c r="D313" s="4" t="s">
        <v>36</v>
      </c>
      <c r="E313" s="4" t="s">
        <v>281</v>
      </c>
      <c r="F313" s="4" t="s">
        <v>83</v>
      </c>
      <c r="G313" s="7">
        <v>740.4</v>
      </c>
      <c r="H313" s="7">
        <v>740.4</v>
      </c>
      <c r="I313" s="7">
        <f t="shared" si="47"/>
        <v>100</v>
      </c>
    </row>
    <row r="314" spans="1:9" ht="21" hidden="1" customHeight="1" x14ac:dyDescent="0.25">
      <c r="A314" s="2" t="s">
        <v>18</v>
      </c>
      <c r="B314" s="4"/>
      <c r="C314" s="4" t="s">
        <v>159</v>
      </c>
      <c r="D314" s="4" t="s">
        <v>36</v>
      </c>
      <c r="E314" s="4" t="s">
        <v>281</v>
      </c>
      <c r="F314" s="4" t="s">
        <v>88</v>
      </c>
      <c r="G314" s="7"/>
      <c r="H314" s="7"/>
      <c r="I314" s="7" t="e">
        <f t="shared" si="47"/>
        <v>#DIV/0!</v>
      </c>
    </row>
    <row r="315" spans="1:9" ht="31.5" x14ac:dyDescent="0.25">
      <c r="A315" s="2" t="s">
        <v>558</v>
      </c>
      <c r="B315" s="4"/>
      <c r="C315" s="4" t="s">
        <v>159</v>
      </c>
      <c r="D315" s="4" t="s">
        <v>36</v>
      </c>
      <c r="E315" s="4" t="s">
        <v>282</v>
      </c>
      <c r="F315" s="4"/>
      <c r="G315" s="7">
        <f t="shared" ref="G315:H316" si="62">SUM(G316)</f>
        <v>1500</v>
      </c>
      <c r="H315" s="7">
        <f t="shared" si="62"/>
        <v>1335.6</v>
      </c>
      <c r="I315" s="7">
        <f t="shared" si="47"/>
        <v>89.039999999999992</v>
      </c>
    </row>
    <row r="316" spans="1:9" x14ac:dyDescent="0.25">
      <c r="A316" s="2" t="s">
        <v>27</v>
      </c>
      <c r="B316" s="4"/>
      <c r="C316" s="4" t="s">
        <v>159</v>
      </c>
      <c r="D316" s="4" t="s">
        <v>36</v>
      </c>
      <c r="E316" s="4" t="s">
        <v>283</v>
      </c>
      <c r="F316" s="4"/>
      <c r="G316" s="7">
        <f t="shared" si="62"/>
        <v>1500</v>
      </c>
      <c r="H316" s="7">
        <f t="shared" si="62"/>
        <v>1335.6</v>
      </c>
      <c r="I316" s="7">
        <f t="shared" si="47"/>
        <v>89.039999999999992</v>
      </c>
    </row>
    <row r="317" spans="1:9" ht="31.5" x14ac:dyDescent="0.25">
      <c r="A317" s="2" t="s">
        <v>44</v>
      </c>
      <c r="B317" s="4"/>
      <c r="C317" s="4" t="s">
        <v>159</v>
      </c>
      <c r="D317" s="4" t="s">
        <v>36</v>
      </c>
      <c r="E317" s="4" t="s">
        <v>283</v>
      </c>
      <c r="F317" s="4" t="s">
        <v>83</v>
      </c>
      <c r="G317" s="7">
        <v>1500</v>
      </c>
      <c r="H317" s="7">
        <v>1335.6</v>
      </c>
      <c r="I317" s="7">
        <f t="shared" si="47"/>
        <v>89.039999999999992</v>
      </c>
    </row>
    <row r="318" spans="1:9" ht="31.5" x14ac:dyDescent="0.25">
      <c r="A318" s="2" t="s">
        <v>694</v>
      </c>
      <c r="B318" s="4"/>
      <c r="C318" s="4" t="s">
        <v>159</v>
      </c>
      <c r="D318" s="4" t="s">
        <v>36</v>
      </c>
      <c r="E318" s="4" t="s">
        <v>231</v>
      </c>
      <c r="F318" s="4"/>
      <c r="G318" s="7">
        <f>SUM(G319)</f>
        <v>77071.3</v>
      </c>
      <c r="H318" s="7">
        <f>SUM(H319)</f>
        <v>5299.8</v>
      </c>
      <c r="I318" s="7">
        <f t="shared" si="47"/>
        <v>6.876489692012461</v>
      </c>
    </row>
    <row r="319" spans="1:9" x14ac:dyDescent="0.25">
      <c r="A319" s="2" t="s">
        <v>256</v>
      </c>
      <c r="B319" s="4"/>
      <c r="C319" s="4" t="s">
        <v>159</v>
      </c>
      <c r="D319" s="4" t="s">
        <v>36</v>
      </c>
      <c r="E319" s="4" t="s">
        <v>286</v>
      </c>
      <c r="F319" s="4"/>
      <c r="G319" s="7">
        <f>SUM(G326)+G320</f>
        <v>77071.3</v>
      </c>
      <c r="H319" s="7">
        <f>SUM(H326)+H320</f>
        <v>5299.8</v>
      </c>
      <c r="I319" s="7">
        <f t="shared" si="47"/>
        <v>6.876489692012461</v>
      </c>
    </row>
    <row r="320" spans="1:9" x14ac:dyDescent="0.25">
      <c r="A320" s="2" t="s">
        <v>27</v>
      </c>
      <c r="B320" s="4"/>
      <c r="C320" s="4" t="s">
        <v>159</v>
      </c>
      <c r="D320" s="4" t="s">
        <v>36</v>
      </c>
      <c r="E320" s="4" t="s">
        <v>424</v>
      </c>
      <c r="F320" s="4"/>
      <c r="G320" s="7">
        <f>SUM(G324)+G321+G322</f>
        <v>72000.600000000006</v>
      </c>
      <c r="H320" s="7">
        <f>SUM(H324)+H321+H322</f>
        <v>360</v>
      </c>
      <c r="I320" s="7">
        <f t="shared" si="47"/>
        <v>0.49999583336805525</v>
      </c>
    </row>
    <row r="321" spans="1:9" ht="33" hidden="1" customHeight="1" x14ac:dyDescent="0.25">
      <c r="A321" s="2" t="s">
        <v>44</v>
      </c>
      <c r="B321" s="4"/>
      <c r="C321" s="4" t="s">
        <v>159</v>
      </c>
      <c r="D321" s="4" t="s">
        <v>36</v>
      </c>
      <c r="E321" s="4" t="s">
        <v>424</v>
      </c>
      <c r="F321" s="4" t="s">
        <v>83</v>
      </c>
      <c r="G321" s="7"/>
      <c r="H321" s="7"/>
      <c r="I321" s="7"/>
    </row>
    <row r="322" spans="1:9" ht="63" x14ac:dyDescent="0.25">
      <c r="A322" s="2" t="s">
        <v>1007</v>
      </c>
      <c r="B322" s="4"/>
      <c r="C322" s="4" t="s">
        <v>159</v>
      </c>
      <c r="D322" s="4" t="s">
        <v>36</v>
      </c>
      <c r="E322" s="4" t="s">
        <v>1006</v>
      </c>
      <c r="F322" s="4"/>
      <c r="G322" s="7"/>
      <c r="H322" s="7">
        <f>SUM(H323)</f>
        <v>360</v>
      </c>
      <c r="I322" s="7" t="s">
        <v>1393</v>
      </c>
    </row>
    <row r="323" spans="1:9" ht="33" customHeight="1" x14ac:dyDescent="0.25">
      <c r="A323" s="2" t="s">
        <v>44</v>
      </c>
      <c r="B323" s="4"/>
      <c r="C323" s="4" t="s">
        <v>159</v>
      </c>
      <c r="D323" s="4" t="s">
        <v>36</v>
      </c>
      <c r="E323" s="4" t="s">
        <v>1006</v>
      </c>
      <c r="F323" s="4" t="s">
        <v>83</v>
      </c>
      <c r="G323" s="7"/>
      <c r="H323" s="7">
        <v>360</v>
      </c>
      <c r="I323" s="7" t="s">
        <v>1393</v>
      </c>
    </row>
    <row r="324" spans="1:9" ht="63" x14ac:dyDescent="0.25">
      <c r="A324" s="35" t="s">
        <v>875</v>
      </c>
      <c r="B324" s="4"/>
      <c r="C324" s="4" t="s">
        <v>159</v>
      </c>
      <c r="D324" s="4" t="s">
        <v>36</v>
      </c>
      <c r="E324" s="4" t="s">
        <v>798</v>
      </c>
      <c r="F324" s="4"/>
      <c r="G324" s="7">
        <f>SUM(G325)</f>
        <v>72000.600000000006</v>
      </c>
      <c r="H324" s="7">
        <f>SUM(H325)</f>
        <v>0</v>
      </c>
      <c r="I324" s="7">
        <f t="shared" si="47"/>
        <v>0</v>
      </c>
    </row>
    <row r="325" spans="1:9" ht="31.5" x14ac:dyDescent="0.25">
      <c r="A325" s="2" t="s">
        <v>44</v>
      </c>
      <c r="B325" s="4"/>
      <c r="C325" s="4" t="s">
        <v>159</v>
      </c>
      <c r="D325" s="4" t="s">
        <v>36</v>
      </c>
      <c r="E325" s="4" t="s">
        <v>798</v>
      </c>
      <c r="F325" s="4" t="s">
        <v>83</v>
      </c>
      <c r="G325" s="7">
        <v>72000.600000000006</v>
      </c>
      <c r="H325" s="7">
        <v>0</v>
      </c>
      <c r="I325" s="7">
        <f t="shared" si="47"/>
        <v>0</v>
      </c>
    </row>
    <row r="326" spans="1:9" ht="31.5" x14ac:dyDescent="0.25">
      <c r="A326" s="2" t="s">
        <v>254</v>
      </c>
      <c r="B326" s="4"/>
      <c r="C326" s="4" t="s">
        <v>159</v>
      </c>
      <c r="D326" s="4" t="s">
        <v>36</v>
      </c>
      <c r="E326" s="4" t="s">
        <v>287</v>
      </c>
      <c r="F326" s="4"/>
      <c r="G326" s="7">
        <f>SUM(G327)+G328</f>
        <v>5070.7</v>
      </c>
      <c r="H326" s="7">
        <f t="shared" ref="H326" si="63">SUM(H327)+H328</f>
        <v>4939.8</v>
      </c>
      <c r="I326" s="7">
        <f t="shared" si="47"/>
        <v>97.41850237639774</v>
      </c>
    </row>
    <row r="327" spans="1:9" ht="31.5" x14ac:dyDescent="0.25">
      <c r="A327" s="2" t="s">
        <v>255</v>
      </c>
      <c r="B327" s="4"/>
      <c r="C327" s="4" t="s">
        <v>159</v>
      </c>
      <c r="D327" s="4" t="s">
        <v>36</v>
      </c>
      <c r="E327" s="4" t="s">
        <v>287</v>
      </c>
      <c r="F327" s="4" t="s">
        <v>234</v>
      </c>
      <c r="G327" s="7">
        <v>5070.7</v>
      </c>
      <c r="H327" s="7">
        <v>4939.8</v>
      </c>
      <c r="I327" s="7">
        <f t="shared" si="47"/>
        <v>97.41850237639774</v>
      </c>
    </row>
    <row r="328" spans="1:9" ht="63" hidden="1" x14ac:dyDescent="0.25">
      <c r="A328" s="2" t="s">
        <v>875</v>
      </c>
      <c r="B328" s="4"/>
      <c r="C328" s="4" t="s">
        <v>159</v>
      </c>
      <c r="D328" s="4" t="s">
        <v>36</v>
      </c>
      <c r="E328" s="4" t="s">
        <v>853</v>
      </c>
      <c r="F328" s="4"/>
      <c r="G328" s="7">
        <f>SUM(G329)</f>
        <v>0</v>
      </c>
      <c r="H328" s="7">
        <f t="shared" ref="H328" si="64">SUM(H329)</f>
        <v>0</v>
      </c>
      <c r="I328" s="7" t="e">
        <f t="shared" si="47"/>
        <v>#DIV/0!</v>
      </c>
    </row>
    <row r="329" spans="1:9" ht="31.5" hidden="1" x14ac:dyDescent="0.25">
      <c r="A329" s="2" t="s">
        <v>255</v>
      </c>
      <c r="B329" s="4"/>
      <c r="C329" s="4" t="s">
        <v>159</v>
      </c>
      <c r="D329" s="4" t="s">
        <v>36</v>
      </c>
      <c r="E329" s="4" t="s">
        <v>853</v>
      </c>
      <c r="F329" s="4" t="s">
        <v>234</v>
      </c>
      <c r="G329" s="7"/>
      <c r="H329" s="7"/>
      <c r="I329" s="7" t="e">
        <f t="shared" si="47"/>
        <v>#DIV/0!</v>
      </c>
    </row>
    <row r="330" spans="1:9" ht="31.5" customHeight="1" x14ac:dyDescent="0.25">
      <c r="A330" s="80" t="s">
        <v>535</v>
      </c>
      <c r="B330" s="4"/>
      <c r="C330" s="4" t="s">
        <v>159</v>
      </c>
      <c r="D330" s="4" t="s">
        <v>36</v>
      </c>
      <c r="E330" s="4" t="s">
        <v>208</v>
      </c>
      <c r="F330" s="4"/>
      <c r="G330" s="7">
        <f>SUM(G331)+G336</f>
        <v>65265.100000000006</v>
      </c>
      <c r="H330" s="7">
        <f>SUM(H331)+H336</f>
        <v>64884</v>
      </c>
      <c r="I330" s="7">
        <f t="shared" ref="I330:I393" si="65">SUM(H330/G330*100)</f>
        <v>99.41607382812559</v>
      </c>
    </row>
    <row r="331" spans="1:9" ht="47.25" x14ac:dyDescent="0.25">
      <c r="A331" s="80" t="s">
        <v>536</v>
      </c>
      <c r="B331" s="4"/>
      <c r="C331" s="4" t="s">
        <v>159</v>
      </c>
      <c r="D331" s="4" t="s">
        <v>36</v>
      </c>
      <c r="E331" s="4" t="s">
        <v>209</v>
      </c>
      <c r="F331" s="4"/>
      <c r="G331" s="7">
        <f>SUM(G332)+G334</f>
        <v>9089.7999999999993</v>
      </c>
      <c r="H331" s="7">
        <f t="shared" ref="H331" si="66">SUM(H332)+H334</f>
        <v>8708.7000000000007</v>
      </c>
      <c r="I331" s="7">
        <f t="shared" si="65"/>
        <v>95.807388501397185</v>
      </c>
    </row>
    <row r="332" spans="1:9" ht="31.5" x14ac:dyDescent="0.25">
      <c r="A332" s="80" t="s">
        <v>428</v>
      </c>
      <c r="B332" s="4"/>
      <c r="C332" s="4" t="s">
        <v>159</v>
      </c>
      <c r="D332" s="4" t="s">
        <v>36</v>
      </c>
      <c r="E332" s="4" t="s">
        <v>210</v>
      </c>
      <c r="F332" s="4"/>
      <c r="G332" s="7">
        <f>SUM(G333:G333)</f>
        <v>9089.7999999999993</v>
      </c>
      <c r="H332" s="7">
        <f>SUM(H333:H333)</f>
        <v>8708.7000000000007</v>
      </c>
      <c r="I332" s="7">
        <f t="shared" si="65"/>
        <v>95.807388501397185</v>
      </c>
    </row>
    <row r="333" spans="1:9" ht="31.5" x14ac:dyDescent="0.25">
      <c r="A333" s="2" t="s">
        <v>44</v>
      </c>
      <c r="B333" s="4"/>
      <c r="C333" s="4" t="s">
        <v>159</v>
      </c>
      <c r="D333" s="4" t="s">
        <v>36</v>
      </c>
      <c r="E333" s="4" t="s">
        <v>210</v>
      </c>
      <c r="F333" s="4" t="s">
        <v>83</v>
      </c>
      <c r="G333" s="7">
        <v>9089.7999999999993</v>
      </c>
      <c r="H333" s="7">
        <v>8708.7000000000007</v>
      </c>
      <c r="I333" s="7">
        <f t="shared" si="65"/>
        <v>95.807388501397185</v>
      </c>
    </row>
    <row r="334" spans="1:9" ht="63" hidden="1" x14ac:dyDescent="0.25">
      <c r="A334" s="2" t="s">
        <v>875</v>
      </c>
      <c r="B334" s="4"/>
      <c r="C334" s="4" t="s">
        <v>159</v>
      </c>
      <c r="D334" s="4" t="s">
        <v>36</v>
      </c>
      <c r="E334" s="4" t="s">
        <v>852</v>
      </c>
      <c r="F334" s="4"/>
      <c r="G334" s="7">
        <f>SUM(G335)</f>
        <v>0</v>
      </c>
      <c r="H334" s="7">
        <f t="shared" ref="H334" si="67">SUM(H335)</f>
        <v>0</v>
      </c>
      <c r="I334" s="7" t="e">
        <f t="shared" si="65"/>
        <v>#DIV/0!</v>
      </c>
    </row>
    <row r="335" spans="1:9" ht="31.5" hidden="1" x14ac:dyDescent="0.25">
      <c r="A335" s="2" t="s">
        <v>44</v>
      </c>
      <c r="B335" s="4"/>
      <c r="C335" s="4" t="s">
        <v>159</v>
      </c>
      <c r="D335" s="4" t="s">
        <v>36</v>
      </c>
      <c r="E335" s="4" t="s">
        <v>852</v>
      </c>
      <c r="F335" s="4" t="s">
        <v>83</v>
      </c>
      <c r="G335" s="7"/>
      <c r="H335" s="7">
        <v>0</v>
      </c>
      <c r="I335" s="7" t="e">
        <f t="shared" si="65"/>
        <v>#DIV/0!</v>
      </c>
    </row>
    <row r="336" spans="1:9" ht="31.5" x14ac:dyDescent="0.25">
      <c r="A336" s="2" t="s">
        <v>537</v>
      </c>
      <c r="B336" s="4"/>
      <c r="C336" s="4" t="s">
        <v>159</v>
      </c>
      <c r="D336" s="4" t="s">
        <v>36</v>
      </c>
      <c r="E336" s="4" t="s">
        <v>222</v>
      </c>
      <c r="F336" s="4"/>
      <c r="G336" s="7">
        <f>SUM(G337)</f>
        <v>56175.3</v>
      </c>
      <c r="H336" s="7">
        <f t="shared" ref="H336" si="68">SUM(H337)</f>
        <v>56175.3</v>
      </c>
      <c r="I336" s="7">
        <f t="shared" si="65"/>
        <v>100</v>
      </c>
    </row>
    <row r="337" spans="1:9" ht="31.5" x14ac:dyDescent="0.25">
      <c r="A337" s="2" t="s">
        <v>428</v>
      </c>
      <c r="B337" s="4"/>
      <c r="C337" s="4" t="s">
        <v>159</v>
      </c>
      <c r="D337" s="4" t="s">
        <v>36</v>
      </c>
      <c r="E337" s="4" t="s">
        <v>556</v>
      </c>
      <c r="F337" s="4"/>
      <c r="G337" s="7">
        <f>SUM(G338)</f>
        <v>56175.3</v>
      </c>
      <c r="H337" s="7">
        <f>SUM(H338)</f>
        <v>56175.3</v>
      </c>
      <c r="I337" s="7">
        <f t="shared" si="65"/>
        <v>100</v>
      </c>
    </row>
    <row r="338" spans="1:9" x14ac:dyDescent="0.25">
      <c r="A338" s="2" t="s">
        <v>18</v>
      </c>
      <c r="B338" s="4"/>
      <c r="C338" s="4" t="s">
        <v>159</v>
      </c>
      <c r="D338" s="4" t="s">
        <v>36</v>
      </c>
      <c r="E338" s="4" t="s">
        <v>556</v>
      </c>
      <c r="F338" s="4" t="s">
        <v>88</v>
      </c>
      <c r="G338" s="7">
        <f>46556+9619.3</f>
        <v>56175.3</v>
      </c>
      <c r="H338" s="7">
        <v>56175.3</v>
      </c>
      <c r="I338" s="7">
        <f t="shared" si="65"/>
        <v>100</v>
      </c>
    </row>
    <row r="339" spans="1:9" ht="31.5" x14ac:dyDescent="0.25">
      <c r="A339" s="34" t="s">
        <v>585</v>
      </c>
      <c r="B339" s="4"/>
      <c r="C339" s="4" t="s">
        <v>159</v>
      </c>
      <c r="D339" s="4" t="s">
        <v>36</v>
      </c>
      <c r="E339" s="5" t="s">
        <v>581</v>
      </c>
      <c r="F339" s="5"/>
      <c r="G339" s="7">
        <f>SUM(G340)+G342</f>
        <v>3351.6</v>
      </c>
      <c r="H339" s="7">
        <f t="shared" ref="H339" si="69">SUM(H340)+H342</f>
        <v>3328.5</v>
      </c>
      <c r="I339" s="7">
        <f t="shared" si="65"/>
        <v>99.310776942355901</v>
      </c>
    </row>
    <row r="340" spans="1:9" x14ac:dyDescent="0.25">
      <c r="A340" s="34" t="s">
        <v>27</v>
      </c>
      <c r="B340" s="4"/>
      <c r="C340" s="4" t="s">
        <v>159</v>
      </c>
      <c r="D340" s="4" t="s">
        <v>36</v>
      </c>
      <c r="E340" s="5" t="s">
        <v>582</v>
      </c>
      <c r="F340" s="5"/>
      <c r="G340" s="7">
        <f t="shared" ref="G340:H340" si="70">SUM(G341)</f>
        <v>3351.6</v>
      </c>
      <c r="H340" s="7">
        <f t="shared" si="70"/>
        <v>3328.5</v>
      </c>
      <c r="I340" s="7">
        <f t="shared" si="65"/>
        <v>99.310776942355901</v>
      </c>
    </row>
    <row r="341" spans="1:9" ht="31.5" x14ac:dyDescent="0.25">
      <c r="A341" s="34" t="s">
        <v>44</v>
      </c>
      <c r="B341" s="4"/>
      <c r="C341" s="4" t="s">
        <v>159</v>
      </c>
      <c r="D341" s="4" t="s">
        <v>36</v>
      </c>
      <c r="E341" s="5" t="s">
        <v>582</v>
      </c>
      <c r="F341" s="5" t="s">
        <v>83</v>
      </c>
      <c r="G341" s="7">
        <v>3351.6</v>
      </c>
      <c r="H341" s="7">
        <v>3328.5</v>
      </c>
      <c r="I341" s="7">
        <f t="shared" si="65"/>
        <v>99.310776942355901</v>
      </c>
    </row>
    <row r="342" spans="1:9" ht="47.25" hidden="1" x14ac:dyDescent="0.25">
      <c r="A342" s="34" t="s">
        <v>768</v>
      </c>
      <c r="B342" s="4"/>
      <c r="C342" s="4" t="s">
        <v>159</v>
      </c>
      <c r="D342" s="4" t="s">
        <v>36</v>
      </c>
      <c r="E342" s="5" t="s">
        <v>769</v>
      </c>
      <c r="F342" s="5"/>
      <c r="G342" s="7">
        <f>SUM(G343)</f>
        <v>0</v>
      </c>
      <c r="H342" s="7">
        <f t="shared" ref="H342" si="71">SUM(H343)</f>
        <v>0</v>
      </c>
      <c r="I342" s="7" t="e">
        <f t="shared" si="65"/>
        <v>#DIV/0!</v>
      </c>
    </row>
    <row r="343" spans="1:9" ht="31.5" hidden="1" x14ac:dyDescent="0.25">
      <c r="A343" s="34" t="s">
        <v>44</v>
      </c>
      <c r="B343" s="4"/>
      <c r="C343" s="4" t="s">
        <v>159</v>
      </c>
      <c r="D343" s="4" t="s">
        <v>36</v>
      </c>
      <c r="E343" s="5" t="s">
        <v>769</v>
      </c>
      <c r="F343" s="5" t="s">
        <v>83</v>
      </c>
      <c r="G343" s="7"/>
      <c r="H343" s="7"/>
      <c r="I343" s="7" t="e">
        <f t="shared" si="65"/>
        <v>#DIV/0!</v>
      </c>
    </row>
    <row r="344" spans="1:9" ht="31.5" x14ac:dyDescent="0.25">
      <c r="A344" s="34" t="s">
        <v>586</v>
      </c>
      <c r="B344" s="4"/>
      <c r="C344" s="4" t="s">
        <v>159</v>
      </c>
      <c r="D344" s="4" t="s">
        <v>36</v>
      </c>
      <c r="E344" s="5" t="s">
        <v>583</v>
      </c>
      <c r="F344" s="5"/>
      <c r="G344" s="7">
        <f t="shared" ref="G344:H345" si="72">SUM(G345)</f>
        <v>3539.7</v>
      </c>
      <c r="H344" s="7">
        <f t="shared" si="72"/>
        <v>3539.7</v>
      </c>
      <c r="I344" s="7">
        <f t="shared" si="65"/>
        <v>100</v>
      </c>
    </row>
    <row r="345" spans="1:9" x14ac:dyDescent="0.25">
      <c r="A345" s="34" t="s">
        <v>27</v>
      </c>
      <c r="B345" s="4"/>
      <c r="C345" s="4" t="s">
        <v>159</v>
      </c>
      <c r="D345" s="4" t="s">
        <v>36</v>
      </c>
      <c r="E345" s="5" t="s">
        <v>584</v>
      </c>
      <c r="F345" s="5"/>
      <c r="G345" s="7">
        <f t="shared" si="72"/>
        <v>3539.7</v>
      </c>
      <c r="H345" s="7">
        <f t="shared" si="72"/>
        <v>3539.7</v>
      </c>
      <c r="I345" s="7">
        <f t="shared" si="65"/>
        <v>100</v>
      </c>
    </row>
    <row r="346" spans="1:9" ht="31.5" x14ac:dyDescent="0.25">
      <c r="A346" s="34" t="s">
        <v>44</v>
      </c>
      <c r="B346" s="4"/>
      <c r="C346" s="4" t="s">
        <v>159</v>
      </c>
      <c r="D346" s="4" t="s">
        <v>36</v>
      </c>
      <c r="E346" s="5" t="s">
        <v>584</v>
      </c>
      <c r="F346" s="5" t="s">
        <v>83</v>
      </c>
      <c r="G346" s="7">
        <v>3539.7</v>
      </c>
      <c r="H346" s="7">
        <v>3539.7</v>
      </c>
      <c r="I346" s="7">
        <f t="shared" si="65"/>
        <v>100</v>
      </c>
    </row>
    <row r="347" spans="1:9" x14ac:dyDescent="0.25">
      <c r="A347" s="2" t="s">
        <v>166</v>
      </c>
      <c r="B347" s="4"/>
      <c r="C347" s="4" t="s">
        <v>159</v>
      </c>
      <c r="D347" s="4" t="s">
        <v>46</v>
      </c>
      <c r="E347" s="4"/>
      <c r="F347" s="4"/>
      <c r="G347" s="7">
        <f>SUM(G348+G354+G356+G397+G408+G417+G430)+G394</f>
        <v>207906.60000000003</v>
      </c>
      <c r="H347" s="7">
        <f>SUM(H348+H354+H356+H397+H408+H417+H430)+H394</f>
        <v>205689.60000000001</v>
      </c>
      <c r="I347" s="7">
        <f t="shared" si="65"/>
        <v>98.933655785819198</v>
      </c>
    </row>
    <row r="348" spans="1:9" ht="31.5" x14ac:dyDescent="0.25">
      <c r="A348" s="35" t="s">
        <v>559</v>
      </c>
      <c r="B348" s="6"/>
      <c r="C348" s="4" t="s">
        <v>159</v>
      </c>
      <c r="D348" s="4" t="s">
        <v>46</v>
      </c>
      <c r="E348" s="4" t="s">
        <v>288</v>
      </c>
      <c r="F348" s="4"/>
      <c r="G348" s="7">
        <f>SUM(G349)</f>
        <v>15954.9</v>
      </c>
      <c r="H348" s="7">
        <f>SUM(H349)</f>
        <v>16421.3</v>
      </c>
      <c r="I348" s="7">
        <f t="shared" si="65"/>
        <v>102.92323988241856</v>
      </c>
    </row>
    <row r="349" spans="1:9" x14ac:dyDescent="0.25">
      <c r="A349" s="2" t="s">
        <v>27</v>
      </c>
      <c r="B349" s="4"/>
      <c r="C349" s="4" t="s">
        <v>159</v>
      </c>
      <c r="D349" s="4" t="s">
        <v>46</v>
      </c>
      <c r="E349" s="4" t="s">
        <v>289</v>
      </c>
      <c r="F349" s="4"/>
      <c r="G349" s="7">
        <f>SUM(G350)+G351</f>
        <v>15954.9</v>
      </c>
      <c r="H349" s="7">
        <f t="shared" ref="H349" si="73">SUM(H350)+H351</f>
        <v>16421.3</v>
      </c>
      <c r="I349" s="7">
        <f t="shared" si="65"/>
        <v>102.92323988241856</v>
      </c>
    </row>
    <row r="350" spans="1:9" ht="31.5" x14ac:dyDescent="0.25">
      <c r="A350" s="2" t="s">
        <v>44</v>
      </c>
      <c r="B350" s="4"/>
      <c r="C350" s="4" t="s">
        <v>159</v>
      </c>
      <c r="D350" s="4" t="s">
        <v>46</v>
      </c>
      <c r="E350" s="4" t="s">
        <v>289</v>
      </c>
      <c r="F350" s="4" t="s">
        <v>83</v>
      </c>
      <c r="G350" s="7">
        <v>14888.9</v>
      </c>
      <c r="H350" s="7">
        <v>15355.3</v>
      </c>
      <c r="I350" s="7">
        <f t="shared" si="65"/>
        <v>103.13253497572018</v>
      </c>
    </row>
    <row r="351" spans="1:9" ht="59.25" customHeight="1" x14ac:dyDescent="0.25">
      <c r="A351" s="34" t="s">
        <v>766</v>
      </c>
      <c r="B351" s="4"/>
      <c r="C351" s="4" t="s">
        <v>159</v>
      </c>
      <c r="D351" s="4" t="s">
        <v>46</v>
      </c>
      <c r="E351" s="5" t="s">
        <v>765</v>
      </c>
      <c r="F351" s="4"/>
      <c r="G351" s="7">
        <f>SUM(G352)</f>
        <v>1066</v>
      </c>
      <c r="H351" s="7">
        <f>SUM(H352)</f>
        <v>1066</v>
      </c>
      <c r="I351" s="7">
        <f t="shared" si="65"/>
        <v>100</v>
      </c>
    </row>
    <row r="352" spans="1:9" ht="31.5" x14ac:dyDescent="0.25">
      <c r="A352" s="2" t="s">
        <v>44</v>
      </c>
      <c r="B352" s="4"/>
      <c r="C352" s="4" t="s">
        <v>159</v>
      </c>
      <c r="D352" s="4" t="s">
        <v>46</v>
      </c>
      <c r="E352" s="5" t="s">
        <v>765</v>
      </c>
      <c r="F352" s="4" t="s">
        <v>83</v>
      </c>
      <c r="G352" s="7">
        <v>1066</v>
      </c>
      <c r="H352" s="7">
        <v>1066</v>
      </c>
      <c r="I352" s="7">
        <f t="shared" si="65"/>
        <v>100</v>
      </c>
    </row>
    <row r="353" spans="1:9" ht="31.5" x14ac:dyDescent="0.25">
      <c r="A353" s="2" t="s">
        <v>558</v>
      </c>
      <c r="B353" s="4"/>
      <c r="C353" s="4" t="s">
        <v>159</v>
      </c>
      <c r="D353" s="4" t="s">
        <v>46</v>
      </c>
      <c r="E353" s="4" t="s">
        <v>282</v>
      </c>
      <c r="F353" s="4"/>
      <c r="G353" s="7">
        <f t="shared" ref="G353:H354" si="74">SUM(G354)</f>
        <v>2428.9</v>
      </c>
      <c r="H353" s="7">
        <f t="shared" si="74"/>
        <v>2428.9</v>
      </c>
      <c r="I353" s="7">
        <f t="shared" si="65"/>
        <v>100</v>
      </c>
    </row>
    <row r="354" spans="1:9" x14ac:dyDescent="0.25">
      <c r="A354" s="2" t="s">
        <v>27</v>
      </c>
      <c r="B354" s="4"/>
      <c r="C354" s="4" t="s">
        <v>159</v>
      </c>
      <c r="D354" s="4" t="s">
        <v>46</v>
      </c>
      <c r="E354" s="4" t="s">
        <v>283</v>
      </c>
      <c r="F354" s="4"/>
      <c r="G354" s="7">
        <f t="shared" si="74"/>
        <v>2428.9</v>
      </c>
      <c r="H354" s="7">
        <f t="shared" si="74"/>
        <v>2428.9</v>
      </c>
      <c r="I354" s="7">
        <f t="shared" si="65"/>
        <v>100</v>
      </c>
    </row>
    <row r="355" spans="1:9" ht="27" customHeight="1" x14ac:dyDescent="0.25">
      <c r="A355" s="2" t="s">
        <v>44</v>
      </c>
      <c r="B355" s="4"/>
      <c r="C355" s="4" t="s">
        <v>159</v>
      </c>
      <c r="D355" s="4" t="s">
        <v>46</v>
      </c>
      <c r="E355" s="4" t="s">
        <v>283</v>
      </c>
      <c r="F355" s="4" t="s">
        <v>83</v>
      </c>
      <c r="G355" s="7">
        <v>2428.9</v>
      </c>
      <c r="H355" s="7">
        <v>2428.9</v>
      </c>
      <c r="I355" s="7">
        <f t="shared" si="65"/>
        <v>100</v>
      </c>
    </row>
    <row r="356" spans="1:9" ht="31.5" x14ac:dyDescent="0.25">
      <c r="A356" s="2" t="s">
        <v>526</v>
      </c>
      <c r="B356" s="4"/>
      <c r="C356" s="4" t="s">
        <v>159</v>
      </c>
      <c r="D356" s="4" t="s">
        <v>46</v>
      </c>
      <c r="E356" s="4" t="s">
        <v>425</v>
      </c>
      <c r="F356" s="4"/>
      <c r="G356" s="7">
        <f>SUM(G389)+G357</f>
        <v>79814</v>
      </c>
      <c r="H356" s="7">
        <f>SUM(H389)+H357</f>
        <v>78856.7</v>
      </c>
      <c r="I356" s="7">
        <f t="shared" si="65"/>
        <v>98.800586363294656</v>
      </c>
    </row>
    <row r="357" spans="1:9" x14ac:dyDescent="0.25">
      <c r="A357" s="2" t="s">
        <v>27</v>
      </c>
      <c r="B357" s="4"/>
      <c r="C357" s="4" t="s">
        <v>159</v>
      </c>
      <c r="D357" s="4" t="s">
        <v>46</v>
      </c>
      <c r="E357" s="4" t="s">
        <v>621</v>
      </c>
      <c r="F357" s="4"/>
      <c r="G357" s="7">
        <f>SUM(G358+G359)</f>
        <v>17253.5</v>
      </c>
      <c r="H357" s="7">
        <f t="shared" ref="H357" si="75">SUM(H358+H359)</f>
        <v>16296.2</v>
      </c>
      <c r="I357" s="7">
        <f t="shared" si="65"/>
        <v>94.451560552931284</v>
      </c>
    </row>
    <row r="358" spans="1:9" ht="31.5" x14ac:dyDescent="0.25">
      <c r="A358" s="2" t="s">
        <v>44</v>
      </c>
      <c r="B358" s="4"/>
      <c r="C358" s="4" t="s">
        <v>159</v>
      </c>
      <c r="D358" s="4" t="s">
        <v>46</v>
      </c>
      <c r="E358" s="4" t="s">
        <v>621</v>
      </c>
      <c r="F358" s="4" t="s">
        <v>83</v>
      </c>
      <c r="G358" s="7">
        <v>2138.1999999999998</v>
      </c>
      <c r="H358" s="7">
        <v>2130.8000000000002</v>
      </c>
      <c r="I358" s="7">
        <f t="shared" si="65"/>
        <v>99.65391450752972</v>
      </c>
    </row>
    <row r="359" spans="1:9" x14ac:dyDescent="0.25">
      <c r="A359" s="2" t="s">
        <v>876</v>
      </c>
      <c r="B359" s="4"/>
      <c r="C359" s="4" t="s">
        <v>159</v>
      </c>
      <c r="D359" s="4" t="s">
        <v>46</v>
      </c>
      <c r="E359" s="4" t="s">
        <v>770</v>
      </c>
      <c r="F359" s="4"/>
      <c r="G359" s="7">
        <f>SUM(G360)+G361+G363+G365+G367+G369+G375+G377+G379+G381+G383+G387+G385</f>
        <v>15115.3</v>
      </c>
      <c r="H359" s="7">
        <f t="shared" ref="H359" si="76">SUM(H360)+H361+H363+H365+H367+H369+H375+H377+H379+H381+H383+H387+H385</f>
        <v>14165.4</v>
      </c>
      <c r="I359" s="7">
        <f t="shared" si="65"/>
        <v>93.715639120626122</v>
      </c>
    </row>
    <row r="360" spans="1:9" ht="31.5" x14ac:dyDescent="0.25">
      <c r="A360" s="2" t="s">
        <v>44</v>
      </c>
      <c r="B360" s="4"/>
      <c r="C360" s="4" t="s">
        <v>159</v>
      </c>
      <c r="D360" s="4" t="s">
        <v>46</v>
      </c>
      <c r="E360" s="4" t="s">
        <v>770</v>
      </c>
      <c r="F360" s="4" t="s">
        <v>83</v>
      </c>
      <c r="G360" s="7">
        <v>0.1</v>
      </c>
      <c r="H360" s="7">
        <v>0</v>
      </c>
      <c r="I360" s="7">
        <f t="shared" si="65"/>
        <v>0</v>
      </c>
    </row>
    <row r="361" spans="1:9" ht="31.5" x14ac:dyDescent="0.25">
      <c r="A361" s="2" t="s">
        <v>936</v>
      </c>
      <c r="B361" s="4"/>
      <c r="C361" s="4" t="s">
        <v>159</v>
      </c>
      <c r="D361" s="4" t="s">
        <v>46</v>
      </c>
      <c r="E361" s="4" t="s">
        <v>935</v>
      </c>
      <c r="F361" s="4"/>
      <c r="G361" s="7">
        <f>SUM(G362)</f>
        <v>3868</v>
      </c>
      <c r="H361" s="7">
        <f t="shared" ref="H361" si="77">SUM(H362)</f>
        <v>3663</v>
      </c>
      <c r="I361" s="7">
        <f t="shared" si="65"/>
        <v>94.700103412616343</v>
      </c>
    </row>
    <row r="362" spans="1:9" ht="31.5" x14ac:dyDescent="0.25">
      <c r="A362" s="2" t="s">
        <v>44</v>
      </c>
      <c r="B362" s="4"/>
      <c r="C362" s="4" t="s">
        <v>159</v>
      </c>
      <c r="D362" s="4" t="s">
        <v>46</v>
      </c>
      <c r="E362" s="4" t="s">
        <v>935</v>
      </c>
      <c r="F362" s="4" t="s">
        <v>83</v>
      </c>
      <c r="G362" s="7">
        <v>3868</v>
      </c>
      <c r="H362" s="7">
        <v>3663</v>
      </c>
      <c r="I362" s="7">
        <f t="shared" si="65"/>
        <v>94.700103412616343</v>
      </c>
    </row>
    <row r="363" spans="1:9" ht="31.5" x14ac:dyDescent="0.25">
      <c r="A363" s="2" t="s">
        <v>950</v>
      </c>
      <c r="B363" s="4"/>
      <c r="C363" s="4" t="s">
        <v>159</v>
      </c>
      <c r="D363" s="4" t="s">
        <v>46</v>
      </c>
      <c r="E363" s="4" t="s">
        <v>937</v>
      </c>
      <c r="F363" s="4"/>
      <c r="G363" s="7">
        <f>SUM(G364)</f>
        <v>384.2</v>
      </c>
      <c r="H363" s="7">
        <f t="shared" ref="H363" si="78">SUM(H364)</f>
        <v>303.7</v>
      </c>
      <c r="I363" s="7">
        <f t="shared" si="65"/>
        <v>79.047371160853714</v>
      </c>
    </row>
    <row r="364" spans="1:9" ht="31.5" x14ac:dyDescent="0.25">
      <c r="A364" s="2" t="s">
        <v>44</v>
      </c>
      <c r="B364" s="4"/>
      <c r="C364" s="4" t="s">
        <v>159</v>
      </c>
      <c r="D364" s="4" t="s">
        <v>46</v>
      </c>
      <c r="E364" s="4" t="s">
        <v>937</v>
      </c>
      <c r="F364" s="4" t="s">
        <v>83</v>
      </c>
      <c r="G364" s="7">
        <v>384.2</v>
      </c>
      <c r="H364" s="7">
        <v>303.7</v>
      </c>
      <c r="I364" s="7">
        <f t="shared" si="65"/>
        <v>79.047371160853714</v>
      </c>
    </row>
    <row r="365" spans="1:9" ht="31.5" x14ac:dyDescent="0.25">
      <c r="A365" s="2" t="s">
        <v>949</v>
      </c>
      <c r="B365" s="4"/>
      <c r="C365" s="4" t="s">
        <v>159</v>
      </c>
      <c r="D365" s="4" t="s">
        <v>46</v>
      </c>
      <c r="E365" s="4" t="s">
        <v>938</v>
      </c>
      <c r="F365" s="4"/>
      <c r="G365" s="7">
        <f>SUM(G366)</f>
        <v>1202.7</v>
      </c>
      <c r="H365" s="7">
        <f t="shared" ref="H365" si="79">SUM(H366)</f>
        <v>1171.4000000000001</v>
      </c>
      <c r="I365" s="7">
        <f t="shared" si="65"/>
        <v>97.397522241623008</v>
      </c>
    </row>
    <row r="366" spans="1:9" ht="31.5" x14ac:dyDescent="0.25">
      <c r="A366" s="2" t="s">
        <v>44</v>
      </c>
      <c r="B366" s="4"/>
      <c r="C366" s="4" t="s">
        <v>159</v>
      </c>
      <c r="D366" s="4" t="s">
        <v>46</v>
      </c>
      <c r="E366" s="4" t="s">
        <v>938</v>
      </c>
      <c r="F366" s="4" t="s">
        <v>83</v>
      </c>
      <c r="G366" s="7">
        <v>1202.7</v>
      </c>
      <c r="H366" s="7">
        <v>1171.4000000000001</v>
      </c>
      <c r="I366" s="7">
        <f t="shared" si="65"/>
        <v>97.397522241623008</v>
      </c>
    </row>
    <row r="367" spans="1:9" ht="31.5" x14ac:dyDescent="0.25">
      <c r="A367" s="2" t="s">
        <v>951</v>
      </c>
      <c r="B367" s="4"/>
      <c r="C367" s="4" t="s">
        <v>159</v>
      </c>
      <c r="D367" s="4" t="s">
        <v>46</v>
      </c>
      <c r="E367" s="4" t="s">
        <v>939</v>
      </c>
      <c r="F367" s="4"/>
      <c r="G367" s="7">
        <f>SUM(G368)</f>
        <v>186.4</v>
      </c>
      <c r="H367" s="7">
        <f t="shared" ref="H367" si="80">SUM(H368)</f>
        <v>166.2</v>
      </c>
      <c r="I367" s="7">
        <f t="shared" si="65"/>
        <v>89.163090128755357</v>
      </c>
    </row>
    <row r="368" spans="1:9" ht="31.5" x14ac:dyDescent="0.25">
      <c r="A368" s="2" t="s">
        <v>44</v>
      </c>
      <c r="B368" s="4"/>
      <c r="C368" s="4" t="s">
        <v>159</v>
      </c>
      <c r="D368" s="4" t="s">
        <v>46</v>
      </c>
      <c r="E368" s="4" t="s">
        <v>939</v>
      </c>
      <c r="F368" s="4" t="s">
        <v>83</v>
      </c>
      <c r="G368" s="7">
        <v>186.4</v>
      </c>
      <c r="H368" s="7">
        <v>166.2</v>
      </c>
      <c r="I368" s="7">
        <f t="shared" si="65"/>
        <v>89.163090128755357</v>
      </c>
    </row>
    <row r="369" spans="1:9" ht="31.5" x14ac:dyDescent="0.25">
      <c r="A369" s="2" t="s">
        <v>952</v>
      </c>
      <c r="B369" s="4"/>
      <c r="C369" s="4" t="s">
        <v>159</v>
      </c>
      <c r="D369" s="4" t="s">
        <v>46</v>
      </c>
      <c r="E369" s="4" t="s">
        <v>940</v>
      </c>
      <c r="F369" s="4"/>
      <c r="G369" s="7">
        <f>SUM(G370)</f>
        <v>1244.5999999999999</v>
      </c>
      <c r="H369" s="7">
        <f t="shared" ref="H369" si="81">SUM(H370)</f>
        <v>1095.4000000000001</v>
      </c>
      <c r="I369" s="7">
        <f t="shared" si="65"/>
        <v>88.012212759119407</v>
      </c>
    </row>
    <row r="370" spans="1:9" ht="31.5" x14ac:dyDescent="0.25">
      <c r="A370" s="2" t="s">
        <v>44</v>
      </c>
      <c r="B370" s="4"/>
      <c r="C370" s="4" t="s">
        <v>159</v>
      </c>
      <c r="D370" s="4" t="s">
        <v>46</v>
      </c>
      <c r="E370" s="4" t="s">
        <v>940</v>
      </c>
      <c r="F370" s="4" t="s">
        <v>83</v>
      </c>
      <c r="G370" s="7">
        <v>1244.5999999999999</v>
      </c>
      <c r="H370" s="7">
        <v>1095.4000000000001</v>
      </c>
      <c r="I370" s="7">
        <f t="shared" si="65"/>
        <v>88.012212759119407</v>
      </c>
    </row>
    <row r="371" spans="1:9" ht="31.5" hidden="1" x14ac:dyDescent="0.25">
      <c r="A371" s="2" t="s">
        <v>953</v>
      </c>
      <c r="B371" s="4"/>
      <c r="C371" s="4" t="s">
        <v>159</v>
      </c>
      <c r="D371" s="4" t="s">
        <v>46</v>
      </c>
      <c r="E371" s="4" t="s">
        <v>941</v>
      </c>
      <c r="F371" s="4"/>
      <c r="G371" s="7">
        <f>SUM(G372)</f>
        <v>0</v>
      </c>
      <c r="H371" s="7">
        <f t="shared" ref="H371" si="82">SUM(H372)</f>
        <v>0</v>
      </c>
      <c r="I371" s="7" t="e">
        <f t="shared" si="65"/>
        <v>#DIV/0!</v>
      </c>
    </row>
    <row r="372" spans="1:9" ht="31.5" hidden="1" x14ac:dyDescent="0.25">
      <c r="A372" s="2" t="s">
        <v>44</v>
      </c>
      <c r="B372" s="4"/>
      <c r="C372" s="4" t="s">
        <v>159</v>
      </c>
      <c r="D372" s="4" t="s">
        <v>46</v>
      </c>
      <c r="E372" s="4" t="s">
        <v>941</v>
      </c>
      <c r="F372" s="4" t="s">
        <v>83</v>
      </c>
      <c r="G372" s="7"/>
      <c r="H372" s="7"/>
      <c r="I372" s="7" t="e">
        <f t="shared" si="65"/>
        <v>#DIV/0!</v>
      </c>
    </row>
    <row r="373" spans="1:9" hidden="1" x14ac:dyDescent="0.25">
      <c r="A373" s="2" t="s">
        <v>954</v>
      </c>
      <c r="B373" s="4"/>
      <c r="C373" s="4" t="s">
        <v>159</v>
      </c>
      <c r="D373" s="4" t="s">
        <v>46</v>
      </c>
      <c r="E373" s="4" t="s">
        <v>942</v>
      </c>
      <c r="F373" s="4"/>
      <c r="G373" s="7">
        <f>SUM(G374)</f>
        <v>0</v>
      </c>
      <c r="H373" s="7"/>
      <c r="I373" s="7" t="e">
        <f t="shared" si="65"/>
        <v>#DIV/0!</v>
      </c>
    </row>
    <row r="374" spans="1:9" ht="31.5" hidden="1" x14ac:dyDescent="0.25">
      <c r="A374" s="2" t="s">
        <v>44</v>
      </c>
      <c r="B374" s="4"/>
      <c r="C374" s="4" t="s">
        <v>159</v>
      </c>
      <c r="D374" s="4" t="s">
        <v>46</v>
      </c>
      <c r="E374" s="4" t="s">
        <v>942</v>
      </c>
      <c r="F374" s="4" t="s">
        <v>83</v>
      </c>
      <c r="G374" s="7"/>
      <c r="H374" s="7"/>
      <c r="I374" s="7" t="e">
        <f t="shared" si="65"/>
        <v>#DIV/0!</v>
      </c>
    </row>
    <row r="375" spans="1:9" ht="31.5" x14ac:dyDescent="0.25">
      <c r="A375" s="2" t="s">
        <v>955</v>
      </c>
      <c r="B375" s="4"/>
      <c r="C375" s="4" t="s">
        <v>159</v>
      </c>
      <c r="D375" s="4" t="s">
        <v>46</v>
      </c>
      <c r="E375" s="4" t="s">
        <v>943</v>
      </c>
      <c r="F375" s="4"/>
      <c r="G375" s="7">
        <f>SUM(G376)</f>
        <v>1329.7</v>
      </c>
      <c r="H375" s="7">
        <v>1297.4000000000001</v>
      </c>
      <c r="I375" s="7">
        <f t="shared" si="65"/>
        <v>97.570880649770629</v>
      </c>
    </row>
    <row r="376" spans="1:9" ht="31.5" x14ac:dyDescent="0.25">
      <c r="A376" s="2" t="s">
        <v>44</v>
      </c>
      <c r="B376" s="4"/>
      <c r="C376" s="4" t="s">
        <v>159</v>
      </c>
      <c r="D376" s="4" t="s">
        <v>46</v>
      </c>
      <c r="E376" s="4" t="s">
        <v>943</v>
      </c>
      <c r="F376" s="4" t="s">
        <v>83</v>
      </c>
      <c r="G376" s="7">
        <v>1329.7</v>
      </c>
      <c r="H376" s="7">
        <v>1297.4000000000001</v>
      </c>
      <c r="I376" s="7">
        <f t="shared" si="65"/>
        <v>97.570880649770629</v>
      </c>
    </row>
    <row r="377" spans="1:9" ht="31.5" x14ac:dyDescent="0.25">
      <c r="A377" s="2" t="s">
        <v>956</v>
      </c>
      <c r="B377" s="4"/>
      <c r="C377" s="4" t="s">
        <v>159</v>
      </c>
      <c r="D377" s="4" t="s">
        <v>46</v>
      </c>
      <c r="E377" s="4" t="s">
        <v>944</v>
      </c>
      <c r="F377" s="4"/>
      <c r="G377" s="7">
        <f>SUM(G378)</f>
        <v>395.8</v>
      </c>
      <c r="H377" s="7">
        <f>SUM(H378)</f>
        <v>360.2</v>
      </c>
      <c r="I377" s="7">
        <f t="shared" si="65"/>
        <v>91.005558362809495</v>
      </c>
    </row>
    <row r="378" spans="1:9" ht="31.5" x14ac:dyDescent="0.25">
      <c r="A378" s="2" t="s">
        <v>44</v>
      </c>
      <c r="B378" s="4"/>
      <c r="C378" s="4" t="s">
        <v>159</v>
      </c>
      <c r="D378" s="4" t="s">
        <v>46</v>
      </c>
      <c r="E378" s="4" t="s">
        <v>944</v>
      </c>
      <c r="F378" s="4" t="s">
        <v>83</v>
      </c>
      <c r="G378" s="7">
        <f>340.1+55.7</f>
        <v>395.8</v>
      </c>
      <c r="H378" s="7">
        <v>360.2</v>
      </c>
      <c r="I378" s="7">
        <f t="shared" si="65"/>
        <v>91.005558362809495</v>
      </c>
    </row>
    <row r="379" spans="1:9" ht="31.5" x14ac:dyDescent="0.25">
      <c r="A379" s="2" t="s">
        <v>957</v>
      </c>
      <c r="B379" s="4"/>
      <c r="C379" s="4" t="s">
        <v>159</v>
      </c>
      <c r="D379" s="4" t="s">
        <v>46</v>
      </c>
      <c r="E379" s="4" t="s">
        <v>945</v>
      </c>
      <c r="F379" s="4"/>
      <c r="G379" s="7">
        <f>SUM(G380)</f>
        <v>633.09999999999991</v>
      </c>
      <c r="H379" s="7">
        <f>SUM(H380)</f>
        <v>633.1</v>
      </c>
      <c r="I379" s="7">
        <f t="shared" si="65"/>
        <v>100.00000000000003</v>
      </c>
    </row>
    <row r="380" spans="1:9" ht="31.5" x14ac:dyDescent="0.25">
      <c r="A380" s="2" t="s">
        <v>44</v>
      </c>
      <c r="B380" s="4"/>
      <c r="C380" s="4" t="s">
        <v>159</v>
      </c>
      <c r="D380" s="4" t="s">
        <v>46</v>
      </c>
      <c r="E380" s="4" t="s">
        <v>945</v>
      </c>
      <c r="F380" s="4" t="s">
        <v>83</v>
      </c>
      <c r="G380" s="7">
        <f>557.3+75.8</f>
        <v>633.09999999999991</v>
      </c>
      <c r="H380" s="7">
        <v>633.1</v>
      </c>
      <c r="I380" s="7">
        <f t="shared" si="65"/>
        <v>100.00000000000003</v>
      </c>
    </row>
    <row r="381" spans="1:9" ht="31.5" x14ac:dyDescent="0.25">
      <c r="A381" s="2" t="s">
        <v>958</v>
      </c>
      <c r="B381" s="4"/>
      <c r="C381" s="4" t="s">
        <v>159</v>
      </c>
      <c r="D381" s="4" t="s">
        <v>46</v>
      </c>
      <c r="E381" s="4" t="s">
        <v>946</v>
      </c>
      <c r="F381" s="4"/>
      <c r="G381" s="7">
        <f>SUM(G382)</f>
        <v>1902.2999999999997</v>
      </c>
      <c r="H381" s="7">
        <f>SUM(H382)</f>
        <v>1854.4</v>
      </c>
      <c r="I381" s="7">
        <f t="shared" si="65"/>
        <v>97.481995479156822</v>
      </c>
    </row>
    <row r="382" spans="1:9" ht="31.5" x14ac:dyDescent="0.25">
      <c r="A382" s="2" t="s">
        <v>44</v>
      </c>
      <c r="B382" s="4"/>
      <c r="C382" s="4" t="s">
        <v>159</v>
      </c>
      <c r="D382" s="4" t="s">
        <v>46</v>
      </c>
      <c r="E382" s="4" t="s">
        <v>946</v>
      </c>
      <c r="F382" s="4" t="s">
        <v>83</v>
      </c>
      <c r="G382" s="7">
        <f>2110.7-208.4</f>
        <v>1902.2999999999997</v>
      </c>
      <c r="H382" s="7">
        <v>1854.4</v>
      </c>
      <c r="I382" s="7">
        <f t="shared" si="65"/>
        <v>97.481995479156822</v>
      </c>
    </row>
    <row r="383" spans="1:9" ht="31.5" x14ac:dyDescent="0.25">
      <c r="A383" s="2" t="s">
        <v>959</v>
      </c>
      <c r="B383" s="4"/>
      <c r="C383" s="4" t="s">
        <v>159</v>
      </c>
      <c r="D383" s="4" t="s">
        <v>46</v>
      </c>
      <c r="E383" s="4" t="s">
        <v>947</v>
      </c>
      <c r="F383" s="4"/>
      <c r="G383" s="7">
        <f>SUM(G384)</f>
        <v>962.5</v>
      </c>
      <c r="H383" s="7">
        <f>SUM(H384)</f>
        <v>734</v>
      </c>
      <c r="I383" s="7">
        <f t="shared" si="65"/>
        <v>76.259740259740255</v>
      </c>
    </row>
    <row r="384" spans="1:9" ht="31.5" x14ac:dyDescent="0.25">
      <c r="A384" s="2" t="s">
        <v>44</v>
      </c>
      <c r="B384" s="4"/>
      <c r="C384" s="4" t="s">
        <v>159</v>
      </c>
      <c r="D384" s="4" t="s">
        <v>46</v>
      </c>
      <c r="E384" s="4" t="s">
        <v>947</v>
      </c>
      <c r="F384" s="4" t="s">
        <v>83</v>
      </c>
      <c r="G384" s="7">
        <v>962.5</v>
      </c>
      <c r="H384" s="7">
        <v>734</v>
      </c>
      <c r="I384" s="7">
        <f t="shared" si="65"/>
        <v>76.259740259740255</v>
      </c>
    </row>
    <row r="385" spans="1:9" ht="31.5" x14ac:dyDescent="0.25">
      <c r="A385" s="2" t="s">
        <v>960</v>
      </c>
      <c r="B385" s="4"/>
      <c r="C385" s="4" t="s">
        <v>159</v>
      </c>
      <c r="D385" s="4" t="s">
        <v>46</v>
      </c>
      <c r="E385" s="4" t="s">
        <v>948</v>
      </c>
      <c r="F385" s="4"/>
      <c r="G385" s="7">
        <f>SUM(G386)</f>
        <v>2554.9</v>
      </c>
      <c r="H385" s="7">
        <f>SUM(H386)</f>
        <v>2554.9</v>
      </c>
      <c r="I385" s="7">
        <f t="shared" si="65"/>
        <v>100</v>
      </c>
    </row>
    <row r="386" spans="1:9" ht="31.5" x14ac:dyDescent="0.25">
      <c r="A386" s="2" t="s">
        <v>44</v>
      </c>
      <c r="B386" s="4"/>
      <c r="C386" s="4" t="s">
        <v>159</v>
      </c>
      <c r="D386" s="4" t="s">
        <v>46</v>
      </c>
      <c r="E386" s="4" t="s">
        <v>948</v>
      </c>
      <c r="F386" s="4" t="s">
        <v>83</v>
      </c>
      <c r="G386" s="7">
        <v>2554.9</v>
      </c>
      <c r="H386" s="7">
        <v>2554.9</v>
      </c>
      <c r="I386" s="7">
        <f t="shared" si="65"/>
        <v>100</v>
      </c>
    </row>
    <row r="387" spans="1:9" ht="31.5" x14ac:dyDescent="0.25">
      <c r="A387" s="2" t="s">
        <v>963</v>
      </c>
      <c r="B387" s="4"/>
      <c r="C387" s="4" t="s">
        <v>159</v>
      </c>
      <c r="D387" s="4" t="s">
        <v>46</v>
      </c>
      <c r="E387" s="4" t="s">
        <v>962</v>
      </c>
      <c r="F387" s="4"/>
      <c r="G387" s="7">
        <f>SUM(G388)</f>
        <v>451</v>
      </c>
      <c r="H387" s="7">
        <f>SUM(H388)</f>
        <v>331.7</v>
      </c>
      <c r="I387" s="7">
        <f t="shared" si="65"/>
        <v>73.547671840354766</v>
      </c>
    </row>
    <row r="388" spans="1:9" ht="31.5" x14ac:dyDescent="0.25">
      <c r="A388" s="2" t="s">
        <v>44</v>
      </c>
      <c r="B388" s="4"/>
      <c r="C388" s="4" t="s">
        <v>159</v>
      </c>
      <c r="D388" s="4" t="s">
        <v>46</v>
      </c>
      <c r="E388" s="4" t="s">
        <v>962</v>
      </c>
      <c r="F388" s="4" t="s">
        <v>83</v>
      </c>
      <c r="G388" s="7">
        <v>451</v>
      </c>
      <c r="H388" s="7">
        <v>331.7</v>
      </c>
      <c r="I388" s="7">
        <f t="shared" si="65"/>
        <v>73.547671840354766</v>
      </c>
    </row>
    <row r="389" spans="1:9" x14ac:dyDescent="0.25">
      <c r="A389" s="34" t="s">
        <v>802</v>
      </c>
      <c r="B389" s="4"/>
      <c r="C389" s="4" t="s">
        <v>159</v>
      </c>
      <c r="D389" s="4" t="s">
        <v>46</v>
      </c>
      <c r="E389" s="4" t="s">
        <v>609</v>
      </c>
      <c r="F389" s="4"/>
      <c r="G389" s="7">
        <f>SUM(G391)+G392</f>
        <v>62560.5</v>
      </c>
      <c r="H389" s="7">
        <f>SUM(H391)+H392</f>
        <v>62560.5</v>
      </c>
      <c r="I389" s="7">
        <f t="shared" si="65"/>
        <v>100</v>
      </c>
    </row>
    <row r="390" spans="1:9" x14ac:dyDescent="0.25">
      <c r="A390" s="2" t="s">
        <v>481</v>
      </c>
      <c r="B390" s="4"/>
      <c r="C390" s="4" t="s">
        <v>159</v>
      </c>
      <c r="D390" s="4" t="s">
        <v>46</v>
      </c>
      <c r="E390" s="4" t="s">
        <v>610</v>
      </c>
      <c r="F390" s="4"/>
      <c r="G390" s="7">
        <f>SUM(G391)</f>
        <v>62560.5</v>
      </c>
      <c r="H390" s="7">
        <f>SUM(H391)</f>
        <v>62560.5</v>
      </c>
      <c r="I390" s="7">
        <f t="shared" si="65"/>
        <v>100</v>
      </c>
    </row>
    <row r="391" spans="1:9" ht="31.5" x14ac:dyDescent="0.25">
      <c r="A391" s="2" t="s">
        <v>44</v>
      </c>
      <c r="B391" s="4"/>
      <c r="C391" s="4" t="s">
        <v>159</v>
      </c>
      <c r="D391" s="4" t="s">
        <v>46</v>
      </c>
      <c r="E391" s="4" t="s">
        <v>610</v>
      </c>
      <c r="F391" s="4" t="s">
        <v>83</v>
      </c>
      <c r="G391" s="7">
        <v>62560.5</v>
      </c>
      <c r="H391" s="7">
        <v>62560.5</v>
      </c>
      <c r="I391" s="7">
        <f t="shared" si="65"/>
        <v>100</v>
      </c>
    </row>
    <row r="392" spans="1:9" ht="31.5" hidden="1" x14ac:dyDescent="0.25">
      <c r="A392" s="2" t="s">
        <v>612</v>
      </c>
      <c r="B392" s="4"/>
      <c r="C392" s="4" t="s">
        <v>159</v>
      </c>
      <c r="D392" s="4" t="s">
        <v>46</v>
      </c>
      <c r="E392" s="4" t="s">
        <v>611</v>
      </c>
      <c r="F392" s="4"/>
      <c r="G392" s="7">
        <f>SUM(G393)</f>
        <v>0</v>
      </c>
      <c r="H392" s="7">
        <f>SUM(H393)</f>
        <v>0</v>
      </c>
      <c r="I392" s="7" t="e">
        <f t="shared" si="65"/>
        <v>#DIV/0!</v>
      </c>
    </row>
    <row r="393" spans="1:9" ht="31.5" hidden="1" x14ac:dyDescent="0.25">
      <c r="A393" s="2" t="s">
        <v>44</v>
      </c>
      <c r="B393" s="4"/>
      <c r="C393" s="4" t="s">
        <v>159</v>
      </c>
      <c r="D393" s="4" t="s">
        <v>46</v>
      </c>
      <c r="E393" s="4" t="s">
        <v>611</v>
      </c>
      <c r="F393" s="4" t="s">
        <v>83</v>
      </c>
      <c r="G393" s="7"/>
      <c r="H393" s="7"/>
      <c r="I393" s="7" t="e">
        <f t="shared" si="65"/>
        <v>#DIV/0!</v>
      </c>
    </row>
    <row r="394" spans="1:9" ht="31.5" hidden="1" x14ac:dyDescent="0.25">
      <c r="A394" s="2" t="s">
        <v>550</v>
      </c>
      <c r="B394" s="4"/>
      <c r="C394" s="4" t="s">
        <v>159</v>
      </c>
      <c r="D394" s="4" t="s">
        <v>46</v>
      </c>
      <c r="E394" s="4" t="s">
        <v>277</v>
      </c>
      <c r="F394" s="4"/>
      <c r="G394" s="7">
        <f>SUM(G395)</f>
        <v>0</v>
      </c>
      <c r="H394" s="7"/>
      <c r="I394" s="7" t="e">
        <f t="shared" ref="I394:I457" si="83">SUM(H394/G394*100)</f>
        <v>#DIV/0!</v>
      </c>
    </row>
    <row r="395" spans="1:9" ht="31.5" hidden="1" x14ac:dyDescent="0.25">
      <c r="A395" s="2" t="s">
        <v>254</v>
      </c>
      <c r="B395" s="4"/>
      <c r="C395" s="4" t="s">
        <v>159</v>
      </c>
      <c r="D395" s="4" t="s">
        <v>46</v>
      </c>
      <c r="E395" s="4" t="s">
        <v>290</v>
      </c>
      <c r="F395" s="4"/>
      <c r="G395" s="7">
        <f>SUM(G396)</f>
        <v>0</v>
      </c>
      <c r="H395" s="7"/>
      <c r="I395" s="7" t="e">
        <f t="shared" si="83"/>
        <v>#DIV/0!</v>
      </c>
    </row>
    <row r="396" spans="1:9" ht="31.5" hidden="1" x14ac:dyDescent="0.25">
      <c r="A396" s="2" t="s">
        <v>255</v>
      </c>
      <c r="B396" s="4"/>
      <c r="C396" s="4" t="s">
        <v>159</v>
      </c>
      <c r="D396" s="4" t="s">
        <v>46</v>
      </c>
      <c r="E396" s="4" t="s">
        <v>290</v>
      </c>
      <c r="F396" s="4" t="s">
        <v>234</v>
      </c>
      <c r="G396" s="7">
        <v>0</v>
      </c>
      <c r="H396" s="7"/>
      <c r="I396" s="7" t="e">
        <f t="shared" si="83"/>
        <v>#DIV/0!</v>
      </c>
    </row>
    <row r="397" spans="1:9" ht="31.5" x14ac:dyDescent="0.25">
      <c r="A397" s="80" t="s">
        <v>535</v>
      </c>
      <c r="B397" s="4"/>
      <c r="C397" s="4" t="s">
        <v>159</v>
      </c>
      <c r="D397" s="4" t="s">
        <v>46</v>
      </c>
      <c r="E397" s="31" t="s">
        <v>208</v>
      </c>
      <c r="F397" s="4"/>
      <c r="G397" s="7">
        <f t="shared" ref="G397:H397" si="84">SUM(G398)</f>
        <v>22096.400000000001</v>
      </c>
      <c r="H397" s="7">
        <f t="shared" si="84"/>
        <v>20008.3</v>
      </c>
      <c r="I397" s="7">
        <f t="shared" si="83"/>
        <v>90.550044351116014</v>
      </c>
    </row>
    <row r="398" spans="1:9" ht="47.25" x14ac:dyDescent="0.25">
      <c r="A398" s="80" t="s">
        <v>536</v>
      </c>
      <c r="B398" s="4"/>
      <c r="C398" s="4" t="s">
        <v>159</v>
      </c>
      <c r="D398" s="4" t="s">
        <v>46</v>
      </c>
      <c r="E398" s="31" t="s">
        <v>209</v>
      </c>
      <c r="F398" s="4"/>
      <c r="G398" s="7">
        <f>SUM(G399)+G402+G405</f>
        <v>22096.400000000001</v>
      </c>
      <c r="H398" s="7">
        <f t="shared" ref="H398" si="85">SUM(H399)+H402+H405</f>
        <v>20008.3</v>
      </c>
      <c r="I398" s="7">
        <f t="shared" si="83"/>
        <v>90.550044351116014</v>
      </c>
    </row>
    <row r="399" spans="1:9" ht="31.5" x14ac:dyDescent="0.25">
      <c r="A399" s="80" t="s">
        <v>428</v>
      </c>
      <c r="B399" s="4"/>
      <c r="C399" s="4" t="s">
        <v>159</v>
      </c>
      <c r="D399" s="4" t="s">
        <v>46</v>
      </c>
      <c r="E399" s="31" t="s">
        <v>210</v>
      </c>
      <c r="F399" s="4"/>
      <c r="G399" s="7">
        <f>SUM(G400:G401)</f>
        <v>6060</v>
      </c>
      <c r="H399" s="7">
        <f>SUM(H400:H401)</f>
        <v>6060</v>
      </c>
      <c r="I399" s="7">
        <f t="shared" si="83"/>
        <v>100</v>
      </c>
    </row>
    <row r="400" spans="1:9" ht="31.5" x14ac:dyDescent="0.25">
      <c r="A400" s="111" t="s">
        <v>44</v>
      </c>
      <c r="B400" s="4"/>
      <c r="C400" s="4" t="s">
        <v>159</v>
      </c>
      <c r="D400" s="4" t="s">
        <v>46</v>
      </c>
      <c r="E400" s="31" t="s">
        <v>210</v>
      </c>
      <c r="F400" s="4" t="s">
        <v>83</v>
      </c>
      <c r="G400" s="7">
        <v>1356.8</v>
      </c>
      <c r="H400" s="7">
        <v>1356.8</v>
      </c>
      <c r="I400" s="7">
        <f t="shared" si="83"/>
        <v>100</v>
      </c>
    </row>
    <row r="401" spans="1:9" ht="31.5" x14ac:dyDescent="0.25">
      <c r="A401" s="2" t="s">
        <v>255</v>
      </c>
      <c r="B401" s="4"/>
      <c r="C401" s="4" t="s">
        <v>159</v>
      </c>
      <c r="D401" s="4" t="s">
        <v>46</v>
      </c>
      <c r="E401" s="31" t="s">
        <v>210</v>
      </c>
      <c r="F401" s="4" t="s">
        <v>234</v>
      </c>
      <c r="G401" s="7">
        <v>4703.2</v>
      </c>
      <c r="H401" s="7">
        <v>4703.2</v>
      </c>
      <c r="I401" s="7">
        <f t="shared" si="83"/>
        <v>100</v>
      </c>
    </row>
    <row r="402" spans="1:9" x14ac:dyDescent="0.25">
      <c r="A402" s="2" t="s">
        <v>876</v>
      </c>
      <c r="B402" s="4"/>
      <c r="C402" s="4" t="s">
        <v>159</v>
      </c>
      <c r="D402" s="4" t="s">
        <v>46</v>
      </c>
      <c r="E402" s="31" t="s">
        <v>912</v>
      </c>
      <c r="F402" s="4"/>
      <c r="G402" s="7">
        <f>SUM(G403)</f>
        <v>8836.7000000000007</v>
      </c>
      <c r="H402" s="7">
        <f t="shared" ref="H402" si="86">SUM(H403)</f>
        <v>6748.6</v>
      </c>
      <c r="I402" s="7">
        <f t="shared" si="83"/>
        <v>76.37013817375265</v>
      </c>
    </row>
    <row r="403" spans="1:9" ht="31.5" x14ac:dyDescent="0.25">
      <c r="A403" s="2" t="s">
        <v>911</v>
      </c>
      <c r="B403" s="4"/>
      <c r="C403" s="4" t="s">
        <v>159</v>
      </c>
      <c r="D403" s="4" t="s">
        <v>46</v>
      </c>
      <c r="E403" s="31" t="s">
        <v>910</v>
      </c>
      <c r="F403" s="4"/>
      <c r="G403" s="7">
        <f>SUM(G404)</f>
        <v>8836.7000000000007</v>
      </c>
      <c r="H403" s="7">
        <f t="shared" ref="H403" si="87">SUM(H404)</f>
        <v>6748.6</v>
      </c>
      <c r="I403" s="7">
        <f t="shared" si="83"/>
        <v>76.37013817375265</v>
      </c>
    </row>
    <row r="404" spans="1:9" ht="31.5" x14ac:dyDescent="0.25">
      <c r="A404" s="110" t="s">
        <v>44</v>
      </c>
      <c r="B404" s="4"/>
      <c r="C404" s="4" t="s">
        <v>159</v>
      </c>
      <c r="D404" s="4" t="s">
        <v>46</v>
      </c>
      <c r="E404" s="31" t="s">
        <v>910</v>
      </c>
      <c r="F404" s="4" t="s">
        <v>83</v>
      </c>
      <c r="G404" s="7">
        <v>8836.7000000000007</v>
      </c>
      <c r="H404" s="7">
        <v>6748.6</v>
      </c>
      <c r="I404" s="7">
        <f t="shared" si="83"/>
        <v>76.37013817375265</v>
      </c>
    </row>
    <row r="405" spans="1:9" ht="31.5" x14ac:dyDescent="0.25">
      <c r="A405" s="144" t="s">
        <v>924</v>
      </c>
      <c r="B405" s="4"/>
      <c r="C405" s="4" t="s">
        <v>159</v>
      </c>
      <c r="D405" s="4" t="s">
        <v>46</v>
      </c>
      <c r="E405" s="31" t="s">
        <v>987</v>
      </c>
      <c r="F405" s="4"/>
      <c r="G405" s="7">
        <f>SUM(G406)</f>
        <v>7199.7</v>
      </c>
      <c r="H405" s="7">
        <f>SUM(H406)</f>
        <v>7199.7</v>
      </c>
      <c r="I405" s="7">
        <f t="shared" si="83"/>
        <v>100</v>
      </c>
    </row>
    <row r="406" spans="1:9" ht="31.5" x14ac:dyDescent="0.25">
      <c r="A406" s="144" t="s">
        <v>988</v>
      </c>
      <c r="B406" s="4"/>
      <c r="C406" s="4" t="s">
        <v>159</v>
      </c>
      <c r="D406" s="4" t="s">
        <v>46</v>
      </c>
      <c r="E406" s="31" t="s">
        <v>989</v>
      </c>
      <c r="F406" s="4"/>
      <c r="G406" s="7">
        <f>SUM(G407)</f>
        <v>7199.7</v>
      </c>
      <c r="H406" s="7">
        <f>SUM(H407)</f>
        <v>7199.7</v>
      </c>
      <c r="I406" s="7">
        <f t="shared" si="83"/>
        <v>100</v>
      </c>
    </row>
    <row r="407" spans="1:9" ht="31.5" x14ac:dyDescent="0.25">
      <c r="A407" s="144" t="s">
        <v>44</v>
      </c>
      <c r="B407" s="4"/>
      <c r="C407" s="4" t="s">
        <v>159</v>
      </c>
      <c r="D407" s="4" t="s">
        <v>46</v>
      </c>
      <c r="E407" s="31" t="s">
        <v>989</v>
      </c>
      <c r="F407" s="4" t="s">
        <v>83</v>
      </c>
      <c r="G407" s="146">
        <v>7199.7</v>
      </c>
      <c r="H407" s="7">
        <v>7199.7</v>
      </c>
      <c r="I407" s="7">
        <f t="shared" si="83"/>
        <v>100</v>
      </c>
    </row>
    <row r="408" spans="1:9" x14ac:dyDescent="0.25">
      <c r="A408" s="34" t="s">
        <v>589</v>
      </c>
      <c r="B408" s="4"/>
      <c r="C408" s="4" t="s">
        <v>159</v>
      </c>
      <c r="D408" s="4" t="s">
        <v>46</v>
      </c>
      <c r="E408" s="5" t="s">
        <v>587</v>
      </c>
      <c r="F408" s="5"/>
      <c r="G408" s="7">
        <f>SUM(G409)+G411+G413+G415</f>
        <v>6958.6</v>
      </c>
      <c r="H408" s="7">
        <f t="shared" ref="H408" si="88">SUM(H409)+H411+H413+H415</f>
        <v>6958.6</v>
      </c>
      <c r="I408" s="7">
        <f t="shared" si="83"/>
        <v>100</v>
      </c>
    </row>
    <row r="409" spans="1:9" x14ac:dyDescent="0.25">
      <c r="A409" s="34" t="s">
        <v>27</v>
      </c>
      <c r="B409" s="4"/>
      <c r="C409" s="4" t="s">
        <v>159</v>
      </c>
      <c r="D409" s="4" t="s">
        <v>46</v>
      </c>
      <c r="E409" s="5" t="s">
        <v>588</v>
      </c>
      <c r="F409" s="5"/>
      <c r="G409" s="7">
        <f>SUM(G410)</f>
        <v>453.1</v>
      </c>
      <c r="H409" s="7">
        <f>SUM(H410)</f>
        <v>453.1</v>
      </c>
      <c r="I409" s="7">
        <f t="shared" si="83"/>
        <v>100</v>
      </c>
    </row>
    <row r="410" spans="1:9" ht="31.5" x14ac:dyDescent="0.25">
      <c r="A410" s="34" t="s">
        <v>44</v>
      </c>
      <c r="B410" s="4"/>
      <c r="C410" s="4" t="s">
        <v>159</v>
      </c>
      <c r="D410" s="4" t="s">
        <v>46</v>
      </c>
      <c r="E410" s="5" t="s">
        <v>588</v>
      </c>
      <c r="F410" s="5" t="s">
        <v>83</v>
      </c>
      <c r="G410" s="7">
        <v>453.1</v>
      </c>
      <c r="H410" s="7">
        <v>453.1</v>
      </c>
      <c r="I410" s="7">
        <f t="shared" si="83"/>
        <v>100</v>
      </c>
    </row>
    <row r="411" spans="1:9" ht="47.25" x14ac:dyDescent="0.25">
      <c r="A411" s="34" t="s">
        <v>21</v>
      </c>
      <c r="B411" s="4"/>
      <c r="C411" s="4" t="s">
        <v>159</v>
      </c>
      <c r="D411" s="4" t="s">
        <v>46</v>
      </c>
      <c r="E411" s="5" t="s">
        <v>596</v>
      </c>
      <c r="F411" s="5"/>
      <c r="G411" s="7">
        <f>SUM(G412)</f>
        <v>6505.5</v>
      </c>
      <c r="H411" s="7">
        <f>SUM(H412)</f>
        <v>6505.5</v>
      </c>
      <c r="I411" s="7">
        <f t="shared" si="83"/>
        <v>100</v>
      </c>
    </row>
    <row r="412" spans="1:9" ht="31.5" x14ac:dyDescent="0.25">
      <c r="A412" s="34" t="s">
        <v>216</v>
      </c>
      <c r="B412" s="4"/>
      <c r="C412" s="4" t="s">
        <v>159</v>
      </c>
      <c r="D412" s="4" t="s">
        <v>46</v>
      </c>
      <c r="E412" s="5" t="s">
        <v>596</v>
      </c>
      <c r="F412" s="5" t="s">
        <v>114</v>
      </c>
      <c r="G412" s="7">
        <v>6505.5</v>
      </c>
      <c r="H412" s="7">
        <v>6505.5</v>
      </c>
      <c r="I412" s="7">
        <f t="shared" si="83"/>
        <v>100</v>
      </c>
    </row>
    <row r="413" spans="1:9" ht="31.5" hidden="1" x14ac:dyDescent="0.25">
      <c r="A413" s="34" t="s">
        <v>247</v>
      </c>
      <c r="B413" s="4"/>
      <c r="C413" s="4" t="s">
        <v>159</v>
      </c>
      <c r="D413" s="4" t="s">
        <v>46</v>
      </c>
      <c r="E413" s="5" t="s">
        <v>604</v>
      </c>
      <c r="F413" s="5"/>
      <c r="G413" s="7">
        <f>SUM(G414)</f>
        <v>0</v>
      </c>
      <c r="H413" s="7">
        <f>SUM(H414)</f>
        <v>0</v>
      </c>
      <c r="I413" s="7" t="e">
        <f t="shared" si="83"/>
        <v>#DIV/0!</v>
      </c>
    </row>
    <row r="414" spans="1:9" ht="31.5" hidden="1" x14ac:dyDescent="0.25">
      <c r="A414" s="34" t="s">
        <v>216</v>
      </c>
      <c r="B414" s="4"/>
      <c r="C414" s="4" t="s">
        <v>159</v>
      </c>
      <c r="D414" s="4" t="s">
        <v>46</v>
      </c>
      <c r="E414" s="5" t="s">
        <v>604</v>
      </c>
      <c r="F414" s="5" t="s">
        <v>114</v>
      </c>
      <c r="G414" s="7"/>
      <c r="H414" s="7"/>
      <c r="I414" s="7" t="e">
        <f t="shared" si="83"/>
        <v>#DIV/0!</v>
      </c>
    </row>
    <row r="415" spans="1:9" hidden="1" x14ac:dyDescent="0.25">
      <c r="A415" s="80" t="s">
        <v>248</v>
      </c>
      <c r="B415" s="4"/>
      <c r="C415" s="4" t="s">
        <v>159</v>
      </c>
      <c r="D415" s="4" t="s">
        <v>46</v>
      </c>
      <c r="E415" s="5" t="s">
        <v>744</v>
      </c>
      <c r="F415" s="5"/>
      <c r="G415" s="7">
        <f>SUM(G416)</f>
        <v>0</v>
      </c>
      <c r="H415" s="7"/>
      <c r="I415" s="7" t="e">
        <f t="shared" si="83"/>
        <v>#DIV/0!</v>
      </c>
    </row>
    <row r="416" spans="1:9" ht="31.5" hidden="1" x14ac:dyDescent="0.25">
      <c r="A416" s="34" t="s">
        <v>216</v>
      </c>
      <c r="B416" s="4"/>
      <c r="C416" s="4" t="s">
        <v>159</v>
      </c>
      <c r="D416" s="4" t="s">
        <v>46</v>
      </c>
      <c r="E416" s="5" t="s">
        <v>744</v>
      </c>
      <c r="F416" s="5" t="s">
        <v>114</v>
      </c>
      <c r="G416" s="7"/>
      <c r="H416" s="7"/>
      <c r="I416" s="7" t="e">
        <f t="shared" si="83"/>
        <v>#DIV/0!</v>
      </c>
    </row>
    <row r="417" spans="1:9" x14ac:dyDescent="0.25">
      <c r="A417" s="34" t="s">
        <v>590</v>
      </c>
      <c r="B417" s="4"/>
      <c r="C417" s="4" t="s">
        <v>159</v>
      </c>
      <c r="D417" s="4" t="s">
        <v>46</v>
      </c>
      <c r="E417" s="5" t="s">
        <v>594</v>
      </c>
      <c r="F417" s="5"/>
      <c r="G417" s="7">
        <f>SUM(G418)+G420+G422+G427+G424</f>
        <v>38861.300000000003</v>
      </c>
      <c r="H417" s="7">
        <f t="shared" ref="H417" si="89">SUM(H418)+H420+H422+H427+H424</f>
        <v>38861.300000000003</v>
      </c>
      <c r="I417" s="7">
        <f t="shared" si="83"/>
        <v>100</v>
      </c>
    </row>
    <row r="418" spans="1:9" x14ac:dyDescent="0.25">
      <c r="A418" s="34" t="s">
        <v>27</v>
      </c>
      <c r="B418" s="4"/>
      <c r="C418" s="4" t="s">
        <v>159</v>
      </c>
      <c r="D418" s="4" t="s">
        <v>46</v>
      </c>
      <c r="E418" s="5" t="s">
        <v>595</v>
      </c>
      <c r="F418" s="5"/>
      <c r="G418" s="7">
        <f>SUM(G419)</f>
        <v>12709.3</v>
      </c>
      <c r="H418" s="7">
        <f>SUM(H419)</f>
        <v>12709.3</v>
      </c>
      <c r="I418" s="7">
        <f t="shared" si="83"/>
        <v>100</v>
      </c>
    </row>
    <row r="419" spans="1:9" ht="31.5" x14ac:dyDescent="0.25">
      <c r="A419" s="34" t="s">
        <v>44</v>
      </c>
      <c r="B419" s="4"/>
      <c r="C419" s="4" t="s">
        <v>159</v>
      </c>
      <c r="D419" s="4" t="s">
        <v>46</v>
      </c>
      <c r="E419" s="5" t="s">
        <v>595</v>
      </c>
      <c r="F419" s="5" t="s">
        <v>83</v>
      </c>
      <c r="G419" s="7">
        <v>12709.3</v>
      </c>
      <c r="H419" s="7">
        <v>12709.3</v>
      </c>
      <c r="I419" s="7">
        <f t="shared" si="83"/>
        <v>100</v>
      </c>
    </row>
    <row r="420" spans="1:9" ht="47.25" x14ac:dyDescent="0.25">
      <c r="A420" s="34" t="s">
        <v>21</v>
      </c>
      <c r="B420" s="4"/>
      <c r="C420" s="4" t="s">
        <v>159</v>
      </c>
      <c r="D420" s="4" t="s">
        <v>46</v>
      </c>
      <c r="E420" s="5" t="s">
        <v>603</v>
      </c>
      <c r="F420" s="5"/>
      <c r="G420" s="7">
        <f>SUM(G421)</f>
        <v>21938</v>
      </c>
      <c r="H420" s="7">
        <f>SUM(H421)</f>
        <v>21938</v>
      </c>
      <c r="I420" s="7">
        <f t="shared" si="83"/>
        <v>100</v>
      </c>
    </row>
    <row r="421" spans="1:9" ht="31.5" x14ac:dyDescent="0.25">
      <c r="A421" s="34" t="s">
        <v>216</v>
      </c>
      <c r="B421" s="4"/>
      <c r="C421" s="4" t="s">
        <v>159</v>
      </c>
      <c r="D421" s="4" t="s">
        <v>46</v>
      </c>
      <c r="E421" s="5" t="s">
        <v>603</v>
      </c>
      <c r="F421" s="5" t="s">
        <v>114</v>
      </c>
      <c r="G421" s="7">
        <f>22063.8-125.8</f>
        <v>21938</v>
      </c>
      <c r="H421" s="7">
        <v>21938</v>
      </c>
      <c r="I421" s="7">
        <f t="shared" si="83"/>
        <v>100</v>
      </c>
    </row>
    <row r="422" spans="1:9" hidden="1" x14ac:dyDescent="0.25">
      <c r="A422" s="34" t="s">
        <v>246</v>
      </c>
      <c r="B422" s="4"/>
      <c r="C422" s="4" t="s">
        <v>159</v>
      </c>
      <c r="D422" s="4" t="s">
        <v>46</v>
      </c>
      <c r="E422" s="5" t="s">
        <v>803</v>
      </c>
      <c r="F422" s="5"/>
      <c r="G422" s="7">
        <f>SUM(G423)</f>
        <v>0</v>
      </c>
      <c r="H422" s="7">
        <f t="shared" ref="H422" si="90">SUM(H423)</f>
        <v>0</v>
      </c>
      <c r="I422" s="7"/>
    </row>
    <row r="423" spans="1:9" ht="31.5" hidden="1" x14ac:dyDescent="0.25">
      <c r="A423" s="34" t="s">
        <v>216</v>
      </c>
      <c r="B423" s="4"/>
      <c r="C423" s="4" t="s">
        <v>159</v>
      </c>
      <c r="D423" s="4" t="s">
        <v>46</v>
      </c>
      <c r="E423" s="5" t="s">
        <v>803</v>
      </c>
      <c r="F423" s="5" t="s">
        <v>114</v>
      </c>
      <c r="G423" s="7"/>
      <c r="H423" s="7"/>
      <c r="I423" s="7"/>
    </row>
    <row r="424" spans="1:9" x14ac:dyDescent="0.25">
      <c r="A424" s="34" t="s">
        <v>899</v>
      </c>
      <c r="B424" s="4"/>
      <c r="C424" s="4" t="s">
        <v>159</v>
      </c>
      <c r="D424" s="4" t="s">
        <v>46</v>
      </c>
      <c r="E424" s="5" t="s">
        <v>900</v>
      </c>
      <c r="F424" s="5"/>
      <c r="G424" s="7">
        <f>SUM(G425)</f>
        <v>2066.5</v>
      </c>
      <c r="H424" s="7">
        <f t="shared" ref="H424:H425" si="91">SUM(H425)</f>
        <v>2066.5</v>
      </c>
      <c r="I424" s="7">
        <f t="shared" si="83"/>
        <v>100</v>
      </c>
    </row>
    <row r="425" spans="1:9" x14ac:dyDescent="0.25">
      <c r="A425" s="34" t="s">
        <v>902</v>
      </c>
      <c r="B425" s="4"/>
      <c r="C425" s="4" t="s">
        <v>159</v>
      </c>
      <c r="D425" s="4" t="s">
        <v>46</v>
      </c>
      <c r="E425" s="5" t="s">
        <v>901</v>
      </c>
      <c r="F425" s="5"/>
      <c r="G425" s="7">
        <f>SUM(G426)</f>
        <v>2066.5</v>
      </c>
      <c r="H425" s="7">
        <f t="shared" si="91"/>
        <v>2066.5</v>
      </c>
      <c r="I425" s="7">
        <f t="shared" si="83"/>
        <v>100</v>
      </c>
    </row>
    <row r="426" spans="1:9" ht="31.5" x14ac:dyDescent="0.25">
      <c r="A426" s="34" t="s">
        <v>44</v>
      </c>
      <c r="B426" s="4"/>
      <c r="C426" s="4" t="s">
        <v>159</v>
      </c>
      <c r="D426" s="4" t="s">
        <v>46</v>
      </c>
      <c r="E426" s="5" t="s">
        <v>901</v>
      </c>
      <c r="F426" s="5" t="s">
        <v>83</v>
      </c>
      <c r="G426" s="7">
        <v>2066.5</v>
      </c>
      <c r="H426" s="7">
        <v>2066.5</v>
      </c>
      <c r="I426" s="7">
        <f t="shared" si="83"/>
        <v>100</v>
      </c>
    </row>
    <row r="427" spans="1:9" ht="31.5" x14ac:dyDescent="0.25">
      <c r="A427" s="34" t="s">
        <v>924</v>
      </c>
      <c r="B427" s="4"/>
      <c r="C427" s="4" t="s">
        <v>159</v>
      </c>
      <c r="D427" s="4" t="s">
        <v>46</v>
      </c>
      <c r="E427" s="5" t="s">
        <v>745</v>
      </c>
      <c r="F427" s="5"/>
      <c r="G427" s="7">
        <f>SUM(G428)</f>
        <v>2147.5</v>
      </c>
      <c r="H427" s="7">
        <f t="shared" ref="H427:H428" si="92">SUM(H428)</f>
        <v>2147.5</v>
      </c>
      <c r="I427" s="7">
        <f t="shared" si="83"/>
        <v>100</v>
      </c>
    </row>
    <row r="428" spans="1:9" ht="31.5" x14ac:dyDescent="0.25">
      <c r="A428" s="34" t="s">
        <v>897</v>
      </c>
      <c r="B428" s="4"/>
      <c r="C428" s="4" t="s">
        <v>159</v>
      </c>
      <c r="D428" s="4" t="s">
        <v>46</v>
      </c>
      <c r="E428" s="5" t="s">
        <v>898</v>
      </c>
      <c r="F428" s="5"/>
      <c r="G428" s="7">
        <f>SUM(G429)</f>
        <v>2147.5</v>
      </c>
      <c r="H428" s="7">
        <f t="shared" si="92"/>
        <v>2147.5</v>
      </c>
      <c r="I428" s="7">
        <f t="shared" si="83"/>
        <v>100</v>
      </c>
    </row>
    <row r="429" spans="1:9" ht="31.5" x14ac:dyDescent="0.25">
      <c r="A429" s="34" t="s">
        <v>44</v>
      </c>
      <c r="B429" s="4"/>
      <c r="C429" s="4" t="s">
        <v>159</v>
      </c>
      <c r="D429" s="4" t="s">
        <v>46</v>
      </c>
      <c r="E429" s="5" t="s">
        <v>898</v>
      </c>
      <c r="F429" s="5" t="s">
        <v>83</v>
      </c>
      <c r="G429" s="7">
        <v>2147.5</v>
      </c>
      <c r="H429" s="7">
        <v>2147.5</v>
      </c>
      <c r="I429" s="7">
        <f t="shared" si="83"/>
        <v>100</v>
      </c>
    </row>
    <row r="430" spans="1:9" x14ac:dyDescent="0.25">
      <c r="A430" s="34" t="s">
        <v>591</v>
      </c>
      <c r="B430" s="4"/>
      <c r="C430" s="4" t="s">
        <v>159</v>
      </c>
      <c r="D430" s="4" t="s">
        <v>46</v>
      </c>
      <c r="E430" s="5" t="s">
        <v>592</v>
      </c>
      <c r="F430" s="5"/>
      <c r="G430" s="7">
        <f t="shared" ref="G430:H431" si="93">SUM(G431)</f>
        <v>41792.5</v>
      </c>
      <c r="H430" s="7">
        <f t="shared" si="93"/>
        <v>42154.5</v>
      </c>
      <c r="I430" s="7">
        <f t="shared" si="83"/>
        <v>100.86618412394569</v>
      </c>
    </row>
    <row r="431" spans="1:9" x14ac:dyDescent="0.25">
      <c r="A431" s="34" t="s">
        <v>27</v>
      </c>
      <c r="B431" s="4"/>
      <c r="C431" s="4" t="s">
        <v>159</v>
      </c>
      <c r="D431" s="4" t="s">
        <v>46</v>
      </c>
      <c r="E431" s="5" t="s">
        <v>593</v>
      </c>
      <c r="F431" s="5"/>
      <c r="G431" s="7">
        <f t="shared" si="93"/>
        <v>41792.5</v>
      </c>
      <c r="H431" s="7">
        <f t="shared" si="93"/>
        <v>42154.5</v>
      </c>
      <c r="I431" s="7">
        <f t="shared" si="83"/>
        <v>100.86618412394569</v>
      </c>
    </row>
    <row r="432" spans="1:9" ht="31.5" x14ac:dyDescent="0.25">
      <c r="A432" s="34" t="s">
        <v>44</v>
      </c>
      <c r="B432" s="4"/>
      <c r="C432" s="4" t="s">
        <v>159</v>
      </c>
      <c r="D432" s="4" t="s">
        <v>46</v>
      </c>
      <c r="E432" s="5" t="s">
        <v>593</v>
      </c>
      <c r="F432" s="5" t="s">
        <v>83</v>
      </c>
      <c r="G432" s="7">
        <v>41792.5</v>
      </c>
      <c r="H432" s="7">
        <v>42154.5</v>
      </c>
      <c r="I432" s="7">
        <f t="shared" si="83"/>
        <v>100.86618412394569</v>
      </c>
    </row>
    <row r="433" spans="1:9" ht="18.75" customHeight="1" x14ac:dyDescent="0.25">
      <c r="A433" s="2" t="s">
        <v>167</v>
      </c>
      <c r="B433" s="4"/>
      <c r="C433" s="106" t="s">
        <v>159</v>
      </c>
      <c r="D433" s="106" t="s">
        <v>159</v>
      </c>
      <c r="E433" s="106"/>
      <c r="F433" s="106"/>
      <c r="G433" s="9">
        <f>SUM(G446)+G449+G437+G453+G434</f>
        <v>18291.800000000003</v>
      </c>
      <c r="H433" s="9">
        <f t="shared" ref="H433" si="94">SUM(H446)+H449+H437+H453+H434</f>
        <v>12252.2</v>
      </c>
      <c r="I433" s="7">
        <f t="shared" si="83"/>
        <v>66.981926327644075</v>
      </c>
    </row>
    <row r="434" spans="1:9" ht="31.5" x14ac:dyDescent="0.25">
      <c r="A434" s="2" t="s">
        <v>925</v>
      </c>
      <c r="B434" s="4"/>
      <c r="C434" s="106" t="s">
        <v>159</v>
      </c>
      <c r="D434" s="106" t="s">
        <v>159</v>
      </c>
      <c r="E434" s="106" t="s">
        <v>836</v>
      </c>
      <c r="F434" s="106"/>
      <c r="G434" s="9">
        <f>SUM(G435)</f>
        <v>66.7</v>
      </c>
      <c r="H434" s="9">
        <f t="shared" ref="H434" si="95">SUM(H435)</f>
        <v>66.7</v>
      </c>
      <c r="I434" s="7">
        <f t="shared" si="83"/>
        <v>100</v>
      </c>
    </row>
    <row r="435" spans="1:9" ht="31.5" x14ac:dyDescent="0.25">
      <c r="A435" s="2" t="s">
        <v>343</v>
      </c>
      <c r="B435" s="4"/>
      <c r="C435" s="106" t="s">
        <v>159</v>
      </c>
      <c r="D435" s="106" t="s">
        <v>159</v>
      </c>
      <c r="E435" s="106" t="s">
        <v>854</v>
      </c>
      <c r="F435" s="106"/>
      <c r="G435" s="9">
        <f>SUM(G436)</f>
        <v>66.7</v>
      </c>
      <c r="H435" s="9">
        <f t="shared" ref="H435" si="96">SUM(H436)</f>
        <v>66.7</v>
      </c>
      <c r="I435" s="7">
        <f t="shared" si="83"/>
        <v>100</v>
      </c>
    </row>
    <row r="436" spans="1:9" ht="31.5" x14ac:dyDescent="0.25">
      <c r="A436" s="2" t="s">
        <v>255</v>
      </c>
      <c r="B436" s="4"/>
      <c r="C436" s="106" t="s">
        <v>159</v>
      </c>
      <c r="D436" s="106" t="s">
        <v>159</v>
      </c>
      <c r="E436" s="106" t="s">
        <v>854</v>
      </c>
      <c r="F436" s="106" t="s">
        <v>234</v>
      </c>
      <c r="G436" s="9">
        <v>66.7</v>
      </c>
      <c r="H436" s="9">
        <v>66.7</v>
      </c>
      <c r="I436" s="7">
        <f t="shared" si="83"/>
        <v>100</v>
      </c>
    </row>
    <row r="437" spans="1:9" ht="31.5" x14ac:dyDescent="0.25">
      <c r="A437" s="2" t="s">
        <v>694</v>
      </c>
      <c r="B437" s="4"/>
      <c r="C437" s="106" t="s">
        <v>159</v>
      </c>
      <c r="D437" s="106" t="s">
        <v>159</v>
      </c>
      <c r="E437" s="4" t="s">
        <v>231</v>
      </c>
      <c r="F437" s="4"/>
      <c r="G437" s="7">
        <f>SUM(G438)+G441</f>
        <v>199.7</v>
      </c>
      <c r="H437" s="7">
        <f>SUM(H438)+H441</f>
        <v>199.7</v>
      </c>
      <c r="I437" s="7">
        <f t="shared" si="83"/>
        <v>100</v>
      </c>
    </row>
    <row r="438" spans="1:9" ht="31.5" hidden="1" x14ac:dyDescent="0.25">
      <c r="A438" s="2" t="s">
        <v>253</v>
      </c>
      <c r="B438" s="4"/>
      <c r="C438" s="106" t="s">
        <v>159</v>
      </c>
      <c r="D438" s="106" t="s">
        <v>159</v>
      </c>
      <c r="E438" s="4" t="s">
        <v>284</v>
      </c>
      <c r="F438" s="4"/>
      <c r="G438" s="7">
        <f t="shared" ref="G438:H439" si="97">SUM(G439)</f>
        <v>0</v>
      </c>
      <c r="H438" s="7">
        <f t="shared" si="97"/>
        <v>0</v>
      </c>
      <c r="I438" s="7" t="e">
        <f t="shared" si="83"/>
        <v>#DIV/0!</v>
      </c>
    </row>
    <row r="439" spans="1:9" ht="31.5" hidden="1" x14ac:dyDescent="0.25">
      <c r="A439" s="2" t="s">
        <v>254</v>
      </c>
      <c r="B439" s="4"/>
      <c r="C439" s="106" t="s">
        <v>159</v>
      </c>
      <c r="D439" s="106" t="s">
        <v>159</v>
      </c>
      <c r="E439" s="4" t="s">
        <v>285</v>
      </c>
      <c r="F439" s="4"/>
      <c r="G439" s="7">
        <f t="shared" si="97"/>
        <v>0</v>
      </c>
      <c r="H439" s="7">
        <f t="shared" si="97"/>
        <v>0</v>
      </c>
      <c r="I439" s="7" t="e">
        <f t="shared" si="83"/>
        <v>#DIV/0!</v>
      </c>
    </row>
    <row r="440" spans="1:9" ht="31.5" hidden="1" x14ac:dyDescent="0.25">
      <c r="A440" s="2" t="s">
        <v>255</v>
      </c>
      <c r="B440" s="4"/>
      <c r="C440" s="106" t="s">
        <v>159</v>
      </c>
      <c r="D440" s="106" t="s">
        <v>159</v>
      </c>
      <c r="E440" s="4" t="s">
        <v>285</v>
      </c>
      <c r="F440" s="4" t="s">
        <v>234</v>
      </c>
      <c r="G440" s="7"/>
      <c r="H440" s="7"/>
      <c r="I440" s="7" t="e">
        <f t="shared" si="83"/>
        <v>#DIV/0!</v>
      </c>
    </row>
    <row r="441" spans="1:9" x14ac:dyDescent="0.25">
      <c r="A441" s="2" t="s">
        <v>256</v>
      </c>
      <c r="B441" s="4"/>
      <c r="C441" s="106" t="s">
        <v>159</v>
      </c>
      <c r="D441" s="106" t="s">
        <v>159</v>
      </c>
      <c r="E441" s="4" t="s">
        <v>286</v>
      </c>
      <c r="F441" s="4"/>
      <c r="G441" s="7">
        <f>SUM(G442)</f>
        <v>199.7</v>
      </c>
      <c r="H441" s="7">
        <f>SUM(H442)</f>
        <v>199.7</v>
      </c>
      <c r="I441" s="7">
        <f t="shared" si="83"/>
        <v>100</v>
      </c>
    </row>
    <row r="442" spans="1:9" ht="31.5" x14ac:dyDescent="0.25">
      <c r="A442" s="2" t="s">
        <v>254</v>
      </c>
      <c r="B442" s="4"/>
      <c r="C442" s="106" t="s">
        <v>159</v>
      </c>
      <c r="D442" s="106" t="s">
        <v>159</v>
      </c>
      <c r="E442" s="4" t="s">
        <v>287</v>
      </c>
      <c r="F442" s="4"/>
      <c r="G442" s="7">
        <f>SUM(G443)+G444</f>
        <v>199.7</v>
      </c>
      <c r="H442" s="7">
        <f t="shared" ref="H442" si="98">SUM(H443)+H444</f>
        <v>199.7</v>
      </c>
      <c r="I442" s="7">
        <f t="shared" si="83"/>
        <v>100</v>
      </c>
    </row>
    <row r="443" spans="1:9" ht="31.5" x14ac:dyDescent="0.25">
      <c r="A443" s="2" t="s">
        <v>255</v>
      </c>
      <c r="B443" s="4"/>
      <c r="C443" s="106" t="s">
        <v>159</v>
      </c>
      <c r="D443" s="106" t="s">
        <v>159</v>
      </c>
      <c r="E443" s="4" t="s">
        <v>287</v>
      </c>
      <c r="F443" s="4" t="s">
        <v>234</v>
      </c>
      <c r="G443" s="7">
        <v>199.7</v>
      </c>
      <c r="H443" s="7">
        <v>199.7</v>
      </c>
      <c r="I443" s="7">
        <f t="shared" si="83"/>
        <v>100</v>
      </c>
    </row>
    <row r="444" spans="1:9" hidden="1" x14ac:dyDescent="0.25">
      <c r="A444" s="2" t="s">
        <v>877</v>
      </c>
      <c r="B444" s="4"/>
      <c r="C444" s="106" t="s">
        <v>159</v>
      </c>
      <c r="D444" s="106" t="s">
        <v>159</v>
      </c>
      <c r="E444" s="4" t="s">
        <v>767</v>
      </c>
      <c r="F444" s="4"/>
      <c r="G444" s="7">
        <f>SUM(G445)</f>
        <v>0</v>
      </c>
      <c r="H444" s="7">
        <f>SUM(H445)</f>
        <v>0</v>
      </c>
      <c r="I444" s="7"/>
    </row>
    <row r="445" spans="1:9" ht="31.5" hidden="1" x14ac:dyDescent="0.25">
      <c r="A445" s="2" t="s">
        <v>255</v>
      </c>
      <c r="B445" s="4"/>
      <c r="C445" s="106" t="s">
        <v>159</v>
      </c>
      <c r="D445" s="106" t="s">
        <v>159</v>
      </c>
      <c r="E445" s="4" t="s">
        <v>767</v>
      </c>
      <c r="F445" s="4" t="s">
        <v>234</v>
      </c>
      <c r="G445" s="7"/>
      <c r="H445" s="7"/>
      <c r="I445" s="7"/>
    </row>
    <row r="446" spans="1:9" ht="31.5" x14ac:dyDescent="0.25">
      <c r="A446" s="2" t="s">
        <v>552</v>
      </c>
      <c r="B446" s="4"/>
      <c r="C446" s="106" t="s">
        <v>159</v>
      </c>
      <c r="D446" s="106" t="s">
        <v>159</v>
      </c>
      <c r="E446" s="106" t="s">
        <v>277</v>
      </c>
      <c r="F446" s="106"/>
      <c r="G446" s="9">
        <f t="shared" ref="G446:H447" si="99">SUM(G447)</f>
        <v>559.20000000000005</v>
      </c>
      <c r="H446" s="9">
        <f t="shared" si="99"/>
        <v>559.20000000000005</v>
      </c>
      <c r="I446" s="7">
        <f t="shared" si="83"/>
        <v>100</v>
      </c>
    </row>
    <row r="447" spans="1:9" ht="31.5" x14ac:dyDescent="0.25">
      <c r="A447" s="2" t="s">
        <v>254</v>
      </c>
      <c r="B447" s="4"/>
      <c r="C447" s="106" t="s">
        <v>159</v>
      </c>
      <c r="D447" s="106" t="s">
        <v>159</v>
      </c>
      <c r="E447" s="106" t="s">
        <v>290</v>
      </c>
      <c r="F447" s="106"/>
      <c r="G447" s="9">
        <f t="shared" si="99"/>
        <v>559.20000000000005</v>
      </c>
      <c r="H447" s="9">
        <f t="shared" si="99"/>
        <v>559.20000000000005</v>
      </c>
      <c r="I447" s="7">
        <f t="shared" si="83"/>
        <v>100</v>
      </c>
    </row>
    <row r="448" spans="1:9" ht="27.75" customHeight="1" x14ac:dyDescent="0.25">
      <c r="A448" s="2" t="s">
        <v>255</v>
      </c>
      <c r="B448" s="4"/>
      <c r="C448" s="106" t="s">
        <v>159</v>
      </c>
      <c r="D448" s="106" t="s">
        <v>159</v>
      </c>
      <c r="E448" s="106" t="s">
        <v>290</v>
      </c>
      <c r="F448" s="106" t="s">
        <v>234</v>
      </c>
      <c r="G448" s="9">
        <v>559.20000000000005</v>
      </c>
      <c r="H448" s="9">
        <v>559.20000000000005</v>
      </c>
      <c r="I448" s="7">
        <f t="shared" si="83"/>
        <v>100</v>
      </c>
    </row>
    <row r="449" spans="1:9" ht="31.5" x14ac:dyDescent="0.25">
      <c r="A449" s="2" t="s">
        <v>824</v>
      </c>
      <c r="B449" s="4"/>
      <c r="C449" s="106" t="s">
        <v>159</v>
      </c>
      <c r="D449" s="106" t="s">
        <v>159</v>
      </c>
      <c r="E449" s="106" t="s">
        <v>224</v>
      </c>
      <c r="F449" s="106"/>
      <c r="G449" s="9">
        <f t="shared" ref="G449:H451" si="100">SUM(G450)</f>
        <v>17304.900000000001</v>
      </c>
      <c r="H449" s="9">
        <f t="shared" si="100"/>
        <v>11265.3</v>
      </c>
      <c r="I449" s="7">
        <f t="shared" si="83"/>
        <v>65.098902622956487</v>
      </c>
    </row>
    <row r="450" spans="1:9" ht="31.5" x14ac:dyDescent="0.25">
      <c r="A450" s="2" t="s">
        <v>342</v>
      </c>
      <c r="B450" s="4"/>
      <c r="C450" s="106" t="s">
        <v>159</v>
      </c>
      <c r="D450" s="106" t="s">
        <v>159</v>
      </c>
      <c r="E450" s="106" t="s">
        <v>226</v>
      </c>
      <c r="F450" s="106"/>
      <c r="G450" s="9">
        <f t="shared" si="100"/>
        <v>17304.900000000001</v>
      </c>
      <c r="H450" s="9">
        <f t="shared" si="100"/>
        <v>11265.3</v>
      </c>
      <c r="I450" s="7">
        <f t="shared" si="83"/>
        <v>65.098902622956487</v>
      </c>
    </row>
    <row r="451" spans="1:9" x14ac:dyDescent="0.25">
      <c r="A451" s="34" t="s">
        <v>27</v>
      </c>
      <c r="B451" s="4"/>
      <c r="C451" s="106" t="s">
        <v>159</v>
      </c>
      <c r="D451" s="106" t="s">
        <v>159</v>
      </c>
      <c r="E451" s="106" t="s">
        <v>606</v>
      </c>
      <c r="F451" s="106"/>
      <c r="G451" s="9">
        <f t="shared" si="100"/>
        <v>17304.900000000001</v>
      </c>
      <c r="H451" s="9">
        <f t="shared" si="100"/>
        <v>11265.3</v>
      </c>
      <c r="I451" s="7">
        <f t="shared" si="83"/>
        <v>65.098902622956487</v>
      </c>
    </row>
    <row r="452" spans="1:9" ht="31.5" x14ac:dyDescent="0.25">
      <c r="A452" s="2" t="s">
        <v>44</v>
      </c>
      <c r="B452" s="4"/>
      <c r="C452" s="106" t="s">
        <v>159</v>
      </c>
      <c r="D452" s="106" t="s">
        <v>159</v>
      </c>
      <c r="E452" s="106" t="s">
        <v>606</v>
      </c>
      <c r="F452" s="106" t="s">
        <v>83</v>
      </c>
      <c r="G452" s="9">
        <v>17304.900000000001</v>
      </c>
      <c r="H452" s="9">
        <v>11265.3</v>
      </c>
      <c r="I452" s="7">
        <f t="shared" si="83"/>
        <v>65.098902622956487</v>
      </c>
    </row>
    <row r="453" spans="1:9" x14ac:dyDescent="0.25">
      <c r="A453" s="2" t="s">
        <v>181</v>
      </c>
      <c r="B453" s="4"/>
      <c r="C453" s="106" t="s">
        <v>159</v>
      </c>
      <c r="D453" s="106" t="s">
        <v>159</v>
      </c>
      <c r="E453" s="106" t="s">
        <v>182</v>
      </c>
      <c r="F453" s="106"/>
      <c r="G453" s="9">
        <f>SUM(G454)</f>
        <v>161.29999999999998</v>
      </c>
      <c r="H453" s="9">
        <f t="shared" ref="H453" si="101">SUM(H454)</f>
        <v>161.30000000000001</v>
      </c>
      <c r="I453" s="7">
        <f t="shared" si="83"/>
        <v>100.00000000000003</v>
      </c>
    </row>
    <row r="454" spans="1:9" ht="47.25" x14ac:dyDescent="0.25">
      <c r="A454" s="80" t="s">
        <v>336</v>
      </c>
      <c r="B454" s="81"/>
      <c r="C454" s="106" t="s">
        <v>159</v>
      </c>
      <c r="D454" s="106" t="s">
        <v>159</v>
      </c>
      <c r="E454" s="106" t="s">
        <v>480</v>
      </c>
      <c r="F454" s="31"/>
      <c r="G454" s="9">
        <f>SUM(G455:G456)</f>
        <v>161.29999999999998</v>
      </c>
      <c r="H454" s="9">
        <f>SUM(H455:H456)</f>
        <v>161.30000000000001</v>
      </c>
      <c r="I454" s="7">
        <f t="shared" si="83"/>
        <v>100.00000000000003</v>
      </c>
    </row>
    <row r="455" spans="1:9" ht="47.25" x14ac:dyDescent="0.25">
      <c r="A455" s="2" t="s">
        <v>43</v>
      </c>
      <c r="B455" s="81"/>
      <c r="C455" s="106" t="s">
        <v>159</v>
      </c>
      <c r="D455" s="106" t="s">
        <v>159</v>
      </c>
      <c r="E455" s="106" t="s">
        <v>480</v>
      </c>
      <c r="F455" s="106" t="s">
        <v>81</v>
      </c>
      <c r="G455" s="9">
        <f>140.1+11.7</f>
        <v>151.79999999999998</v>
      </c>
      <c r="H455" s="9">
        <v>151.80000000000001</v>
      </c>
      <c r="I455" s="7">
        <f t="shared" si="83"/>
        <v>100.00000000000003</v>
      </c>
    </row>
    <row r="456" spans="1:9" ht="30.75" customHeight="1" x14ac:dyDescent="0.25">
      <c r="A456" s="80" t="s">
        <v>44</v>
      </c>
      <c r="B456" s="81"/>
      <c r="C456" s="106" t="s">
        <v>159</v>
      </c>
      <c r="D456" s="106" t="s">
        <v>159</v>
      </c>
      <c r="E456" s="106" t="s">
        <v>711</v>
      </c>
      <c r="F456" s="106" t="s">
        <v>83</v>
      </c>
      <c r="G456" s="9">
        <v>9.5</v>
      </c>
      <c r="H456" s="9">
        <v>9.5</v>
      </c>
      <c r="I456" s="7">
        <f t="shared" si="83"/>
        <v>100</v>
      </c>
    </row>
    <row r="457" spans="1:9" x14ac:dyDescent="0.25">
      <c r="A457" s="80" t="s">
        <v>227</v>
      </c>
      <c r="B457" s="22"/>
      <c r="C457" s="106" t="s">
        <v>70</v>
      </c>
      <c r="D457" s="31"/>
      <c r="E457" s="31"/>
      <c r="F457" s="31"/>
      <c r="G457" s="9">
        <f>SUM(G458+G465)</f>
        <v>20103</v>
      </c>
      <c r="H457" s="9">
        <f>SUM(H458+H465)</f>
        <v>20044.7</v>
      </c>
      <c r="I457" s="7">
        <f t="shared" si="83"/>
        <v>99.709993533303489</v>
      </c>
    </row>
    <row r="458" spans="1:9" x14ac:dyDescent="0.25">
      <c r="A458" s="80" t="s">
        <v>228</v>
      </c>
      <c r="B458" s="22"/>
      <c r="C458" s="106" t="s">
        <v>70</v>
      </c>
      <c r="D458" s="106" t="s">
        <v>46</v>
      </c>
      <c r="E458" s="31"/>
      <c r="F458" s="31"/>
      <c r="G458" s="9">
        <f t="shared" ref="G458:H459" si="102">SUM(G459)</f>
        <v>8981.8000000000011</v>
      </c>
      <c r="H458" s="9">
        <f t="shared" si="102"/>
        <v>8981.8000000000011</v>
      </c>
      <c r="I458" s="7">
        <f t="shared" ref="I458:I518" si="103">SUM(H458/G458*100)</f>
        <v>100</v>
      </c>
    </row>
    <row r="459" spans="1:9" ht="31.5" x14ac:dyDescent="0.25">
      <c r="A459" s="80" t="s">
        <v>825</v>
      </c>
      <c r="B459" s="22"/>
      <c r="C459" s="106" t="s">
        <v>70</v>
      </c>
      <c r="D459" s="106" t="s">
        <v>46</v>
      </c>
      <c r="E459" s="31" t="s">
        <v>229</v>
      </c>
      <c r="F459" s="31"/>
      <c r="G459" s="9">
        <f t="shared" si="102"/>
        <v>8981.8000000000011</v>
      </c>
      <c r="H459" s="9">
        <f t="shared" si="102"/>
        <v>8981.8000000000011</v>
      </c>
      <c r="I459" s="7">
        <f t="shared" si="103"/>
        <v>100</v>
      </c>
    </row>
    <row r="460" spans="1:9" ht="31.5" x14ac:dyDescent="0.25">
      <c r="A460" s="80" t="s">
        <v>37</v>
      </c>
      <c r="B460" s="22"/>
      <c r="C460" s="106" t="s">
        <v>70</v>
      </c>
      <c r="D460" s="106" t="s">
        <v>46</v>
      </c>
      <c r="E460" s="31" t="s">
        <v>230</v>
      </c>
      <c r="F460" s="31"/>
      <c r="G460" s="9">
        <f>SUM(G461:G464)</f>
        <v>8981.8000000000011</v>
      </c>
      <c r="H460" s="9">
        <f>SUM(H461:H464)</f>
        <v>8981.8000000000011</v>
      </c>
      <c r="I460" s="7">
        <f t="shared" si="103"/>
        <v>100</v>
      </c>
    </row>
    <row r="461" spans="1:9" ht="47.25" x14ac:dyDescent="0.25">
      <c r="A461" s="2" t="s">
        <v>43</v>
      </c>
      <c r="B461" s="22"/>
      <c r="C461" s="106" t="s">
        <v>70</v>
      </c>
      <c r="D461" s="106" t="s">
        <v>46</v>
      </c>
      <c r="E461" s="31" t="s">
        <v>230</v>
      </c>
      <c r="F461" s="106" t="s">
        <v>81</v>
      </c>
      <c r="G461" s="9">
        <f>4984.2+1505.2+623</f>
        <v>7112.4</v>
      </c>
      <c r="H461" s="9">
        <v>7112.4</v>
      </c>
      <c r="I461" s="7">
        <f t="shared" si="103"/>
        <v>100</v>
      </c>
    </row>
    <row r="462" spans="1:9" ht="31.5" x14ac:dyDescent="0.25">
      <c r="A462" s="80" t="s">
        <v>44</v>
      </c>
      <c r="B462" s="22"/>
      <c r="C462" s="106" t="s">
        <v>70</v>
      </c>
      <c r="D462" s="106" t="s">
        <v>46</v>
      </c>
      <c r="E462" s="31" t="s">
        <v>230</v>
      </c>
      <c r="F462" s="106" t="s">
        <v>83</v>
      </c>
      <c r="G462" s="9">
        <v>1574.5</v>
      </c>
      <c r="H462" s="9">
        <v>1574.5</v>
      </c>
      <c r="I462" s="7">
        <f t="shared" si="103"/>
        <v>100</v>
      </c>
    </row>
    <row r="463" spans="1:9" x14ac:dyDescent="0.25">
      <c r="A463" s="128" t="s">
        <v>34</v>
      </c>
      <c r="B463" s="22"/>
      <c r="C463" s="129" t="s">
        <v>70</v>
      </c>
      <c r="D463" s="129" t="s">
        <v>46</v>
      </c>
      <c r="E463" s="31" t="s">
        <v>230</v>
      </c>
      <c r="F463" s="129" t="s">
        <v>91</v>
      </c>
      <c r="G463" s="9">
        <v>1.7</v>
      </c>
      <c r="H463" s="9">
        <v>1.7</v>
      </c>
      <c r="I463" s="7">
        <f t="shared" si="103"/>
        <v>100</v>
      </c>
    </row>
    <row r="464" spans="1:9" x14ac:dyDescent="0.25">
      <c r="A464" s="80" t="s">
        <v>18</v>
      </c>
      <c r="B464" s="22"/>
      <c r="C464" s="106" t="s">
        <v>70</v>
      </c>
      <c r="D464" s="106" t="s">
        <v>46</v>
      </c>
      <c r="E464" s="31" t="s">
        <v>230</v>
      </c>
      <c r="F464" s="106" t="s">
        <v>88</v>
      </c>
      <c r="G464" s="9">
        <v>293.2</v>
      </c>
      <c r="H464" s="9">
        <v>293.2</v>
      </c>
      <c r="I464" s="7">
        <f t="shared" si="103"/>
        <v>100</v>
      </c>
    </row>
    <row r="465" spans="1:9" x14ac:dyDescent="0.25">
      <c r="A465" s="80" t="s">
        <v>168</v>
      </c>
      <c r="B465" s="22"/>
      <c r="C465" s="106" t="s">
        <v>70</v>
      </c>
      <c r="D465" s="106" t="s">
        <v>159</v>
      </c>
      <c r="E465" s="31"/>
      <c r="F465" s="31"/>
      <c r="G465" s="9">
        <f>SUM(G466)</f>
        <v>11121.199999999999</v>
      </c>
      <c r="H465" s="9">
        <f>SUM(H466)</f>
        <v>11062.9</v>
      </c>
      <c r="I465" s="7">
        <f t="shared" si="103"/>
        <v>99.475775995396191</v>
      </c>
    </row>
    <row r="466" spans="1:9" ht="31.5" x14ac:dyDescent="0.25">
      <c r="A466" s="80" t="s">
        <v>825</v>
      </c>
      <c r="B466" s="22"/>
      <c r="C466" s="106" t="s">
        <v>70</v>
      </c>
      <c r="D466" s="106" t="s">
        <v>159</v>
      </c>
      <c r="E466" s="31" t="s">
        <v>229</v>
      </c>
      <c r="F466" s="31"/>
      <c r="G466" s="9">
        <f>SUM(G467)</f>
        <v>11121.199999999999</v>
      </c>
      <c r="H466" s="9">
        <f t="shared" ref="H466:I466" si="104">SUM(H467)</f>
        <v>11062.9</v>
      </c>
      <c r="I466" s="9">
        <f t="shared" si="104"/>
        <v>99.475775995396191</v>
      </c>
    </row>
    <row r="467" spans="1:9" x14ac:dyDescent="0.25">
      <c r="A467" s="80" t="s">
        <v>27</v>
      </c>
      <c r="B467" s="22"/>
      <c r="C467" s="106" t="s">
        <v>70</v>
      </c>
      <c r="D467" s="106" t="s">
        <v>159</v>
      </c>
      <c r="E467" s="31" t="s">
        <v>236</v>
      </c>
      <c r="F467" s="31"/>
      <c r="G467" s="9">
        <f>SUM(G468)+G471+G472</f>
        <v>11121.199999999999</v>
      </c>
      <c r="H467" s="9">
        <f t="shared" ref="H467" si="105">SUM(H468)+H471+H472</f>
        <v>11062.9</v>
      </c>
      <c r="I467" s="7">
        <f t="shared" si="103"/>
        <v>99.475775995396191</v>
      </c>
    </row>
    <row r="468" spans="1:9" ht="47.25" hidden="1" x14ac:dyDescent="0.25">
      <c r="A468" s="80" t="s">
        <v>257</v>
      </c>
      <c r="B468" s="22"/>
      <c r="C468" s="106" t="s">
        <v>70</v>
      </c>
      <c r="D468" s="106" t="s">
        <v>159</v>
      </c>
      <c r="E468" s="31" t="s">
        <v>258</v>
      </c>
      <c r="F468" s="31"/>
      <c r="G468" s="9">
        <f>SUM(G469)</f>
        <v>0</v>
      </c>
      <c r="H468" s="9">
        <f>SUM(H469)</f>
        <v>0</v>
      </c>
      <c r="I468" s="7" t="e">
        <f t="shared" si="103"/>
        <v>#DIV/0!</v>
      </c>
    </row>
    <row r="469" spans="1:9" hidden="1" x14ac:dyDescent="0.25">
      <c r="A469" s="80" t="s">
        <v>82</v>
      </c>
      <c r="B469" s="22"/>
      <c r="C469" s="106" t="s">
        <v>70</v>
      </c>
      <c r="D469" s="106" t="s">
        <v>159</v>
      </c>
      <c r="E469" s="31" t="s">
        <v>258</v>
      </c>
      <c r="F469" s="106" t="s">
        <v>83</v>
      </c>
      <c r="G469" s="9"/>
      <c r="H469" s="9"/>
      <c r="I469" s="7" t="e">
        <f t="shared" si="103"/>
        <v>#DIV/0!</v>
      </c>
    </row>
    <row r="470" spans="1:9" ht="47.25" hidden="1" x14ac:dyDescent="0.25">
      <c r="A470" s="2" t="s">
        <v>43</v>
      </c>
      <c r="B470" s="22"/>
      <c r="C470" s="106" t="s">
        <v>70</v>
      </c>
      <c r="D470" s="106" t="s">
        <v>159</v>
      </c>
      <c r="E470" s="31" t="s">
        <v>258</v>
      </c>
      <c r="F470" s="31">
        <v>100</v>
      </c>
      <c r="G470" s="9"/>
      <c r="H470" s="9"/>
      <c r="I470" s="7" t="e">
        <f t="shared" si="103"/>
        <v>#DIV/0!</v>
      </c>
    </row>
    <row r="471" spans="1:9" ht="31.5" x14ac:dyDescent="0.25">
      <c r="A471" s="80" t="s">
        <v>44</v>
      </c>
      <c r="B471" s="22"/>
      <c r="C471" s="106" t="s">
        <v>70</v>
      </c>
      <c r="D471" s="106" t="s">
        <v>159</v>
      </c>
      <c r="E471" s="31" t="s">
        <v>236</v>
      </c>
      <c r="F471" s="106" t="s">
        <v>83</v>
      </c>
      <c r="G471" s="9">
        <v>11062.9</v>
      </c>
      <c r="H471" s="9">
        <v>11062.9</v>
      </c>
      <c r="I471" s="7">
        <f t="shared" si="103"/>
        <v>100</v>
      </c>
    </row>
    <row r="472" spans="1:9" ht="157.5" x14ac:dyDescent="0.25">
      <c r="A472" s="111" t="s">
        <v>914</v>
      </c>
      <c r="B472" s="22"/>
      <c r="C472" s="112" t="s">
        <v>70</v>
      </c>
      <c r="D472" s="112" t="s">
        <v>159</v>
      </c>
      <c r="E472" s="31" t="s">
        <v>913</v>
      </c>
      <c r="F472" s="112"/>
      <c r="G472" s="9">
        <f>SUM(G473)</f>
        <v>58.3</v>
      </c>
      <c r="H472" s="9">
        <f t="shared" ref="H472" si="106">SUM(H473)</f>
        <v>0</v>
      </c>
      <c r="I472" s="7">
        <f t="shared" si="103"/>
        <v>0</v>
      </c>
    </row>
    <row r="473" spans="1:9" ht="31.5" x14ac:dyDescent="0.25">
      <c r="A473" s="111" t="s">
        <v>44</v>
      </c>
      <c r="B473" s="22"/>
      <c r="C473" s="112" t="s">
        <v>70</v>
      </c>
      <c r="D473" s="112" t="s">
        <v>159</v>
      </c>
      <c r="E473" s="31" t="s">
        <v>913</v>
      </c>
      <c r="F473" s="112" t="s">
        <v>83</v>
      </c>
      <c r="G473" s="9">
        <v>58.3</v>
      </c>
      <c r="H473" s="9">
        <v>0</v>
      </c>
      <c r="I473" s="7">
        <f t="shared" si="103"/>
        <v>0</v>
      </c>
    </row>
    <row r="474" spans="1:9" x14ac:dyDescent="0.25">
      <c r="A474" s="2" t="s">
        <v>104</v>
      </c>
      <c r="B474" s="22"/>
      <c r="C474" s="106" t="s">
        <v>105</v>
      </c>
      <c r="D474" s="106"/>
      <c r="E474" s="31"/>
      <c r="F474" s="106"/>
      <c r="G474" s="9">
        <f>SUM(G507)+G475+G479</f>
        <v>865806.5</v>
      </c>
      <c r="H474" s="9">
        <f>SUM(H507)+H475+H479</f>
        <v>863514.89999999991</v>
      </c>
      <c r="I474" s="7">
        <f t="shared" si="103"/>
        <v>99.735321922392586</v>
      </c>
    </row>
    <row r="475" spans="1:9" x14ac:dyDescent="0.25">
      <c r="A475" s="80" t="s">
        <v>170</v>
      </c>
      <c r="B475" s="22"/>
      <c r="C475" s="106" t="s">
        <v>105</v>
      </c>
      <c r="D475" s="106" t="s">
        <v>36</v>
      </c>
      <c r="E475" s="31"/>
      <c r="F475" s="106"/>
      <c r="G475" s="9">
        <f>SUM(G476)</f>
        <v>859010</v>
      </c>
      <c r="H475" s="9">
        <f t="shared" ref="H475:H476" si="107">SUM(H476)</f>
        <v>859010</v>
      </c>
      <c r="I475" s="7">
        <f t="shared" si="103"/>
        <v>100</v>
      </c>
    </row>
    <row r="476" spans="1:9" ht="47.25" x14ac:dyDescent="0.25">
      <c r="A476" s="2" t="s">
        <v>569</v>
      </c>
      <c r="B476" s="22"/>
      <c r="C476" s="106" t="s">
        <v>105</v>
      </c>
      <c r="D476" s="106" t="s">
        <v>36</v>
      </c>
      <c r="E476" s="31" t="s">
        <v>427</v>
      </c>
      <c r="F476" s="106"/>
      <c r="G476" s="9">
        <f>SUM(G477)</f>
        <v>859010</v>
      </c>
      <c r="H476" s="9">
        <f t="shared" si="107"/>
        <v>859010</v>
      </c>
      <c r="I476" s="7">
        <f t="shared" si="103"/>
        <v>100</v>
      </c>
    </row>
    <row r="477" spans="1:9" x14ac:dyDescent="0.25">
      <c r="A477" s="2" t="s">
        <v>719</v>
      </c>
      <c r="B477" s="22"/>
      <c r="C477" s="106" t="s">
        <v>105</v>
      </c>
      <c r="D477" s="106" t="s">
        <v>36</v>
      </c>
      <c r="E477" s="31" t="s">
        <v>717</v>
      </c>
      <c r="F477" s="106"/>
      <c r="G477" s="9">
        <f>SUM(G478)</f>
        <v>859010</v>
      </c>
      <c r="H477" s="9">
        <f>SUM(H478)</f>
        <v>859010</v>
      </c>
      <c r="I477" s="7">
        <f t="shared" si="103"/>
        <v>100</v>
      </c>
    </row>
    <row r="478" spans="1:9" ht="31.5" x14ac:dyDescent="0.25">
      <c r="A478" s="2" t="s">
        <v>255</v>
      </c>
      <c r="B478" s="22"/>
      <c r="C478" s="106" t="s">
        <v>105</v>
      </c>
      <c r="D478" s="106" t="s">
        <v>36</v>
      </c>
      <c r="E478" s="31" t="s">
        <v>717</v>
      </c>
      <c r="F478" s="106" t="s">
        <v>234</v>
      </c>
      <c r="G478" s="9">
        <v>859010</v>
      </c>
      <c r="H478" s="9">
        <v>859010</v>
      </c>
      <c r="I478" s="7">
        <f t="shared" si="103"/>
        <v>100</v>
      </c>
    </row>
    <row r="479" spans="1:9" x14ac:dyDescent="0.25">
      <c r="A479" s="2" t="s">
        <v>741</v>
      </c>
      <c r="B479" s="22"/>
      <c r="C479" s="106" t="s">
        <v>105</v>
      </c>
      <c r="D479" s="106" t="s">
        <v>159</v>
      </c>
      <c r="E479" s="31"/>
      <c r="F479" s="106"/>
      <c r="G479" s="9">
        <f>SUM(G480+G499)+G483+G486+G494+G490+G502+G505</f>
        <v>540.19999999999993</v>
      </c>
      <c r="H479" s="9">
        <f t="shared" ref="H479" si="108">SUM(H480+H499)+H483+H486+H494+H490+H502+H505</f>
        <v>540.19999999999993</v>
      </c>
      <c r="I479" s="7">
        <f t="shared" si="103"/>
        <v>100</v>
      </c>
    </row>
    <row r="480" spans="1:9" ht="31.5" x14ac:dyDescent="0.25">
      <c r="A480" s="80" t="s">
        <v>696</v>
      </c>
      <c r="B480" s="22"/>
      <c r="C480" s="106" t="s">
        <v>105</v>
      </c>
      <c r="D480" s="106" t="s">
        <v>159</v>
      </c>
      <c r="E480" s="106" t="s">
        <v>204</v>
      </c>
      <c r="F480" s="31"/>
      <c r="G480" s="9">
        <f>SUM(G481)</f>
        <v>105.4</v>
      </c>
      <c r="H480" s="9">
        <f t="shared" ref="H480:H481" si="109">SUM(H481)</f>
        <v>105.4</v>
      </c>
      <c r="I480" s="7">
        <f t="shared" si="103"/>
        <v>100</v>
      </c>
    </row>
    <row r="481" spans="1:9" ht="31.5" x14ac:dyDescent="0.25">
      <c r="A481" s="80" t="s">
        <v>90</v>
      </c>
      <c r="B481" s="22"/>
      <c r="C481" s="106" t="s">
        <v>105</v>
      </c>
      <c r="D481" s="106" t="s">
        <v>159</v>
      </c>
      <c r="E481" s="31" t="s">
        <v>573</v>
      </c>
      <c r="F481" s="31"/>
      <c r="G481" s="9">
        <f>SUM(G482)</f>
        <v>105.4</v>
      </c>
      <c r="H481" s="9">
        <f t="shared" si="109"/>
        <v>105.4</v>
      </c>
      <c r="I481" s="7">
        <f t="shared" si="103"/>
        <v>100</v>
      </c>
    </row>
    <row r="482" spans="1:9" ht="31.5" x14ac:dyDescent="0.25">
      <c r="A482" s="80" t="s">
        <v>44</v>
      </c>
      <c r="B482" s="22"/>
      <c r="C482" s="106" t="s">
        <v>105</v>
      </c>
      <c r="D482" s="106" t="s">
        <v>159</v>
      </c>
      <c r="E482" s="31" t="s">
        <v>573</v>
      </c>
      <c r="F482" s="31">
        <v>200</v>
      </c>
      <c r="G482" s="9">
        <v>105.4</v>
      </c>
      <c r="H482" s="9">
        <v>105.4</v>
      </c>
      <c r="I482" s="7">
        <f t="shared" si="103"/>
        <v>100</v>
      </c>
    </row>
    <row r="483" spans="1:9" ht="31.5" x14ac:dyDescent="0.25">
      <c r="A483" s="80" t="s">
        <v>532</v>
      </c>
      <c r="B483" s="22"/>
      <c r="C483" s="106" t="s">
        <v>105</v>
      </c>
      <c r="D483" s="106" t="s">
        <v>159</v>
      </c>
      <c r="E483" s="31" t="s">
        <v>195</v>
      </c>
      <c r="F483" s="31"/>
      <c r="G483" s="9">
        <f>SUM(G484)</f>
        <v>221.5</v>
      </c>
      <c r="H483" s="9">
        <f>SUM(H484)</f>
        <v>221.5</v>
      </c>
      <c r="I483" s="7">
        <f t="shared" si="103"/>
        <v>100</v>
      </c>
    </row>
    <row r="484" spans="1:9" ht="31.5" x14ac:dyDescent="0.25">
      <c r="A484" s="80" t="s">
        <v>90</v>
      </c>
      <c r="B484" s="22"/>
      <c r="C484" s="106" t="s">
        <v>105</v>
      </c>
      <c r="D484" s="106" t="s">
        <v>159</v>
      </c>
      <c r="E484" s="31" t="s">
        <v>207</v>
      </c>
      <c r="F484" s="31"/>
      <c r="G484" s="9">
        <f>SUM(G485)</f>
        <v>221.5</v>
      </c>
      <c r="H484" s="9">
        <f>SUM(H485)</f>
        <v>221.5</v>
      </c>
      <c r="I484" s="7">
        <f t="shared" si="103"/>
        <v>100</v>
      </c>
    </row>
    <row r="485" spans="1:9" ht="31.5" x14ac:dyDescent="0.25">
      <c r="A485" s="80" t="s">
        <v>44</v>
      </c>
      <c r="B485" s="22"/>
      <c r="C485" s="106" t="s">
        <v>105</v>
      </c>
      <c r="D485" s="106" t="s">
        <v>159</v>
      </c>
      <c r="E485" s="31" t="s">
        <v>207</v>
      </c>
      <c r="F485" s="31">
        <v>200</v>
      </c>
      <c r="G485" s="9">
        <v>221.5</v>
      </c>
      <c r="H485" s="9">
        <v>221.5</v>
      </c>
      <c r="I485" s="7">
        <f t="shared" si="103"/>
        <v>100</v>
      </c>
    </row>
    <row r="486" spans="1:9" ht="31.5" x14ac:dyDescent="0.25">
      <c r="A486" s="2" t="s">
        <v>539</v>
      </c>
      <c r="B486" s="4"/>
      <c r="C486" s="106" t="s">
        <v>105</v>
      </c>
      <c r="D486" s="106" t="s">
        <v>159</v>
      </c>
      <c r="E486" s="4" t="s">
        <v>263</v>
      </c>
      <c r="F486" s="106"/>
      <c r="G486" s="9">
        <f>SUM(G487)</f>
        <v>71</v>
      </c>
      <c r="H486" s="9">
        <f t="shared" ref="H486:H488" si="110">SUM(H487)</f>
        <v>71</v>
      </c>
      <c r="I486" s="7">
        <f t="shared" si="103"/>
        <v>100</v>
      </c>
    </row>
    <row r="487" spans="1:9" ht="31.5" x14ac:dyDescent="0.25">
      <c r="A487" s="2" t="s">
        <v>540</v>
      </c>
      <c r="B487" s="4"/>
      <c r="C487" s="106" t="s">
        <v>105</v>
      </c>
      <c r="D487" s="106" t="s">
        <v>159</v>
      </c>
      <c r="E487" s="4" t="s">
        <v>264</v>
      </c>
      <c r="F487" s="106"/>
      <c r="G487" s="9">
        <f>SUM(G488)</f>
        <v>71</v>
      </c>
      <c r="H487" s="9">
        <f t="shared" si="110"/>
        <v>71</v>
      </c>
      <c r="I487" s="7">
        <f t="shared" si="103"/>
        <v>100</v>
      </c>
    </row>
    <row r="488" spans="1:9" ht="31.5" x14ac:dyDescent="0.25">
      <c r="A488" s="2" t="s">
        <v>37</v>
      </c>
      <c r="B488" s="4"/>
      <c r="C488" s="106" t="s">
        <v>105</v>
      </c>
      <c r="D488" s="106" t="s">
        <v>159</v>
      </c>
      <c r="E488" s="4" t="s">
        <v>268</v>
      </c>
      <c r="F488" s="106"/>
      <c r="G488" s="9">
        <f>SUM(G489)</f>
        <v>71</v>
      </c>
      <c r="H488" s="9">
        <f t="shared" si="110"/>
        <v>71</v>
      </c>
      <c r="I488" s="7">
        <f t="shared" si="103"/>
        <v>100</v>
      </c>
    </row>
    <row r="489" spans="1:9" ht="31.5" x14ac:dyDescent="0.25">
      <c r="A489" s="80" t="s">
        <v>44</v>
      </c>
      <c r="B489" s="22"/>
      <c r="C489" s="106" t="s">
        <v>105</v>
      </c>
      <c r="D489" s="106" t="s">
        <v>159</v>
      </c>
      <c r="E489" s="4" t="s">
        <v>268</v>
      </c>
      <c r="F489" s="106" t="s">
        <v>83</v>
      </c>
      <c r="G489" s="9">
        <f>6+65</f>
        <v>71</v>
      </c>
      <c r="H489" s="9">
        <v>71</v>
      </c>
      <c r="I489" s="7">
        <f t="shared" si="103"/>
        <v>100</v>
      </c>
    </row>
    <row r="490" spans="1:9" ht="31.5" hidden="1" x14ac:dyDescent="0.25">
      <c r="A490" s="2" t="s">
        <v>550</v>
      </c>
      <c r="B490" s="22"/>
      <c r="C490" s="106" t="s">
        <v>105</v>
      </c>
      <c r="D490" s="106" t="s">
        <v>159</v>
      </c>
      <c r="E490" s="4" t="s">
        <v>277</v>
      </c>
      <c r="F490" s="106"/>
      <c r="G490" s="9">
        <f>SUM(G491)</f>
        <v>0</v>
      </c>
      <c r="H490" s="9">
        <f t="shared" ref="H490" si="111">SUM(H491)</f>
        <v>0</v>
      </c>
      <c r="I490" s="7" t="e">
        <f t="shared" si="103"/>
        <v>#DIV/0!</v>
      </c>
    </row>
    <row r="491" spans="1:9" ht="31.5" hidden="1" x14ac:dyDescent="0.25">
      <c r="A491" s="2" t="s">
        <v>551</v>
      </c>
      <c r="B491" s="22"/>
      <c r="C491" s="106" t="s">
        <v>105</v>
      </c>
      <c r="D491" s="106" t="s">
        <v>159</v>
      </c>
      <c r="E491" s="4" t="s">
        <v>278</v>
      </c>
      <c r="F491" s="106"/>
      <c r="G491" s="9">
        <f>SUM(G492)</f>
        <v>0</v>
      </c>
      <c r="H491" s="9">
        <f t="shared" ref="H491" si="112">SUM(H492)</f>
        <v>0</v>
      </c>
      <c r="I491" s="7" t="e">
        <f t="shared" si="103"/>
        <v>#DIV/0!</v>
      </c>
    </row>
    <row r="492" spans="1:9" ht="31.5" hidden="1" x14ac:dyDescent="0.25">
      <c r="A492" s="2" t="s">
        <v>37</v>
      </c>
      <c r="B492" s="22"/>
      <c r="C492" s="106" t="s">
        <v>105</v>
      </c>
      <c r="D492" s="106" t="s">
        <v>159</v>
      </c>
      <c r="E492" s="4" t="s">
        <v>279</v>
      </c>
      <c r="F492" s="106"/>
      <c r="G492" s="9">
        <f>SUM(G493)</f>
        <v>0</v>
      </c>
      <c r="H492" s="9">
        <f t="shared" ref="H492" si="113">SUM(H493)</f>
        <v>0</v>
      </c>
      <c r="I492" s="7" t="e">
        <f t="shared" si="103"/>
        <v>#DIV/0!</v>
      </c>
    </row>
    <row r="493" spans="1:9" ht="31.5" hidden="1" x14ac:dyDescent="0.25">
      <c r="A493" s="80" t="s">
        <v>44</v>
      </c>
      <c r="B493" s="22"/>
      <c r="C493" s="106" t="s">
        <v>105</v>
      </c>
      <c r="D493" s="106" t="s">
        <v>159</v>
      </c>
      <c r="E493" s="4" t="s">
        <v>279</v>
      </c>
      <c r="F493" s="106" t="s">
        <v>83</v>
      </c>
      <c r="G493" s="9"/>
      <c r="H493" s="9"/>
      <c r="I493" s="7" t="e">
        <f t="shared" si="103"/>
        <v>#DIV/0!</v>
      </c>
    </row>
    <row r="494" spans="1:9" ht="31.5" x14ac:dyDescent="0.25">
      <c r="A494" s="80" t="s">
        <v>825</v>
      </c>
      <c r="B494" s="22"/>
      <c r="C494" s="106" t="s">
        <v>105</v>
      </c>
      <c r="D494" s="106" t="s">
        <v>159</v>
      </c>
      <c r="E494" s="31" t="s">
        <v>229</v>
      </c>
      <c r="F494" s="106"/>
      <c r="G494" s="9">
        <f>SUM(G497)+G495</f>
        <v>40.200000000000003</v>
      </c>
      <c r="H494" s="9">
        <f>SUM(H497)+H495</f>
        <v>40.200000000000003</v>
      </c>
      <c r="I494" s="7">
        <f t="shared" si="103"/>
        <v>100</v>
      </c>
    </row>
    <row r="495" spans="1:9" x14ac:dyDescent="0.25">
      <c r="A495" s="124" t="s">
        <v>27</v>
      </c>
      <c r="B495" s="22"/>
      <c r="C495" s="125" t="s">
        <v>105</v>
      </c>
      <c r="D495" s="125" t="s">
        <v>159</v>
      </c>
      <c r="E495" s="31" t="s">
        <v>236</v>
      </c>
      <c r="F495" s="125"/>
      <c r="G495" s="9">
        <f>SUM(G496)</f>
        <v>30</v>
      </c>
      <c r="H495" s="9">
        <f>SUM(H496)</f>
        <v>30</v>
      </c>
      <c r="I495" s="7">
        <f t="shared" si="103"/>
        <v>100</v>
      </c>
    </row>
    <row r="496" spans="1:9" ht="31.5" x14ac:dyDescent="0.25">
      <c r="A496" s="124" t="s">
        <v>44</v>
      </c>
      <c r="B496" s="22"/>
      <c r="C496" s="125" t="s">
        <v>105</v>
      </c>
      <c r="D496" s="125" t="s">
        <v>159</v>
      </c>
      <c r="E496" s="31" t="s">
        <v>236</v>
      </c>
      <c r="F496" s="125" t="s">
        <v>83</v>
      </c>
      <c r="G496" s="9">
        <v>30</v>
      </c>
      <c r="H496" s="9">
        <v>30</v>
      </c>
      <c r="I496" s="7">
        <f t="shared" si="103"/>
        <v>100</v>
      </c>
    </row>
    <row r="497" spans="1:9" ht="31.5" x14ac:dyDescent="0.25">
      <c r="A497" s="80" t="s">
        <v>37</v>
      </c>
      <c r="B497" s="22"/>
      <c r="C497" s="106" t="s">
        <v>105</v>
      </c>
      <c r="D497" s="106" t="s">
        <v>159</v>
      </c>
      <c r="E497" s="31" t="s">
        <v>230</v>
      </c>
      <c r="F497" s="106"/>
      <c r="G497" s="9">
        <f>SUM(G498)</f>
        <v>10.199999999999999</v>
      </c>
      <c r="H497" s="9">
        <f t="shared" ref="H497" si="114">SUM(H498)</f>
        <v>10.199999999999999</v>
      </c>
      <c r="I497" s="7">
        <f t="shared" si="103"/>
        <v>100</v>
      </c>
    </row>
    <row r="498" spans="1:9" ht="31.5" x14ac:dyDescent="0.25">
      <c r="A498" s="80" t="s">
        <v>44</v>
      </c>
      <c r="B498" s="22"/>
      <c r="C498" s="106" t="s">
        <v>105</v>
      </c>
      <c r="D498" s="106" t="s">
        <v>159</v>
      </c>
      <c r="E498" s="31" t="s">
        <v>230</v>
      </c>
      <c r="F498" s="106" t="s">
        <v>83</v>
      </c>
      <c r="G498" s="9">
        <v>10.199999999999999</v>
      </c>
      <c r="H498" s="9">
        <v>10.199999999999999</v>
      </c>
      <c r="I498" s="7">
        <f t="shared" si="103"/>
        <v>100</v>
      </c>
    </row>
    <row r="499" spans="1:9" ht="31.5" x14ac:dyDescent="0.25">
      <c r="A499" s="2" t="s">
        <v>601</v>
      </c>
      <c r="B499" s="22"/>
      <c r="C499" s="106" t="s">
        <v>105</v>
      </c>
      <c r="D499" s="106" t="s">
        <v>159</v>
      </c>
      <c r="E499" s="31" t="s">
        <v>599</v>
      </c>
      <c r="F499" s="31"/>
      <c r="G499" s="9">
        <f>SUM(G500)</f>
        <v>62.5</v>
      </c>
      <c r="H499" s="9">
        <f t="shared" ref="H499:H500" si="115">SUM(H500)</f>
        <v>62.5</v>
      </c>
      <c r="I499" s="7">
        <f t="shared" si="103"/>
        <v>100</v>
      </c>
    </row>
    <row r="500" spans="1:9" ht="31.5" x14ac:dyDescent="0.25">
      <c r="A500" s="80" t="s">
        <v>90</v>
      </c>
      <c r="B500" s="22"/>
      <c r="C500" s="106" t="s">
        <v>105</v>
      </c>
      <c r="D500" s="106" t="s">
        <v>159</v>
      </c>
      <c r="E500" s="31" t="s">
        <v>600</v>
      </c>
      <c r="F500" s="106"/>
      <c r="G500" s="9">
        <f>SUM(G501)</f>
        <v>62.5</v>
      </c>
      <c r="H500" s="9">
        <f t="shared" si="115"/>
        <v>62.5</v>
      </c>
      <c r="I500" s="7">
        <f t="shared" si="103"/>
        <v>100</v>
      </c>
    </row>
    <row r="501" spans="1:9" ht="31.5" x14ac:dyDescent="0.25">
      <c r="A501" s="80" t="s">
        <v>44</v>
      </c>
      <c r="B501" s="22"/>
      <c r="C501" s="106" t="s">
        <v>105</v>
      </c>
      <c r="D501" s="106" t="s">
        <v>159</v>
      </c>
      <c r="E501" s="31" t="s">
        <v>600</v>
      </c>
      <c r="F501" s="106" t="s">
        <v>83</v>
      </c>
      <c r="G501" s="9">
        <v>62.5</v>
      </c>
      <c r="H501" s="9">
        <v>62.5</v>
      </c>
      <c r="I501" s="7">
        <f t="shared" si="103"/>
        <v>100</v>
      </c>
    </row>
    <row r="502" spans="1:9" ht="31.5" x14ac:dyDescent="0.25">
      <c r="A502" s="105" t="s">
        <v>831</v>
      </c>
      <c r="B502" s="22"/>
      <c r="C502" s="106" t="s">
        <v>105</v>
      </c>
      <c r="D502" s="106" t="s">
        <v>159</v>
      </c>
      <c r="E502" s="31" t="s">
        <v>827</v>
      </c>
      <c r="F502" s="106"/>
      <c r="G502" s="9">
        <f>SUM(G503)</f>
        <v>7</v>
      </c>
      <c r="H502" s="9">
        <f t="shared" ref="H502" si="116">SUM(H503)</f>
        <v>7</v>
      </c>
      <c r="I502" s="7">
        <f t="shared" si="103"/>
        <v>100</v>
      </c>
    </row>
    <row r="503" spans="1:9" ht="31.5" x14ac:dyDescent="0.25">
      <c r="A503" s="105" t="s">
        <v>474</v>
      </c>
      <c r="B503" s="22"/>
      <c r="C503" s="106" t="s">
        <v>105</v>
      </c>
      <c r="D503" s="106" t="s">
        <v>159</v>
      </c>
      <c r="E503" s="31" t="s">
        <v>828</v>
      </c>
      <c r="F503" s="106"/>
      <c r="G503" s="9">
        <f>SUM(G504)</f>
        <v>7</v>
      </c>
      <c r="H503" s="9">
        <f t="shared" ref="H503" si="117">SUM(H504)</f>
        <v>7</v>
      </c>
      <c r="I503" s="7">
        <f t="shared" si="103"/>
        <v>100</v>
      </c>
    </row>
    <row r="504" spans="1:9" ht="31.5" x14ac:dyDescent="0.25">
      <c r="A504" s="105" t="s">
        <v>44</v>
      </c>
      <c r="B504" s="22"/>
      <c r="C504" s="106" t="s">
        <v>105</v>
      </c>
      <c r="D504" s="106" t="s">
        <v>159</v>
      </c>
      <c r="E504" s="31" t="s">
        <v>828</v>
      </c>
      <c r="F504" s="106" t="s">
        <v>83</v>
      </c>
      <c r="G504" s="9">
        <v>7</v>
      </c>
      <c r="H504" s="9">
        <v>7</v>
      </c>
      <c r="I504" s="7">
        <f t="shared" si="103"/>
        <v>100</v>
      </c>
    </row>
    <row r="505" spans="1:9" ht="31.5" x14ac:dyDescent="0.25">
      <c r="A505" s="111" t="s">
        <v>218</v>
      </c>
      <c r="B505" s="22"/>
      <c r="C505" s="112" t="s">
        <v>105</v>
      </c>
      <c r="D505" s="112" t="s">
        <v>159</v>
      </c>
      <c r="E505" s="31" t="s">
        <v>608</v>
      </c>
      <c r="F505" s="112"/>
      <c r="G505" s="9">
        <f>SUM(G506)</f>
        <v>32.6</v>
      </c>
      <c r="H505" s="9">
        <f t="shared" ref="H505" si="118">SUM(H506)</f>
        <v>32.6</v>
      </c>
      <c r="I505" s="7">
        <f t="shared" si="103"/>
        <v>100</v>
      </c>
    </row>
    <row r="506" spans="1:9" ht="31.5" x14ac:dyDescent="0.25">
      <c r="A506" s="111" t="s">
        <v>44</v>
      </c>
      <c r="B506" s="22"/>
      <c r="C506" s="112" t="s">
        <v>105</v>
      </c>
      <c r="D506" s="112" t="s">
        <v>159</v>
      </c>
      <c r="E506" s="31" t="s">
        <v>608</v>
      </c>
      <c r="F506" s="112" t="s">
        <v>83</v>
      </c>
      <c r="G506" s="9">
        <v>32.6</v>
      </c>
      <c r="H506" s="9">
        <v>32.6</v>
      </c>
      <c r="I506" s="7">
        <f t="shared" si="103"/>
        <v>100</v>
      </c>
    </row>
    <row r="507" spans="1:9" x14ac:dyDescent="0.25">
      <c r="A507" s="80" t="s">
        <v>172</v>
      </c>
      <c r="B507" s="22"/>
      <c r="C507" s="106" t="s">
        <v>105</v>
      </c>
      <c r="D507" s="106" t="s">
        <v>162</v>
      </c>
      <c r="E507" s="31"/>
      <c r="F507" s="106"/>
      <c r="G507" s="9">
        <f t="shared" ref="G507:H509" si="119">SUM(G508)</f>
        <v>6256.3</v>
      </c>
      <c r="H507" s="9">
        <f t="shared" si="119"/>
        <v>3964.7</v>
      </c>
      <c r="I507" s="7">
        <f t="shared" si="103"/>
        <v>63.371321707718621</v>
      </c>
    </row>
    <row r="508" spans="1:9" ht="47.25" x14ac:dyDescent="0.25">
      <c r="A508" s="2" t="s">
        <v>569</v>
      </c>
      <c r="B508" s="22"/>
      <c r="C508" s="106" t="s">
        <v>105</v>
      </c>
      <c r="D508" s="106" t="s">
        <v>162</v>
      </c>
      <c r="E508" s="31" t="s">
        <v>427</v>
      </c>
      <c r="F508" s="106"/>
      <c r="G508" s="9">
        <f>SUM(G509)</f>
        <v>6256.3</v>
      </c>
      <c r="H508" s="9">
        <f>SUM(H509)</f>
        <v>3964.7</v>
      </c>
      <c r="I508" s="7">
        <f t="shared" si="103"/>
        <v>63.371321707718621</v>
      </c>
    </row>
    <row r="509" spans="1:9" ht="31.5" x14ac:dyDescent="0.25">
      <c r="A509" s="2" t="s">
        <v>254</v>
      </c>
      <c r="B509" s="22"/>
      <c r="C509" s="106" t="s">
        <v>105</v>
      </c>
      <c r="D509" s="106" t="s">
        <v>162</v>
      </c>
      <c r="E509" s="31" t="s">
        <v>605</v>
      </c>
      <c r="F509" s="106"/>
      <c r="G509" s="9">
        <f t="shared" si="119"/>
        <v>6256.3</v>
      </c>
      <c r="H509" s="9">
        <f t="shared" si="119"/>
        <v>3964.7</v>
      </c>
      <c r="I509" s="7">
        <f t="shared" si="103"/>
        <v>63.371321707718621</v>
      </c>
    </row>
    <row r="510" spans="1:9" ht="21.75" customHeight="1" x14ac:dyDescent="0.25">
      <c r="A510" s="2" t="s">
        <v>255</v>
      </c>
      <c r="B510" s="22"/>
      <c r="C510" s="106" t="s">
        <v>105</v>
      </c>
      <c r="D510" s="106" t="s">
        <v>162</v>
      </c>
      <c r="E510" s="31" t="s">
        <v>605</v>
      </c>
      <c r="F510" s="106" t="s">
        <v>234</v>
      </c>
      <c r="G510" s="9">
        <v>6256.3</v>
      </c>
      <c r="H510" s="9">
        <v>3964.7</v>
      </c>
      <c r="I510" s="7">
        <f t="shared" si="103"/>
        <v>63.371321707718621</v>
      </c>
    </row>
    <row r="511" spans="1:9" x14ac:dyDescent="0.25">
      <c r="A511" s="2" t="s">
        <v>115</v>
      </c>
      <c r="B511" s="4"/>
      <c r="C511" s="106" t="s">
        <v>11</v>
      </c>
      <c r="D511" s="106"/>
      <c r="E511" s="106"/>
      <c r="F511" s="4"/>
      <c r="G511" s="7">
        <f>SUM(G518)+G512</f>
        <v>1500</v>
      </c>
      <c r="H511" s="7">
        <f>SUM(H518)+H512</f>
        <v>1473.6</v>
      </c>
      <c r="I511" s="7">
        <f t="shared" si="103"/>
        <v>98.24</v>
      </c>
    </row>
    <row r="512" spans="1:9" x14ac:dyDescent="0.25">
      <c r="A512" s="2" t="s">
        <v>173</v>
      </c>
      <c r="B512" s="4"/>
      <c r="C512" s="106" t="s">
        <v>11</v>
      </c>
      <c r="D512" s="106" t="s">
        <v>26</v>
      </c>
      <c r="E512" s="106"/>
      <c r="F512" s="4"/>
      <c r="G512" s="7">
        <f>SUM(G513)</f>
        <v>1500</v>
      </c>
      <c r="H512" s="7">
        <f t="shared" ref="H512" si="120">SUM(H513)</f>
        <v>1473.6</v>
      </c>
      <c r="I512" s="7">
        <f t="shared" si="103"/>
        <v>98.24</v>
      </c>
    </row>
    <row r="513" spans="1:9" ht="63" x14ac:dyDescent="0.25">
      <c r="A513" s="2" t="s">
        <v>614</v>
      </c>
      <c r="B513" s="4"/>
      <c r="C513" s="106" t="s">
        <v>11</v>
      </c>
      <c r="D513" s="106" t="s">
        <v>26</v>
      </c>
      <c r="E513" s="106" t="s">
        <v>613</v>
      </c>
      <c r="F513" s="4"/>
      <c r="G513" s="7">
        <f>SUM(G516)+G515</f>
        <v>1500</v>
      </c>
      <c r="H513" s="7">
        <f t="shared" ref="H513" si="121">SUM(H516)+H515</f>
        <v>1473.6</v>
      </c>
      <c r="I513" s="7">
        <f t="shared" si="103"/>
        <v>98.24</v>
      </c>
    </row>
    <row r="514" spans="1:9" x14ac:dyDescent="0.25">
      <c r="A514" s="111" t="s">
        <v>27</v>
      </c>
      <c r="B514" s="4"/>
      <c r="C514" s="112" t="s">
        <v>11</v>
      </c>
      <c r="D514" s="112" t="s">
        <v>26</v>
      </c>
      <c r="E514" s="112" t="s">
        <v>615</v>
      </c>
      <c r="F514" s="4"/>
      <c r="G514" s="7">
        <f>SUM(G515)</f>
        <v>1500</v>
      </c>
      <c r="H514" s="7">
        <f t="shared" ref="H514" si="122">SUM(H515)</f>
        <v>1473.6</v>
      </c>
      <c r="I514" s="7">
        <f t="shared" si="103"/>
        <v>98.24</v>
      </c>
    </row>
    <row r="515" spans="1:9" ht="31.5" x14ac:dyDescent="0.25">
      <c r="A515" s="111" t="s">
        <v>44</v>
      </c>
      <c r="B515" s="4"/>
      <c r="C515" s="112" t="s">
        <v>11</v>
      </c>
      <c r="D515" s="112" t="s">
        <v>26</v>
      </c>
      <c r="E515" s="112" t="s">
        <v>615</v>
      </c>
      <c r="F515" s="4" t="s">
        <v>83</v>
      </c>
      <c r="G515" s="7">
        <v>1500</v>
      </c>
      <c r="H515" s="7">
        <v>1473.6</v>
      </c>
      <c r="I515" s="7">
        <f t="shared" si="103"/>
        <v>98.24</v>
      </c>
    </row>
    <row r="516" spans="1:9" ht="31.5" hidden="1" x14ac:dyDescent="0.25">
      <c r="A516" s="2" t="s">
        <v>254</v>
      </c>
      <c r="B516" s="4"/>
      <c r="C516" s="106" t="s">
        <v>11</v>
      </c>
      <c r="D516" s="106" t="s">
        <v>26</v>
      </c>
      <c r="E516" s="106" t="s">
        <v>855</v>
      </c>
      <c r="F516" s="4"/>
      <c r="G516" s="7">
        <f>SUM(G517)</f>
        <v>0</v>
      </c>
      <c r="H516" s="7">
        <f t="shared" ref="H516" si="123">SUM(H517)</f>
        <v>0</v>
      </c>
      <c r="I516" s="7" t="e">
        <f t="shared" si="103"/>
        <v>#DIV/0!</v>
      </c>
    </row>
    <row r="517" spans="1:9" ht="31.5" hidden="1" x14ac:dyDescent="0.25">
      <c r="A517" s="2" t="s">
        <v>255</v>
      </c>
      <c r="B517" s="4"/>
      <c r="C517" s="106" t="s">
        <v>11</v>
      </c>
      <c r="D517" s="106" t="s">
        <v>26</v>
      </c>
      <c r="E517" s="106" t="s">
        <v>855</v>
      </c>
      <c r="F517" s="4" t="s">
        <v>234</v>
      </c>
      <c r="G517" s="7"/>
      <c r="H517" s="7"/>
      <c r="I517" s="7" t="e">
        <f t="shared" si="103"/>
        <v>#DIV/0!</v>
      </c>
    </row>
    <row r="518" spans="1:9" hidden="1" x14ac:dyDescent="0.25">
      <c r="A518" s="2" t="s">
        <v>441</v>
      </c>
      <c r="B518" s="4"/>
      <c r="C518" s="5" t="s">
        <v>11</v>
      </c>
      <c r="D518" s="5" t="s">
        <v>9</v>
      </c>
      <c r="E518" s="5"/>
      <c r="F518" s="5"/>
      <c r="G518" s="9">
        <f t="shared" ref="G518:H520" si="124">SUM(G519)</f>
        <v>0</v>
      </c>
      <c r="H518" s="9">
        <f t="shared" si="124"/>
        <v>0</v>
      </c>
      <c r="I518" s="7" t="e">
        <f t="shared" si="103"/>
        <v>#DIV/0!</v>
      </c>
    </row>
    <row r="519" spans="1:9" ht="31.5" hidden="1" x14ac:dyDescent="0.25">
      <c r="A519" s="2" t="s">
        <v>552</v>
      </c>
      <c r="B519" s="4"/>
      <c r="C519" s="5" t="s">
        <v>11</v>
      </c>
      <c r="D519" s="5" t="s">
        <v>9</v>
      </c>
      <c r="E519" s="106" t="s">
        <v>277</v>
      </c>
      <c r="F519" s="4"/>
      <c r="G519" s="7">
        <f t="shared" si="124"/>
        <v>0</v>
      </c>
      <c r="H519" s="7">
        <f t="shared" si="124"/>
        <v>0</v>
      </c>
      <c r="I519" s="7" t="e">
        <f t="shared" ref="I519:I582" si="125">SUM(H519/G519*100)</f>
        <v>#DIV/0!</v>
      </c>
    </row>
    <row r="520" spans="1:9" ht="31.5" hidden="1" x14ac:dyDescent="0.25">
      <c r="A520" s="2" t="s">
        <v>254</v>
      </c>
      <c r="B520" s="4"/>
      <c r="C520" s="5" t="s">
        <v>11</v>
      </c>
      <c r="D520" s="5" t="s">
        <v>9</v>
      </c>
      <c r="E520" s="106" t="s">
        <v>290</v>
      </c>
      <c r="F520" s="4"/>
      <c r="G520" s="7">
        <f t="shared" si="124"/>
        <v>0</v>
      </c>
      <c r="H520" s="7">
        <f t="shared" si="124"/>
        <v>0</v>
      </c>
      <c r="I520" s="7" t="e">
        <f t="shared" si="125"/>
        <v>#DIV/0!</v>
      </c>
    </row>
    <row r="521" spans="1:9" ht="31.5" hidden="1" x14ac:dyDescent="0.25">
      <c r="A521" s="2" t="s">
        <v>255</v>
      </c>
      <c r="B521" s="4"/>
      <c r="C521" s="5" t="s">
        <v>11</v>
      </c>
      <c r="D521" s="5" t="s">
        <v>9</v>
      </c>
      <c r="E521" s="106" t="s">
        <v>290</v>
      </c>
      <c r="F521" s="4" t="s">
        <v>234</v>
      </c>
      <c r="G521" s="7"/>
      <c r="H521" s="7"/>
      <c r="I521" s="7" t="e">
        <f t="shared" si="125"/>
        <v>#DIV/0!</v>
      </c>
    </row>
    <row r="522" spans="1:9" x14ac:dyDescent="0.25">
      <c r="A522" s="80" t="s">
        <v>22</v>
      </c>
      <c r="B522" s="22"/>
      <c r="C522" s="106" t="s">
        <v>23</v>
      </c>
      <c r="D522" s="106"/>
      <c r="E522" s="31"/>
      <c r="F522" s="31"/>
      <c r="G522" s="9">
        <f>SUM(G523)+G534</f>
        <v>112652.2</v>
      </c>
      <c r="H522" s="9">
        <f t="shared" ref="H522" si="126">SUM(H523)+H534</f>
        <v>111571.8</v>
      </c>
      <c r="I522" s="7">
        <f t="shared" si="125"/>
        <v>99.040941943432983</v>
      </c>
    </row>
    <row r="523" spans="1:9" x14ac:dyDescent="0.25">
      <c r="A523" s="80" t="s">
        <v>175</v>
      </c>
      <c r="B523" s="22"/>
      <c r="C523" s="106" t="s">
        <v>23</v>
      </c>
      <c r="D523" s="106" t="s">
        <v>9</v>
      </c>
      <c r="E523" s="106"/>
      <c r="F523" s="106"/>
      <c r="G523" s="9">
        <f>SUM(G528)+G524</f>
        <v>108270.2</v>
      </c>
      <c r="H523" s="9">
        <f>SUM(H528)+H524</f>
        <v>107333.40000000001</v>
      </c>
      <c r="I523" s="7">
        <f t="shared" si="125"/>
        <v>99.134757301639794</v>
      </c>
    </row>
    <row r="524" spans="1:9" ht="31.5" x14ac:dyDescent="0.25">
      <c r="A524" s="80" t="s">
        <v>695</v>
      </c>
      <c r="B524" s="22"/>
      <c r="C524" s="106" t="s">
        <v>23</v>
      </c>
      <c r="D524" s="106" t="s">
        <v>9</v>
      </c>
      <c r="E524" s="31" t="s">
        <v>231</v>
      </c>
      <c r="F524" s="106"/>
      <c r="G524" s="9">
        <f t="shared" ref="G524:H525" si="127">SUM(G525)</f>
        <v>8602.7999999999993</v>
      </c>
      <c r="H524" s="9">
        <f t="shared" si="127"/>
        <v>8602.7999999999993</v>
      </c>
      <c r="I524" s="7">
        <f t="shared" si="125"/>
        <v>100</v>
      </c>
    </row>
    <row r="525" spans="1:9" ht="31.5" x14ac:dyDescent="0.25">
      <c r="A525" s="80" t="s">
        <v>238</v>
      </c>
      <c r="B525" s="22"/>
      <c r="C525" s="106" t="s">
        <v>23</v>
      </c>
      <c r="D525" s="106" t="s">
        <v>9</v>
      </c>
      <c r="E525" s="31" t="s">
        <v>232</v>
      </c>
      <c r="F525" s="106"/>
      <c r="G525" s="9">
        <f>SUM(G526)</f>
        <v>8602.7999999999993</v>
      </c>
      <c r="H525" s="9">
        <f t="shared" si="127"/>
        <v>8602.7999999999993</v>
      </c>
      <c r="I525" s="7">
        <f t="shared" si="125"/>
        <v>100</v>
      </c>
    </row>
    <row r="526" spans="1:9" ht="31.5" x14ac:dyDescent="0.25">
      <c r="A526" s="80" t="s">
        <v>792</v>
      </c>
      <c r="B526" s="22"/>
      <c r="C526" s="106" t="s">
        <v>23</v>
      </c>
      <c r="D526" s="106" t="s">
        <v>9</v>
      </c>
      <c r="E526" s="31" t="s">
        <v>791</v>
      </c>
      <c r="F526" s="106"/>
      <c r="G526" s="9">
        <f>SUM(G527)</f>
        <v>8602.7999999999993</v>
      </c>
      <c r="H526" s="9">
        <f t="shared" ref="H526" si="128">SUM(H527)</f>
        <v>8602.7999999999993</v>
      </c>
      <c r="I526" s="7">
        <f t="shared" si="125"/>
        <v>100</v>
      </c>
    </row>
    <row r="527" spans="1:9" x14ac:dyDescent="0.25">
      <c r="A527" s="80" t="s">
        <v>34</v>
      </c>
      <c r="B527" s="22"/>
      <c r="C527" s="106" t="s">
        <v>23</v>
      </c>
      <c r="D527" s="106" t="s">
        <v>9</v>
      </c>
      <c r="E527" s="31" t="s">
        <v>791</v>
      </c>
      <c r="F527" s="106" t="s">
        <v>91</v>
      </c>
      <c r="G527" s="9">
        <v>8602.7999999999993</v>
      </c>
      <c r="H527" s="9">
        <v>8602.7999999999993</v>
      </c>
      <c r="I527" s="7">
        <f t="shared" si="125"/>
        <v>100</v>
      </c>
    </row>
    <row r="528" spans="1:9" ht="31.5" x14ac:dyDescent="0.25">
      <c r="A528" s="80" t="s">
        <v>823</v>
      </c>
      <c r="B528" s="22"/>
      <c r="C528" s="106" t="s">
        <v>23</v>
      </c>
      <c r="D528" s="106" t="s">
        <v>9</v>
      </c>
      <c r="E528" s="31" t="s">
        <v>224</v>
      </c>
      <c r="F528" s="31"/>
      <c r="G528" s="9">
        <f>SUM(G529)</f>
        <v>99667.4</v>
      </c>
      <c r="H528" s="9">
        <f>SUM(H529)</f>
        <v>98730.6</v>
      </c>
      <c r="I528" s="7">
        <f t="shared" si="125"/>
        <v>99.060073805477032</v>
      </c>
    </row>
    <row r="529" spans="1:9" ht="51" customHeight="1" x14ac:dyDescent="0.25">
      <c r="A529" s="80" t="s">
        <v>338</v>
      </c>
      <c r="B529" s="22"/>
      <c r="C529" s="106" t="s">
        <v>23</v>
      </c>
      <c r="D529" s="106" t="s">
        <v>9</v>
      </c>
      <c r="E529" s="31" t="s">
        <v>341</v>
      </c>
      <c r="F529" s="31"/>
      <c r="G529" s="9">
        <f>SUM(G530+G532)</f>
        <v>99667.4</v>
      </c>
      <c r="H529" s="9">
        <f>SUM(H530+H532)</f>
        <v>98730.6</v>
      </c>
      <c r="I529" s="7">
        <f t="shared" si="125"/>
        <v>99.060073805477032</v>
      </c>
    </row>
    <row r="530" spans="1:9" ht="99" customHeight="1" x14ac:dyDescent="0.25">
      <c r="A530" s="2" t="s">
        <v>510</v>
      </c>
      <c r="B530" s="22"/>
      <c r="C530" s="106" t="s">
        <v>23</v>
      </c>
      <c r="D530" s="106" t="s">
        <v>9</v>
      </c>
      <c r="E530" s="31" t="s">
        <v>478</v>
      </c>
      <c r="F530" s="31"/>
      <c r="G530" s="9">
        <f>SUM(G531)</f>
        <v>95141.4</v>
      </c>
      <c r="H530" s="9">
        <f>SUM(H531)</f>
        <v>94204.6</v>
      </c>
      <c r="I530" s="7">
        <f t="shared" si="125"/>
        <v>99.015360295307843</v>
      </c>
    </row>
    <row r="531" spans="1:9" ht="31.5" x14ac:dyDescent="0.25">
      <c r="A531" s="2" t="s">
        <v>255</v>
      </c>
      <c r="B531" s="22"/>
      <c r="C531" s="106" t="s">
        <v>23</v>
      </c>
      <c r="D531" s="106" t="s">
        <v>9</v>
      </c>
      <c r="E531" s="31" t="s">
        <v>478</v>
      </c>
      <c r="F531" s="31">
        <v>400</v>
      </c>
      <c r="G531" s="9">
        <v>95141.4</v>
      </c>
      <c r="H531" s="9">
        <v>94204.6</v>
      </c>
      <c r="I531" s="7">
        <f t="shared" si="125"/>
        <v>99.015360295307843</v>
      </c>
    </row>
    <row r="532" spans="1:9" ht="47.25" x14ac:dyDescent="0.25">
      <c r="A532" s="80" t="s">
        <v>235</v>
      </c>
      <c r="B532" s="22"/>
      <c r="C532" s="106" t="s">
        <v>23</v>
      </c>
      <c r="D532" s="106" t="s">
        <v>9</v>
      </c>
      <c r="E532" s="106" t="s">
        <v>479</v>
      </c>
      <c r="F532" s="31"/>
      <c r="G532" s="9">
        <f>SUM(G533)</f>
        <v>4526</v>
      </c>
      <c r="H532" s="9">
        <f>SUM(H533)</f>
        <v>4526</v>
      </c>
      <c r="I532" s="7">
        <f t="shared" si="125"/>
        <v>100</v>
      </c>
    </row>
    <row r="533" spans="1:9" ht="30.75" customHeight="1" x14ac:dyDescent="0.25">
      <c r="A533" s="2" t="s">
        <v>255</v>
      </c>
      <c r="B533" s="22"/>
      <c r="C533" s="106" t="s">
        <v>23</v>
      </c>
      <c r="D533" s="106" t="s">
        <v>9</v>
      </c>
      <c r="E533" s="106" t="s">
        <v>479</v>
      </c>
      <c r="F533" s="106" t="s">
        <v>234</v>
      </c>
      <c r="G533" s="9">
        <v>4526</v>
      </c>
      <c r="H533" s="9">
        <v>4526</v>
      </c>
      <c r="I533" s="7">
        <f t="shared" si="125"/>
        <v>100</v>
      </c>
    </row>
    <row r="534" spans="1:9" ht="17.25" customHeight="1" x14ac:dyDescent="0.25">
      <c r="A534" s="80" t="s">
        <v>69</v>
      </c>
      <c r="B534" s="22"/>
      <c r="C534" s="106" t="s">
        <v>23</v>
      </c>
      <c r="D534" s="106" t="s">
        <v>70</v>
      </c>
      <c r="E534" s="31"/>
      <c r="F534" s="31"/>
      <c r="G534" s="9">
        <f>G535</f>
        <v>4382</v>
      </c>
      <c r="H534" s="9">
        <f t="shared" ref="H534" si="129">H535</f>
        <v>4238.3999999999996</v>
      </c>
      <c r="I534" s="7">
        <f t="shared" si="125"/>
        <v>96.722957553628476</v>
      </c>
    </row>
    <row r="535" spans="1:9" ht="31.5" x14ac:dyDescent="0.25">
      <c r="A535" s="80" t="s">
        <v>823</v>
      </c>
      <c r="B535" s="22"/>
      <c r="C535" s="106" t="s">
        <v>23</v>
      </c>
      <c r="D535" s="106" t="s">
        <v>70</v>
      </c>
      <c r="E535" s="31" t="s">
        <v>224</v>
      </c>
      <c r="F535" s="31"/>
      <c r="G535" s="9">
        <f t="shared" ref="G535:H535" si="130">SUM(G536)</f>
        <v>4382</v>
      </c>
      <c r="H535" s="9">
        <f t="shared" si="130"/>
        <v>4238.3999999999996</v>
      </c>
      <c r="I535" s="7">
        <f t="shared" si="125"/>
        <v>96.722957553628476</v>
      </c>
    </row>
    <row r="536" spans="1:9" ht="126" x14ac:dyDescent="0.25">
      <c r="A536" s="80" t="s">
        <v>926</v>
      </c>
      <c r="B536" s="37"/>
      <c r="C536" s="106" t="s">
        <v>23</v>
      </c>
      <c r="D536" s="106" t="s">
        <v>70</v>
      </c>
      <c r="E536" s="31" t="s">
        <v>233</v>
      </c>
      <c r="F536" s="37"/>
      <c r="G536" s="9">
        <f>SUM(G538)</f>
        <v>4382</v>
      </c>
      <c r="H536" s="9">
        <f>SUM(H538)</f>
        <v>4238.3999999999996</v>
      </c>
      <c r="I536" s="7">
        <f t="shared" si="125"/>
        <v>96.722957553628476</v>
      </c>
    </row>
    <row r="537" spans="1:9" x14ac:dyDescent="0.25">
      <c r="A537" s="80" t="s">
        <v>27</v>
      </c>
      <c r="B537" s="37"/>
      <c r="C537" s="106" t="s">
        <v>23</v>
      </c>
      <c r="D537" s="106" t="s">
        <v>70</v>
      </c>
      <c r="E537" s="31" t="s">
        <v>815</v>
      </c>
      <c r="F537" s="37"/>
      <c r="G537" s="9">
        <f>SUM(G538)</f>
        <v>4382</v>
      </c>
      <c r="H537" s="9">
        <f>SUM(H538)</f>
        <v>4238.3999999999996</v>
      </c>
      <c r="I537" s="7">
        <f t="shared" si="125"/>
        <v>96.722957553628476</v>
      </c>
    </row>
    <row r="538" spans="1:9" ht="31.5" x14ac:dyDescent="0.25">
      <c r="A538" s="2" t="s">
        <v>255</v>
      </c>
      <c r="B538" s="37"/>
      <c r="C538" s="106" t="s">
        <v>23</v>
      </c>
      <c r="D538" s="106" t="s">
        <v>70</v>
      </c>
      <c r="E538" s="31" t="s">
        <v>815</v>
      </c>
      <c r="F538" s="31">
        <v>400</v>
      </c>
      <c r="G538" s="9">
        <v>4382</v>
      </c>
      <c r="H538" s="9">
        <v>4238.3999999999996</v>
      </c>
      <c r="I538" s="7">
        <f t="shared" si="125"/>
        <v>96.722957553628476</v>
      </c>
    </row>
    <row r="539" spans="1:9" ht="19.5" customHeight="1" x14ac:dyDescent="0.25">
      <c r="A539" s="2" t="s">
        <v>240</v>
      </c>
      <c r="B539" s="4"/>
      <c r="C539" s="106" t="s">
        <v>160</v>
      </c>
      <c r="D539" s="106" t="s">
        <v>24</v>
      </c>
      <c r="E539" s="106"/>
      <c r="F539" s="106"/>
      <c r="G539" s="9">
        <f>SUM(G540)</f>
        <v>97319.4</v>
      </c>
      <c r="H539" s="9">
        <f t="shared" ref="H539" si="131">SUM(H540)</f>
        <v>96895.7</v>
      </c>
      <c r="I539" s="7">
        <f t="shared" si="125"/>
        <v>99.564629457230524</v>
      </c>
    </row>
    <row r="540" spans="1:9" x14ac:dyDescent="0.25">
      <c r="A540" s="2" t="s">
        <v>176</v>
      </c>
      <c r="B540" s="4"/>
      <c r="C540" s="106" t="s">
        <v>160</v>
      </c>
      <c r="D540" s="106" t="s">
        <v>26</v>
      </c>
      <c r="E540" s="106"/>
      <c r="F540" s="106"/>
      <c r="G540" s="9">
        <f>SUM(G541,G548)+G544</f>
        <v>97319.4</v>
      </c>
      <c r="H540" s="9">
        <f>SUM(H541,H548)</f>
        <v>96895.7</v>
      </c>
      <c r="I540" s="7">
        <f t="shared" si="125"/>
        <v>99.564629457230524</v>
      </c>
    </row>
    <row r="541" spans="1:9" ht="31.5" hidden="1" x14ac:dyDescent="0.25">
      <c r="A541" s="2" t="s">
        <v>552</v>
      </c>
      <c r="B541" s="4"/>
      <c r="C541" s="106" t="s">
        <v>160</v>
      </c>
      <c r="D541" s="106" t="s">
        <v>26</v>
      </c>
      <c r="E541" s="106" t="s">
        <v>277</v>
      </c>
      <c r="F541" s="106"/>
      <c r="G541" s="9">
        <f t="shared" ref="G541:H542" si="132">SUM(G542)</f>
        <v>0</v>
      </c>
      <c r="H541" s="9">
        <f t="shared" si="132"/>
        <v>0</v>
      </c>
      <c r="I541" s="7" t="e">
        <f t="shared" si="125"/>
        <v>#DIV/0!</v>
      </c>
    </row>
    <row r="542" spans="1:9" ht="31.5" hidden="1" x14ac:dyDescent="0.25">
      <c r="A542" s="2" t="s">
        <v>254</v>
      </c>
      <c r="B542" s="4"/>
      <c r="C542" s="106" t="s">
        <v>160</v>
      </c>
      <c r="D542" s="106" t="s">
        <v>26</v>
      </c>
      <c r="E542" s="106" t="s">
        <v>290</v>
      </c>
      <c r="F542" s="106"/>
      <c r="G542" s="9">
        <f t="shared" si="132"/>
        <v>0</v>
      </c>
      <c r="H542" s="9">
        <f t="shared" si="132"/>
        <v>0</v>
      </c>
      <c r="I542" s="7" t="e">
        <f t="shared" si="125"/>
        <v>#DIV/0!</v>
      </c>
    </row>
    <row r="543" spans="1:9" ht="31.5" hidden="1" x14ac:dyDescent="0.25">
      <c r="A543" s="2" t="s">
        <v>255</v>
      </c>
      <c r="B543" s="4"/>
      <c r="C543" s="106" t="s">
        <v>160</v>
      </c>
      <c r="D543" s="106" t="s">
        <v>26</v>
      </c>
      <c r="E543" s="106" t="s">
        <v>290</v>
      </c>
      <c r="F543" s="106" t="s">
        <v>234</v>
      </c>
      <c r="G543" s="9"/>
      <c r="H543" s="9"/>
      <c r="I543" s="7" t="e">
        <f t="shared" si="125"/>
        <v>#DIV/0!</v>
      </c>
    </row>
    <row r="544" spans="1:9" ht="31.5" hidden="1" x14ac:dyDescent="0.25">
      <c r="A544" s="80" t="s">
        <v>535</v>
      </c>
      <c r="B544" s="4"/>
      <c r="C544" s="106" t="s">
        <v>160</v>
      </c>
      <c r="D544" s="106" t="s">
        <v>26</v>
      </c>
      <c r="E544" s="4" t="s">
        <v>208</v>
      </c>
      <c r="F544" s="4"/>
      <c r="G544" s="7">
        <f t="shared" ref="G544:G545" si="133">SUM(G545)</f>
        <v>0</v>
      </c>
      <c r="H544" s="9"/>
      <c r="I544" s="7" t="e">
        <f t="shared" si="125"/>
        <v>#DIV/0!</v>
      </c>
    </row>
    <row r="545" spans="1:9" ht="47.25" hidden="1" x14ac:dyDescent="0.25">
      <c r="A545" s="80" t="s">
        <v>536</v>
      </c>
      <c r="B545" s="4"/>
      <c r="C545" s="106" t="s">
        <v>160</v>
      </c>
      <c r="D545" s="106" t="s">
        <v>26</v>
      </c>
      <c r="E545" s="4" t="s">
        <v>209</v>
      </c>
      <c r="F545" s="4"/>
      <c r="G545" s="7">
        <f t="shared" si="133"/>
        <v>0</v>
      </c>
      <c r="H545" s="9"/>
      <c r="I545" s="7" t="e">
        <f t="shared" si="125"/>
        <v>#DIV/0!</v>
      </c>
    </row>
    <row r="546" spans="1:9" ht="31.5" hidden="1" x14ac:dyDescent="0.25">
      <c r="A546" s="80" t="s">
        <v>428</v>
      </c>
      <c r="B546" s="4"/>
      <c r="C546" s="106" t="s">
        <v>160</v>
      </c>
      <c r="D546" s="106" t="s">
        <v>26</v>
      </c>
      <c r="E546" s="4" t="s">
        <v>210</v>
      </c>
      <c r="F546" s="4"/>
      <c r="G546" s="7">
        <f>SUM(G547:G547)</f>
        <v>0</v>
      </c>
      <c r="H546" s="9"/>
      <c r="I546" s="7" t="e">
        <f t="shared" si="125"/>
        <v>#DIV/0!</v>
      </c>
    </row>
    <row r="547" spans="1:9" ht="31.5" hidden="1" x14ac:dyDescent="0.25">
      <c r="A547" s="2" t="s">
        <v>44</v>
      </c>
      <c r="B547" s="4"/>
      <c r="C547" s="106" t="s">
        <v>160</v>
      </c>
      <c r="D547" s="106" t="s">
        <v>26</v>
      </c>
      <c r="E547" s="4" t="s">
        <v>210</v>
      </c>
      <c r="F547" s="4" t="s">
        <v>234</v>
      </c>
      <c r="G547" s="7"/>
      <c r="H547" s="9"/>
      <c r="I547" s="7" t="e">
        <f t="shared" si="125"/>
        <v>#DIV/0!</v>
      </c>
    </row>
    <row r="548" spans="1:9" ht="31.5" x14ac:dyDescent="0.25">
      <c r="A548" s="80" t="s">
        <v>564</v>
      </c>
      <c r="B548" s="22"/>
      <c r="C548" s="106" t="s">
        <v>160</v>
      </c>
      <c r="D548" s="106" t="s">
        <v>26</v>
      </c>
      <c r="E548" s="31" t="s">
        <v>242</v>
      </c>
      <c r="F548" s="31"/>
      <c r="G548" s="9">
        <f>SUM(G549)</f>
        <v>97319.4</v>
      </c>
      <c r="H548" s="9">
        <f>SUM(H549)</f>
        <v>96895.7</v>
      </c>
      <c r="I548" s="7">
        <f t="shared" si="125"/>
        <v>99.564629457230524</v>
      </c>
    </row>
    <row r="549" spans="1:9" ht="31.5" x14ac:dyDescent="0.25">
      <c r="A549" s="80" t="s">
        <v>259</v>
      </c>
      <c r="B549" s="22"/>
      <c r="C549" s="106" t="s">
        <v>160</v>
      </c>
      <c r="D549" s="106" t="s">
        <v>26</v>
      </c>
      <c r="E549" s="31" t="s">
        <v>249</v>
      </c>
      <c r="F549" s="31"/>
      <c r="G549" s="9">
        <f>SUM(G550)</f>
        <v>97319.4</v>
      </c>
      <c r="H549" s="9">
        <f t="shared" ref="H549" si="134">SUM(H550)</f>
        <v>96895.7</v>
      </c>
      <c r="I549" s="7">
        <f t="shared" si="125"/>
        <v>99.564629457230524</v>
      </c>
    </row>
    <row r="550" spans="1:9" ht="31.5" x14ac:dyDescent="0.25">
      <c r="A550" s="2" t="s">
        <v>343</v>
      </c>
      <c r="B550" s="4"/>
      <c r="C550" s="106" t="s">
        <v>160</v>
      </c>
      <c r="D550" s="106" t="s">
        <v>26</v>
      </c>
      <c r="E550" s="31" t="s">
        <v>291</v>
      </c>
      <c r="F550" s="31"/>
      <c r="G550" s="9">
        <f>SUM(G552)+G551</f>
        <v>97319.4</v>
      </c>
      <c r="H550" s="9">
        <f t="shared" ref="H550" si="135">SUM(H552)+H551</f>
        <v>96895.7</v>
      </c>
      <c r="I550" s="7">
        <f t="shared" si="125"/>
        <v>99.564629457230524</v>
      </c>
    </row>
    <row r="551" spans="1:9" ht="31.5" x14ac:dyDescent="0.25">
      <c r="A551" s="2" t="s">
        <v>255</v>
      </c>
      <c r="B551" s="4"/>
      <c r="C551" s="106" t="s">
        <v>160</v>
      </c>
      <c r="D551" s="106" t="s">
        <v>26</v>
      </c>
      <c r="E551" s="31" t="s">
        <v>291</v>
      </c>
      <c r="F551" s="31">
        <v>400</v>
      </c>
      <c r="G551" s="9">
        <v>3721.2</v>
      </c>
      <c r="H551" s="9">
        <v>3297.5</v>
      </c>
      <c r="I551" s="7">
        <f t="shared" si="125"/>
        <v>88.6138879931205</v>
      </c>
    </row>
    <row r="552" spans="1:9" x14ac:dyDescent="0.25">
      <c r="A552" s="2" t="s">
        <v>857</v>
      </c>
      <c r="B552" s="4"/>
      <c r="C552" s="106" t="s">
        <v>160</v>
      </c>
      <c r="D552" s="106" t="s">
        <v>26</v>
      </c>
      <c r="E552" s="31" t="s">
        <v>856</v>
      </c>
      <c r="F552" s="31"/>
      <c r="G552" s="9">
        <f>SUM(G553)</f>
        <v>93598.2</v>
      </c>
      <c r="H552" s="9">
        <f t="shared" ref="H552" si="136">SUM(H553)</f>
        <v>93598.2</v>
      </c>
      <c r="I552" s="7">
        <f t="shared" si="125"/>
        <v>100</v>
      </c>
    </row>
    <row r="553" spans="1:9" ht="31.5" x14ac:dyDescent="0.25">
      <c r="A553" s="2" t="s">
        <v>255</v>
      </c>
      <c r="B553" s="4"/>
      <c r="C553" s="106" t="s">
        <v>160</v>
      </c>
      <c r="D553" s="106" t="s">
        <v>26</v>
      </c>
      <c r="E553" s="31" t="s">
        <v>856</v>
      </c>
      <c r="F553" s="31">
        <v>400</v>
      </c>
      <c r="G553" s="9">
        <v>93598.2</v>
      </c>
      <c r="H553" s="9">
        <v>93598.2</v>
      </c>
      <c r="I553" s="7">
        <f t="shared" si="125"/>
        <v>100</v>
      </c>
    </row>
    <row r="554" spans="1:9" x14ac:dyDescent="0.25">
      <c r="A554" s="23" t="s">
        <v>192</v>
      </c>
      <c r="B554" s="24" t="s">
        <v>193</v>
      </c>
      <c r="C554" s="24"/>
      <c r="D554" s="24"/>
      <c r="E554" s="24"/>
      <c r="F554" s="24"/>
      <c r="G554" s="26">
        <f>SUM(G555+G582)+G578+G587</f>
        <v>41984.6</v>
      </c>
      <c r="H554" s="26">
        <f>SUM(H555+H582)+H578+H587</f>
        <v>40006.800000000003</v>
      </c>
      <c r="I554" s="7">
        <f t="shared" si="125"/>
        <v>95.289225096821227</v>
      </c>
    </row>
    <row r="555" spans="1:9" x14ac:dyDescent="0.25">
      <c r="A555" s="80" t="s">
        <v>79</v>
      </c>
      <c r="B555" s="4"/>
      <c r="C555" s="106" t="s">
        <v>26</v>
      </c>
      <c r="D555" s="106"/>
      <c r="E555" s="106"/>
      <c r="F555" s="31"/>
      <c r="G555" s="9">
        <f>SUM(G556+G561+G565)</f>
        <v>41916.6</v>
      </c>
      <c r="H555" s="9">
        <f>SUM(H556+H561+H565)</f>
        <v>39938.800000000003</v>
      </c>
      <c r="I555" s="7">
        <f t="shared" si="125"/>
        <v>95.281582952815839</v>
      </c>
    </row>
    <row r="556" spans="1:9" ht="31.5" x14ac:dyDescent="0.25">
      <c r="A556" s="80" t="s">
        <v>94</v>
      </c>
      <c r="B556" s="4"/>
      <c r="C556" s="106" t="s">
        <v>26</v>
      </c>
      <c r="D556" s="106" t="s">
        <v>70</v>
      </c>
      <c r="E556" s="31"/>
      <c r="F556" s="31"/>
      <c r="G556" s="9">
        <f t="shared" ref="G556:H556" si="137">SUM(G557)</f>
        <v>33855.5</v>
      </c>
      <c r="H556" s="9">
        <f t="shared" si="137"/>
        <v>33855.5</v>
      </c>
      <c r="I556" s="7">
        <f t="shared" si="125"/>
        <v>100</v>
      </c>
    </row>
    <row r="557" spans="1:9" ht="31.5" x14ac:dyDescent="0.25">
      <c r="A557" s="80" t="s">
        <v>534</v>
      </c>
      <c r="B557" s="4"/>
      <c r="C557" s="106" t="s">
        <v>26</v>
      </c>
      <c r="D557" s="106" t="s">
        <v>70</v>
      </c>
      <c r="E557" s="31" t="s">
        <v>184</v>
      </c>
      <c r="F557" s="31"/>
      <c r="G557" s="9">
        <f>SUM(G558)</f>
        <v>33855.5</v>
      </c>
      <c r="H557" s="9">
        <f>SUM(H558)</f>
        <v>33855.5</v>
      </c>
      <c r="I557" s="7">
        <f t="shared" si="125"/>
        <v>100</v>
      </c>
    </row>
    <row r="558" spans="1:9" x14ac:dyDescent="0.25">
      <c r="A558" s="80" t="s">
        <v>72</v>
      </c>
      <c r="B558" s="4"/>
      <c r="C558" s="106" t="s">
        <v>26</v>
      </c>
      <c r="D558" s="106" t="s">
        <v>70</v>
      </c>
      <c r="E558" s="106" t="s">
        <v>185</v>
      </c>
      <c r="F558" s="106"/>
      <c r="G558" s="9">
        <f>SUM(G559:G560)</f>
        <v>33855.5</v>
      </c>
      <c r="H558" s="9">
        <f>SUM(H559:H560)</f>
        <v>33855.5</v>
      </c>
      <c r="I558" s="7">
        <f t="shared" si="125"/>
        <v>100</v>
      </c>
    </row>
    <row r="559" spans="1:9" ht="47.25" x14ac:dyDescent="0.25">
      <c r="A559" s="2" t="s">
        <v>43</v>
      </c>
      <c r="B559" s="4"/>
      <c r="C559" s="106" t="s">
        <v>26</v>
      </c>
      <c r="D559" s="106" t="s">
        <v>70</v>
      </c>
      <c r="E559" s="106" t="s">
        <v>185</v>
      </c>
      <c r="F559" s="106" t="s">
        <v>81</v>
      </c>
      <c r="G559" s="9">
        <v>33839.9</v>
      </c>
      <c r="H559" s="9">
        <v>33839.9</v>
      </c>
      <c r="I559" s="7">
        <f t="shared" si="125"/>
        <v>100</v>
      </c>
    </row>
    <row r="560" spans="1:9" ht="31.5" x14ac:dyDescent="0.25">
      <c r="A560" s="80" t="s">
        <v>44</v>
      </c>
      <c r="B560" s="4"/>
      <c r="C560" s="106" t="s">
        <v>26</v>
      </c>
      <c r="D560" s="106" t="s">
        <v>70</v>
      </c>
      <c r="E560" s="106" t="s">
        <v>185</v>
      </c>
      <c r="F560" s="106" t="s">
        <v>83</v>
      </c>
      <c r="G560" s="9">
        <v>15.6</v>
      </c>
      <c r="H560" s="9">
        <v>15.6</v>
      </c>
      <c r="I560" s="7">
        <f t="shared" si="125"/>
        <v>100</v>
      </c>
    </row>
    <row r="561" spans="1:9" x14ac:dyDescent="0.25">
      <c r="A561" s="80" t="s">
        <v>136</v>
      </c>
      <c r="B561" s="4"/>
      <c r="C561" s="106" t="s">
        <v>26</v>
      </c>
      <c r="D561" s="106" t="s">
        <v>160</v>
      </c>
      <c r="E561" s="106"/>
      <c r="F561" s="31"/>
      <c r="G561" s="9">
        <f t="shared" ref="G561:H563" si="138">SUM(G562)</f>
        <v>1820.1</v>
      </c>
      <c r="H561" s="9">
        <f t="shared" si="138"/>
        <v>0</v>
      </c>
      <c r="I561" s="7">
        <f t="shared" si="125"/>
        <v>0</v>
      </c>
    </row>
    <row r="562" spans="1:9" x14ac:dyDescent="0.25">
      <c r="A562" s="80" t="s">
        <v>470</v>
      </c>
      <c r="B562" s="4"/>
      <c r="C562" s="106" t="s">
        <v>26</v>
      </c>
      <c r="D562" s="106" t="s">
        <v>160</v>
      </c>
      <c r="E562" s="106" t="s">
        <v>182</v>
      </c>
      <c r="F562" s="31"/>
      <c r="G562" s="9">
        <f t="shared" si="138"/>
        <v>1820.1</v>
      </c>
      <c r="H562" s="9">
        <f t="shared" si="138"/>
        <v>0</v>
      </c>
      <c r="I562" s="7">
        <f t="shared" si="125"/>
        <v>0</v>
      </c>
    </row>
    <row r="563" spans="1:9" x14ac:dyDescent="0.25">
      <c r="A563" s="80" t="s">
        <v>878</v>
      </c>
      <c r="B563" s="4"/>
      <c r="C563" s="106" t="s">
        <v>26</v>
      </c>
      <c r="D563" s="106" t="s">
        <v>160</v>
      </c>
      <c r="E563" s="106" t="s">
        <v>186</v>
      </c>
      <c r="F563" s="31"/>
      <c r="G563" s="9">
        <f t="shared" si="138"/>
        <v>1820.1</v>
      </c>
      <c r="H563" s="9">
        <f t="shared" si="138"/>
        <v>0</v>
      </c>
      <c r="I563" s="7">
        <f t="shared" si="125"/>
        <v>0</v>
      </c>
    </row>
    <row r="564" spans="1:9" x14ac:dyDescent="0.25">
      <c r="A564" s="80" t="s">
        <v>18</v>
      </c>
      <c r="B564" s="4"/>
      <c r="C564" s="106" t="s">
        <v>26</v>
      </c>
      <c r="D564" s="106" t="s">
        <v>160</v>
      </c>
      <c r="E564" s="106" t="s">
        <v>186</v>
      </c>
      <c r="F564" s="31">
        <v>800</v>
      </c>
      <c r="G564" s="9">
        <f>1269.8-491.6-4.3+1046.2</f>
        <v>1820.1</v>
      </c>
      <c r="H564" s="9">
        <v>0</v>
      </c>
      <c r="I564" s="7">
        <f t="shared" si="125"/>
        <v>0</v>
      </c>
    </row>
    <row r="565" spans="1:9" x14ac:dyDescent="0.25">
      <c r="A565" s="80" t="s">
        <v>85</v>
      </c>
      <c r="B565" s="4"/>
      <c r="C565" s="106" t="s">
        <v>26</v>
      </c>
      <c r="D565" s="106" t="s">
        <v>86</v>
      </c>
      <c r="E565" s="106"/>
      <c r="F565" s="31"/>
      <c r="G565" s="9">
        <f>SUM(G566)+G575</f>
        <v>6241</v>
      </c>
      <c r="H565" s="9">
        <f t="shared" ref="H565" si="139">SUM(H566)+H575</f>
        <v>6083.2999999999993</v>
      </c>
      <c r="I565" s="7">
        <f t="shared" si="125"/>
        <v>97.473161352347375</v>
      </c>
    </row>
    <row r="566" spans="1:9" ht="31.5" x14ac:dyDescent="0.25">
      <c r="A566" s="80" t="s">
        <v>534</v>
      </c>
      <c r="B566" s="4"/>
      <c r="C566" s="106" t="s">
        <v>26</v>
      </c>
      <c r="D566" s="106" t="s">
        <v>86</v>
      </c>
      <c r="E566" s="31" t="s">
        <v>184</v>
      </c>
      <c r="F566" s="31"/>
      <c r="G566" s="9">
        <f>SUM(G567+G570+G572)</f>
        <v>6241</v>
      </c>
      <c r="H566" s="9">
        <f>SUM(H567+H570+H572)</f>
        <v>6083.2999999999993</v>
      </c>
      <c r="I566" s="7">
        <f t="shared" si="125"/>
        <v>97.473161352347375</v>
      </c>
    </row>
    <row r="567" spans="1:9" x14ac:dyDescent="0.25">
      <c r="A567" s="80" t="s">
        <v>87</v>
      </c>
      <c r="B567" s="4"/>
      <c r="C567" s="106" t="s">
        <v>26</v>
      </c>
      <c r="D567" s="106" t="s">
        <v>86</v>
      </c>
      <c r="E567" s="31" t="s">
        <v>187</v>
      </c>
      <c r="F567" s="31"/>
      <c r="G567" s="9">
        <f>SUM(G568:G569)</f>
        <v>142.5</v>
      </c>
      <c r="H567" s="9">
        <f>SUM(H568:H569)</f>
        <v>127.60000000000001</v>
      </c>
      <c r="I567" s="7">
        <f t="shared" si="125"/>
        <v>89.543859649122808</v>
      </c>
    </row>
    <row r="568" spans="1:9" ht="31.5" x14ac:dyDescent="0.25">
      <c r="A568" s="80" t="s">
        <v>44</v>
      </c>
      <c r="B568" s="4"/>
      <c r="C568" s="106" t="s">
        <v>26</v>
      </c>
      <c r="D568" s="106" t="s">
        <v>86</v>
      </c>
      <c r="E568" s="31" t="s">
        <v>187</v>
      </c>
      <c r="F568" s="31">
        <v>200</v>
      </c>
      <c r="G568" s="9">
        <v>141.1</v>
      </c>
      <c r="H568" s="9">
        <v>126.2</v>
      </c>
      <c r="I568" s="7">
        <f t="shared" si="125"/>
        <v>89.4401133947555</v>
      </c>
    </row>
    <row r="569" spans="1:9" ht="13.5" customHeight="1" x14ac:dyDescent="0.25">
      <c r="A569" s="80" t="s">
        <v>18</v>
      </c>
      <c r="B569" s="4"/>
      <c r="C569" s="106" t="s">
        <v>26</v>
      </c>
      <c r="D569" s="106" t="s">
        <v>86</v>
      </c>
      <c r="E569" s="31" t="s">
        <v>187</v>
      </c>
      <c r="F569" s="31">
        <v>800</v>
      </c>
      <c r="G569" s="9">
        <v>1.4</v>
      </c>
      <c r="H569" s="9">
        <v>1.4</v>
      </c>
      <c r="I569" s="7">
        <f t="shared" si="125"/>
        <v>100</v>
      </c>
    </row>
    <row r="570" spans="1:9" ht="31.5" x14ac:dyDescent="0.25">
      <c r="A570" s="80" t="s">
        <v>89</v>
      </c>
      <c r="B570" s="4"/>
      <c r="C570" s="106" t="s">
        <v>26</v>
      </c>
      <c r="D570" s="106" t="s">
        <v>86</v>
      </c>
      <c r="E570" s="31" t="s">
        <v>188</v>
      </c>
      <c r="F570" s="31"/>
      <c r="G570" s="9">
        <f>SUM(G571)</f>
        <v>214.8</v>
      </c>
      <c r="H570" s="9">
        <f>SUM(H571)</f>
        <v>209.3</v>
      </c>
      <c r="I570" s="7">
        <f t="shared" si="125"/>
        <v>97.439478584729983</v>
      </c>
    </row>
    <row r="571" spans="1:9" ht="31.5" x14ac:dyDescent="0.25">
      <c r="A571" s="80" t="s">
        <v>44</v>
      </c>
      <c r="B571" s="4"/>
      <c r="C571" s="106" t="s">
        <v>26</v>
      </c>
      <c r="D571" s="106" t="s">
        <v>86</v>
      </c>
      <c r="E571" s="31" t="s">
        <v>188</v>
      </c>
      <c r="F571" s="31">
        <v>200</v>
      </c>
      <c r="G571" s="9">
        <v>214.8</v>
      </c>
      <c r="H571" s="9">
        <v>209.3</v>
      </c>
      <c r="I571" s="7">
        <f t="shared" si="125"/>
        <v>97.439478584729983</v>
      </c>
    </row>
    <row r="572" spans="1:9" ht="31.5" x14ac:dyDescent="0.25">
      <c r="A572" s="80" t="s">
        <v>90</v>
      </c>
      <c r="B572" s="4"/>
      <c r="C572" s="106" t="s">
        <v>26</v>
      </c>
      <c r="D572" s="106" t="s">
        <v>86</v>
      </c>
      <c r="E572" s="31" t="s">
        <v>189</v>
      </c>
      <c r="F572" s="31"/>
      <c r="G572" s="9">
        <f>SUM(G573:G574)</f>
        <v>5883.7</v>
      </c>
      <c r="H572" s="9">
        <f>SUM(H573:H574)</f>
        <v>5746.4</v>
      </c>
      <c r="I572" s="7">
        <f t="shared" si="125"/>
        <v>97.666434386525481</v>
      </c>
    </row>
    <row r="573" spans="1:9" ht="31.5" x14ac:dyDescent="0.25">
      <c r="A573" s="80" t="s">
        <v>44</v>
      </c>
      <c r="B573" s="4"/>
      <c r="C573" s="106" t="s">
        <v>26</v>
      </c>
      <c r="D573" s="106" t="s">
        <v>86</v>
      </c>
      <c r="E573" s="31" t="s">
        <v>189</v>
      </c>
      <c r="F573" s="31">
        <v>200</v>
      </c>
      <c r="G573" s="9">
        <v>5883.7</v>
      </c>
      <c r="H573" s="9">
        <v>5746.4</v>
      </c>
      <c r="I573" s="7">
        <f t="shared" si="125"/>
        <v>97.666434386525481</v>
      </c>
    </row>
    <row r="574" spans="1:9" ht="21.75" hidden="1" customHeight="1" x14ac:dyDescent="0.25">
      <c r="A574" s="80" t="s">
        <v>18</v>
      </c>
      <c r="B574" s="4"/>
      <c r="C574" s="106" t="s">
        <v>26</v>
      </c>
      <c r="D574" s="106" t="s">
        <v>86</v>
      </c>
      <c r="E574" s="31" t="s">
        <v>189</v>
      </c>
      <c r="F574" s="31">
        <v>800</v>
      </c>
      <c r="G574" s="9"/>
      <c r="H574" s="9"/>
      <c r="I574" s="7" t="e">
        <f t="shared" si="125"/>
        <v>#DIV/0!</v>
      </c>
    </row>
    <row r="575" spans="1:9" hidden="1" x14ac:dyDescent="0.25">
      <c r="A575" s="80" t="s">
        <v>470</v>
      </c>
      <c r="B575" s="4"/>
      <c r="C575" s="106" t="s">
        <v>26</v>
      </c>
      <c r="D575" s="106" t="s">
        <v>86</v>
      </c>
      <c r="E575" s="106" t="s">
        <v>182</v>
      </c>
      <c r="F575" s="31"/>
      <c r="G575" s="9">
        <f t="shared" ref="G575:H576" si="140">SUM(G576)</f>
        <v>0</v>
      </c>
      <c r="H575" s="9">
        <f t="shared" si="140"/>
        <v>0</v>
      </c>
      <c r="I575" s="7" t="e">
        <f t="shared" si="125"/>
        <v>#DIV/0!</v>
      </c>
    </row>
    <row r="576" spans="1:9" ht="47.25" hidden="1" x14ac:dyDescent="0.25">
      <c r="A576" s="80" t="s">
        <v>839</v>
      </c>
      <c r="B576" s="4"/>
      <c r="C576" s="106" t="s">
        <v>26</v>
      </c>
      <c r="D576" s="106" t="s">
        <v>86</v>
      </c>
      <c r="E576" s="106" t="s">
        <v>190</v>
      </c>
      <c r="F576" s="31"/>
      <c r="G576" s="9">
        <f t="shared" si="140"/>
        <v>0</v>
      </c>
      <c r="H576" s="9">
        <f t="shared" si="140"/>
        <v>0</v>
      </c>
      <c r="I576" s="7" t="e">
        <f t="shared" si="125"/>
        <v>#DIV/0!</v>
      </c>
    </row>
    <row r="577" spans="1:9" hidden="1" x14ac:dyDescent="0.25">
      <c r="A577" s="80" t="s">
        <v>18</v>
      </c>
      <c r="B577" s="4"/>
      <c r="C577" s="106" t="s">
        <v>26</v>
      </c>
      <c r="D577" s="106" t="s">
        <v>86</v>
      </c>
      <c r="E577" s="106" t="s">
        <v>190</v>
      </c>
      <c r="F577" s="31">
        <v>800</v>
      </c>
      <c r="G577" s="9"/>
      <c r="H577" s="9"/>
      <c r="I577" s="7" t="e">
        <f t="shared" si="125"/>
        <v>#DIV/0!</v>
      </c>
    </row>
    <row r="578" spans="1:9" x14ac:dyDescent="0.25">
      <c r="A578" s="2" t="s">
        <v>805</v>
      </c>
      <c r="B578" s="22"/>
      <c r="C578" s="106" t="s">
        <v>105</v>
      </c>
      <c r="D578" s="106" t="s">
        <v>159</v>
      </c>
      <c r="E578" s="106"/>
      <c r="F578" s="31"/>
      <c r="G578" s="9">
        <f>SUM(G579)</f>
        <v>68</v>
      </c>
      <c r="H578" s="9">
        <f t="shared" ref="H578" si="141">SUM(H579)</f>
        <v>68</v>
      </c>
      <c r="I578" s="7">
        <f t="shared" si="125"/>
        <v>100</v>
      </c>
    </row>
    <row r="579" spans="1:9" ht="31.5" x14ac:dyDescent="0.25">
      <c r="A579" s="80" t="s">
        <v>534</v>
      </c>
      <c r="B579" s="22"/>
      <c r="C579" s="106" t="s">
        <v>105</v>
      </c>
      <c r="D579" s="106" t="s">
        <v>159</v>
      </c>
      <c r="E579" s="31" t="s">
        <v>184</v>
      </c>
      <c r="F579" s="31"/>
      <c r="G579" s="9">
        <f>SUM(G580)</f>
        <v>68</v>
      </c>
      <c r="H579" s="9">
        <f t="shared" ref="H579" si="142">SUM(H580)</f>
        <v>68</v>
      </c>
      <c r="I579" s="7">
        <f t="shared" si="125"/>
        <v>100</v>
      </c>
    </row>
    <row r="580" spans="1:9" ht="31.5" x14ac:dyDescent="0.25">
      <c r="A580" s="80" t="s">
        <v>90</v>
      </c>
      <c r="B580" s="22"/>
      <c r="C580" s="106" t="s">
        <v>105</v>
      </c>
      <c r="D580" s="106" t="s">
        <v>159</v>
      </c>
      <c r="E580" s="31" t="s">
        <v>189</v>
      </c>
      <c r="F580" s="31"/>
      <c r="G580" s="9">
        <f>SUM(G581)</f>
        <v>68</v>
      </c>
      <c r="H580" s="9">
        <f t="shared" ref="H580" si="143">SUM(H581)</f>
        <v>68</v>
      </c>
      <c r="I580" s="7">
        <f t="shared" si="125"/>
        <v>100</v>
      </c>
    </row>
    <row r="581" spans="1:9" ht="31.5" x14ac:dyDescent="0.25">
      <c r="A581" s="80" t="s">
        <v>44</v>
      </c>
      <c r="B581" s="22"/>
      <c r="C581" s="106" t="s">
        <v>105</v>
      </c>
      <c r="D581" s="106" t="s">
        <v>159</v>
      </c>
      <c r="E581" s="31" t="s">
        <v>189</v>
      </c>
      <c r="F581" s="31">
        <v>200</v>
      </c>
      <c r="G581" s="9">
        <v>68</v>
      </c>
      <c r="H581" s="9">
        <v>68</v>
      </c>
      <c r="I581" s="7">
        <f t="shared" si="125"/>
        <v>100</v>
      </c>
    </row>
    <row r="582" spans="1:9" hidden="1" x14ac:dyDescent="0.25">
      <c r="A582" s="80" t="s">
        <v>22</v>
      </c>
      <c r="B582" s="4"/>
      <c r="C582" s="106" t="s">
        <v>23</v>
      </c>
      <c r="D582" s="106"/>
      <c r="E582" s="31"/>
      <c r="F582" s="31"/>
      <c r="G582" s="9">
        <f t="shared" ref="G582:H585" si="144">SUM(G583)</f>
        <v>0</v>
      </c>
      <c r="H582" s="9">
        <f t="shared" si="144"/>
        <v>0</v>
      </c>
      <c r="I582" s="7" t="e">
        <f t="shared" si="125"/>
        <v>#DIV/0!</v>
      </c>
    </row>
    <row r="583" spans="1:9" hidden="1" x14ac:dyDescent="0.25">
      <c r="A583" s="80" t="s">
        <v>69</v>
      </c>
      <c r="B583" s="4"/>
      <c r="C583" s="106" t="s">
        <v>23</v>
      </c>
      <c r="D583" s="106" t="s">
        <v>70</v>
      </c>
      <c r="E583" s="31"/>
      <c r="F583" s="31"/>
      <c r="G583" s="9">
        <f t="shared" si="144"/>
        <v>0</v>
      </c>
      <c r="H583" s="9">
        <f t="shared" si="144"/>
        <v>0</v>
      </c>
      <c r="I583" s="7" t="e">
        <f t="shared" ref="I583:I646" si="145">SUM(H583/G583*100)</f>
        <v>#DIV/0!</v>
      </c>
    </row>
    <row r="584" spans="1:9" hidden="1" x14ac:dyDescent="0.25">
      <c r="A584" s="80" t="s">
        <v>470</v>
      </c>
      <c r="B584" s="4"/>
      <c r="C584" s="106" t="s">
        <v>23</v>
      </c>
      <c r="D584" s="106" t="s">
        <v>70</v>
      </c>
      <c r="E584" s="106" t="s">
        <v>182</v>
      </c>
      <c r="F584" s="31"/>
      <c r="G584" s="9">
        <f t="shared" si="144"/>
        <v>0</v>
      </c>
      <c r="H584" s="9">
        <f t="shared" si="144"/>
        <v>0</v>
      </c>
      <c r="I584" s="7" t="e">
        <f t="shared" si="145"/>
        <v>#DIV/0!</v>
      </c>
    </row>
    <row r="585" spans="1:9" ht="31.5" hidden="1" x14ac:dyDescent="0.25">
      <c r="A585" s="80" t="s">
        <v>838</v>
      </c>
      <c r="B585" s="4"/>
      <c r="C585" s="106" t="s">
        <v>23</v>
      </c>
      <c r="D585" s="106" t="s">
        <v>70</v>
      </c>
      <c r="E585" s="31" t="s">
        <v>191</v>
      </c>
      <c r="F585" s="31"/>
      <c r="G585" s="9">
        <f t="shared" si="144"/>
        <v>0</v>
      </c>
      <c r="H585" s="9">
        <f t="shared" si="144"/>
        <v>0</v>
      </c>
      <c r="I585" s="7" t="e">
        <f t="shared" si="145"/>
        <v>#DIV/0!</v>
      </c>
    </row>
    <row r="586" spans="1:9" hidden="1" x14ac:dyDescent="0.25">
      <c r="A586" s="80" t="s">
        <v>18</v>
      </c>
      <c r="B586" s="4"/>
      <c r="C586" s="106" t="s">
        <v>23</v>
      </c>
      <c r="D586" s="106" t="s">
        <v>70</v>
      </c>
      <c r="E586" s="31" t="s">
        <v>191</v>
      </c>
      <c r="F586" s="31">
        <v>800</v>
      </c>
      <c r="G586" s="9">
        <v>0</v>
      </c>
      <c r="H586" s="9"/>
      <c r="I586" s="7" t="e">
        <f t="shared" si="145"/>
        <v>#DIV/0!</v>
      </c>
    </row>
    <row r="587" spans="1:9" hidden="1" x14ac:dyDescent="0.25">
      <c r="A587" s="80" t="s">
        <v>757</v>
      </c>
      <c r="B587" s="4"/>
      <c r="C587" s="106" t="s">
        <v>86</v>
      </c>
      <c r="D587" s="106"/>
      <c r="E587" s="31"/>
      <c r="F587" s="31"/>
      <c r="G587" s="9">
        <f>SUM(G588)</f>
        <v>0</v>
      </c>
      <c r="H587" s="9">
        <f t="shared" ref="H587:H590" si="146">SUM(H588)</f>
        <v>0</v>
      </c>
      <c r="I587" s="7" t="e">
        <f t="shared" si="145"/>
        <v>#DIV/0!</v>
      </c>
    </row>
    <row r="588" spans="1:9" hidden="1" x14ac:dyDescent="0.25">
      <c r="A588" s="80" t="s">
        <v>758</v>
      </c>
      <c r="B588" s="4"/>
      <c r="C588" s="106" t="s">
        <v>86</v>
      </c>
      <c r="D588" s="106" t="s">
        <v>26</v>
      </c>
      <c r="E588" s="31"/>
      <c r="F588" s="31"/>
      <c r="G588" s="9">
        <f>SUM(G589)</f>
        <v>0</v>
      </c>
      <c r="H588" s="9">
        <f t="shared" si="146"/>
        <v>0</v>
      </c>
      <c r="I588" s="7" t="e">
        <f t="shared" si="145"/>
        <v>#DIV/0!</v>
      </c>
    </row>
    <row r="589" spans="1:9" ht="31.5" hidden="1" x14ac:dyDescent="0.25">
      <c r="A589" s="80" t="s">
        <v>788</v>
      </c>
      <c r="B589" s="4"/>
      <c r="C589" s="106" t="s">
        <v>86</v>
      </c>
      <c r="D589" s="106" t="s">
        <v>26</v>
      </c>
      <c r="E589" s="31" t="s">
        <v>184</v>
      </c>
      <c r="F589" s="31"/>
      <c r="G589" s="9">
        <f>SUM(G590)</f>
        <v>0</v>
      </c>
      <c r="H589" s="9">
        <f t="shared" si="146"/>
        <v>0</v>
      </c>
      <c r="I589" s="7" t="e">
        <f t="shared" si="145"/>
        <v>#DIV/0!</v>
      </c>
    </row>
    <row r="590" spans="1:9" hidden="1" x14ac:dyDescent="0.25">
      <c r="A590" s="80" t="s">
        <v>759</v>
      </c>
      <c r="B590" s="4"/>
      <c r="C590" s="106" t="s">
        <v>86</v>
      </c>
      <c r="D590" s="106" t="s">
        <v>26</v>
      </c>
      <c r="E590" s="31" t="s">
        <v>760</v>
      </c>
      <c r="F590" s="31"/>
      <c r="G590" s="9">
        <f>SUM(G591)</f>
        <v>0</v>
      </c>
      <c r="H590" s="9">
        <f t="shared" si="146"/>
        <v>0</v>
      </c>
      <c r="I590" s="7" t="e">
        <f t="shared" si="145"/>
        <v>#DIV/0!</v>
      </c>
    </row>
    <row r="591" spans="1:9" hidden="1" x14ac:dyDescent="0.25">
      <c r="A591" s="80" t="s">
        <v>761</v>
      </c>
      <c r="B591" s="4"/>
      <c r="C591" s="106" t="s">
        <v>86</v>
      </c>
      <c r="D591" s="106" t="s">
        <v>26</v>
      </c>
      <c r="E591" s="31" t="s">
        <v>760</v>
      </c>
      <c r="F591" s="31">
        <v>700</v>
      </c>
      <c r="G591" s="9"/>
      <c r="H591" s="9"/>
      <c r="I591" s="7" t="e">
        <f t="shared" si="145"/>
        <v>#DIV/0!</v>
      </c>
    </row>
    <row r="592" spans="1:9" ht="31.5" x14ac:dyDescent="0.25">
      <c r="A592" s="23" t="s">
        <v>6</v>
      </c>
      <c r="B592" s="38" t="s">
        <v>7</v>
      </c>
      <c r="C592" s="29"/>
      <c r="D592" s="29"/>
      <c r="E592" s="29"/>
      <c r="F592" s="29"/>
      <c r="G592" s="10">
        <f>SUM(G593+G615)</f>
        <v>1012123.1</v>
      </c>
      <c r="H592" s="10">
        <f>SUM(H593+H615)</f>
        <v>1000707.1</v>
      </c>
      <c r="I592" s="26">
        <f t="shared" si="145"/>
        <v>98.872073960173424</v>
      </c>
    </row>
    <row r="593" spans="1:9" x14ac:dyDescent="0.25">
      <c r="A593" s="80" t="s">
        <v>104</v>
      </c>
      <c r="B593" s="4"/>
      <c r="C593" s="4" t="s">
        <v>105</v>
      </c>
      <c r="D593" s="4"/>
      <c r="E593" s="4"/>
      <c r="F593" s="4"/>
      <c r="G593" s="7">
        <f>SUM(G608)+G594</f>
        <v>179.6</v>
      </c>
      <c r="H593" s="7">
        <f>SUM(H608)+H594</f>
        <v>179.6</v>
      </c>
      <c r="I593" s="7">
        <f t="shared" si="145"/>
        <v>100</v>
      </c>
    </row>
    <row r="594" spans="1:9" x14ac:dyDescent="0.25">
      <c r="A594" s="2" t="s">
        <v>741</v>
      </c>
      <c r="B594" s="22"/>
      <c r="C594" s="106" t="s">
        <v>105</v>
      </c>
      <c r="D594" s="106" t="s">
        <v>159</v>
      </c>
      <c r="E594" s="4"/>
      <c r="F594" s="4"/>
      <c r="G594" s="7">
        <f>SUM(G597+G599)</f>
        <v>81.5</v>
      </c>
      <c r="H594" s="7">
        <f t="shared" ref="H594" si="147">SUM(H597+H599)</f>
        <v>81.5</v>
      </c>
      <c r="I594" s="7">
        <f t="shared" si="145"/>
        <v>100</v>
      </c>
    </row>
    <row r="595" spans="1:9" ht="31.5" x14ac:dyDescent="0.25">
      <c r="A595" s="122" t="s">
        <v>442</v>
      </c>
      <c r="B595" s="123"/>
      <c r="C595" s="123" t="s">
        <v>105</v>
      </c>
      <c r="D595" s="123" t="s">
        <v>159</v>
      </c>
      <c r="E595" s="123" t="s">
        <v>339</v>
      </c>
      <c r="F595" s="4"/>
      <c r="G595" s="7">
        <f>SUM(G596)</f>
        <v>48</v>
      </c>
      <c r="H595" s="7">
        <f>SUM(H596)</f>
        <v>48</v>
      </c>
      <c r="I595" s="7">
        <f t="shared" si="145"/>
        <v>100</v>
      </c>
    </row>
    <row r="596" spans="1:9" x14ac:dyDescent="0.25">
      <c r="A596" s="122" t="s">
        <v>348</v>
      </c>
      <c r="B596" s="123"/>
      <c r="C596" s="123" t="s">
        <v>105</v>
      </c>
      <c r="D596" s="123" t="s">
        <v>159</v>
      </c>
      <c r="E596" s="123" t="s">
        <v>340</v>
      </c>
      <c r="F596" s="4"/>
      <c r="G596" s="7">
        <f>SUM(G597)</f>
        <v>48</v>
      </c>
      <c r="H596" s="7">
        <f>SUM(H597)</f>
        <v>48</v>
      </c>
      <c r="I596" s="7">
        <f t="shared" si="145"/>
        <v>100</v>
      </c>
    </row>
    <row r="597" spans="1:9" ht="47.25" x14ac:dyDescent="0.25">
      <c r="A597" s="80" t="s">
        <v>362</v>
      </c>
      <c r="B597" s="81"/>
      <c r="C597" s="106" t="s">
        <v>105</v>
      </c>
      <c r="D597" s="106" t="s">
        <v>159</v>
      </c>
      <c r="E597" s="31" t="s">
        <v>498</v>
      </c>
      <c r="F597" s="4"/>
      <c r="G597" s="7">
        <f>SUM(G598)</f>
        <v>48</v>
      </c>
      <c r="H597" s="7">
        <f t="shared" ref="H597" si="148">SUM(H598)</f>
        <v>48</v>
      </c>
      <c r="I597" s="7">
        <f t="shared" si="145"/>
        <v>100</v>
      </c>
    </row>
    <row r="598" spans="1:9" ht="31.5" x14ac:dyDescent="0.25">
      <c r="A598" s="80" t="s">
        <v>44</v>
      </c>
      <c r="B598" s="4"/>
      <c r="C598" s="106" t="s">
        <v>105</v>
      </c>
      <c r="D598" s="106" t="s">
        <v>159</v>
      </c>
      <c r="E598" s="31" t="s">
        <v>498</v>
      </c>
      <c r="F598" s="4" t="s">
        <v>83</v>
      </c>
      <c r="G598" s="7">
        <v>48</v>
      </c>
      <c r="H598" s="7">
        <v>48</v>
      </c>
      <c r="I598" s="7">
        <f t="shared" si="145"/>
        <v>100</v>
      </c>
    </row>
    <row r="599" spans="1:9" ht="31.5" x14ac:dyDescent="0.25">
      <c r="A599" s="116" t="s">
        <v>563</v>
      </c>
      <c r="B599" s="117"/>
      <c r="C599" s="117" t="s">
        <v>105</v>
      </c>
      <c r="D599" s="117" t="s">
        <v>159</v>
      </c>
      <c r="E599" s="117" t="s">
        <v>12</v>
      </c>
      <c r="F599" s="31"/>
      <c r="G599" s="7">
        <f>SUM(G605)+G600</f>
        <v>33.5</v>
      </c>
      <c r="H599" s="7">
        <f t="shared" ref="H599" si="149">SUM(H605)+H600</f>
        <v>33.5</v>
      </c>
      <c r="I599" s="7">
        <f t="shared" si="145"/>
        <v>100</v>
      </c>
    </row>
    <row r="600" spans="1:9" ht="31.5" x14ac:dyDescent="0.25">
      <c r="A600" s="122" t="s">
        <v>74</v>
      </c>
      <c r="B600" s="123"/>
      <c r="C600" s="123" t="s">
        <v>105</v>
      </c>
      <c r="D600" s="123" t="s">
        <v>159</v>
      </c>
      <c r="E600" s="31" t="s">
        <v>13</v>
      </c>
      <c r="F600" s="31"/>
      <c r="G600" s="7">
        <f>SUM(G601)</f>
        <v>31.5</v>
      </c>
      <c r="H600" s="7">
        <f t="shared" ref="H600:H603" si="150">SUM(H601)</f>
        <v>31.5</v>
      </c>
      <c r="I600" s="7">
        <f t="shared" si="145"/>
        <v>100</v>
      </c>
    </row>
    <row r="601" spans="1:9" ht="31.5" x14ac:dyDescent="0.25">
      <c r="A601" s="122" t="s">
        <v>37</v>
      </c>
      <c r="B601" s="123"/>
      <c r="C601" s="123" t="s">
        <v>105</v>
      </c>
      <c r="D601" s="123" t="s">
        <v>159</v>
      </c>
      <c r="E601" s="31" t="s">
        <v>38</v>
      </c>
      <c r="F601" s="31"/>
      <c r="G601" s="7">
        <f>SUM(G602)</f>
        <v>31.5</v>
      </c>
      <c r="H601" s="7">
        <f t="shared" si="150"/>
        <v>31.5</v>
      </c>
      <c r="I601" s="7">
        <f t="shared" si="145"/>
        <v>100</v>
      </c>
    </row>
    <row r="602" spans="1:9" x14ac:dyDescent="0.25">
      <c r="A602" s="122" t="s">
        <v>39</v>
      </c>
      <c r="B602" s="123"/>
      <c r="C602" s="123" t="s">
        <v>105</v>
      </c>
      <c r="D602" s="123" t="s">
        <v>159</v>
      </c>
      <c r="E602" s="31" t="s">
        <v>40</v>
      </c>
      <c r="F602" s="31"/>
      <c r="G602" s="7">
        <f>SUM(G603)</f>
        <v>31.5</v>
      </c>
      <c r="H602" s="7">
        <f t="shared" si="150"/>
        <v>31.5</v>
      </c>
      <c r="I602" s="7">
        <f t="shared" si="145"/>
        <v>100</v>
      </c>
    </row>
    <row r="603" spans="1:9" ht="31.5" x14ac:dyDescent="0.25">
      <c r="A603" s="122" t="s">
        <v>41</v>
      </c>
      <c r="B603" s="123"/>
      <c r="C603" s="123" t="s">
        <v>105</v>
      </c>
      <c r="D603" s="123" t="s">
        <v>159</v>
      </c>
      <c r="E603" s="31" t="s">
        <v>42</v>
      </c>
      <c r="F603" s="31"/>
      <c r="G603" s="7">
        <f>SUM(G604)</f>
        <v>31.5</v>
      </c>
      <c r="H603" s="7">
        <f t="shared" si="150"/>
        <v>31.5</v>
      </c>
      <c r="I603" s="7">
        <f t="shared" si="145"/>
        <v>100</v>
      </c>
    </row>
    <row r="604" spans="1:9" ht="31.5" x14ac:dyDescent="0.25">
      <c r="A604" s="122" t="s">
        <v>44</v>
      </c>
      <c r="B604" s="123"/>
      <c r="C604" s="123" t="s">
        <v>105</v>
      </c>
      <c r="D604" s="123" t="s">
        <v>159</v>
      </c>
      <c r="E604" s="31" t="s">
        <v>42</v>
      </c>
      <c r="F604" s="31">
        <v>200</v>
      </c>
      <c r="G604" s="7">
        <v>31.5</v>
      </c>
      <c r="H604" s="7">
        <v>31.5</v>
      </c>
      <c r="I604" s="7">
        <f t="shared" si="145"/>
        <v>100</v>
      </c>
    </row>
    <row r="605" spans="1:9" ht="31.5" x14ac:dyDescent="0.25">
      <c r="A605" s="116" t="s">
        <v>567</v>
      </c>
      <c r="B605" s="117"/>
      <c r="C605" s="117" t="s">
        <v>105</v>
      </c>
      <c r="D605" s="117" t="s">
        <v>159</v>
      </c>
      <c r="E605" s="117" t="s">
        <v>71</v>
      </c>
      <c r="F605" s="31"/>
      <c r="G605" s="7">
        <f>SUM(G606)</f>
        <v>2</v>
      </c>
      <c r="H605" s="7">
        <f t="shared" ref="H605" si="151">SUM(H606)</f>
        <v>2</v>
      </c>
      <c r="I605" s="7">
        <f t="shared" si="145"/>
        <v>100</v>
      </c>
    </row>
    <row r="606" spans="1:9" ht="31.5" x14ac:dyDescent="0.25">
      <c r="A606" s="80" t="s">
        <v>90</v>
      </c>
      <c r="B606" s="39"/>
      <c r="C606" s="106" t="s">
        <v>105</v>
      </c>
      <c r="D606" s="106" t="s">
        <v>159</v>
      </c>
      <c r="E606" s="31" t="s">
        <v>448</v>
      </c>
      <c r="F606" s="31"/>
      <c r="G606" s="7">
        <f>SUM(G607)</f>
        <v>2</v>
      </c>
      <c r="H606" s="7">
        <f t="shared" ref="H606" si="152">SUM(H607)</f>
        <v>2</v>
      </c>
      <c r="I606" s="7">
        <f t="shared" si="145"/>
        <v>100</v>
      </c>
    </row>
    <row r="607" spans="1:9" ht="31.5" x14ac:dyDescent="0.25">
      <c r="A607" s="80" t="s">
        <v>44</v>
      </c>
      <c r="B607" s="39"/>
      <c r="C607" s="106" t="s">
        <v>105</v>
      </c>
      <c r="D607" s="106" t="s">
        <v>159</v>
      </c>
      <c r="E607" s="31" t="s">
        <v>448</v>
      </c>
      <c r="F607" s="31">
        <v>200</v>
      </c>
      <c r="G607" s="7">
        <v>2</v>
      </c>
      <c r="H607" s="7">
        <v>2</v>
      </c>
      <c r="I607" s="7">
        <f t="shared" si="145"/>
        <v>100</v>
      </c>
    </row>
    <row r="608" spans="1:9" x14ac:dyDescent="0.25">
      <c r="A608" s="80" t="s">
        <v>319</v>
      </c>
      <c r="B608" s="4"/>
      <c r="C608" s="4" t="s">
        <v>105</v>
      </c>
      <c r="D608" s="4" t="s">
        <v>105</v>
      </c>
      <c r="E608" s="31"/>
      <c r="F608" s="31"/>
      <c r="G608" s="7">
        <f t="shared" ref="G608:H611" si="153">SUM(G609)</f>
        <v>98.1</v>
      </c>
      <c r="H608" s="7">
        <f t="shared" si="153"/>
        <v>98.1</v>
      </c>
      <c r="I608" s="7">
        <f t="shared" si="145"/>
        <v>100</v>
      </c>
    </row>
    <row r="609" spans="1:9" ht="31.5" x14ac:dyDescent="0.25">
      <c r="A609" s="80" t="s">
        <v>565</v>
      </c>
      <c r="B609" s="81"/>
      <c r="C609" s="106" t="s">
        <v>105</v>
      </c>
      <c r="D609" s="106" t="s">
        <v>105</v>
      </c>
      <c r="E609" s="31" t="s">
        <v>304</v>
      </c>
      <c r="F609" s="31"/>
      <c r="G609" s="7">
        <f t="shared" si="153"/>
        <v>98.1</v>
      </c>
      <c r="H609" s="7">
        <f t="shared" si="153"/>
        <v>98.1</v>
      </c>
      <c r="I609" s="7">
        <f t="shared" si="145"/>
        <v>100</v>
      </c>
    </row>
    <row r="610" spans="1:9" ht="31.5" x14ac:dyDescent="0.25">
      <c r="A610" s="80" t="s">
        <v>458</v>
      </c>
      <c r="B610" s="4"/>
      <c r="C610" s="4" t="s">
        <v>105</v>
      </c>
      <c r="D610" s="4" t="s">
        <v>105</v>
      </c>
      <c r="E610" s="4" t="s">
        <v>323</v>
      </c>
      <c r="F610" s="4"/>
      <c r="G610" s="7">
        <f t="shared" si="153"/>
        <v>98.1</v>
      </c>
      <c r="H610" s="7">
        <f t="shared" si="153"/>
        <v>98.1</v>
      </c>
      <c r="I610" s="7">
        <f t="shared" si="145"/>
        <v>100</v>
      </c>
    </row>
    <row r="611" spans="1:9" x14ac:dyDescent="0.25">
      <c r="A611" s="80" t="s">
        <v>27</v>
      </c>
      <c r="B611" s="4"/>
      <c r="C611" s="4" t="s">
        <v>105</v>
      </c>
      <c r="D611" s="4" t="s">
        <v>105</v>
      </c>
      <c r="E611" s="4" t="s">
        <v>324</v>
      </c>
      <c r="F611" s="4"/>
      <c r="G611" s="7">
        <f t="shared" si="153"/>
        <v>98.1</v>
      </c>
      <c r="H611" s="7">
        <f t="shared" si="153"/>
        <v>98.1</v>
      </c>
      <c r="I611" s="7">
        <f t="shared" si="145"/>
        <v>100</v>
      </c>
    </row>
    <row r="612" spans="1:9" ht="31.5" x14ac:dyDescent="0.25">
      <c r="A612" s="80" t="s">
        <v>325</v>
      </c>
      <c r="B612" s="31"/>
      <c r="C612" s="4" t="s">
        <v>105</v>
      </c>
      <c r="D612" s="4" t="s">
        <v>105</v>
      </c>
      <c r="E612" s="4" t="s">
        <v>326</v>
      </c>
      <c r="F612" s="4"/>
      <c r="G612" s="7">
        <f>SUM(G613:G614)</f>
        <v>98.1</v>
      </c>
      <c r="H612" s="7">
        <f>SUM(H613:H614)</f>
        <v>98.1</v>
      </c>
      <c r="I612" s="7">
        <f t="shared" si="145"/>
        <v>100</v>
      </c>
    </row>
    <row r="613" spans="1:9" ht="47.25" x14ac:dyDescent="0.25">
      <c r="A613" s="80" t="s">
        <v>43</v>
      </c>
      <c r="B613" s="31"/>
      <c r="C613" s="4" t="s">
        <v>105</v>
      </c>
      <c r="D613" s="4" t="s">
        <v>105</v>
      </c>
      <c r="E613" s="4" t="s">
        <v>326</v>
      </c>
      <c r="F613" s="4" t="s">
        <v>81</v>
      </c>
      <c r="G613" s="7">
        <v>74.5</v>
      </c>
      <c r="H613" s="7">
        <v>74.5</v>
      </c>
      <c r="I613" s="7">
        <f t="shared" si="145"/>
        <v>100</v>
      </c>
    </row>
    <row r="614" spans="1:9" ht="31.5" x14ac:dyDescent="0.25">
      <c r="A614" s="80" t="s">
        <v>44</v>
      </c>
      <c r="B614" s="4"/>
      <c r="C614" s="4" t="s">
        <v>105</v>
      </c>
      <c r="D614" s="4" t="s">
        <v>105</v>
      </c>
      <c r="E614" s="4" t="s">
        <v>326</v>
      </c>
      <c r="F614" s="22">
        <v>200</v>
      </c>
      <c r="G614" s="7">
        <v>23.6</v>
      </c>
      <c r="H614" s="7">
        <v>23.6</v>
      </c>
      <c r="I614" s="7">
        <f t="shared" si="145"/>
        <v>100</v>
      </c>
    </row>
    <row r="615" spans="1:9" x14ac:dyDescent="0.25">
      <c r="A615" s="80" t="s">
        <v>22</v>
      </c>
      <c r="B615" s="81"/>
      <c r="C615" s="106" t="s">
        <v>23</v>
      </c>
      <c r="D615" s="106" t="s">
        <v>24</v>
      </c>
      <c r="E615" s="31"/>
      <c r="F615" s="31"/>
      <c r="G615" s="9">
        <f>G616+G623+G643+G757+G730</f>
        <v>1011943.5</v>
      </c>
      <c r="H615" s="9">
        <f>H616+H623+H643+H757+H730</f>
        <v>1000527.5</v>
      </c>
      <c r="I615" s="7">
        <f t="shared" si="145"/>
        <v>98.871873775561582</v>
      </c>
    </row>
    <row r="616" spans="1:9" x14ac:dyDescent="0.25">
      <c r="A616" s="80" t="s">
        <v>25</v>
      </c>
      <c r="B616" s="81"/>
      <c r="C616" s="106" t="s">
        <v>23</v>
      </c>
      <c r="D616" s="106" t="s">
        <v>26</v>
      </c>
      <c r="E616" s="31"/>
      <c r="F616" s="31"/>
      <c r="G616" s="9">
        <f t="shared" ref="G616:H618" si="154">G617</f>
        <v>16018.5</v>
      </c>
      <c r="H616" s="9">
        <f t="shared" si="154"/>
        <v>16007.7</v>
      </c>
      <c r="I616" s="7">
        <f t="shared" si="145"/>
        <v>99.932577956737518</v>
      </c>
    </row>
    <row r="617" spans="1:9" ht="31.5" x14ac:dyDescent="0.25">
      <c r="A617" s="80" t="s">
        <v>563</v>
      </c>
      <c r="B617" s="81"/>
      <c r="C617" s="106" t="s">
        <v>23</v>
      </c>
      <c r="D617" s="106" t="s">
        <v>26</v>
      </c>
      <c r="E617" s="31" t="s">
        <v>12</v>
      </c>
      <c r="F617" s="31"/>
      <c r="G617" s="9">
        <f t="shared" si="154"/>
        <v>16018.5</v>
      </c>
      <c r="H617" s="9">
        <f t="shared" si="154"/>
        <v>16007.7</v>
      </c>
      <c r="I617" s="7">
        <f t="shared" si="145"/>
        <v>99.932577956737518</v>
      </c>
    </row>
    <row r="618" spans="1:9" ht="31.5" x14ac:dyDescent="0.25">
      <c r="A618" s="80" t="s">
        <v>74</v>
      </c>
      <c r="B618" s="81"/>
      <c r="C618" s="106" t="s">
        <v>23</v>
      </c>
      <c r="D618" s="106" t="s">
        <v>26</v>
      </c>
      <c r="E618" s="31" t="s">
        <v>13</v>
      </c>
      <c r="F618" s="31"/>
      <c r="G618" s="9">
        <f t="shared" si="154"/>
        <v>16018.5</v>
      </c>
      <c r="H618" s="9">
        <f t="shared" si="154"/>
        <v>16007.7</v>
      </c>
      <c r="I618" s="7">
        <f t="shared" si="145"/>
        <v>99.932577956737518</v>
      </c>
    </row>
    <row r="619" spans="1:9" x14ac:dyDescent="0.25">
      <c r="A619" s="80" t="s">
        <v>27</v>
      </c>
      <c r="B619" s="81"/>
      <c r="C619" s="106" t="s">
        <v>23</v>
      </c>
      <c r="D619" s="106" t="s">
        <v>26</v>
      </c>
      <c r="E619" s="31" t="s">
        <v>28</v>
      </c>
      <c r="F619" s="31"/>
      <c r="G619" s="9">
        <f>SUM(G620)</f>
        <v>16018.5</v>
      </c>
      <c r="H619" s="9">
        <f>SUM(H620)</f>
        <v>16007.7</v>
      </c>
      <c r="I619" s="7">
        <f t="shared" si="145"/>
        <v>99.932577956737518</v>
      </c>
    </row>
    <row r="620" spans="1:9" x14ac:dyDescent="0.25">
      <c r="A620" s="80" t="s">
        <v>30</v>
      </c>
      <c r="B620" s="81"/>
      <c r="C620" s="106" t="s">
        <v>23</v>
      </c>
      <c r="D620" s="106" t="s">
        <v>26</v>
      </c>
      <c r="E620" s="31" t="s">
        <v>31</v>
      </c>
      <c r="F620" s="31"/>
      <c r="G620" s="9">
        <f t="shared" ref="G620:H621" si="155">G621</f>
        <v>16018.5</v>
      </c>
      <c r="H620" s="9">
        <f t="shared" si="155"/>
        <v>16007.7</v>
      </c>
      <c r="I620" s="7">
        <f t="shared" si="145"/>
        <v>99.932577956737518</v>
      </c>
    </row>
    <row r="621" spans="1:9" ht="31.5" x14ac:dyDescent="0.25">
      <c r="A621" s="80" t="s">
        <v>32</v>
      </c>
      <c r="B621" s="81"/>
      <c r="C621" s="106" t="s">
        <v>23</v>
      </c>
      <c r="D621" s="106" t="s">
        <v>26</v>
      </c>
      <c r="E621" s="31" t="s">
        <v>33</v>
      </c>
      <c r="F621" s="31"/>
      <c r="G621" s="9">
        <f t="shared" si="155"/>
        <v>16018.5</v>
      </c>
      <c r="H621" s="9">
        <f t="shared" si="155"/>
        <v>16007.7</v>
      </c>
      <c r="I621" s="7">
        <f t="shared" si="145"/>
        <v>99.932577956737518</v>
      </c>
    </row>
    <row r="622" spans="1:9" x14ac:dyDescent="0.25">
      <c r="A622" s="80" t="s">
        <v>34</v>
      </c>
      <c r="B622" s="81"/>
      <c r="C622" s="106" t="s">
        <v>23</v>
      </c>
      <c r="D622" s="106" t="s">
        <v>26</v>
      </c>
      <c r="E622" s="31" t="s">
        <v>33</v>
      </c>
      <c r="F622" s="31">
        <v>300</v>
      </c>
      <c r="G622" s="9">
        <v>16018.5</v>
      </c>
      <c r="H622" s="9">
        <v>16007.7</v>
      </c>
      <c r="I622" s="7">
        <f t="shared" si="145"/>
        <v>99.932577956737518</v>
      </c>
    </row>
    <row r="623" spans="1:9" x14ac:dyDescent="0.25">
      <c r="A623" s="80" t="s">
        <v>35</v>
      </c>
      <c r="B623" s="81"/>
      <c r="C623" s="106" t="s">
        <v>23</v>
      </c>
      <c r="D623" s="106" t="s">
        <v>36</v>
      </c>
      <c r="E623" s="31"/>
      <c r="F623" s="31"/>
      <c r="G623" s="9">
        <f>G631+G624</f>
        <v>67773</v>
      </c>
      <c r="H623" s="9">
        <f>H631+H624</f>
        <v>67773</v>
      </c>
      <c r="I623" s="7">
        <f t="shared" si="145"/>
        <v>100</v>
      </c>
    </row>
    <row r="624" spans="1:9" ht="31.5" x14ac:dyDescent="0.25">
      <c r="A624" s="80" t="s">
        <v>442</v>
      </c>
      <c r="B624" s="81"/>
      <c r="C624" s="106" t="s">
        <v>23</v>
      </c>
      <c r="D624" s="106" t="s">
        <v>36</v>
      </c>
      <c r="E624" s="106" t="s">
        <v>339</v>
      </c>
      <c r="F624" s="31"/>
      <c r="G624" s="9">
        <f>G625</f>
        <v>64590.5</v>
      </c>
      <c r="H624" s="9">
        <f>H625</f>
        <v>64590.5</v>
      </c>
      <c r="I624" s="7">
        <f t="shared" si="145"/>
        <v>100</v>
      </c>
    </row>
    <row r="625" spans="1:9" ht="30" customHeight="1" x14ac:dyDescent="0.25">
      <c r="A625" s="80" t="s">
        <v>345</v>
      </c>
      <c r="B625" s="81"/>
      <c r="C625" s="106" t="s">
        <v>23</v>
      </c>
      <c r="D625" s="106" t="s">
        <v>36</v>
      </c>
      <c r="E625" s="106" t="s">
        <v>346</v>
      </c>
      <c r="F625" s="31"/>
      <c r="G625" s="9">
        <f>SUM(G626)</f>
        <v>64590.5</v>
      </c>
      <c r="H625" s="9">
        <f>SUM(H626)</f>
        <v>64590.5</v>
      </c>
      <c r="I625" s="7">
        <f t="shared" si="145"/>
        <v>100</v>
      </c>
    </row>
    <row r="626" spans="1:9" ht="27" customHeight="1" x14ac:dyDescent="0.25">
      <c r="A626" s="80" t="s">
        <v>347</v>
      </c>
      <c r="B626" s="81"/>
      <c r="C626" s="106" t="s">
        <v>23</v>
      </c>
      <c r="D626" s="106" t="s">
        <v>36</v>
      </c>
      <c r="E626" s="106" t="s">
        <v>483</v>
      </c>
      <c r="F626" s="31"/>
      <c r="G626" s="9">
        <f>G627+G628+G630+G629</f>
        <v>64590.5</v>
      </c>
      <c r="H626" s="9">
        <f>H627+H628+H630+H629</f>
        <v>64590.5</v>
      </c>
      <c r="I626" s="7">
        <f t="shared" si="145"/>
        <v>100</v>
      </c>
    </row>
    <row r="627" spans="1:9" ht="47.25" x14ac:dyDescent="0.25">
      <c r="A627" s="80" t="s">
        <v>43</v>
      </c>
      <c r="B627" s="81"/>
      <c r="C627" s="106" t="s">
        <v>23</v>
      </c>
      <c r="D627" s="106" t="s">
        <v>36</v>
      </c>
      <c r="E627" s="106" t="s">
        <v>483</v>
      </c>
      <c r="F627" s="31">
        <v>100</v>
      </c>
      <c r="G627" s="9">
        <v>58086.2</v>
      </c>
      <c r="H627" s="9">
        <v>58086.2</v>
      </c>
      <c r="I627" s="7">
        <f t="shared" si="145"/>
        <v>100</v>
      </c>
    </row>
    <row r="628" spans="1:9" ht="31.5" x14ac:dyDescent="0.25">
      <c r="A628" s="80" t="s">
        <v>44</v>
      </c>
      <c r="B628" s="81"/>
      <c r="C628" s="106" t="s">
        <v>23</v>
      </c>
      <c r="D628" s="106" t="s">
        <v>36</v>
      </c>
      <c r="E628" s="106" t="s">
        <v>483</v>
      </c>
      <c r="F628" s="31">
        <v>200</v>
      </c>
      <c r="G628" s="9">
        <v>6281.4</v>
      </c>
      <c r="H628" s="9">
        <v>6281.4</v>
      </c>
      <c r="I628" s="7">
        <f t="shared" si="145"/>
        <v>100</v>
      </c>
    </row>
    <row r="629" spans="1:9" ht="23.25" customHeight="1" x14ac:dyDescent="0.25">
      <c r="A629" s="80" t="s">
        <v>34</v>
      </c>
      <c r="B629" s="81"/>
      <c r="C629" s="106" t="s">
        <v>23</v>
      </c>
      <c r="D629" s="106" t="s">
        <v>36</v>
      </c>
      <c r="E629" s="106" t="s">
        <v>483</v>
      </c>
      <c r="F629" s="31">
        <v>300</v>
      </c>
      <c r="G629" s="9">
        <v>1.8</v>
      </c>
      <c r="H629" s="9">
        <v>1.8</v>
      </c>
      <c r="I629" s="7">
        <f t="shared" si="145"/>
        <v>100</v>
      </c>
    </row>
    <row r="630" spans="1:9" x14ac:dyDescent="0.25">
      <c r="A630" s="80" t="s">
        <v>18</v>
      </c>
      <c r="B630" s="81"/>
      <c r="C630" s="106" t="s">
        <v>23</v>
      </c>
      <c r="D630" s="106" t="s">
        <v>36</v>
      </c>
      <c r="E630" s="106" t="s">
        <v>483</v>
      </c>
      <c r="F630" s="31">
        <v>800</v>
      </c>
      <c r="G630" s="9">
        <v>221.1</v>
      </c>
      <c r="H630" s="9">
        <v>221.1</v>
      </c>
      <c r="I630" s="7">
        <f t="shared" si="145"/>
        <v>100</v>
      </c>
    </row>
    <row r="631" spans="1:9" ht="31.5" x14ac:dyDescent="0.25">
      <c r="A631" s="80" t="s">
        <v>563</v>
      </c>
      <c r="B631" s="81"/>
      <c r="C631" s="106" t="s">
        <v>23</v>
      </c>
      <c r="D631" s="106" t="s">
        <v>36</v>
      </c>
      <c r="E631" s="31" t="s">
        <v>12</v>
      </c>
      <c r="F631" s="31"/>
      <c r="G631" s="9">
        <f>G632+G639</f>
        <v>3182.5</v>
      </c>
      <c r="H631" s="9">
        <f>H632+H639</f>
        <v>3182.5</v>
      </c>
      <c r="I631" s="7">
        <f t="shared" si="145"/>
        <v>100</v>
      </c>
    </row>
    <row r="632" spans="1:9" ht="31.5" x14ac:dyDescent="0.25">
      <c r="A632" s="80" t="s">
        <v>74</v>
      </c>
      <c r="B632" s="81"/>
      <c r="C632" s="106" t="s">
        <v>23</v>
      </c>
      <c r="D632" s="106" t="s">
        <v>36</v>
      </c>
      <c r="E632" s="31" t="s">
        <v>13</v>
      </c>
      <c r="F632" s="31"/>
      <c r="G632" s="9">
        <f>G633</f>
        <v>3182.5</v>
      </c>
      <c r="H632" s="9">
        <f>H633</f>
        <v>3182.5</v>
      </c>
      <c r="I632" s="7">
        <f t="shared" si="145"/>
        <v>100</v>
      </c>
    </row>
    <row r="633" spans="1:9" ht="31.5" x14ac:dyDescent="0.25">
      <c r="A633" s="80" t="s">
        <v>37</v>
      </c>
      <c r="B633" s="81"/>
      <c r="C633" s="106" t="s">
        <v>23</v>
      </c>
      <c r="D633" s="106" t="s">
        <v>36</v>
      </c>
      <c r="E633" s="31" t="s">
        <v>38</v>
      </c>
      <c r="F633" s="31"/>
      <c r="G633" s="9">
        <f>SUM(G634)</f>
        <v>3182.5</v>
      </c>
      <c r="H633" s="9">
        <f>SUM(H634)</f>
        <v>3182.5</v>
      </c>
      <c r="I633" s="7">
        <f t="shared" si="145"/>
        <v>100</v>
      </c>
    </row>
    <row r="634" spans="1:9" x14ac:dyDescent="0.25">
      <c r="A634" s="80" t="s">
        <v>39</v>
      </c>
      <c r="B634" s="81"/>
      <c r="C634" s="106" t="s">
        <v>23</v>
      </c>
      <c r="D634" s="106" t="s">
        <v>36</v>
      </c>
      <c r="E634" s="31" t="s">
        <v>40</v>
      </c>
      <c r="F634" s="31"/>
      <c r="G634" s="9">
        <f>G635</f>
        <v>3182.5</v>
      </c>
      <c r="H634" s="9">
        <f>H635</f>
        <v>3182.5</v>
      </c>
      <c r="I634" s="7">
        <f t="shared" si="145"/>
        <v>100</v>
      </c>
    </row>
    <row r="635" spans="1:9" ht="31.5" x14ac:dyDescent="0.25">
      <c r="A635" s="80" t="s">
        <v>41</v>
      </c>
      <c r="B635" s="81"/>
      <c r="C635" s="106" t="s">
        <v>23</v>
      </c>
      <c r="D635" s="106" t="s">
        <v>36</v>
      </c>
      <c r="E635" s="31" t="s">
        <v>42</v>
      </c>
      <c r="F635" s="31"/>
      <c r="G635" s="9">
        <f>G636+G637+G638</f>
        <v>3182.5</v>
      </c>
      <c r="H635" s="9">
        <f t="shared" ref="H635" si="156">H636+H637+H638</f>
        <v>3182.5</v>
      </c>
      <c r="I635" s="7">
        <f t="shared" si="145"/>
        <v>100</v>
      </c>
    </row>
    <row r="636" spans="1:9" ht="47.25" x14ac:dyDescent="0.25">
      <c r="A636" s="80" t="s">
        <v>43</v>
      </c>
      <c r="B636" s="81"/>
      <c r="C636" s="106" t="s">
        <v>23</v>
      </c>
      <c r="D636" s="106" t="s">
        <v>36</v>
      </c>
      <c r="E636" s="31" t="s">
        <v>42</v>
      </c>
      <c r="F636" s="31">
        <v>100</v>
      </c>
      <c r="G636" s="9">
        <v>1238.5999999999999</v>
      </c>
      <c r="H636" s="9">
        <v>1238.5999999999999</v>
      </c>
      <c r="I636" s="7">
        <f t="shared" si="145"/>
        <v>100</v>
      </c>
    </row>
    <row r="637" spans="1:9" ht="27.75" customHeight="1" x14ac:dyDescent="0.25">
      <c r="A637" s="80" t="s">
        <v>44</v>
      </c>
      <c r="B637" s="81"/>
      <c r="C637" s="106" t="s">
        <v>23</v>
      </c>
      <c r="D637" s="106" t="s">
        <v>36</v>
      </c>
      <c r="E637" s="31" t="s">
        <v>42</v>
      </c>
      <c r="F637" s="31">
        <v>200</v>
      </c>
      <c r="G637" s="9">
        <f>3112.6-1168.7</f>
        <v>1943.8999999999999</v>
      </c>
      <c r="H637" s="9">
        <v>1943.9</v>
      </c>
      <c r="I637" s="7">
        <f t="shared" si="145"/>
        <v>100.00000000000003</v>
      </c>
    </row>
    <row r="638" spans="1:9" hidden="1" x14ac:dyDescent="0.25">
      <c r="A638" s="80" t="s">
        <v>18</v>
      </c>
      <c r="B638" s="81"/>
      <c r="C638" s="106" t="s">
        <v>23</v>
      </c>
      <c r="D638" s="106" t="s">
        <v>36</v>
      </c>
      <c r="E638" s="31" t="s">
        <v>42</v>
      </c>
      <c r="F638" s="31">
        <v>800</v>
      </c>
      <c r="G638" s="9"/>
      <c r="H638" s="9"/>
      <c r="I638" s="7" t="e">
        <f t="shared" si="145"/>
        <v>#DIV/0!</v>
      </c>
    </row>
    <row r="639" spans="1:9" hidden="1" x14ac:dyDescent="0.25">
      <c r="A639" s="80" t="s">
        <v>76</v>
      </c>
      <c r="B639" s="40"/>
      <c r="C639" s="106" t="s">
        <v>23</v>
      </c>
      <c r="D639" s="106" t="s">
        <v>36</v>
      </c>
      <c r="E639" s="31" t="s">
        <v>60</v>
      </c>
      <c r="F639" s="31"/>
      <c r="G639" s="9">
        <f t="shared" ref="G639:H641" si="157">G640</f>
        <v>0</v>
      </c>
      <c r="H639" s="9">
        <f t="shared" si="157"/>
        <v>0</v>
      </c>
      <c r="I639" s="7" t="e">
        <f t="shared" si="145"/>
        <v>#DIV/0!</v>
      </c>
    </row>
    <row r="640" spans="1:9" hidden="1" x14ac:dyDescent="0.25">
      <c r="A640" s="80" t="s">
        <v>27</v>
      </c>
      <c r="B640" s="40"/>
      <c r="C640" s="106" t="s">
        <v>23</v>
      </c>
      <c r="D640" s="106" t="s">
        <v>36</v>
      </c>
      <c r="E640" s="31" t="s">
        <v>395</v>
      </c>
      <c r="F640" s="31"/>
      <c r="G640" s="9">
        <f t="shared" si="157"/>
        <v>0</v>
      </c>
      <c r="H640" s="9">
        <f t="shared" si="157"/>
        <v>0</v>
      </c>
      <c r="I640" s="7" t="e">
        <f t="shared" si="145"/>
        <v>#DIV/0!</v>
      </c>
    </row>
    <row r="641" spans="1:9" hidden="1" x14ac:dyDescent="0.25">
      <c r="A641" s="80" t="s">
        <v>29</v>
      </c>
      <c r="B641" s="40"/>
      <c r="C641" s="106" t="s">
        <v>23</v>
      </c>
      <c r="D641" s="106" t="s">
        <v>36</v>
      </c>
      <c r="E641" s="31" t="s">
        <v>396</v>
      </c>
      <c r="F641" s="31"/>
      <c r="G641" s="9">
        <f t="shared" si="157"/>
        <v>0</v>
      </c>
      <c r="H641" s="9">
        <f t="shared" si="157"/>
        <v>0</v>
      </c>
      <c r="I641" s="7" t="e">
        <f t="shared" si="145"/>
        <v>#DIV/0!</v>
      </c>
    </row>
    <row r="642" spans="1:9" ht="31.5" hidden="1" x14ac:dyDescent="0.25">
      <c r="A642" s="80" t="s">
        <v>44</v>
      </c>
      <c r="B642" s="40"/>
      <c r="C642" s="106" t="s">
        <v>23</v>
      </c>
      <c r="D642" s="106" t="s">
        <v>36</v>
      </c>
      <c r="E642" s="31" t="s">
        <v>396</v>
      </c>
      <c r="F642" s="31">
        <v>200</v>
      </c>
      <c r="G642" s="9"/>
      <c r="H642" s="9"/>
      <c r="I642" s="7" t="e">
        <f t="shared" si="145"/>
        <v>#DIV/0!</v>
      </c>
    </row>
    <row r="643" spans="1:9" x14ac:dyDescent="0.25">
      <c r="A643" s="80" t="s">
        <v>45</v>
      </c>
      <c r="B643" s="81"/>
      <c r="C643" s="106" t="s">
        <v>23</v>
      </c>
      <c r="D643" s="106" t="s">
        <v>46</v>
      </c>
      <c r="E643" s="31"/>
      <c r="F643" s="31"/>
      <c r="G643" s="9">
        <f>G688+G717+G644+G721+G726</f>
        <v>634319.30000000005</v>
      </c>
      <c r="H643" s="9">
        <f>H688+H717+H644+H721+H726</f>
        <v>623944.20000000007</v>
      </c>
      <c r="I643" s="7">
        <f t="shared" si="145"/>
        <v>98.364372643241353</v>
      </c>
    </row>
    <row r="644" spans="1:9" ht="31.5" x14ac:dyDescent="0.25">
      <c r="A644" s="80" t="s">
        <v>442</v>
      </c>
      <c r="B644" s="81"/>
      <c r="C644" s="106" t="s">
        <v>23</v>
      </c>
      <c r="D644" s="106" t="s">
        <v>46</v>
      </c>
      <c r="E644" s="106" t="s">
        <v>339</v>
      </c>
      <c r="F644" s="31"/>
      <c r="G644" s="9">
        <f>SUM(G645)</f>
        <v>619316.80000000005</v>
      </c>
      <c r="H644" s="9">
        <f t="shared" ref="H644" si="158">SUM(H645)</f>
        <v>608949.80000000016</v>
      </c>
      <c r="I644" s="7">
        <f t="shared" si="145"/>
        <v>98.326058650435471</v>
      </c>
    </row>
    <row r="645" spans="1:9" ht="31.5" x14ac:dyDescent="0.25">
      <c r="A645" s="80" t="s">
        <v>349</v>
      </c>
      <c r="B645" s="81"/>
      <c r="C645" s="106" t="s">
        <v>23</v>
      </c>
      <c r="D645" s="106" t="s">
        <v>46</v>
      </c>
      <c r="E645" s="106" t="s">
        <v>350</v>
      </c>
      <c r="F645" s="31"/>
      <c r="G645" s="9">
        <f>SUM(G646+G649+G652+G655+G658+G661+G664+G679+G682+G667+G670+G673+G676+G685)</f>
        <v>619316.80000000005</v>
      </c>
      <c r="H645" s="9">
        <f t="shared" ref="H645" si="159">SUM(H646+H649+H652+H655+H658+H661+H664+H679+H682+H667+H670+H673+H676+H685)</f>
        <v>608949.80000000016</v>
      </c>
      <c r="I645" s="7">
        <f t="shared" si="145"/>
        <v>98.326058650435471</v>
      </c>
    </row>
    <row r="646" spans="1:9" ht="47.25" x14ac:dyDescent="0.25">
      <c r="A646" s="80" t="s">
        <v>514</v>
      </c>
      <c r="B646" s="81"/>
      <c r="C646" s="106" t="s">
        <v>23</v>
      </c>
      <c r="D646" s="106" t="s">
        <v>46</v>
      </c>
      <c r="E646" s="106" t="s">
        <v>484</v>
      </c>
      <c r="F646" s="31"/>
      <c r="G646" s="9">
        <f>G647+G648</f>
        <v>170694.80000000002</v>
      </c>
      <c r="H646" s="9">
        <f>H647+H648</f>
        <v>170469</v>
      </c>
      <c r="I646" s="7">
        <f t="shared" si="145"/>
        <v>99.867717118506235</v>
      </c>
    </row>
    <row r="647" spans="1:9" ht="31.5" x14ac:dyDescent="0.25">
      <c r="A647" s="80" t="s">
        <v>44</v>
      </c>
      <c r="B647" s="81"/>
      <c r="C647" s="106" t="s">
        <v>23</v>
      </c>
      <c r="D647" s="106" t="s">
        <v>46</v>
      </c>
      <c r="E647" s="106" t="s">
        <v>484</v>
      </c>
      <c r="F647" s="31">
        <v>200</v>
      </c>
      <c r="G647" s="9">
        <v>2586.6</v>
      </c>
      <c r="H647" s="9">
        <v>2533.6</v>
      </c>
      <c r="I647" s="7">
        <f t="shared" ref="I647:I708" si="160">SUM(H647/G647*100)</f>
        <v>97.950978117992733</v>
      </c>
    </row>
    <row r="648" spans="1:9" x14ac:dyDescent="0.25">
      <c r="A648" s="80" t="s">
        <v>34</v>
      </c>
      <c r="B648" s="81"/>
      <c r="C648" s="106" t="s">
        <v>23</v>
      </c>
      <c r="D648" s="106" t="s">
        <v>46</v>
      </c>
      <c r="E648" s="106" t="s">
        <v>484</v>
      </c>
      <c r="F648" s="31">
        <v>300</v>
      </c>
      <c r="G648" s="9">
        <v>168108.2</v>
      </c>
      <c r="H648" s="9">
        <v>167935.4</v>
      </c>
      <c r="I648" s="7">
        <f t="shared" si="160"/>
        <v>99.897209059403409</v>
      </c>
    </row>
    <row r="649" spans="1:9" ht="47.25" x14ac:dyDescent="0.25">
      <c r="A649" s="80" t="s">
        <v>351</v>
      </c>
      <c r="B649" s="81"/>
      <c r="C649" s="106" t="s">
        <v>23</v>
      </c>
      <c r="D649" s="106" t="s">
        <v>46</v>
      </c>
      <c r="E649" s="106" t="s">
        <v>485</v>
      </c>
      <c r="F649" s="106"/>
      <c r="G649" s="9">
        <f>G650+G651</f>
        <v>9281.9</v>
      </c>
      <c r="H649" s="9">
        <f>H650+H651</f>
        <v>9281.9</v>
      </c>
      <c r="I649" s="7">
        <f t="shared" si="160"/>
        <v>100</v>
      </c>
    </row>
    <row r="650" spans="1:9" ht="31.5" x14ac:dyDescent="0.25">
      <c r="A650" s="80" t="s">
        <v>44</v>
      </c>
      <c r="B650" s="81"/>
      <c r="C650" s="106" t="s">
        <v>23</v>
      </c>
      <c r="D650" s="106" t="s">
        <v>46</v>
      </c>
      <c r="E650" s="106" t="s">
        <v>485</v>
      </c>
      <c r="F650" s="106" t="s">
        <v>83</v>
      </c>
      <c r="G650" s="9">
        <v>138</v>
      </c>
      <c r="H650" s="9">
        <v>137.9</v>
      </c>
      <c r="I650" s="7">
        <f t="shared" si="160"/>
        <v>99.927536231884062</v>
      </c>
    </row>
    <row r="651" spans="1:9" x14ac:dyDescent="0.25">
      <c r="A651" s="80" t="s">
        <v>34</v>
      </c>
      <c r="B651" s="81"/>
      <c r="C651" s="106" t="s">
        <v>23</v>
      </c>
      <c r="D651" s="106" t="s">
        <v>46</v>
      </c>
      <c r="E651" s="106" t="s">
        <v>485</v>
      </c>
      <c r="F651" s="106" t="s">
        <v>91</v>
      </c>
      <c r="G651" s="9">
        <v>9143.9</v>
      </c>
      <c r="H651" s="9">
        <v>9144</v>
      </c>
      <c r="I651" s="7">
        <f t="shared" si="160"/>
        <v>100.00109362525838</v>
      </c>
    </row>
    <row r="652" spans="1:9" ht="31.5" x14ac:dyDescent="0.25">
      <c r="A652" s="80" t="s">
        <v>352</v>
      </c>
      <c r="B652" s="81"/>
      <c r="C652" s="106" t="s">
        <v>23</v>
      </c>
      <c r="D652" s="106" t="s">
        <v>46</v>
      </c>
      <c r="E652" s="106" t="s">
        <v>486</v>
      </c>
      <c r="F652" s="106"/>
      <c r="G652" s="9">
        <f>G653+G654</f>
        <v>122822</v>
      </c>
      <c r="H652" s="9">
        <f>H653+H654</f>
        <v>122762.5</v>
      </c>
      <c r="I652" s="7">
        <f t="shared" si="160"/>
        <v>99.951555910178953</v>
      </c>
    </row>
    <row r="653" spans="1:9" ht="31.5" x14ac:dyDescent="0.25">
      <c r="A653" s="80" t="s">
        <v>44</v>
      </c>
      <c r="B653" s="81"/>
      <c r="C653" s="106" t="s">
        <v>23</v>
      </c>
      <c r="D653" s="106" t="s">
        <v>46</v>
      </c>
      <c r="E653" s="106" t="s">
        <v>486</v>
      </c>
      <c r="F653" s="106" t="s">
        <v>83</v>
      </c>
      <c r="G653" s="9">
        <v>1823.8</v>
      </c>
      <c r="H653" s="9">
        <v>1823.8</v>
      </c>
      <c r="I653" s="7">
        <f t="shared" si="160"/>
        <v>100</v>
      </c>
    </row>
    <row r="654" spans="1:9" x14ac:dyDescent="0.25">
      <c r="A654" s="80" t="s">
        <v>34</v>
      </c>
      <c r="B654" s="81"/>
      <c r="C654" s="106" t="s">
        <v>23</v>
      </c>
      <c r="D654" s="106" t="s">
        <v>46</v>
      </c>
      <c r="E654" s="106" t="s">
        <v>486</v>
      </c>
      <c r="F654" s="106" t="s">
        <v>91</v>
      </c>
      <c r="G654" s="9">
        <v>120998.2</v>
      </c>
      <c r="H654" s="9">
        <v>120938.7</v>
      </c>
      <c r="I654" s="7">
        <f t="shared" si="160"/>
        <v>99.950825714762701</v>
      </c>
    </row>
    <row r="655" spans="1:9" ht="47.25" x14ac:dyDescent="0.25">
      <c r="A655" s="80" t="s">
        <v>353</v>
      </c>
      <c r="B655" s="81"/>
      <c r="C655" s="106" t="s">
        <v>23</v>
      </c>
      <c r="D655" s="106" t="s">
        <v>46</v>
      </c>
      <c r="E655" s="106" t="s">
        <v>487</v>
      </c>
      <c r="F655" s="106"/>
      <c r="G655" s="9">
        <f>G656+G657</f>
        <v>365.9</v>
      </c>
      <c r="H655" s="9">
        <f>H656+H657</f>
        <v>316.5</v>
      </c>
      <c r="I655" s="7">
        <f t="shared" si="160"/>
        <v>86.499043454495776</v>
      </c>
    </row>
    <row r="656" spans="1:9" ht="31.5" x14ac:dyDescent="0.25">
      <c r="A656" s="80" t="s">
        <v>44</v>
      </c>
      <c r="B656" s="81"/>
      <c r="C656" s="106" t="s">
        <v>23</v>
      </c>
      <c r="D656" s="106" t="s">
        <v>46</v>
      </c>
      <c r="E656" s="106" t="s">
        <v>487</v>
      </c>
      <c r="F656" s="106" t="s">
        <v>83</v>
      </c>
      <c r="G656" s="9">
        <v>8</v>
      </c>
      <c r="H656" s="9">
        <v>4.8</v>
      </c>
      <c r="I656" s="7">
        <f t="shared" si="160"/>
        <v>60</v>
      </c>
    </row>
    <row r="657" spans="1:9" x14ac:dyDescent="0.25">
      <c r="A657" s="80" t="s">
        <v>34</v>
      </c>
      <c r="B657" s="81"/>
      <c r="C657" s="106" t="s">
        <v>23</v>
      </c>
      <c r="D657" s="106" t="s">
        <v>46</v>
      </c>
      <c r="E657" s="106" t="s">
        <v>487</v>
      </c>
      <c r="F657" s="106" t="s">
        <v>91</v>
      </c>
      <c r="G657" s="9">
        <v>357.9</v>
      </c>
      <c r="H657" s="9">
        <v>311.7</v>
      </c>
      <c r="I657" s="7">
        <f t="shared" si="160"/>
        <v>87.091366303436715</v>
      </c>
    </row>
    <row r="658" spans="1:9" ht="47.25" x14ac:dyDescent="0.25">
      <c r="A658" s="80" t="s">
        <v>354</v>
      </c>
      <c r="B658" s="81"/>
      <c r="C658" s="106" t="s">
        <v>23</v>
      </c>
      <c r="D658" s="106" t="s">
        <v>46</v>
      </c>
      <c r="E658" s="106" t="s">
        <v>488</v>
      </c>
      <c r="F658" s="106"/>
      <c r="G658" s="9">
        <f>G659+G660</f>
        <v>17.2</v>
      </c>
      <c r="H658" s="9">
        <f>H659+H660</f>
        <v>16.7</v>
      </c>
      <c r="I658" s="7">
        <f t="shared" si="160"/>
        <v>97.093023255813947</v>
      </c>
    </row>
    <row r="659" spans="1:9" ht="31.5" x14ac:dyDescent="0.25">
      <c r="A659" s="80" t="s">
        <v>44</v>
      </c>
      <c r="B659" s="81"/>
      <c r="C659" s="106" t="s">
        <v>23</v>
      </c>
      <c r="D659" s="106" t="s">
        <v>46</v>
      </c>
      <c r="E659" s="106" t="s">
        <v>488</v>
      </c>
      <c r="F659" s="106" t="s">
        <v>83</v>
      </c>
      <c r="G659" s="9">
        <v>0.4</v>
      </c>
      <c r="H659" s="9">
        <v>0.2</v>
      </c>
      <c r="I659" s="7">
        <f t="shared" si="160"/>
        <v>50</v>
      </c>
    </row>
    <row r="660" spans="1:9" x14ac:dyDescent="0.25">
      <c r="A660" s="80" t="s">
        <v>34</v>
      </c>
      <c r="B660" s="81"/>
      <c r="C660" s="106" t="s">
        <v>23</v>
      </c>
      <c r="D660" s="106" t="s">
        <v>46</v>
      </c>
      <c r="E660" s="106" t="s">
        <v>488</v>
      </c>
      <c r="F660" s="106" t="s">
        <v>91</v>
      </c>
      <c r="G660" s="9">
        <v>16.8</v>
      </c>
      <c r="H660" s="9">
        <v>16.5</v>
      </c>
      <c r="I660" s="7">
        <f t="shared" si="160"/>
        <v>98.214285714285708</v>
      </c>
    </row>
    <row r="661" spans="1:9" ht="63" x14ac:dyDescent="0.25">
      <c r="A661" s="80" t="s">
        <v>355</v>
      </c>
      <c r="B661" s="81"/>
      <c r="C661" s="106" t="s">
        <v>23</v>
      </c>
      <c r="D661" s="106" t="s">
        <v>46</v>
      </c>
      <c r="E661" s="106" t="s">
        <v>489</v>
      </c>
      <c r="F661" s="106"/>
      <c r="G661" s="9">
        <f>G662+G663</f>
        <v>10882.5</v>
      </c>
      <c r="H661" s="9">
        <f>H662+H663</f>
        <v>10882.5</v>
      </c>
      <c r="I661" s="7">
        <f t="shared" si="160"/>
        <v>100</v>
      </c>
    </row>
    <row r="662" spans="1:9" ht="31.5" x14ac:dyDescent="0.25">
      <c r="A662" s="80" t="s">
        <v>44</v>
      </c>
      <c r="B662" s="81"/>
      <c r="C662" s="106" t="s">
        <v>23</v>
      </c>
      <c r="D662" s="106" t="s">
        <v>46</v>
      </c>
      <c r="E662" s="106" t="s">
        <v>489</v>
      </c>
      <c r="F662" s="106" t="s">
        <v>83</v>
      </c>
      <c r="G662" s="9">
        <v>682.8</v>
      </c>
      <c r="H662" s="9">
        <v>682.8</v>
      </c>
      <c r="I662" s="7">
        <f t="shared" si="160"/>
        <v>100</v>
      </c>
    </row>
    <row r="663" spans="1:9" x14ac:dyDescent="0.25">
      <c r="A663" s="80" t="s">
        <v>34</v>
      </c>
      <c r="B663" s="81"/>
      <c r="C663" s="106" t="s">
        <v>23</v>
      </c>
      <c r="D663" s="106" t="s">
        <v>46</v>
      </c>
      <c r="E663" s="106" t="s">
        <v>489</v>
      </c>
      <c r="F663" s="106" t="s">
        <v>91</v>
      </c>
      <c r="G663" s="9">
        <v>10199.700000000001</v>
      </c>
      <c r="H663" s="9">
        <v>10199.700000000001</v>
      </c>
      <c r="I663" s="7">
        <f t="shared" si="160"/>
        <v>100</v>
      </c>
    </row>
    <row r="664" spans="1:9" ht="31.5" x14ac:dyDescent="0.25">
      <c r="A664" s="80" t="s">
        <v>356</v>
      </c>
      <c r="B664" s="81"/>
      <c r="C664" s="106" t="s">
        <v>23</v>
      </c>
      <c r="D664" s="106" t="s">
        <v>46</v>
      </c>
      <c r="E664" s="106" t="s">
        <v>490</v>
      </c>
      <c r="F664" s="106"/>
      <c r="G664" s="9">
        <f>G665+G666</f>
        <v>159362.29999999999</v>
      </c>
      <c r="H664" s="9">
        <f>H665+H666</f>
        <v>152751.6</v>
      </c>
      <c r="I664" s="7">
        <f t="shared" si="160"/>
        <v>95.851779247663984</v>
      </c>
    </row>
    <row r="665" spans="1:9" ht="31.5" x14ac:dyDescent="0.25">
      <c r="A665" s="80" t="s">
        <v>44</v>
      </c>
      <c r="B665" s="81"/>
      <c r="C665" s="106" t="s">
        <v>23</v>
      </c>
      <c r="D665" s="106" t="s">
        <v>46</v>
      </c>
      <c r="E665" s="106" t="s">
        <v>490</v>
      </c>
      <c r="F665" s="106" t="s">
        <v>83</v>
      </c>
      <c r="G665" s="9">
        <v>3139.3</v>
      </c>
      <c r="H665" s="9">
        <v>2268.1</v>
      </c>
      <c r="I665" s="7">
        <f t="shared" si="160"/>
        <v>72.248590450100338</v>
      </c>
    </row>
    <row r="666" spans="1:9" x14ac:dyDescent="0.25">
      <c r="A666" s="80" t="s">
        <v>34</v>
      </c>
      <c r="B666" s="81"/>
      <c r="C666" s="106" t="s">
        <v>23</v>
      </c>
      <c r="D666" s="106" t="s">
        <v>46</v>
      </c>
      <c r="E666" s="106" t="s">
        <v>490</v>
      </c>
      <c r="F666" s="106" t="s">
        <v>91</v>
      </c>
      <c r="G666" s="9">
        <v>156223</v>
      </c>
      <c r="H666" s="9">
        <v>150483.5</v>
      </c>
      <c r="I666" s="7">
        <f t="shared" si="160"/>
        <v>96.326085147513481</v>
      </c>
    </row>
    <row r="667" spans="1:9" ht="47.25" x14ac:dyDescent="0.25">
      <c r="A667" s="80" t="s">
        <v>359</v>
      </c>
      <c r="B667" s="81"/>
      <c r="C667" s="106" t="s">
        <v>23</v>
      </c>
      <c r="D667" s="106" t="s">
        <v>46</v>
      </c>
      <c r="E667" s="106" t="s">
        <v>491</v>
      </c>
      <c r="F667" s="106"/>
      <c r="G667" s="9">
        <f>G668+G669</f>
        <v>3854.1</v>
      </c>
      <c r="H667" s="9">
        <f>H668+H669</f>
        <v>3830</v>
      </c>
      <c r="I667" s="7">
        <f t="shared" si="160"/>
        <v>99.37469188656236</v>
      </c>
    </row>
    <row r="668" spans="1:9" ht="31.5" x14ac:dyDescent="0.25">
      <c r="A668" s="80" t="s">
        <v>44</v>
      </c>
      <c r="B668" s="81"/>
      <c r="C668" s="106" t="s">
        <v>23</v>
      </c>
      <c r="D668" s="106" t="s">
        <v>46</v>
      </c>
      <c r="E668" s="106" t="s">
        <v>491</v>
      </c>
      <c r="F668" s="106" t="s">
        <v>83</v>
      </c>
      <c r="G668" s="9">
        <v>52.9</v>
      </c>
      <c r="H668" s="9">
        <v>52.9</v>
      </c>
      <c r="I668" s="7">
        <f t="shared" si="160"/>
        <v>100</v>
      </c>
    </row>
    <row r="669" spans="1:9" x14ac:dyDescent="0.25">
      <c r="A669" s="80" t="s">
        <v>34</v>
      </c>
      <c r="B669" s="81"/>
      <c r="C669" s="106" t="s">
        <v>23</v>
      </c>
      <c r="D669" s="106" t="s">
        <v>46</v>
      </c>
      <c r="E669" s="106" t="s">
        <v>491</v>
      </c>
      <c r="F669" s="106" t="s">
        <v>91</v>
      </c>
      <c r="G669" s="9">
        <v>3801.2</v>
      </c>
      <c r="H669" s="9">
        <v>3777.1</v>
      </c>
      <c r="I669" s="7">
        <f t="shared" si="160"/>
        <v>99.36598968746712</v>
      </c>
    </row>
    <row r="670" spans="1:9" ht="63" x14ac:dyDescent="0.25">
      <c r="A670" s="80" t="s">
        <v>360</v>
      </c>
      <c r="B670" s="81"/>
      <c r="C670" s="106" t="s">
        <v>23</v>
      </c>
      <c r="D670" s="106" t="s">
        <v>46</v>
      </c>
      <c r="E670" s="106" t="s">
        <v>492</v>
      </c>
      <c r="F670" s="106"/>
      <c r="G670" s="9">
        <f>G671+G672</f>
        <v>2350.3000000000002</v>
      </c>
      <c r="H670" s="9">
        <f>H671+H672</f>
        <v>2350.3000000000002</v>
      </c>
      <c r="I670" s="7">
        <f t="shared" si="160"/>
        <v>100</v>
      </c>
    </row>
    <row r="671" spans="1:9" ht="31.5" x14ac:dyDescent="0.25">
      <c r="A671" s="80" t="s">
        <v>44</v>
      </c>
      <c r="B671" s="81"/>
      <c r="C671" s="106" t="s">
        <v>23</v>
      </c>
      <c r="D671" s="106" t="s">
        <v>46</v>
      </c>
      <c r="E671" s="106" t="s">
        <v>492</v>
      </c>
      <c r="F671" s="106" t="s">
        <v>83</v>
      </c>
      <c r="G671" s="9">
        <v>37.299999999999997</v>
      </c>
      <c r="H671" s="9">
        <v>37.299999999999997</v>
      </c>
      <c r="I671" s="7">
        <f t="shared" si="160"/>
        <v>100</v>
      </c>
    </row>
    <row r="672" spans="1:9" x14ac:dyDescent="0.25">
      <c r="A672" s="80" t="s">
        <v>34</v>
      </c>
      <c r="B672" s="81"/>
      <c r="C672" s="106" t="s">
        <v>23</v>
      </c>
      <c r="D672" s="106" t="s">
        <v>46</v>
      </c>
      <c r="E672" s="106" t="s">
        <v>492</v>
      </c>
      <c r="F672" s="106" t="s">
        <v>91</v>
      </c>
      <c r="G672" s="9">
        <v>2313</v>
      </c>
      <c r="H672" s="9">
        <v>2313</v>
      </c>
      <c r="I672" s="7">
        <f t="shared" si="160"/>
        <v>100</v>
      </c>
    </row>
    <row r="673" spans="1:9" x14ac:dyDescent="0.25">
      <c r="A673" s="80" t="s">
        <v>361</v>
      </c>
      <c r="B673" s="81"/>
      <c r="C673" s="106" t="s">
        <v>23</v>
      </c>
      <c r="D673" s="106" t="s">
        <v>46</v>
      </c>
      <c r="E673" s="106" t="s">
        <v>493</v>
      </c>
      <c r="F673" s="106"/>
      <c r="G673" s="9">
        <f>G674+G675</f>
        <v>0.1</v>
      </c>
      <c r="H673" s="9">
        <f>H674+H675</f>
        <v>0</v>
      </c>
      <c r="I673" s="7">
        <f t="shared" si="160"/>
        <v>0</v>
      </c>
    </row>
    <row r="674" spans="1:9" ht="31.5" hidden="1" x14ac:dyDescent="0.25">
      <c r="A674" s="80" t="s">
        <v>44</v>
      </c>
      <c r="B674" s="81"/>
      <c r="C674" s="106" t="s">
        <v>23</v>
      </c>
      <c r="D674" s="106" t="s">
        <v>46</v>
      </c>
      <c r="E674" s="106" t="s">
        <v>493</v>
      </c>
      <c r="F674" s="106" t="s">
        <v>83</v>
      </c>
      <c r="G674" s="9"/>
      <c r="H674" s="9"/>
      <c r="I674" s="7" t="e">
        <f t="shared" si="160"/>
        <v>#DIV/0!</v>
      </c>
    </row>
    <row r="675" spans="1:9" x14ac:dyDescent="0.25">
      <c r="A675" s="80" t="s">
        <v>34</v>
      </c>
      <c r="B675" s="81"/>
      <c r="C675" s="106" t="s">
        <v>23</v>
      </c>
      <c r="D675" s="106" t="s">
        <v>46</v>
      </c>
      <c r="E675" s="106" t="s">
        <v>493</v>
      </c>
      <c r="F675" s="106" t="s">
        <v>91</v>
      </c>
      <c r="G675" s="9">
        <v>0.1</v>
      </c>
      <c r="H675" s="9">
        <v>0</v>
      </c>
      <c r="I675" s="7">
        <f t="shared" si="160"/>
        <v>0</v>
      </c>
    </row>
    <row r="676" spans="1:9" ht="78.75" x14ac:dyDescent="0.25">
      <c r="A676" s="80" t="s">
        <v>796</v>
      </c>
      <c r="B676" s="81"/>
      <c r="C676" s="106" t="s">
        <v>23</v>
      </c>
      <c r="D676" s="106" t="s">
        <v>46</v>
      </c>
      <c r="E676" s="106" t="s">
        <v>494</v>
      </c>
      <c r="F676" s="106"/>
      <c r="G676" s="9">
        <f>G677+G678</f>
        <v>13160.800000000001</v>
      </c>
      <c r="H676" s="9">
        <f>H677+H678</f>
        <v>13125.8</v>
      </c>
      <c r="I676" s="7">
        <f t="shared" si="160"/>
        <v>99.73405871983465</v>
      </c>
    </row>
    <row r="677" spans="1:9" ht="31.5" x14ac:dyDescent="0.25">
      <c r="A677" s="80" t="s">
        <v>44</v>
      </c>
      <c r="B677" s="81"/>
      <c r="C677" s="106" t="s">
        <v>23</v>
      </c>
      <c r="D677" s="106" t="s">
        <v>46</v>
      </c>
      <c r="E677" s="106" t="s">
        <v>494</v>
      </c>
      <c r="F677" s="106" t="s">
        <v>83</v>
      </c>
      <c r="G677" s="9">
        <v>151.6</v>
      </c>
      <c r="H677" s="9">
        <v>151</v>
      </c>
      <c r="I677" s="7">
        <f t="shared" si="160"/>
        <v>99.604221635883903</v>
      </c>
    </row>
    <row r="678" spans="1:9" x14ac:dyDescent="0.25">
      <c r="A678" s="80" t="s">
        <v>34</v>
      </c>
      <c r="B678" s="81"/>
      <c r="C678" s="106" t="s">
        <v>23</v>
      </c>
      <c r="D678" s="106" t="s">
        <v>46</v>
      </c>
      <c r="E678" s="106" t="s">
        <v>494</v>
      </c>
      <c r="F678" s="106" t="s">
        <v>91</v>
      </c>
      <c r="G678" s="9">
        <v>13009.2</v>
      </c>
      <c r="H678" s="9">
        <v>12974.8</v>
      </c>
      <c r="I678" s="7">
        <f t="shared" si="160"/>
        <v>99.735571749223624</v>
      </c>
    </row>
    <row r="679" spans="1:9" ht="47.25" x14ac:dyDescent="0.25">
      <c r="A679" s="80" t="s">
        <v>357</v>
      </c>
      <c r="B679" s="81"/>
      <c r="C679" s="106" t="s">
        <v>23</v>
      </c>
      <c r="D679" s="106" t="s">
        <v>46</v>
      </c>
      <c r="E679" s="106" t="s">
        <v>495</v>
      </c>
      <c r="F679" s="106"/>
      <c r="G679" s="9">
        <f>G680+G681</f>
        <v>15867</v>
      </c>
      <c r="H679" s="9">
        <f>H680+H681</f>
        <v>15867</v>
      </c>
      <c r="I679" s="7">
        <f t="shared" si="160"/>
        <v>100</v>
      </c>
    </row>
    <row r="680" spans="1:9" ht="31.5" x14ac:dyDescent="0.25">
      <c r="A680" s="80" t="s">
        <v>44</v>
      </c>
      <c r="B680" s="81"/>
      <c r="C680" s="106" t="s">
        <v>23</v>
      </c>
      <c r="D680" s="106" t="s">
        <v>46</v>
      </c>
      <c r="E680" s="106" t="s">
        <v>495</v>
      </c>
      <c r="F680" s="106" t="s">
        <v>83</v>
      </c>
      <c r="G680" s="9">
        <v>232.9</v>
      </c>
      <c r="H680" s="9">
        <v>232.9</v>
      </c>
      <c r="I680" s="7">
        <f t="shared" si="160"/>
        <v>100</v>
      </c>
    </row>
    <row r="681" spans="1:9" x14ac:dyDescent="0.25">
      <c r="A681" s="80" t="s">
        <v>34</v>
      </c>
      <c r="B681" s="81"/>
      <c r="C681" s="106" t="s">
        <v>23</v>
      </c>
      <c r="D681" s="106" t="s">
        <v>46</v>
      </c>
      <c r="E681" s="106" t="s">
        <v>495</v>
      </c>
      <c r="F681" s="106" t="s">
        <v>91</v>
      </c>
      <c r="G681" s="9">
        <v>15634.1</v>
      </c>
      <c r="H681" s="9">
        <v>15634.1</v>
      </c>
      <c r="I681" s="7">
        <f t="shared" si="160"/>
        <v>100</v>
      </c>
    </row>
    <row r="682" spans="1:9" ht="31.5" x14ac:dyDescent="0.25">
      <c r="A682" s="80" t="s">
        <v>358</v>
      </c>
      <c r="B682" s="81"/>
      <c r="C682" s="106" t="s">
        <v>23</v>
      </c>
      <c r="D682" s="106" t="s">
        <v>46</v>
      </c>
      <c r="E682" s="106" t="s">
        <v>496</v>
      </c>
      <c r="F682" s="106"/>
      <c r="G682" s="9">
        <f>G683+G684</f>
        <v>92943.8</v>
      </c>
      <c r="H682" s="9">
        <f>H683+H684</f>
        <v>89581.900000000009</v>
      </c>
      <c r="I682" s="7">
        <f t="shared" si="160"/>
        <v>96.382867926639548</v>
      </c>
    </row>
    <row r="683" spans="1:9" ht="31.5" x14ac:dyDescent="0.25">
      <c r="A683" s="80" t="s">
        <v>44</v>
      </c>
      <c r="B683" s="81"/>
      <c r="C683" s="106" t="s">
        <v>23</v>
      </c>
      <c r="D683" s="106" t="s">
        <v>46</v>
      </c>
      <c r="E683" s="106" t="s">
        <v>496</v>
      </c>
      <c r="F683" s="106" t="s">
        <v>83</v>
      </c>
      <c r="G683" s="9">
        <v>2173.8000000000002</v>
      </c>
      <c r="H683" s="9">
        <v>710.3</v>
      </c>
      <c r="I683" s="7">
        <f t="shared" si="160"/>
        <v>32.675499125954545</v>
      </c>
    </row>
    <row r="684" spans="1:9" x14ac:dyDescent="0.25">
      <c r="A684" s="80" t="s">
        <v>34</v>
      </c>
      <c r="B684" s="81"/>
      <c r="C684" s="106" t="s">
        <v>23</v>
      </c>
      <c r="D684" s="106" t="s">
        <v>46</v>
      </c>
      <c r="E684" s="106" t="s">
        <v>496</v>
      </c>
      <c r="F684" s="106" t="s">
        <v>91</v>
      </c>
      <c r="G684" s="9">
        <v>90770</v>
      </c>
      <c r="H684" s="9">
        <v>88871.6</v>
      </c>
      <c r="I684" s="7">
        <f t="shared" si="160"/>
        <v>97.908560096948335</v>
      </c>
    </row>
    <row r="685" spans="1:9" ht="31.5" x14ac:dyDescent="0.25">
      <c r="A685" s="80" t="s">
        <v>471</v>
      </c>
      <c r="B685" s="81"/>
      <c r="C685" s="106" t="s">
        <v>23</v>
      </c>
      <c r="D685" s="106" t="s">
        <v>46</v>
      </c>
      <c r="E685" s="106" t="s">
        <v>497</v>
      </c>
      <c r="F685" s="106"/>
      <c r="G685" s="9">
        <f>SUM(G686:G687)</f>
        <v>17714.099999999999</v>
      </c>
      <c r="H685" s="9">
        <f>SUM(H686:H687)</f>
        <v>17714.099999999999</v>
      </c>
      <c r="I685" s="7">
        <f t="shared" si="160"/>
        <v>100</v>
      </c>
    </row>
    <row r="686" spans="1:9" ht="31.5" hidden="1" x14ac:dyDescent="0.25">
      <c r="A686" s="80" t="s">
        <v>44</v>
      </c>
      <c r="B686" s="81"/>
      <c r="C686" s="106" t="s">
        <v>23</v>
      </c>
      <c r="D686" s="106" t="s">
        <v>46</v>
      </c>
      <c r="E686" s="106" t="s">
        <v>401</v>
      </c>
      <c r="F686" s="106" t="s">
        <v>83</v>
      </c>
      <c r="G686" s="9"/>
      <c r="H686" s="9"/>
      <c r="I686" s="7" t="e">
        <f t="shared" si="160"/>
        <v>#DIV/0!</v>
      </c>
    </row>
    <row r="687" spans="1:9" x14ac:dyDescent="0.25">
      <c r="A687" s="80" t="s">
        <v>34</v>
      </c>
      <c r="B687" s="81"/>
      <c r="C687" s="106" t="s">
        <v>23</v>
      </c>
      <c r="D687" s="106" t="s">
        <v>46</v>
      </c>
      <c r="E687" s="106" t="s">
        <v>497</v>
      </c>
      <c r="F687" s="106" t="s">
        <v>91</v>
      </c>
      <c r="G687" s="9">
        <v>17714.099999999999</v>
      </c>
      <c r="H687" s="9">
        <v>17714.099999999999</v>
      </c>
      <c r="I687" s="7">
        <f t="shared" si="160"/>
        <v>100</v>
      </c>
    </row>
    <row r="688" spans="1:9" ht="31.5" x14ac:dyDescent="0.25">
      <c r="A688" s="80" t="s">
        <v>563</v>
      </c>
      <c r="B688" s="81"/>
      <c r="C688" s="106" t="s">
        <v>23</v>
      </c>
      <c r="D688" s="106" t="s">
        <v>46</v>
      </c>
      <c r="E688" s="31" t="s">
        <v>12</v>
      </c>
      <c r="F688" s="31"/>
      <c r="G688" s="9">
        <f>G689+G704+G709</f>
        <v>6126.6</v>
      </c>
      <c r="H688" s="9">
        <f>H689+H704+H709</f>
        <v>6119.9000000000005</v>
      </c>
      <c r="I688" s="7">
        <f t="shared" si="160"/>
        <v>99.890640812195997</v>
      </c>
    </row>
    <row r="689" spans="1:9" ht="31.5" x14ac:dyDescent="0.25">
      <c r="A689" s="80" t="s">
        <v>74</v>
      </c>
      <c r="B689" s="81"/>
      <c r="C689" s="106" t="s">
        <v>23</v>
      </c>
      <c r="D689" s="106" t="s">
        <v>46</v>
      </c>
      <c r="E689" s="31" t="s">
        <v>13</v>
      </c>
      <c r="F689" s="31"/>
      <c r="G689" s="9">
        <f>G690</f>
        <v>5743.6</v>
      </c>
      <c r="H689" s="9">
        <f>H690</f>
        <v>5736.9000000000005</v>
      </c>
      <c r="I689" s="7">
        <f t="shared" si="160"/>
        <v>99.883348422592107</v>
      </c>
    </row>
    <row r="690" spans="1:9" x14ac:dyDescent="0.25">
      <c r="A690" s="80" t="s">
        <v>27</v>
      </c>
      <c r="B690" s="81"/>
      <c r="C690" s="106" t="s">
        <v>23</v>
      </c>
      <c r="D690" s="106" t="s">
        <v>46</v>
      </c>
      <c r="E690" s="31" t="s">
        <v>28</v>
      </c>
      <c r="F690" s="31"/>
      <c r="G690" s="9">
        <f>SUM(G691+G700)</f>
        <v>5743.6</v>
      </c>
      <c r="H690" s="9">
        <f>SUM(H691+H700)</f>
        <v>5736.9000000000005</v>
      </c>
      <c r="I690" s="7">
        <f t="shared" si="160"/>
        <v>99.883348422592107</v>
      </c>
    </row>
    <row r="691" spans="1:9" ht="18.75" customHeight="1" x14ac:dyDescent="0.25">
      <c r="A691" s="80" t="s">
        <v>47</v>
      </c>
      <c r="B691" s="81"/>
      <c r="C691" s="106" t="s">
        <v>23</v>
      </c>
      <c r="D691" s="106" t="s">
        <v>46</v>
      </c>
      <c r="E691" s="31" t="s">
        <v>48</v>
      </c>
      <c r="F691" s="31"/>
      <c r="G691" s="9">
        <f>G692+G694+G696+G698</f>
        <v>4788.1000000000004</v>
      </c>
      <c r="H691" s="9">
        <f t="shared" ref="H691" si="161">H692+H694+H696+H698</f>
        <v>4787.3</v>
      </c>
      <c r="I691" s="7">
        <f t="shared" si="160"/>
        <v>99.983291911196503</v>
      </c>
    </row>
    <row r="692" spans="1:9" x14ac:dyDescent="0.25">
      <c r="A692" s="80" t="s">
        <v>49</v>
      </c>
      <c r="B692" s="81"/>
      <c r="C692" s="106" t="s">
        <v>23</v>
      </c>
      <c r="D692" s="106" t="s">
        <v>46</v>
      </c>
      <c r="E692" s="31" t="s">
        <v>50</v>
      </c>
      <c r="F692" s="31"/>
      <c r="G692" s="9">
        <f>G693</f>
        <v>1938</v>
      </c>
      <c r="H692" s="9">
        <f>H693</f>
        <v>1937.2</v>
      </c>
      <c r="I692" s="7">
        <f t="shared" si="160"/>
        <v>99.958720330237355</v>
      </c>
    </row>
    <row r="693" spans="1:9" x14ac:dyDescent="0.25">
      <c r="A693" s="80" t="s">
        <v>34</v>
      </c>
      <c r="B693" s="81"/>
      <c r="C693" s="106" t="s">
        <v>23</v>
      </c>
      <c r="D693" s="106" t="s">
        <v>46</v>
      </c>
      <c r="E693" s="31" t="s">
        <v>50</v>
      </c>
      <c r="F693" s="31">
        <v>300</v>
      </c>
      <c r="G693" s="9">
        <v>1938</v>
      </c>
      <c r="H693" s="9">
        <v>1937.2</v>
      </c>
      <c r="I693" s="7">
        <f t="shared" si="160"/>
        <v>99.958720330237355</v>
      </c>
    </row>
    <row r="694" spans="1:9" ht="31.5" x14ac:dyDescent="0.25">
      <c r="A694" s="80" t="s">
        <v>51</v>
      </c>
      <c r="B694" s="81"/>
      <c r="C694" s="106" t="s">
        <v>23</v>
      </c>
      <c r="D694" s="106" t="s">
        <v>46</v>
      </c>
      <c r="E694" s="31" t="s">
        <v>52</v>
      </c>
      <c r="F694" s="31"/>
      <c r="G694" s="9">
        <f>G695</f>
        <v>2029</v>
      </c>
      <c r="H694" s="9">
        <f>H695</f>
        <v>2029</v>
      </c>
      <c r="I694" s="7">
        <f t="shared" si="160"/>
        <v>100</v>
      </c>
    </row>
    <row r="695" spans="1:9" x14ac:dyDescent="0.25">
      <c r="A695" s="80" t="s">
        <v>34</v>
      </c>
      <c r="B695" s="81"/>
      <c r="C695" s="106" t="s">
        <v>23</v>
      </c>
      <c r="D695" s="106" t="s">
        <v>46</v>
      </c>
      <c r="E695" s="31" t="s">
        <v>52</v>
      </c>
      <c r="F695" s="31">
        <v>300</v>
      </c>
      <c r="G695" s="9">
        <v>2029</v>
      </c>
      <c r="H695" s="9">
        <v>2029</v>
      </c>
      <c r="I695" s="7">
        <f t="shared" si="160"/>
        <v>100</v>
      </c>
    </row>
    <row r="696" spans="1:9" ht="29.25" customHeight="1" x14ac:dyDescent="0.25">
      <c r="A696" s="80" t="s">
        <v>416</v>
      </c>
      <c r="B696" s="4"/>
      <c r="C696" s="106" t="s">
        <v>23</v>
      </c>
      <c r="D696" s="106" t="s">
        <v>46</v>
      </c>
      <c r="E696" s="4" t="s">
        <v>417</v>
      </c>
      <c r="F696" s="4"/>
      <c r="G696" s="7">
        <f>SUM(G697)</f>
        <v>821.1</v>
      </c>
      <c r="H696" s="7">
        <f>SUM(H697)</f>
        <v>821.1</v>
      </c>
      <c r="I696" s="7">
        <f t="shared" si="160"/>
        <v>100</v>
      </c>
    </row>
    <row r="697" spans="1:9" ht="15" customHeight="1" x14ac:dyDescent="0.25">
      <c r="A697" s="80" t="s">
        <v>34</v>
      </c>
      <c r="B697" s="4"/>
      <c r="C697" s="106" t="s">
        <v>23</v>
      </c>
      <c r="D697" s="106" t="s">
        <v>46</v>
      </c>
      <c r="E697" s="4" t="s">
        <v>417</v>
      </c>
      <c r="F697" s="4" t="s">
        <v>91</v>
      </c>
      <c r="G697" s="7">
        <v>821.1</v>
      </c>
      <c r="H697" s="7">
        <v>821.1</v>
      </c>
      <c r="I697" s="7">
        <f t="shared" si="160"/>
        <v>100</v>
      </c>
    </row>
    <row r="698" spans="1:9" ht="15" hidden="1" customHeight="1" x14ac:dyDescent="0.25">
      <c r="A698" s="80" t="s">
        <v>753</v>
      </c>
      <c r="B698" s="4"/>
      <c r="C698" s="106" t="s">
        <v>23</v>
      </c>
      <c r="D698" s="106" t="s">
        <v>46</v>
      </c>
      <c r="E698" s="4" t="s">
        <v>752</v>
      </c>
      <c r="F698" s="4"/>
      <c r="G698" s="7">
        <f>SUM(G699)</f>
        <v>0</v>
      </c>
      <c r="H698" s="7"/>
      <c r="I698" s="7" t="e">
        <f t="shared" si="160"/>
        <v>#DIV/0!</v>
      </c>
    </row>
    <row r="699" spans="1:9" ht="15" hidden="1" customHeight="1" x14ac:dyDescent="0.25">
      <c r="A699" s="80" t="s">
        <v>34</v>
      </c>
      <c r="B699" s="4"/>
      <c r="C699" s="106" t="s">
        <v>23</v>
      </c>
      <c r="D699" s="106" t="s">
        <v>46</v>
      </c>
      <c r="E699" s="4" t="s">
        <v>752</v>
      </c>
      <c r="F699" s="4" t="s">
        <v>91</v>
      </c>
      <c r="G699" s="7"/>
      <c r="H699" s="7"/>
      <c r="I699" s="7" t="e">
        <f t="shared" si="160"/>
        <v>#DIV/0!</v>
      </c>
    </row>
    <row r="700" spans="1:9" x14ac:dyDescent="0.25">
      <c r="A700" s="80" t="s">
        <v>53</v>
      </c>
      <c r="B700" s="81"/>
      <c r="C700" s="106" t="s">
        <v>23</v>
      </c>
      <c r="D700" s="106" t="s">
        <v>46</v>
      </c>
      <c r="E700" s="31" t="s">
        <v>54</v>
      </c>
      <c r="F700" s="31"/>
      <c r="G700" s="9">
        <f>G701</f>
        <v>955.5</v>
      </c>
      <c r="H700" s="9">
        <f>H701</f>
        <v>949.6</v>
      </c>
      <c r="I700" s="7">
        <f t="shared" si="160"/>
        <v>99.382522239665093</v>
      </c>
    </row>
    <row r="701" spans="1:9" x14ac:dyDescent="0.25">
      <c r="A701" s="80" t="s">
        <v>55</v>
      </c>
      <c r="B701" s="81"/>
      <c r="C701" s="106" t="s">
        <v>23</v>
      </c>
      <c r="D701" s="106" t="s">
        <v>46</v>
      </c>
      <c r="E701" s="31" t="s">
        <v>56</v>
      </c>
      <c r="F701" s="31"/>
      <c r="G701" s="9">
        <f>G702+G703</f>
        <v>955.5</v>
      </c>
      <c r="H701" s="9">
        <f>H702+H703</f>
        <v>949.6</v>
      </c>
      <c r="I701" s="7">
        <f t="shared" si="160"/>
        <v>99.382522239665093</v>
      </c>
    </row>
    <row r="702" spans="1:9" ht="31.5" x14ac:dyDescent="0.25">
      <c r="A702" s="80" t="s">
        <v>44</v>
      </c>
      <c r="B702" s="81"/>
      <c r="C702" s="106" t="s">
        <v>23</v>
      </c>
      <c r="D702" s="106" t="s">
        <v>46</v>
      </c>
      <c r="E702" s="31" t="s">
        <v>56</v>
      </c>
      <c r="F702" s="31">
        <v>200</v>
      </c>
      <c r="G702" s="9">
        <v>349.5</v>
      </c>
      <c r="H702" s="9">
        <v>343.6</v>
      </c>
      <c r="I702" s="7">
        <f t="shared" si="160"/>
        <v>98.311874105865527</v>
      </c>
    </row>
    <row r="703" spans="1:9" x14ac:dyDescent="0.25">
      <c r="A703" s="80" t="s">
        <v>34</v>
      </c>
      <c r="B703" s="81"/>
      <c r="C703" s="106" t="s">
        <v>23</v>
      </c>
      <c r="D703" s="106" t="s">
        <v>46</v>
      </c>
      <c r="E703" s="31" t="s">
        <v>56</v>
      </c>
      <c r="F703" s="31">
        <v>300</v>
      </c>
      <c r="G703" s="9">
        <v>606</v>
      </c>
      <c r="H703" s="9">
        <v>606</v>
      </c>
      <c r="I703" s="7">
        <f t="shared" si="160"/>
        <v>100</v>
      </c>
    </row>
    <row r="704" spans="1:9" x14ac:dyDescent="0.25">
      <c r="A704" s="80" t="s">
        <v>75</v>
      </c>
      <c r="B704" s="81"/>
      <c r="C704" s="106" t="s">
        <v>23</v>
      </c>
      <c r="D704" s="106" t="s">
        <v>46</v>
      </c>
      <c r="E704" s="31" t="s">
        <v>57</v>
      </c>
      <c r="F704" s="31"/>
      <c r="G704" s="9">
        <f t="shared" ref="G704:H705" si="162">G705</f>
        <v>383</v>
      </c>
      <c r="H704" s="9">
        <f t="shared" si="162"/>
        <v>383</v>
      </c>
      <c r="I704" s="7">
        <f t="shared" si="160"/>
        <v>100</v>
      </c>
    </row>
    <row r="705" spans="1:9" ht="13.5" customHeight="1" x14ac:dyDescent="0.25">
      <c r="A705" s="80" t="s">
        <v>27</v>
      </c>
      <c r="B705" s="81"/>
      <c r="C705" s="106" t="s">
        <v>23</v>
      </c>
      <c r="D705" s="106" t="s">
        <v>46</v>
      </c>
      <c r="E705" s="31" t="s">
        <v>58</v>
      </c>
      <c r="F705" s="31"/>
      <c r="G705" s="9">
        <f t="shared" si="162"/>
        <v>383</v>
      </c>
      <c r="H705" s="9">
        <f t="shared" si="162"/>
        <v>383</v>
      </c>
      <c r="I705" s="7">
        <f t="shared" si="160"/>
        <v>100</v>
      </c>
    </row>
    <row r="706" spans="1:9" x14ac:dyDescent="0.25">
      <c r="A706" s="80" t="s">
        <v>29</v>
      </c>
      <c r="B706" s="81"/>
      <c r="C706" s="106" t="s">
        <v>23</v>
      </c>
      <c r="D706" s="106" t="s">
        <v>46</v>
      </c>
      <c r="E706" s="31" t="s">
        <v>59</v>
      </c>
      <c r="F706" s="31"/>
      <c r="G706" s="9">
        <f>G707+G708</f>
        <v>383</v>
      </c>
      <c r="H706" s="9">
        <f>H707+H708</f>
        <v>383</v>
      </c>
      <c r="I706" s="7">
        <f t="shared" si="160"/>
        <v>100</v>
      </c>
    </row>
    <row r="707" spans="1:9" ht="31.5" x14ac:dyDescent="0.25">
      <c r="A707" s="80" t="s">
        <v>44</v>
      </c>
      <c r="B707" s="81"/>
      <c r="C707" s="106" t="s">
        <v>23</v>
      </c>
      <c r="D707" s="106" t="s">
        <v>46</v>
      </c>
      <c r="E707" s="31" t="s">
        <v>59</v>
      </c>
      <c r="F707" s="31">
        <v>200</v>
      </c>
      <c r="G707" s="9">
        <v>383</v>
      </c>
      <c r="H707" s="9">
        <v>383</v>
      </c>
      <c r="I707" s="7">
        <f t="shared" si="160"/>
        <v>100</v>
      </c>
    </row>
    <row r="708" spans="1:9" hidden="1" x14ac:dyDescent="0.25">
      <c r="A708" s="80" t="s">
        <v>34</v>
      </c>
      <c r="B708" s="81"/>
      <c r="C708" s="106" t="s">
        <v>23</v>
      </c>
      <c r="D708" s="106" t="s">
        <v>46</v>
      </c>
      <c r="E708" s="31" t="s">
        <v>59</v>
      </c>
      <c r="F708" s="31">
        <v>300</v>
      </c>
      <c r="G708" s="9"/>
      <c r="H708" s="9"/>
      <c r="I708" s="7" t="e">
        <f t="shared" si="160"/>
        <v>#DIV/0!</v>
      </c>
    </row>
    <row r="709" spans="1:9" hidden="1" x14ac:dyDescent="0.25">
      <c r="A709" s="80" t="s">
        <v>76</v>
      </c>
      <c r="B709" s="81"/>
      <c r="C709" s="106" t="s">
        <v>23</v>
      </c>
      <c r="D709" s="106" t="s">
        <v>46</v>
      </c>
      <c r="E709" s="31" t="s">
        <v>60</v>
      </c>
      <c r="F709" s="31"/>
      <c r="G709" s="9">
        <f>G713+G710</f>
        <v>0</v>
      </c>
      <c r="H709" s="9">
        <f>H713+H710</f>
        <v>0</v>
      </c>
      <c r="I709" s="7"/>
    </row>
    <row r="710" spans="1:9" hidden="1" x14ac:dyDescent="0.25">
      <c r="A710" s="80" t="s">
        <v>27</v>
      </c>
      <c r="B710" s="81"/>
      <c r="C710" s="106" t="s">
        <v>23</v>
      </c>
      <c r="D710" s="106" t="s">
        <v>46</v>
      </c>
      <c r="E710" s="31" t="s">
        <v>395</v>
      </c>
      <c r="F710" s="31"/>
      <c r="G710" s="9">
        <f>G711</f>
        <v>0</v>
      </c>
      <c r="H710" s="9">
        <f>H711</f>
        <v>0</v>
      </c>
      <c r="I710" s="7"/>
    </row>
    <row r="711" spans="1:9" hidden="1" x14ac:dyDescent="0.25">
      <c r="A711" s="80" t="s">
        <v>29</v>
      </c>
      <c r="B711" s="81"/>
      <c r="C711" s="106" t="s">
        <v>23</v>
      </c>
      <c r="D711" s="106" t="s">
        <v>46</v>
      </c>
      <c r="E711" s="31" t="s">
        <v>396</v>
      </c>
      <c r="F711" s="31"/>
      <c r="G711" s="9">
        <f>SUM(G712)</f>
        <v>0</v>
      </c>
      <c r="H711" s="9">
        <f>SUM(H712)</f>
        <v>0</v>
      </c>
      <c r="I711" s="7"/>
    </row>
    <row r="712" spans="1:9" ht="31.5" hidden="1" x14ac:dyDescent="0.25">
      <c r="A712" s="80" t="s">
        <v>44</v>
      </c>
      <c r="B712" s="81"/>
      <c r="C712" s="106" t="s">
        <v>23</v>
      </c>
      <c r="D712" s="106" t="s">
        <v>46</v>
      </c>
      <c r="E712" s="31" t="s">
        <v>396</v>
      </c>
      <c r="F712" s="31">
        <v>200</v>
      </c>
      <c r="G712" s="9">
        <v>0</v>
      </c>
      <c r="H712" s="9">
        <v>0</v>
      </c>
      <c r="I712" s="7"/>
    </row>
    <row r="713" spans="1:9" ht="31.5" hidden="1" x14ac:dyDescent="0.25">
      <c r="A713" s="80" t="s">
        <v>61</v>
      </c>
      <c r="B713" s="81"/>
      <c r="C713" s="106" t="s">
        <v>23</v>
      </c>
      <c r="D713" s="106" t="s">
        <v>46</v>
      </c>
      <c r="E713" s="31" t="s">
        <v>62</v>
      </c>
      <c r="F713" s="31"/>
      <c r="G713" s="9">
        <f>G714</f>
        <v>0</v>
      </c>
      <c r="H713" s="9">
        <f>H714</f>
        <v>0</v>
      </c>
      <c r="I713" s="7" t="e">
        <f t="shared" ref="I713:I774" si="163">SUM(H713/G713*100)</f>
        <v>#DIV/0!</v>
      </c>
    </row>
    <row r="714" spans="1:9" hidden="1" x14ac:dyDescent="0.25">
      <c r="A714" s="80" t="s">
        <v>29</v>
      </c>
      <c r="B714" s="81"/>
      <c r="C714" s="106" t="s">
        <v>23</v>
      </c>
      <c r="D714" s="106" t="s">
        <v>46</v>
      </c>
      <c r="E714" s="31" t="s">
        <v>63</v>
      </c>
      <c r="F714" s="31"/>
      <c r="G714" s="9">
        <f>SUM(G715:G716)</f>
        <v>0</v>
      </c>
      <c r="H714" s="9">
        <f>SUM(H715:H716)</f>
        <v>0</v>
      </c>
      <c r="I714" s="7" t="e">
        <f t="shared" si="163"/>
        <v>#DIV/0!</v>
      </c>
    </row>
    <row r="715" spans="1:9" ht="31.5" hidden="1" x14ac:dyDescent="0.25">
      <c r="A715" s="80" t="s">
        <v>44</v>
      </c>
      <c r="B715" s="81"/>
      <c r="C715" s="106" t="s">
        <v>23</v>
      </c>
      <c r="D715" s="106" t="s">
        <v>46</v>
      </c>
      <c r="E715" s="31" t="s">
        <v>63</v>
      </c>
      <c r="F715" s="31">
        <v>200</v>
      </c>
      <c r="G715" s="9"/>
      <c r="H715" s="9"/>
      <c r="I715" s="7" t="e">
        <f t="shared" si="163"/>
        <v>#DIV/0!</v>
      </c>
    </row>
    <row r="716" spans="1:9" ht="31.5" hidden="1" x14ac:dyDescent="0.25">
      <c r="A716" s="80" t="s">
        <v>64</v>
      </c>
      <c r="B716" s="81"/>
      <c r="C716" s="106" t="s">
        <v>23</v>
      </c>
      <c r="D716" s="106" t="s">
        <v>46</v>
      </c>
      <c r="E716" s="31" t="s">
        <v>63</v>
      </c>
      <c r="F716" s="31">
        <v>600</v>
      </c>
      <c r="G716" s="9"/>
      <c r="H716" s="9"/>
      <c r="I716" s="7" t="e">
        <f t="shared" si="163"/>
        <v>#DIV/0!</v>
      </c>
    </row>
    <row r="717" spans="1:9" ht="47.25" x14ac:dyDescent="0.25">
      <c r="A717" s="80" t="s">
        <v>566</v>
      </c>
      <c r="B717" s="81"/>
      <c r="C717" s="106" t="s">
        <v>23</v>
      </c>
      <c r="D717" s="106" t="s">
        <v>46</v>
      </c>
      <c r="E717" s="31" t="s">
        <v>65</v>
      </c>
      <c r="F717" s="31"/>
      <c r="G717" s="9">
        <f>G718</f>
        <v>3827.9</v>
      </c>
      <c r="H717" s="9">
        <f>H718</f>
        <v>3827.8</v>
      </c>
      <c r="I717" s="7">
        <f t="shared" si="163"/>
        <v>99.997387601556994</v>
      </c>
    </row>
    <row r="718" spans="1:9" x14ac:dyDescent="0.25">
      <c r="A718" s="80" t="s">
        <v>27</v>
      </c>
      <c r="B718" s="81"/>
      <c r="C718" s="106" t="s">
        <v>23</v>
      </c>
      <c r="D718" s="106" t="s">
        <v>46</v>
      </c>
      <c r="E718" s="31" t="s">
        <v>66</v>
      </c>
      <c r="F718" s="31"/>
      <c r="G718" s="9">
        <f>SUM(G719)</f>
        <v>3827.9</v>
      </c>
      <c r="H718" s="9">
        <f>SUM(H719)</f>
        <v>3827.8</v>
      </c>
      <c r="I718" s="7">
        <f t="shared" si="163"/>
        <v>99.997387601556994</v>
      </c>
    </row>
    <row r="719" spans="1:9" ht="31.5" x14ac:dyDescent="0.25">
      <c r="A719" s="80" t="s">
        <v>67</v>
      </c>
      <c r="B719" s="81"/>
      <c r="C719" s="106" t="s">
        <v>23</v>
      </c>
      <c r="D719" s="106" t="s">
        <v>46</v>
      </c>
      <c r="E719" s="31" t="s">
        <v>68</v>
      </c>
      <c r="F719" s="31"/>
      <c r="G719" s="9">
        <f>G720</f>
        <v>3827.9</v>
      </c>
      <c r="H719" s="9">
        <f>H720</f>
        <v>3827.8</v>
      </c>
      <c r="I719" s="7">
        <f t="shared" si="163"/>
        <v>99.997387601556994</v>
      </c>
    </row>
    <row r="720" spans="1:9" ht="31.5" x14ac:dyDescent="0.25">
      <c r="A720" s="80" t="s">
        <v>44</v>
      </c>
      <c r="B720" s="81"/>
      <c r="C720" s="106" t="s">
        <v>23</v>
      </c>
      <c r="D720" s="106" t="s">
        <v>46</v>
      </c>
      <c r="E720" s="31" t="s">
        <v>68</v>
      </c>
      <c r="F720" s="31">
        <v>200</v>
      </c>
      <c r="G720" s="9">
        <v>3827.9</v>
      </c>
      <c r="H720" s="9">
        <v>3827.8</v>
      </c>
      <c r="I720" s="7">
        <f t="shared" si="163"/>
        <v>99.997387601556994</v>
      </c>
    </row>
    <row r="721" spans="1:9" ht="31.5" x14ac:dyDescent="0.25">
      <c r="A721" s="80" t="s">
        <v>562</v>
      </c>
      <c r="B721" s="81"/>
      <c r="C721" s="106" t="s">
        <v>23</v>
      </c>
      <c r="D721" s="106" t="s">
        <v>46</v>
      </c>
      <c r="E721" s="31" t="s">
        <v>402</v>
      </c>
      <c r="F721" s="31"/>
      <c r="G721" s="9">
        <f t="shared" ref="G721:H724" si="164">SUM(G722)</f>
        <v>4000</v>
      </c>
      <c r="H721" s="9">
        <f t="shared" si="164"/>
        <v>4000</v>
      </c>
      <c r="I721" s="7">
        <f t="shared" si="163"/>
        <v>100</v>
      </c>
    </row>
    <row r="722" spans="1:9" x14ac:dyDescent="0.25">
      <c r="A722" s="80" t="s">
        <v>27</v>
      </c>
      <c r="B722" s="81"/>
      <c r="C722" s="106" t="s">
        <v>23</v>
      </c>
      <c r="D722" s="106" t="s">
        <v>46</v>
      </c>
      <c r="E722" s="31" t="s">
        <v>403</v>
      </c>
      <c r="F722" s="31"/>
      <c r="G722" s="9">
        <f t="shared" si="164"/>
        <v>4000</v>
      </c>
      <c r="H722" s="9">
        <f t="shared" si="164"/>
        <v>4000</v>
      </c>
      <c r="I722" s="7">
        <f t="shared" si="163"/>
        <v>100</v>
      </c>
    </row>
    <row r="723" spans="1:9" x14ac:dyDescent="0.25">
      <c r="A723" s="80" t="s">
        <v>47</v>
      </c>
      <c r="B723" s="81"/>
      <c r="C723" s="106" t="s">
        <v>23</v>
      </c>
      <c r="D723" s="106" t="s">
        <v>46</v>
      </c>
      <c r="E723" s="31" t="s">
        <v>404</v>
      </c>
      <c r="F723" s="31"/>
      <c r="G723" s="9">
        <f t="shared" si="164"/>
        <v>4000</v>
      </c>
      <c r="H723" s="9">
        <f t="shared" si="164"/>
        <v>4000</v>
      </c>
      <c r="I723" s="7">
        <f t="shared" si="163"/>
        <v>100</v>
      </c>
    </row>
    <row r="724" spans="1:9" ht="47.25" x14ac:dyDescent="0.25">
      <c r="A724" s="80" t="s">
        <v>837</v>
      </c>
      <c r="B724" s="81"/>
      <c r="C724" s="106" t="s">
        <v>23</v>
      </c>
      <c r="D724" s="106" t="s">
        <v>46</v>
      </c>
      <c r="E724" s="31" t="s">
        <v>405</v>
      </c>
      <c r="F724" s="31"/>
      <c r="G724" s="9">
        <f t="shared" si="164"/>
        <v>4000</v>
      </c>
      <c r="H724" s="9">
        <f t="shared" si="164"/>
        <v>4000</v>
      </c>
      <c r="I724" s="7">
        <f t="shared" si="163"/>
        <v>100</v>
      </c>
    </row>
    <row r="725" spans="1:9" x14ac:dyDescent="0.25">
      <c r="A725" s="80" t="s">
        <v>34</v>
      </c>
      <c r="B725" s="81"/>
      <c r="C725" s="106" t="s">
        <v>23</v>
      </c>
      <c r="D725" s="106" t="s">
        <v>46</v>
      </c>
      <c r="E725" s="31" t="s">
        <v>405</v>
      </c>
      <c r="F725" s="31">
        <v>300</v>
      </c>
      <c r="G725" s="9">
        <v>4000</v>
      </c>
      <c r="H725" s="9">
        <v>4000</v>
      </c>
      <c r="I725" s="7">
        <f t="shared" si="163"/>
        <v>100</v>
      </c>
    </row>
    <row r="726" spans="1:9" ht="31.5" x14ac:dyDescent="0.25">
      <c r="A726" s="80" t="s">
        <v>697</v>
      </c>
      <c r="B726" s="39"/>
      <c r="C726" s="106" t="s">
        <v>23</v>
      </c>
      <c r="D726" s="106" t="s">
        <v>46</v>
      </c>
      <c r="E726" s="31" t="s">
        <v>443</v>
      </c>
      <c r="F726" s="31"/>
      <c r="G726" s="9">
        <f t="shared" ref="G726:H728" si="165">G727</f>
        <v>1048</v>
      </c>
      <c r="H726" s="9">
        <f t="shared" si="165"/>
        <v>1046.7</v>
      </c>
      <c r="I726" s="7">
        <f t="shared" si="163"/>
        <v>99.875954198473281</v>
      </c>
    </row>
    <row r="727" spans="1:9" ht="31.5" x14ac:dyDescent="0.25">
      <c r="A727" s="80" t="s">
        <v>61</v>
      </c>
      <c r="B727" s="39"/>
      <c r="C727" s="106" t="s">
        <v>23</v>
      </c>
      <c r="D727" s="106" t="s">
        <v>46</v>
      </c>
      <c r="E727" s="31" t="s">
        <v>444</v>
      </c>
      <c r="F727" s="31"/>
      <c r="G727" s="9">
        <f>G728</f>
        <v>1048</v>
      </c>
      <c r="H727" s="9">
        <f t="shared" si="165"/>
        <v>1046.7</v>
      </c>
      <c r="I727" s="7">
        <f t="shared" si="163"/>
        <v>99.875954198473281</v>
      </c>
    </row>
    <row r="728" spans="1:9" x14ac:dyDescent="0.25">
      <c r="A728" s="80" t="s">
        <v>29</v>
      </c>
      <c r="B728" s="39"/>
      <c r="C728" s="106" t="s">
        <v>23</v>
      </c>
      <c r="D728" s="106" t="s">
        <v>46</v>
      </c>
      <c r="E728" s="31" t="s">
        <v>445</v>
      </c>
      <c r="F728" s="31"/>
      <c r="G728" s="9">
        <f t="shared" si="165"/>
        <v>1048</v>
      </c>
      <c r="H728" s="9">
        <f t="shared" si="165"/>
        <v>1046.7</v>
      </c>
      <c r="I728" s="7">
        <f t="shared" si="163"/>
        <v>99.875954198473281</v>
      </c>
    </row>
    <row r="729" spans="1:9" ht="31.5" x14ac:dyDescent="0.25">
      <c r="A729" s="80" t="s">
        <v>216</v>
      </c>
      <c r="B729" s="39"/>
      <c r="C729" s="106" t="s">
        <v>23</v>
      </c>
      <c r="D729" s="106" t="s">
        <v>46</v>
      </c>
      <c r="E729" s="31" t="s">
        <v>445</v>
      </c>
      <c r="F729" s="31">
        <v>600</v>
      </c>
      <c r="G729" s="9">
        <v>1048</v>
      </c>
      <c r="H729" s="9">
        <v>1046.7</v>
      </c>
      <c r="I729" s="7">
        <f t="shared" si="163"/>
        <v>99.875954198473281</v>
      </c>
    </row>
    <row r="730" spans="1:9" x14ac:dyDescent="0.25">
      <c r="A730" s="80" t="s">
        <v>175</v>
      </c>
      <c r="B730" s="81"/>
      <c r="C730" s="106" t="s">
        <v>23</v>
      </c>
      <c r="D730" s="106" t="s">
        <v>9</v>
      </c>
      <c r="E730" s="31"/>
      <c r="F730" s="31"/>
      <c r="G730" s="9">
        <f>G731+G751</f>
        <v>244457.5</v>
      </c>
      <c r="H730" s="9">
        <f t="shared" ref="H730" si="166">H731+H751</f>
        <v>243455.8</v>
      </c>
      <c r="I730" s="7">
        <f t="shared" si="163"/>
        <v>99.590235521511914</v>
      </c>
    </row>
    <row r="731" spans="1:9" ht="36.75" customHeight="1" x14ac:dyDescent="0.25">
      <c r="A731" s="80" t="s">
        <v>442</v>
      </c>
      <c r="B731" s="81"/>
      <c r="C731" s="106" t="s">
        <v>23</v>
      </c>
      <c r="D731" s="106" t="s">
        <v>9</v>
      </c>
      <c r="E731" s="106" t="s">
        <v>339</v>
      </c>
      <c r="F731" s="31"/>
      <c r="G731" s="9">
        <f>G732</f>
        <v>244457.5</v>
      </c>
      <c r="H731" s="9">
        <f>H732</f>
        <v>243455.8</v>
      </c>
      <c r="I731" s="7">
        <f t="shared" si="163"/>
        <v>99.590235521511914</v>
      </c>
    </row>
    <row r="732" spans="1:9" x14ac:dyDescent="0.25">
      <c r="A732" s="80" t="s">
        <v>348</v>
      </c>
      <c r="B732" s="81"/>
      <c r="C732" s="106" t="s">
        <v>23</v>
      </c>
      <c r="D732" s="106" t="s">
        <v>9</v>
      </c>
      <c r="E732" s="106" t="s">
        <v>340</v>
      </c>
      <c r="F732" s="31"/>
      <c r="G732" s="9">
        <f>SUM(G733+G741+G747+G738+G744)</f>
        <v>244457.5</v>
      </c>
      <c r="H732" s="9">
        <f>SUM(H733+H741+H747+H738+H744)</f>
        <v>243455.8</v>
      </c>
      <c r="I732" s="7">
        <f t="shared" si="163"/>
        <v>99.590235521511914</v>
      </c>
    </row>
    <row r="733" spans="1:9" ht="47.25" x14ac:dyDescent="0.25">
      <c r="A733" s="80" t="s">
        <v>362</v>
      </c>
      <c r="B733" s="81"/>
      <c r="C733" s="106" t="s">
        <v>23</v>
      </c>
      <c r="D733" s="106" t="s">
        <v>9</v>
      </c>
      <c r="E733" s="31" t="s">
        <v>498</v>
      </c>
      <c r="F733" s="31"/>
      <c r="G733" s="9">
        <f>G734+G735+G737+G736</f>
        <v>56352.000000000007</v>
      </c>
      <c r="H733" s="9">
        <f>H734+H735+H737+H736</f>
        <v>56352.100000000006</v>
      </c>
      <c r="I733" s="7">
        <f t="shared" si="163"/>
        <v>100.00017745599091</v>
      </c>
    </row>
    <row r="734" spans="1:9" ht="47.25" x14ac:dyDescent="0.25">
      <c r="A734" s="80" t="s">
        <v>43</v>
      </c>
      <c r="B734" s="81"/>
      <c r="C734" s="106" t="s">
        <v>23</v>
      </c>
      <c r="D734" s="106" t="s">
        <v>9</v>
      </c>
      <c r="E734" s="31" t="s">
        <v>498</v>
      </c>
      <c r="F734" s="31">
        <v>100</v>
      </c>
      <c r="G734" s="9">
        <v>43168.4</v>
      </c>
      <c r="H734" s="9">
        <v>43168.4</v>
      </c>
      <c r="I734" s="7">
        <f t="shared" si="163"/>
        <v>100</v>
      </c>
    </row>
    <row r="735" spans="1:9" ht="31.5" x14ac:dyDescent="0.25">
      <c r="A735" s="80" t="s">
        <v>44</v>
      </c>
      <c r="B735" s="81"/>
      <c r="C735" s="106" t="s">
        <v>23</v>
      </c>
      <c r="D735" s="106" t="s">
        <v>9</v>
      </c>
      <c r="E735" s="31" t="s">
        <v>498</v>
      </c>
      <c r="F735" s="31">
        <v>200</v>
      </c>
      <c r="G735" s="9">
        <v>12731.7</v>
      </c>
      <c r="H735" s="9">
        <v>12731.7</v>
      </c>
      <c r="I735" s="7">
        <f t="shared" si="163"/>
        <v>100</v>
      </c>
    </row>
    <row r="736" spans="1:9" x14ac:dyDescent="0.25">
      <c r="A736" s="80" t="s">
        <v>34</v>
      </c>
      <c r="B736" s="81"/>
      <c r="C736" s="106" t="s">
        <v>23</v>
      </c>
      <c r="D736" s="106" t="s">
        <v>9</v>
      </c>
      <c r="E736" s="31" t="s">
        <v>498</v>
      </c>
      <c r="F736" s="31">
        <v>300</v>
      </c>
      <c r="G736" s="9">
        <v>142.30000000000001</v>
      </c>
      <c r="H736" s="9">
        <v>142.30000000000001</v>
      </c>
      <c r="I736" s="7">
        <f t="shared" si="163"/>
        <v>100</v>
      </c>
    </row>
    <row r="737" spans="1:9" ht="12.75" customHeight="1" x14ac:dyDescent="0.25">
      <c r="A737" s="80" t="s">
        <v>18</v>
      </c>
      <c r="B737" s="81"/>
      <c r="C737" s="106" t="s">
        <v>23</v>
      </c>
      <c r="D737" s="106" t="s">
        <v>9</v>
      </c>
      <c r="E737" s="31" t="s">
        <v>498</v>
      </c>
      <c r="F737" s="31">
        <v>800</v>
      </c>
      <c r="G737" s="9">
        <v>309.60000000000002</v>
      </c>
      <c r="H737" s="9">
        <v>309.7</v>
      </c>
      <c r="I737" s="7">
        <f t="shared" si="163"/>
        <v>100.03229974160206</v>
      </c>
    </row>
    <row r="738" spans="1:9" ht="78.75" x14ac:dyDescent="0.25">
      <c r="A738" s="80" t="s">
        <v>365</v>
      </c>
      <c r="B738" s="81"/>
      <c r="C738" s="106" t="s">
        <v>23</v>
      </c>
      <c r="D738" s="106" t="s">
        <v>9</v>
      </c>
      <c r="E738" s="31" t="s">
        <v>499</v>
      </c>
      <c r="F738" s="31"/>
      <c r="G738" s="9">
        <f>G739+G740</f>
        <v>96052.099999999991</v>
      </c>
      <c r="H738" s="9">
        <f>H739+H740</f>
        <v>95783</v>
      </c>
      <c r="I738" s="7">
        <f t="shared" si="163"/>
        <v>99.719839545413379</v>
      </c>
    </row>
    <row r="739" spans="1:9" ht="31.5" x14ac:dyDescent="0.25">
      <c r="A739" s="80" t="s">
        <v>44</v>
      </c>
      <c r="B739" s="81"/>
      <c r="C739" s="106" t="s">
        <v>23</v>
      </c>
      <c r="D739" s="106" t="s">
        <v>9</v>
      </c>
      <c r="E739" s="31" t="s">
        <v>499</v>
      </c>
      <c r="F739" s="31">
        <v>200</v>
      </c>
      <c r="G739" s="9">
        <v>1454.4</v>
      </c>
      <c r="H739" s="9">
        <v>1354.4</v>
      </c>
      <c r="I739" s="7">
        <f t="shared" si="163"/>
        <v>93.124312431243126</v>
      </c>
    </row>
    <row r="740" spans="1:9" x14ac:dyDescent="0.25">
      <c r="A740" s="80" t="s">
        <v>34</v>
      </c>
      <c r="B740" s="81"/>
      <c r="C740" s="106" t="s">
        <v>23</v>
      </c>
      <c r="D740" s="106" t="s">
        <v>9</v>
      </c>
      <c r="E740" s="31" t="s">
        <v>499</v>
      </c>
      <c r="F740" s="31">
        <v>300</v>
      </c>
      <c r="G740" s="9">
        <v>94597.7</v>
      </c>
      <c r="H740" s="9">
        <v>94428.6</v>
      </c>
      <c r="I740" s="7">
        <f t="shared" si="163"/>
        <v>99.821243011193729</v>
      </c>
    </row>
    <row r="741" spans="1:9" ht="31.5" x14ac:dyDescent="0.25">
      <c r="A741" s="80" t="s">
        <v>363</v>
      </c>
      <c r="B741" s="81"/>
      <c r="C741" s="106" t="s">
        <v>23</v>
      </c>
      <c r="D741" s="106" t="s">
        <v>9</v>
      </c>
      <c r="E741" s="31" t="s">
        <v>500</v>
      </c>
      <c r="F741" s="31"/>
      <c r="G741" s="9">
        <f>G742+G743</f>
        <v>59263</v>
      </c>
      <c r="H741" s="9">
        <f>H742+H743</f>
        <v>58663</v>
      </c>
      <c r="I741" s="7">
        <f t="shared" si="163"/>
        <v>98.987563910028172</v>
      </c>
    </row>
    <row r="742" spans="1:9" ht="31.5" x14ac:dyDescent="0.25">
      <c r="A742" s="80" t="s">
        <v>44</v>
      </c>
      <c r="B742" s="81"/>
      <c r="C742" s="106" t="s">
        <v>23</v>
      </c>
      <c r="D742" s="106" t="s">
        <v>9</v>
      </c>
      <c r="E742" s="31" t="s">
        <v>500</v>
      </c>
      <c r="F742" s="31">
        <v>200</v>
      </c>
      <c r="G742" s="9">
        <v>879.5</v>
      </c>
      <c r="H742" s="9">
        <v>861.8</v>
      </c>
      <c r="I742" s="7">
        <f t="shared" si="163"/>
        <v>97.987492893689591</v>
      </c>
    </row>
    <row r="743" spans="1:9" x14ac:dyDescent="0.25">
      <c r="A743" s="80" t="s">
        <v>34</v>
      </c>
      <c r="B743" s="81"/>
      <c r="C743" s="106" t="s">
        <v>23</v>
      </c>
      <c r="D743" s="106" t="s">
        <v>9</v>
      </c>
      <c r="E743" s="31" t="s">
        <v>500</v>
      </c>
      <c r="F743" s="31">
        <v>300</v>
      </c>
      <c r="G743" s="9">
        <v>58383.5</v>
      </c>
      <c r="H743" s="9">
        <v>57801.2</v>
      </c>
      <c r="I743" s="7">
        <f t="shared" si="163"/>
        <v>99.002629167487385</v>
      </c>
    </row>
    <row r="744" spans="1:9" ht="63" x14ac:dyDescent="0.25">
      <c r="A744" s="80" t="s">
        <v>366</v>
      </c>
      <c r="B744" s="81"/>
      <c r="C744" s="106" t="s">
        <v>23</v>
      </c>
      <c r="D744" s="106" t="s">
        <v>9</v>
      </c>
      <c r="E744" s="31" t="s">
        <v>501</v>
      </c>
      <c r="F744" s="31"/>
      <c r="G744" s="9">
        <f>G745+G746</f>
        <v>25424</v>
      </c>
      <c r="H744" s="9">
        <f>H745+H746</f>
        <v>25292.5</v>
      </c>
      <c r="I744" s="7">
        <f t="shared" si="163"/>
        <v>99.482772183763373</v>
      </c>
    </row>
    <row r="745" spans="1:9" ht="31.5" x14ac:dyDescent="0.25">
      <c r="A745" s="80" t="s">
        <v>44</v>
      </c>
      <c r="B745" s="81"/>
      <c r="C745" s="106" t="s">
        <v>23</v>
      </c>
      <c r="D745" s="106" t="s">
        <v>9</v>
      </c>
      <c r="E745" s="31" t="s">
        <v>501</v>
      </c>
      <c r="F745" s="31">
        <v>200</v>
      </c>
      <c r="G745" s="9">
        <v>376.3</v>
      </c>
      <c r="H745" s="9">
        <v>373</v>
      </c>
      <c r="I745" s="7">
        <f t="shared" si="163"/>
        <v>99.1230401275578</v>
      </c>
    </row>
    <row r="746" spans="1:9" x14ac:dyDescent="0.25">
      <c r="A746" s="80" t="s">
        <v>34</v>
      </c>
      <c r="B746" s="81"/>
      <c r="C746" s="106" t="s">
        <v>23</v>
      </c>
      <c r="D746" s="106" t="s">
        <v>9</v>
      </c>
      <c r="E746" s="31" t="s">
        <v>501</v>
      </c>
      <c r="F746" s="31">
        <v>300</v>
      </c>
      <c r="G746" s="9">
        <v>25047.7</v>
      </c>
      <c r="H746" s="9">
        <v>24919.5</v>
      </c>
      <c r="I746" s="7">
        <f t="shared" si="163"/>
        <v>99.488176559125179</v>
      </c>
    </row>
    <row r="747" spans="1:9" x14ac:dyDescent="0.25">
      <c r="A747" s="80" t="s">
        <v>724</v>
      </c>
      <c r="B747" s="81"/>
      <c r="C747" s="106" t="s">
        <v>23</v>
      </c>
      <c r="D747" s="106" t="s">
        <v>9</v>
      </c>
      <c r="E747" s="31" t="s">
        <v>507</v>
      </c>
      <c r="F747" s="31"/>
      <c r="G747" s="9">
        <f>SUM(G748)</f>
        <v>7366.4</v>
      </c>
      <c r="H747" s="9">
        <f>SUM(H748)</f>
        <v>7365.2</v>
      </c>
      <c r="I747" s="7">
        <f t="shared" si="163"/>
        <v>99.983709817549965</v>
      </c>
    </row>
    <row r="748" spans="1:9" ht="47.25" x14ac:dyDescent="0.25">
      <c r="A748" s="80" t="s">
        <v>364</v>
      </c>
      <c r="B748" s="81"/>
      <c r="C748" s="106" t="s">
        <v>23</v>
      </c>
      <c r="D748" s="106" t="s">
        <v>9</v>
      </c>
      <c r="E748" s="31" t="s">
        <v>508</v>
      </c>
      <c r="F748" s="31"/>
      <c r="G748" s="9">
        <f>SUM(G749:G750)</f>
        <v>7366.4</v>
      </c>
      <c r="H748" s="9">
        <f>SUM(H749:H750)</f>
        <v>7365.2</v>
      </c>
      <c r="I748" s="7">
        <f t="shared" si="163"/>
        <v>99.983709817549965</v>
      </c>
    </row>
    <row r="749" spans="1:9" ht="31.5" x14ac:dyDescent="0.25">
      <c r="A749" s="80" t="s">
        <v>44</v>
      </c>
      <c r="B749" s="81"/>
      <c r="C749" s="106" t="s">
        <v>23</v>
      </c>
      <c r="D749" s="106" t="s">
        <v>9</v>
      </c>
      <c r="E749" s="31" t="s">
        <v>508</v>
      </c>
      <c r="F749" s="31">
        <v>200</v>
      </c>
      <c r="G749" s="9">
        <v>101.2</v>
      </c>
      <c r="H749" s="9">
        <v>100.2</v>
      </c>
      <c r="I749" s="7">
        <f t="shared" si="163"/>
        <v>99.011857707509876</v>
      </c>
    </row>
    <row r="750" spans="1:9" x14ac:dyDescent="0.25">
      <c r="A750" s="80" t="s">
        <v>34</v>
      </c>
      <c r="B750" s="81"/>
      <c r="C750" s="106" t="s">
        <v>23</v>
      </c>
      <c r="D750" s="106" t="s">
        <v>9</v>
      </c>
      <c r="E750" s="31" t="s">
        <v>508</v>
      </c>
      <c r="F750" s="31">
        <v>300</v>
      </c>
      <c r="G750" s="9">
        <v>7265.2</v>
      </c>
      <c r="H750" s="9">
        <v>7265</v>
      </c>
      <c r="I750" s="7">
        <f t="shared" si="163"/>
        <v>99.997247150801087</v>
      </c>
    </row>
    <row r="751" spans="1:9" ht="31.5" hidden="1" x14ac:dyDescent="0.25">
      <c r="A751" s="80" t="s">
        <v>563</v>
      </c>
      <c r="B751" s="81"/>
      <c r="C751" s="106" t="s">
        <v>23</v>
      </c>
      <c r="D751" s="106" t="s">
        <v>9</v>
      </c>
      <c r="E751" s="31" t="s">
        <v>12</v>
      </c>
      <c r="F751" s="31"/>
      <c r="G751" s="9">
        <f>SUM(G752)</f>
        <v>0</v>
      </c>
      <c r="H751" s="9">
        <f>SUM(H752)</f>
        <v>0</v>
      </c>
      <c r="I751" s="7" t="e">
        <f t="shared" si="163"/>
        <v>#DIV/0!</v>
      </c>
    </row>
    <row r="752" spans="1:9" ht="31.5" hidden="1" x14ac:dyDescent="0.25">
      <c r="A752" s="80" t="s">
        <v>74</v>
      </c>
      <c r="B752" s="40"/>
      <c r="C752" s="106" t="s">
        <v>23</v>
      </c>
      <c r="D752" s="106" t="s">
        <v>9</v>
      </c>
      <c r="E752" s="31" t="s">
        <v>13</v>
      </c>
      <c r="F752" s="31"/>
      <c r="G752" s="9">
        <f t="shared" ref="G752:H753" si="167">G753</f>
        <v>0</v>
      </c>
      <c r="H752" s="9">
        <f t="shared" si="167"/>
        <v>0</v>
      </c>
      <c r="I752" s="7" t="e">
        <f t="shared" si="163"/>
        <v>#DIV/0!</v>
      </c>
    </row>
    <row r="753" spans="1:9" ht="31.5" hidden="1" x14ac:dyDescent="0.25">
      <c r="A753" s="80" t="s">
        <v>37</v>
      </c>
      <c r="B753" s="40"/>
      <c r="C753" s="106" t="s">
        <v>23</v>
      </c>
      <c r="D753" s="106" t="s">
        <v>9</v>
      </c>
      <c r="E753" s="31" t="s">
        <v>38</v>
      </c>
      <c r="F753" s="31"/>
      <c r="G753" s="9">
        <f t="shared" si="167"/>
        <v>0</v>
      </c>
      <c r="H753" s="9">
        <f t="shared" si="167"/>
        <v>0</v>
      </c>
      <c r="I753" s="7" t="e">
        <f t="shared" si="163"/>
        <v>#DIV/0!</v>
      </c>
    </row>
    <row r="754" spans="1:9" hidden="1" x14ac:dyDescent="0.25">
      <c r="A754" s="80" t="s">
        <v>523</v>
      </c>
      <c r="B754" s="40"/>
      <c r="C754" s="106" t="s">
        <v>23</v>
      </c>
      <c r="D754" s="106" t="s">
        <v>9</v>
      </c>
      <c r="E754" s="31" t="s">
        <v>522</v>
      </c>
      <c r="F754" s="31"/>
      <c r="G754" s="9">
        <f t="shared" ref="G754:H755" si="168">SUM(G755)</f>
        <v>0</v>
      </c>
      <c r="H754" s="9">
        <f t="shared" si="168"/>
        <v>0</v>
      </c>
      <c r="I754" s="7" t="e">
        <f t="shared" si="163"/>
        <v>#DIV/0!</v>
      </c>
    </row>
    <row r="755" spans="1:9" ht="47.25" hidden="1" x14ac:dyDescent="0.25">
      <c r="A755" s="80" t="s">
        <v>529</v>
      </c>
      <c r="B755" s="40"/>
      <c r="C755" s="106" t="s">
        <v>23</v>
      </c>
      <c r="D755" s="106" t="s">
        <v>9</v>
      </c>
      <c r="E755" s="31" t="s">
        <v>528</v>
      </c>
      <c r="F755" s="31"/>
      <c r="G755" s="9">
        <f t="shared" si="168"/>
        <v>0</v>
      </c>
      <c r="H755" s="9">
        <f t="shared" si="168"/>
        <v>0</v>
      </c>
      <c r="I755" s="7" t="e">
        <f t="shared" si="163"/>
        <v>#DIV/0!</v>
      </c>
    </row>
    <row r="756" spans="1:9" ht="31.5" hidden="1" x14ac:dyDescent="0.25">
      <c r="A756" s="80" t="s">
        <v>44</v>
      </c>
      <c r="B756" s="40"/>
      <c r="C756" s="106" t="s">
        <v>23</v>
      </c>
      <c r="D756" s="106" t="s">
        <v>9</v>
      </c>
      <c r="E756" s="31" t="s">
        <v>528</v>
      </c>
      <c r="F756" s="31">
        <v>200</v>
      </c>
      <c r="G756" s="9"/>
      <c r="H756" s="9"/>
      <c r="I756" s="7" t="e">
        <f t="shared" si="163"/>
        <v>#DIV/0!</v>
      </c>
    </row>
    <row r="757" spans="1:9" x14ac:dyDescent="0.25">
      <c r="A757" s="80" t="s">
        <v>69</v>
      </c>
      <c r="B757" s="81"/>
      <c r="C757" s="106" t="s">
        <v>23</v>
      </c>
      <c r="D757" s="106" t="s">
        <v>70</v>
      </c>
      <c r="E757" s="31"/>
      <c r="F757" s="31"/>
      <c r="G757" s="9">
        <f>G780+G758+G794</f>
        <v>49375.200000000004</v>
      </c>
      <c r="H757" s="9">
        <f>H780+H758+H794</f>
        <v>49346.799999999996</v>
      </c>
      <c r="I757" s="7">
        <f t="shared" si="163"/>
        <v>99.942481245645567</v>
      </c>
    </row>
    <row r="758" spans="1:9" ht="31.5" x14ac:dyDescent="0.25">
      <c r="A758" s="80" t="s">
        <v>442</v>
      </c>
      <c r="B758" s="81"/>
      <c r="C758" s="106" t="s">
        <v>23</v>
      </c>
      <c r="D758" s="106" t="s">
        <v>70</v>
      </c>
      <c r="E758" s="106" t="s">
        <v>339</v>
      </c>
      <c r="F758" s="31"/>
      <c r="G758" s="9">
        <f>G759+G766+G775</f>
        <v>40085.800000000003</v>
      </c>
      <c r="H758" s="9">
        <f>H759+H766+H775</f>
        <v>40152.199999999997</v>
      </c>
      <c r="I758" s="7">
        <f t="shared" si="163"/>
        <v>100.16564469213536</v>
      </c>
    </row>
    <row r="759" spans="1:9" x14ac:dyDescent="0.25">
      <c r="A759" s="80" t="s">
        <v>348</v>
      </c>
      <c r="B759" s="81"/>
      <c r="C759" s="106" t="s">
        <v>23</v>
      </c>
      <c r="D759" s="106" t="s">
        <v>70</v>
      </c>
      <c r="E759" s="106" t="s">
        <v>340</v>
      </c>
      <c r="F759" s="31"/>
      <c r="G759" s="9">
        <f>SUM(G760)+G763</f>
        <v>8353.7000000000007</v>
      </c>
      <c r="H759" s="9">
        <f t="shared" ref="H759" si="169">SUM(H760)+H763</f>
        <v>8353.7000000000007</v>
      </c>
      <c r="I759" s="7">
        <f t="shared" si="163"/>
        <v>100</v>
      </c>
    </row>
    <row r="760" spans="1:9" x14ac:dyDescent="0.25">
      <c r="A760" s="80" t="s">
        <v>367</v>
      </c>
      <c r="B760" s="81"/>
      <c r="C760" s="106" t="s">
        <v>23</v>
      </c>
      <c r="D760" s="106" t="s">
        <v>70</v>
      </c>
      <c r="E760" s="31" t="s">
        <v>502</v>
      </c>
      <c r="F760" s="31"/>
      <c r="G760" s="9">
        <f>G761+G762</f>
        <v>8080.1</v>
      </c>
      <c r="H760" s="9">
        <f>H761+H762</f>
        <v>8080.1</v>
      </c>
      <c r="I760" s="7">
        <f t="shared" si="163"/>
        <v>100</v>
      </c>
    </row>
    <row r="761" spans="1:9" ht="47.25" x14ac:dyDescent="0.25">
      <c r="A761" s="80" t="s">
        <v>43</v>
      </c>
      <c r="B761" s="81"/>
      <c r="C761" s="106" t="s">
        <v>23</v>
      </c>
      <c r="D761" s="106" t="s">
        <v>70</v>
      </c>
      <c r="E761" s="31" t="s">
        <v>502</v>
      </c>
      <c r="F761" s="31">
        <v>100</v>
      </c>
      <c r="G761" s="9">
        <v>8080.1</v>
      </c>
      <c r="H761" s="9">
        <v>8080.1</v>
      </c>
      <c r="I761" s="7">
        <f t="shared" si="163"/>
        <v>100</v>
      </c>
    </row>
    <row r="762" spans="1:9" ht="31.5" hidden="1" x14ac:dyDescent="0.25">
      <c r="A762" s="80" t="s">
        <v>44</v>
      </c>
      <c r="B762" s="81"/>
      <c r="C762" s="106" t="s">
        <v>23</v>
      </c>
      <c r="D762" s="106" t="s">
        <v>70</v>
      </c>
      <c r="E762" s="31" t="s">
        <v>502</v>
      </c>
      <c r="F762" s="31">
        <v>200</v>
      </c>
      <c r="G762" s="9"/>
      <c r="H762" s="9"/>
      <c r="I762" s="7" t="e">
        <f t="shared" si="163"/>
        <v>#DIV/0!</v>
      </c>
    </row>
    <row r="763" spans="1:9" ht="126" x14ac:dyDescent="0.25">
      <c r="A763" s="126" t="s">
        <v>980</v>
      </c>
      <c r="B763" s="127"/>
      <c r="C763" s="127" t="s">
        <v>23</v>
      </c>
      <c r="D763" s="127" t="s">
        <v>70</v>
      </c>
      <c r="E763" s="31" t="s">
        <v>981</v>
      </c>
      <c r="F763" s="31"/>
      <c r="G763" s="9">
        <f>SUM(G764:G765)</f>
        <v>273.60000000000002</v>
      </c>
      <c r="H763" s="9">
        <f t="shared" ref="H763" si="170">SUM(H764:H765)</f>
        <v>273.60000000000002</v>
      </c>
      <c r="I763" s="7">
        <f t="shared" si="163"/>
        <v>100</v>
      </c>
    </row>
    <row r="764" spans="1:9" ht="47.25" x14ac:dyDescent="0.25">
      <c r="A764" s="153" t="s">
        <v>43</v>
      </c>
      <c r="B764" s="154"/>
      <c r="C764" s="154" t="s">
        <v>23</v>
      </c>
      <c r="D764" s="154" t="s">
        <v>70</v>
      </c>
      <c r="E764" s="31" t="s">
        <v>981</v>
      </c>
      <c r="F764" s="31">
        <v>100</v>
      </c>
      <c r="G764" s="9">
        <v>132.9</v>
      </c>
      <c r="H764" s="9">
        <v>132.9</v>
      </c>
      <c r="I764" s="7">
        <f t="shared" si="163"/>
        <v>100</v>
      </c>
    </row>
    <row r="765" spans="1:9" ht="31.5" x14ac:dyDescent="0.25">
      <c r="A765" s="126" t="s">
        <v>44</v>
      </c>
      <c r="B765" s="127"/>
      <c r="C765" s="127" t="s">
        <v>23</v>
      </c>
      <c r="D765" s="127" t="s">
        <v>70</v>
      </c>
      <c r="E765" s="31" t="s">
        <v>981</v>
      </c>
      <c r="F765" s="31">
        <v>200</v>
      </c>
      <c r="G765" s="9">
        <v>140.69999999999999</v>
      </c>
      <c r="H765" s="9">
        <v>140.69999999999999</v>
      </c>
      <c r="I765" s="7">
        <f t="shared" si="163"/>
        <v>100</v>
      </c>
    </row>
    <row r="766" spans="1:9" ht="31.5" x14ac:dyDescent="0.25">
      <c r="A766" s="80" t="s">
        <v>349</v>
      </c>
      <c r="B766" s="81"/>
      <c r="C766" s="106" t="s">
        <v>23</v>
      </c>
      <c r="D766" s="106" t="s">
        <v>70</v>
      </c>
      <c r="E766" s="31" t="s">
        <v>350</v>
      </c>
      <c r="F766" s="31"/>
      <c r="G766" s="9">
        <f>SUM(G772)+G767+G770</f>
        <v>6363.4</v>
      </c>
      <c r="H766" s="9">
        <f>SUM(H772)+H767+H770</f>
        <v>6429.8</v>
      </c>
      <c r="I766" s="7">
        <f t="shared" si="163"/>
        <v>101.04346732878651</v>
      </c>
    </row>
    <row r="767" spans="1:9" ht="63" x14ac:dyDescent="0.25">
      <c r="A767" s="11" t="s">
        <v>800</v>
      </c>
      <c r="B767" s="81"/>
      <c r="C767" s="106" t="s">
        <v>23</v>
      </c>
      <c r="D767" s="106" t="s">
        <v>70</v>
      </c>
      <c r="E767" s="106" t="s">
        <v>781</v>
      </c>
      <c r="F767" s="106"/>
      <c r="G767" s="9">
        <f>G768</f>
        <v>71.8</v>
      </c>
      <c r="H767" s="9">
        <f t="shared" ref="H767" si="171">H768</f>
        <v>71.8</v>
      </c>
      <c r="I767" s="7">
        <f t="shared" si="163"/>
        <v>100</v>
      </c>
    </row>
    <row r="768" spans="1:9" ht="31.5" x14ac:dyDescent="0.25">
      <c r="A768" s="80" t="s">
        <v>44</v>
      </c>
      <c r="B768" s="81"/>
      <c r="C768" s="106" t="s">
        <v>23</v>
      </c>
      <c r="D768" s="106" t="s">
        <v>70</v>
      </c>
      <c r="E768" s="106" t="s">
        <v>781</v>
      </c>
      <c r="F768" s="106" t="s">
        <v>83</v>
      </c>
      <c r="G768" s="9">
        <v>71.8</v>
      </c>
      <c r="H768" s="9">
        <v>71.8</v>
      </c>
      <c r="I768" s="7">
        <f t="shared" si="163"/>
        <v>100</v>
      </c>
    </row>
    <row r="769" spans="1:9" ht="31.5" hidden="1" x14ac:dyDescent="0.25">
      <c r="A769" s="80" t="s">
        <v>44</v>
      </c>
      <c r="B769" s="81"/>
      <c r="C769" s="106" t="s">
        <v>23</v>
      </c>
      <c r="D769" s="106" t="s">
        <v>70</v>
      </c>
      <c r="E769" s="31" t="s">
        <v>503</v>
      </c>
      <c r="F769" s="31">
        <v>200</v>
      </c>
      <c r="G769" s="9"/>
      <c r="H769" s="9"/>
      <c r="I769" s="7" t="e">
        <f t="shared" si="163"/>
        <v>#DIV/0!</v>
      </c>
    </row>
    <row r="770" spans="1:9" ht="94.5" x14ac:dyDescent="0.25">
      <c r="A770" s="103" t="s">
        <v>891</v>
      </c>
      <c r="B770" s="81"/>
      <c r="C770" s="106" t="s">
        <v>23</v>
      </c>
      <c r="D770" s="106" t="s">
        <v>70</v>
      </c>
      <c r="E770" s="31" t="s">
        <v>840</v>
      </c>
      <c r="F770" s="31"/>
      <c r="G770" s="9">
        <f>SUM(G771)</f>
        <v>88.2</v>
      </c>
      <c r="H770" s="9">
        <f t="shared" ref="H770" si="172">SUM(H771)</f>
        <v>87.9</v>
      </c>
      <c r="I770" s="7">
        <f t="shared" si="163"/>
        <v>99.659863945578238</v>
      </c>
    </row>
    <row r="771" spans="1:9" ht="31.5" x14ac:dyDescent="0.25">
      <c r="A771" s="80" t="s">
        <v>44</v>
      </c>
      <c r="B771" s="81"/>
      <c r="C771" s="106" t="s">
        <v>23</v>
      </c>
      <c r="D771" s="106" t="s">
        <v>70</v>
      </c>
      <c r="E771" s="31" t="s">
        <v>840</v>
      </c>
      <c r="F771" s="31" t="s">
        <v>83</v>
      </c>
      <c r="G771" s="9">
        <v>88.2</v>
      </c>
      <c r="H771" s="9">
        <v>87.9</v>
      </c>
      <c r="I771" s="7">
        <f t="shared" si="163"/>
        <v>99.659863945578238</v>
      </c>
    </row>
    <row r="772" spans="1:9" ht="47.25" x14ac:dyDescent="0.25">
      <c r="A772" s="80" t="s">
        <v>505</v>
      </c>
      <c r="B772" s="81"/>
      <c r="C772" s="106" t="s">
        <v>23</v>
      </c>
      <c r="D772" s="106" t="s">
        <v>70</v>
      </c>
      <c r="E772" s="31" t="s">
        <v>504</v>
      </c>
      <c r="F772" s="31"/>
      <c r="G772" s="9">
        <f t="shared" ref="G772:H772" si="173">SUM(G773)</f>
        <v>6203.4</v>
      </c>
      <c r="H772" s="9">
        <f t="shared" si="173"/>
        <v>6270.1</v>
      </c>
      <c r="I772" s="7">
        <f t="shared" si="163"/>
        <v>101.07521681658447</v>
      </c>
    </row>
    <row r="773" spans="1:9" ht="31.5" x14ac:dyDescent="0.25">
      <c r="A773" s="80" t="s">
        <v>368</v>
      </c>
      <c r="B773" s="81"/>
      <c r="C773" s="106" t="s">
        <v>23</v>
      </c>
      <c r="D773" s="106" t="s">
        <v>70</v>
      </c>
      <c r="E773" s="31" t="s">
        <v>503</v>
      </c>
      <c r="F773" s="31"/>
      <c r="G773" s="9">
        <f>G774+G769</f>
        <v>6203.4</v>
      </c>
      <c r="H773" s="9">
        <f>H774+H769</f>
        <v>6270.1</v>
      </c>
      <c r="I773" s="7">
        <f t="shared" si="163"/>
        <v>101.07521681658447</v>
      </c>
    </row>
    <row r="774" spans="1:9" ht="47.25" x14ac:dyDescent="0.25">
      <c r="A774" s="80" t="s">
        <v>43</v>
      </c>
      <c r="B774" s="81"/>
      <c r="C774" s="106" t="s">
        <v>23</v>
      </c>
      <c r="D774" s="106" t="s">
        <v>70</v>
      </c>
      <c r="E774" s="31" t="s">
        <v>503</v>
      </c>
      <c r="F774" s="31">
        <v>100</v>
      </c>
      <c r="G774" s="9">
        <v>6203.4</v>
      </c>
      <c r="H774" s="9">
        <v>6270.1</v>
      </c>
      <c r="I774" s="7">
        <f t="shared" si="163"/>
        <v>101.07521681658447</v>
      </c>
    </row>
    <row r="775" spans="1:9" ht="31.5" x14ac:dyDescent="0.25">
      <c r="A775" s="80" t="s">
        <v>345</v>
      </c>
      <c r="B775" s="81"/>
      <c r="C775" s="106" t="s">
        <v>23</v>
      </c>
      <c r="D775" s="106" t="s">
        <v>70</v>
      </c>
      <c r="E775" s="106" t="s">
        <v>346</v>
      </c>
      <c r="F775" s="31"/>
      <c r="G775" s="9">
        <f>SUM(G776)</f>
        <v>25368.7</v>
      </c>
      <c r="H775" s="9">
        <f>SUM(H776)</f>
        <v>25368.7</v>
      </c>
      <c r="I775" s="7">
        <f t="shared" ref="I775:I834" si="174">SUM(H775/G775*100)</f>
        <v>100</v>
      </c>
    </row>
    <row r="776" spans="1:9" ht="31.5" x14ac:dyDescent="0.25">
      <c r="A776" s="80" t="s">
        <v>370</v>
      </c>
      <c r="B776" s="81"/>
      <c r="C776" s="106" t="s">
        <v>23</v>
      </c>
      <c r="D776" s="106" t="s">
        <v>70</v>
      </c>
      <c r="E776" s="31" t="s">
        <v>506</v>
      </c>
      <c r="F776" s="31"/>
      <c r="G776" s="9">
        <f>G777+G778+G779</f>
        <v>25368.7</v>
      </c>
      <c r="H776" s="9">
        <f>H777+H778+H779</f>
        <v>25368.7</v>
      </c>
      <c r="I776" s="7">
        <f t="shared" si="174"/>
        <v>100</v>
      </c>
    </row>
    <row r="777" spans="1:9" ht="47.25" x14ac:dyDescent="0.25">
      <c r="A777" s="80" t="s">
        <v>43</v>
      </c>
      <c r="B777" s="81"/>
      <c r="C777" s="106" t="s">
        <v>23</v>
      </c>
      <c r="D777" s="106" t="s">
        <v>70</v>
      </c>
      <c r="E777" s="31" t="s">
        <v>506</v>
      </c>
      <c r="F777" s="31">
        <v>100</v>
      </c>
      <c r="G777" s="9">
        <v>25368.7</v>
      </c>
      <c r="H777" s="9">
        <v>25368.7</v>
      </c>
      <c r="I777" s="7">
        <f t="shared" si="174"/>
        <v>100</v>
      </c>
    </row>
    <row r="778" spans="1:9" ht="31.5" hidden="1" x14ac:dyDescent="0.25">
      <c r="A778" s="80" t="s">
        <v>44</v>
      </c>
      <c r="B778" s="81"/>
      <c r="C778" s="106" t="s">
        <v>23</v>
      </c>
      <c r="D778" s="106" t="s">
        <v>70</v>
      </c>
      <c r="E778" s="31" t="s">
        <v>371</v>
      </c>
      <c r="F778" s="31">
        <v>200</v>
      </c>
      <c r="G778" s="9"/>
      <c r="H778" s="9"/>
      <c r="I778" s="7" t="e">
        <f t="shared" si="174"/>
        <v>#DIV/0!</v>
      </c>
    </row>
    <row r="779" spans="1:9" hidden="1" x14ac:dyDescent="0.25">
      <c r="A779" s="80" t="s">
        <v>18</v>
      </c>
      <c r="B779" s="81"/>
      <c r="C779" s="106" t="s">
        <v>23</v>
      </c>
      <c r="D779" s="106" t="s">
        <v>70</v>
      </c>
      <c r="E779" s="31" t="s">
        <v>371</v>
      </c>
      <c r="F779" s="31">
        <v>800</v>
      </c>
      <c r="G779" s="9"/>
      <c r="H779" s="9"/>
      <c r="I779" s="7" t="e">
        <f t="shared" si="174"/>
        <v>#DIV/0!</v>
      </c>
    </row>
    <row r="780" spans="1:9" ht="31.5" x14ac:dyDescent="0.25">
      <c r="A780" s="80" t="s">
        <v>563</v>
      </c>
      <c r="B780" s="81"/>
      <c r="C780" s="106" t="s">
        <v>23</v>
      </c>
      <c r="D780" s="106" t="s">
        <v>70</v>
      </c>
      <c r="E780" s="31" t="s">
        <v>12</v>
      </c>
      <c r="F780" s="31"/>
      <c r="G780" s="9">
        <f>G783+G781</f>
        <v>8592.4</v>
      </c>
      <c r="H780" s="9">
        <f>H783+H781</f>
        <v>8531.2000000000007</v>
      </c>
      <c r="I780" s="7">
        <f t="shared" si="174"/>
        <v>99.287742656300921</v>
      </c>
    </row>
    <row r="781" spans="1:9" hidden="1" x14ac:dyDescent="0.25">
      <c r="A781" s="80" t="s">
        <v>76</v>
      </c>
      <c r="B781" s="22"/>
      <c r="C781" s="106" t="s">
        <v>23</v>
      </c>
      <c r="D781" s="106" t="s">
        <v>70</v>
      </c>
      <c r="E781" s="31" t="s">
        <v>60</v>
      </c>
      <c r="F781" s="31"/>
      <c r="G781" s="9"/>
      <c r="H781" s="9"/>
      <c r="I781" s="7"/>
    </row>
    <row r="782" spans="1:9" hidden="1" x14ac:dyDescent="0.25">
      <c r="A782" s="80" t="s">
        <v>27</v>
      </c>
      <c r="B782" s="22"/>
      <c r="C782" s="106" t="s">
        <v>23</v>
      </c>
      <c r="D782" s="106" t="s">
        <v>70</v>
      </c>
      <c r="E782" s="31" t="s">
        <v>395</v>
      </c>
      <c r="F782" s="31"/>
      <c r="G782" s="9"/>
      <c r="H782" s="9"/>
      <c r="I782" s="7"/>
    </row>
    <row r="783" spans="1:9" ht="31.5" x14ac:dyDescent="0.25">
      <c r="A783" s="80" t="s">
        <v>567</v>
      </c>
      <c r="B783" s="81"/>
      <c r="C783" s="106" t="s">
        <v>23</v>
      </c>
      <c r="D783" s="106" t="s">
        <v>70</v>
      </c>
      <c r="E783" s="31" t="s">
        <v>71</v>
      </c>
      <c r="F783" s="31"/>
      <c r="G783" s="9">
        <f>SUM(G784+G787+G789+G791)</f>
        <v>8592.4</v>
      </c>
      <c r="H783" s="9">
        <f t="shared" ref="H783" si="175">SUM(H784+H787+H789+H791)</f>
        <v>8531.2000000000007</v>
      </c>
      <c r="I783" s="7">
        <f t="shared" si="174"/>
        <v>99.287742656300921</v>
      </c>
    </row>
    <row r="784" spans="1:9" x14ac:dyDescent="0.25">
      <c r="A784" s="80" t="s">
        <v>72</v>
      </c>
      <c r="B784" s="81"/>
      <c r="C784" s="106" t="s">
        <v>23</v>
      </c>
      <c r="D784" s="106" t="s">
        <v>70</v>
      </c>
      <c r="E784" s="31" t="s">
        <v>73</v>
      </c>
      <c r="F784" s="31"/>
      <c r="G784" s="9">
        <f>G785+G786</f>
        <v>5614.3</v>
      </c>
      <c r="H784" s="9">
        <f>H785+H786</f>
        <v>5614</v>
      </c>
      <c r="I784" s="7">
        <f t="shared" si="174"/>
        <v>99.994656502146313</v>
      </c>
    </row>
    <row r="785" spans="1:9" ht="47.25" x14ac:dyDescent="0.25">
      <c r="A785" s="80" t="s">
        <v>43</v>
      </c>
      <c r="B785" s="81"/>
      <c r="C785" s="106" t="s">
        <v>23</v>
      </c>
      <c r="D785" s="106" t="s">
        <v>70</v>
      </c>
      <c r="E785" s="31" t="s">
        <v>73</v>
      </c>
      <c r="F785" s="31">
        <v>100</v>
      </c>
      <c r="G785" s="9">
        <v>5607.3</v>
      </c>
      <c r="H785" s="9">
        <v>5607.3</v>
      </c>
      <c r="I785" s="7">
        <f t="shared" si="174"/>
        <v>100</v>
      </c>
    </row>
    <row r="786" spans="1:9" ht="31.5" x14ac:dyDescent="0.25">
      <c r="A786" s="80" t="s">
        <v>44</v>
      </c>
      <c r="B786" s="81"/>
      <c r="C786" s="106" t="s">
        <v>23</v>
      </c>
      <c r="D786" s="106" t="s">
        <v>70</v>
      </c>
      <c r="E786" s="31" t="s">
        <v>73</v>
      </c>
      <c r="F786" s="31">
        <v>200</v>
      </c>
      <c r="G786" s="9">
        <v>7</v>
      </c>
      <c r="H786" s="9">
        <v>6.7</v>
      </c>
      <c r="I786" s="7">
        <f t="shared" si="174"/>
        <v>95.714285714285722</v>
      </c>
    </row>
    <row r="787" spans="1:9" x14ac:dyDescent="0.25">
      <c r="A787" s="80" t="s">
        <v>87</v>
      </c>
      <c r="B787" s="39"/>
      <c r="C787" s="106" t="s">
        <v>23</v>
      </c>
      <c r="D787" s="106" t="s">
        <v>70</v>
      </c>
      <c r="E787" s="31" t="s">
        <v>446</v>
      </c>
      <c r="F787" s="31"/>
      <c r="G787" s="9">
        <f>G788</f>
        <v>440.7</v>
      </c>
      <c r="H787" s="9">
        <f>H788</f>
        <v>416.5</v>
      </c>
      <c r="I787" s="7">
        <f t="shared" si="174"/>
        <v>94.508736101656453</v>
      </c>
    </row>
    <row r="788" spans="1:9" ht="31.5" x14ac:dyDescent="0.25">
      <c r="A788" s="80" t="s">
        <v>44</v>
      </c>
      <c r="B788" s="39"/>
      <c r="C788" s="106" t="s">
        <v>23</v>
      </c>
      <c r="D788" s="106" t="s">
        <v>70</v>
      </c>
      <c r="E788" s="31" t="s">
        <v>446</v>
      </c>
      <c r="F788" s="31">
        <v>200</v>
      </c>
      <c r="G788" s="9">
        <v>440.7</v>
      </c>
      <c r="H788" s="9">
        <v>416.5</v>
      </c>
      <c r="I788" s="7">
        <f t="shared" si="174"/>
        <v>94.508736101656453</v>
      </c>
    </row>
    <row r="789" spans="1:9" ht="31.5" x14ac:dyDescent="0.25">
      <c r="A789" s="80" t="s">
        <v>89</v>
      </c>
      <c r="B789" s="39"/>
      <c r="C789" s="106" t="s">
        <v>23</v>
      </c>
      <c r="D789" s="106" t="s">
        <v>70</v>
      </c>
      <c r="E789" s="31" t="s">
        <v>447</v>
      </c>
      <c r="F789" s="31"/>
      <c r="G789" s="9">
        <f>G790</f>
        <v>1068.7</v>
      </c>
      <c r="H789" s="9">
        <f>H790</f>
        <v>1035.8</v>
      </c>
      <c r="I789" s="7">
        <f t="shared" si="174"/>
        <v>96.921493403200145</v>
      </c>
    </row>
    <row r="790" spans="1:9" ht="31.5" x14ac:dyDescent="0.25">
      <c r="A790" s="80" t="s">
        <v>44</v>
      </c>
      <c r="B790" s="39"/>
      <c r="C790" s="106" t="s">
        <v>23</v>
      </c>
      <c r="D790" s="106" t="s">
        <v>70</v>
      </c>
      <c r="E790" s="31" t="s">
        <v>447</v>
      </c>
      <c r="F790" s="31">
        <v>200</v>
      </c>
      <c r="G790" s="9">
        <v>1068.7</v>
      </c>
      <c r="H790" s="9">
        <v>1035.8</v>
      </c>
      <c r="I790" s="7">
        <f t="shared" si="174"/>
        <v>96.921493403200145</v>
      </c>
    </row>
    <row r="791" spans="1:9" ht="31.5" x14ac:dyDescent="0.25">
      <c r="A791" s="80" t="s">
        <v>90</v>
      </c>
      <c r="B791" s="39"/>
      <c r="C791" s="106" t="s">
        <v>23</v>
      </c>
      <c r="D791" s="106" t="s">
        <v>70</v>
      </c>
      <c r="E791" s="31" t="s">
        <v>448</v>
      </c>
      <c r="F791" s="31"/>
      <c r="G791" s="9">
        <f>G792+G793</f>
        <v>1468.6999999999998</v>
      </c>
      <c r="H791" s="9">
        <f>H792+H793</f>
        <v>1464.9</v>
      </c>
      <c r="I791" s="7">
        <f t="shared" si="174"/>
        <v>99.741267787839604</v>
      </c>
    </row>
    <row r="792" spans="1:9" ht="31.5" x14ac:dyDescent="0.25">
      <c r="A792" s="80" t="s">
        <v>44</v>
      </c>
      <c r="B792" s="39"/>
      <c r="C792" s="106" t="s">
        <v>23</v>
      </c>
      <c r="D792" s="106" t="s">
        <v>70</v>
      </c>
      <c r="E792" s="31" t="s">
        <v>448</v>
      </c>
      <c r="F792" s="31">
        <v>200</v>
      </c>
      <c r="G792" s="9">
        <v>1360.1</v>
      </c>
      <c r="H792" s="9">
        <v>1357.2</v>
      </c>
      <c r="I792" s="7">
        <f t="shared" si="174"/>
        <v>99.786780383795318</v>
      </c>
    </row>
    <row r="793" spans="1:9" x14ac:dyDescent="0.25">
      <c r="A793" s="80" t="s">
        <v>18</v>
      </c>
      <c r="B793" s="39"/>
      <c r="C793" s="106" t="s">
        <v>23</v>
      </c>
      <c r="D793" s="106" t="s">
        <v>70</v>
      </c>
      <c r="E793" s="31" t="s">
        <v>448</v>
      </c>
      <c r="F793" s="31">
        <v>800</v>
      </c>
      <c r="G793" s="9">
        <v>108.6</v>
      </c>
      <c r="H793" s="9">
        <v>107.7</v>
      </c>
      <c r="I793" s="7">
        <f t="shared" si="174"/>
        <v>99.171270718232051</v>
      </c>
    </row>
    <row r="794" spans="1:9" ht="31.5" x14ac:dyDescent="0.25">
      <c r="A794" s="2" t="s">
        <v>601</v>
      </c>
      <c r="B794" s="39"/>
      <c r="C794" s="106" t="s">
        <v>23</v>
      </c>
      <c r="D794" s="106" t="s">
        <v>70</v>
      </c>
      <c r="E794" s="31" t="s">
        <v>599</v>
      </c>
      <c r="F794" s="31"/>
      <c r="G794" s="9">
        <f>SUM(G795)</f>
        <v>697</v>
      </c>
      <c r="H794" s="9">
        <f t="shared" ref="H794" si="176">SUM(H795)</f>
        <v>663.4</v>
      </c>
      <c r="I794" s="7">
        <f t="shared" si="174"/>
        <v>95.179340028694398</v>
      </c>
    </row>
    <row r="795" spans="1:9" x14ac:dyDescent="0.25">
      <c r="A795" s="105" t="s">
        <v>904</v>
      </c>
      <c r="B795" s="39"/>
      <c r="C795" s="106" t="s">
        <v>23</v>
      </c>
      <c r="D795" s="106" t="s">
        <v>70</v>
      </c>
      <c r="E795" s="31" t="s">
        <v>903</v>
      </c>
      <c r="F795" s="31"/>
      <c r="G795" s="9">
        <f>SUM(G796)</f>
        <v>697</v>
      </c>
      <c r="H795" s="9">
        <f t="shared" ref="H795" si="177">SUM(H796)</f>
        <v>663.4</v>
      </c>
      <c r="I795" s="7">
        <f t="shared" si="174"/>
        <v>95.179340028694398</v>
      </c>
    </row>
    <row r="796" spans="1:9" ht="63" x14ac:dyDescent="0.25">
      <c r="A796" s="105" t="s">
        <v>906</v>
      </c>
      <c r="B796" s="39"/>
      <c r="C796" s="106" t="s">
        <v>23</v>
      </c>
      <c r="D796" s="106" t="s">
        <v>70</v>
      </c>
      <c r="E796" s="31" t="s">
        <v>905</v>
      </c>
      <c r="F796" s="31"/>
      <c r="G796" s="9">
        <f>SUM(G797)</f>
        <v>697</v>
      </c>
      <c r="H796" s="9">
        <f t="shared" ref="H796" si="178">SUM(H797)</f>
        <v>663.4</v>
      </c>
      <c r="I796" s="7">
        <f t="shared" si="174"/>
        <v>95.179340028694398</v>
      </c>
    </row>
    <row r="797" spans="1:9" ht="31.5" x14ac:dyDescent="0.25">
      <c r="A797" s="105" t="s">
        <v>44</v>
      </c>
      <c r="B797" s="39"/>
      <c r="C797" s="106" t="s">
        <v>23</v>
      </c>
      <c r="D797" s="106" t="s">
        <v>70</v>
      </c>
      <c r="E797" s="31" t="s">
        <v>905</v>
      </c>
      <c r="F797" s="31">
        <v>200</v>
      </c>
      <c r="G797" s="9">
        <v>697</v>
      </c>
      <c r="H797" s="9">
        <v>663.4</v>
      </c>
      <c r="I797" s="7">
        <f t="shared" si="174"/>
        <v>95.179340028694398</v>
      </c>
    </row>
    <row r="798" spans="1:9" ht="31.5" x14ac:dyDescent="0.25">
      <c r="A798" s="43" t="s">
        <v>464</v>
      </c>
      <c r="B798" s="24" t="s">
        <v>239</v>
      </c>
      <c r="C798" s="25"/>
      <c r="D798" s="25"/>
      <c r="E798" s="25"/>
      <c r="F798" s="25"/>
      <c r="G798" s="26">
        <f>G813+G799+G806</f>
        <v>305780.99999999994</v>
      </c>
      <c r="H798" s="26">
        <f>H813+H799+H806</f>
        <v>298035.69999999995</v>
      </c>
      <c r="I798" s="26">
        <f t="shared" si="174"/>
        <v>97.467043406882709</v>
      </c>
    </row>
    <row r="799" spans="1:9" x14ac:dyDescent="0.25">
      <c r="A799" s="80" t="s">
        <v>104</v>
      </c>
      <c r="B799" s="4"/>
      <c r="C799" s="4" t="s">
        <v>105</v>
      </c>
      <c r="D799" s="4"/>
      <c r="E799" s="4"/>
      <c r="F799" s="4"/>
      <c r="G799" s="7">
        <f t="shared" ref="G799:H804" si="179">SUM(G800)</f>
        <v>301.10000000000002</v>
      </c>
      <c r="H799" s="7">
        <f t="shared" si="179"/>
        <v>301.10000000000002</v>
      </c>
      <c r="I799" s="7">
        <f t="shared" si="174"/>
        <v>100</v>
      </c>
    </row>
    <row r="800" spans="1:9" x14ac:dyDescent="0.25">
      <c r="A800" s="80" t="s">
        <v>319</v>
      </c>
      <c r="B800" s="4"/>
      <c r="C800" s="4" t="s">
        <v>105</v>
      </c>
      <c r="D800" s="4" t="s">
        <v>105</v>
      </c>
      <c r="E800" s="31"/>
      <c r="F800" s="31"/>
      <c r="G800" s="7">
        <f t="shared" si="179"/>
        <v>301.10000000000002</v>
      </c>
      <c r="H800" s="7">
        <f t="shared" si="179"/>
        <v>301.10000000000002</v>
      </c>
      <c r="I800" s="7">
        <f t="shared" si="174"/>
        <v>100</v>
      </c>
    </row>
    <row r="801" spans="1:9" ht="31.5" x14ac:dyDescent="0.25">
      <c r="A801" s="80" t="s">
        <v>565</v>
      </c>
      <c r="B801" s="81"/>
      <c r="C801" s="106" t="s">
        <v>105</v>
      </c>
      <c r="D801" s="106" t="s">
        <v>105</v>
      </c>
      <c r="E801" s="31" t="s">
        <v>304</v>
      </c>
      <c r="F801" s="31"/>
      <c r="G801" s="7">
        <f t="shared" si="179"/>
        <v>301.10000000000002</v>
      </c>
      <c r="H801" s="7">
        <f t="shared" si="179"/>
        <v>301.10000000000002</v>
      </c>
      <c r="I801" s="7">
        <f t="shared" si="174"/>
        <v>100</v>
      </c>
    </row>
    <row r="802" spans="1:9" ht="31.5" x14ac:dyDescent="0.25">
      <c r="A802" s="80" t="s">
        <v>458</v>
      </c>
      <c r="B802" s="4"/>
      <c r="C802" s="4" t="s">
        <v>105</v>
      </c>
      <c r="D802" s="4" t="s">
        <v>105</v>
      </c>
      <c r="E802" s="4" t="s">
        <v>323</v>
      </c>
      <c r="F802" s="4"/>
      <c r="G802" s="7">
        <f t="shared" si="179"/>
        <v>301.10000000000002</v>
      </c>
      <c r="H802" s="7">
        <f t="shared" si="179"/>
        <v>301.10000000000002</v>
      </c>
      <c r="I802" s="7">
        <f t="shared" si="174"/>
        <v>100</v>
      </c>
    </row>
    <row r="803" spans="1:9" x14ac:dyDescent="0.25">
      <c r="A803" s="80" t="s">
        <v>27</v>
      </c>
      <c r="B803" s="4"/>
      <c r="C803" s="4" t="s">
        <v>105</v>
      </c>
      <c r="D803" s="4" t="s">
        <v>105</v>
      </c>
      <c r="E803" s="4" t="s">
        <v>324</v>
      </c>
      <c r="F803" s="4"/>
      <c r="G803" s="7">
        <f t="shared" si="179"/>
        <v>301.10000000000002</v>
      </c>
      <c r="H803" s="7">
        <f t="shared" si="179"/>
        <v>301.10000000000002</v>
      </c>
      <c r="I803" s="7">
        <f t="shared" si="174"/>
        <v>100</v>
      </c>
    </row>
    <row r="804" spans="1:9" ht="30.75" customHeight="1" x14ac:dyDescent="0.25">
      <c r="A804" s="80" t="s">
        <v>325</v>
      </c>
      <c r="B804" s="31"/>
      <c r="C804" s="4" t="s">
        <v>105</v>
      </c>
      <c r="D804" s="4" t="s">
        <v>105</v>
      </c>
      <c r="E804" s="4" t="s">
        <v>326</v>
      </c>
      <c r="F804" s="4"/>
      <c r="G804" s="7">
        <f t="shared" si="179"/>
        <v>301.10000000000002</v>
      </c>
      <c r="H804" s="7">
        <f t="shared" si="179"/>
        <v>301.10000000000002</v>
      </c>
      <c r="I804" s="7">
        <f t="shared" si="174"/>
        <v>100</v>
      </c>
    </row>
    <row r="805" spans="1:9" ht="31.5" x14ac:dyDescent="0.25">
      <c r="A805" s="80" t="s">
        <v>216</v>
      </c>
      <c r="B805" s="4"/>
      <c r="C805" s="4" t="s">
        <v>105</v>
      </c>
      <c r="D805" s="4" t="s">
        <v>105</v>
      </c>
      <c r="E805" s="4" t="s">
        <v>326</v>
      </c>
      <c r="F805" s="22">
        <v>600</v>
      </c>
      <c r="G805" s="7">
        <v>301.10000000000002</v>
      </c>
      <c r="H805" s="7">
        <v>301.10000000000002</v>
      </c>
      <c r="I805" s="7">
        <f t="shared" si="174"/>
        <v>100</v>
      </c>
    </row>
    <row r="806" spans="1:9" x14ac:dyDescent="0.25">
      <c r="A806" s="80" t="s">
        <v>22</v>
      </c>
      <c r="B806" s="81"/>
      <c r="C806" s="106" t="s">
        <v>23</v>
      </c>
      <c r="D806" s="106" t="s">
        <v>24</v>
      </c>
      <c r="E806" s="31"/>
      <c r="F806" s="31"/>
      <c r="G806" s="9">
        <f t="shared" ref="G806:H811" si="180">SUM(G807)</f>
        <v>300</v>
      </c>
      <c r="H806" s="9">
        <f t="shared" si="180"/>
        <v>300</v>
      </c>
      <c r="I806" s="7">
        <f t="shared" si="174"/>
        <v>100</v>
      </c>
    </row>
    <row r="807" spans="1:9" x14ac:dyDescent="0.25">
      <c r="A807" s="80" t="s">
        <v>45</v>
      </c>
      <c r="B807" s="40"/>
      <c r="C807" s="106" t="s">
        <v>23</v>
      </c>
      <c r="D807" s="106" t="s">
        <v>46</v>
      </c>
      <c r="E807" s="106"/>
      <c r="F807" s="31"/>
      <c r="G807" s="44">
        <f t="shared" si="180"/>
        <v>300</v>
      </c>
      <c r="H807" s="44">
        <f t="shared" si="180"/>
        <v>300</v>
      </c>
      <c r="I807" s="7">
        <f t="shared" si="174"/>
        <v>100</v>
      </c>
    </row>
    <row r="808" spans="1:9" ht="31.5" x14ac:dyDescent="0.25">
      <c r="A808" s="80" t="s">
        <v>697</v>
      </c>
      <c r="B808" s="40"/>
      <c r="C808" s="106" t="s">
        <v>23</v>
      </c>
      <c r="D808" s="106" t="s">
        <v>46</v>
      </c>
      <c r="E808" s="106" t="s">
        <v>443</v>
      </c>
      <c r="F808" s="31"/>
      <c r="G808" s="44">
        <f t="shared" si="180"/>
        <v>300</v>
      </c>
      <c r="H808" s="44">
        <f t="shared" si="180"/>
        <v>300</v>
      </c>
      <c r="I808" s="7">
        <f t="shared" si="174"/>
        <v>100</v>
      </c>
    </row>
    <row r="809" spans="1:9" ht="31.5" x14ac:dyDescent="0.25">
      <c r="A809" s="80" t="s">
        <v>61</v>
      </c>
      <c r="B809" s="40"/>
      <c r="C809" s="106" t="s">
        <v>23</v>
      </c>
      <c r="D809" s="106" t="s">
        <v>46</v>
      </c>
      <c r="E809" s="106" t="s">
        <v>444</v>
      </c>
      <c r="F809" s="31"/>
      <c r="G809" s="44">
        <f t="shared" si="180"/>
        <v>300</v>
      </c>
      <c r="H809" s="44">
        <f t="shared" si="180"/>
        <v>300</v>
      </c>
      <c r="I809" s="7">
        <f t="shared" si="174"/>
        <v>100</v>
      </c>
    </row>
    <row r="810" spans="1:9" x14ac:dyDescent="0.25">
      <c r="A810" s="80" t="s">
        <v>29</v>
      </c>
      <c r="B810" s="40"/>
      <c r="C810" s="106" t="s">
        <v>23</v>
      </c>
      <c r="D810" s="106" t="s">
        <v>46</v>
      </c>
      <c r="E810" s="106" t="s">
        <v>445</v>
      </c>
      <c r="F810" s="31"/>
      <c r="G810" s="44">
        <f t="shared" si="180"/>
        <v>300</v>
      </c>
      <c r="H810" s="44">
        <f t="shared" si="180"/>
        <v>300</v>
      </c>
      <c r="I810" s="7">
        <f t="shared" si="174"/>
        <v>100</v>
      </c>
    </row>
    <row r="811" spans="1:9" ht="31.5" x14ac:dyDescent="0.25">
      <c r="A811" s="80" t="s">
        <v>216</v>
      </c>
      <c r="B811" s="40"/>
      <c r="C811" s="106" t="s">
        <v>23</v>
      </c>
      <c r="D811" s="106" t="s">
        <v>46</v>
      </c>
      <c r="E811" s="106" t="s">
        <v>445</v>
      </c>
      <c r="F811" s="31"/>
      <c r="G811" s="44">
        <f t="shared" si="180"/>
        <v>300</v>
      </c>
      <c r="H811" s="44">
        <f t="shared" si="180"/>
        <v>300</v>
      </c>
      <c r="I811" s="7">
        <f t="shared" si="174"/>
        <v>100</v>
      </c>
    </row>
    <row r="812" spans="1:9" ht="31.5" x14ac:dyDescent="0.25">
      <c r="A812" s="80" t="s">
        <v>113</v>
      </c>
      <c r="B812" s="40"/>
      <c r="C812" s="106" t="s">
        <v>23</v>
      </c>
      <c r="D812" s="106" t="s">
        <v>46</v>
      </c>
      <c r="E812" s="106" t="s">
        <v>445</v>
      </c>
      <c r="F812" s="31">
        <v>600</v>
      </c>
      <c r="G812" s="44">
        <v>300</v>
      </c>
      <c r="H812" s="44">
        <v>300</v>
      </c>
      <c r="I812" s="7">
        <f t="shared" si="174"/>
        <v>100</v>
      </c>
    </row>
    <row r="813" spans="1:9" x14ac:dyDescent="0.25">
      <c r="A813" s="80" t="s">
        <v>240</v>
      </c>
      <c r="B813" s="4"/>
      <c r="C813" s="4" t="s">
        <v>160</v>
      </c>
      <c r="D813" s="4"/>
      <c r="E813" s="4"/>
      <c r="F813" s="4"/>
      <c r="G813" s="7">
        <f>G814+G854+G886+G899</f>
        <v>305179.89999999997</v>
      </c>
      <c r="H813" s="7">
        <f>H814+H854+H886+H899</f>
        <v>297434.59999999998</v>
      </c>
      <c r="I813" s="7">
        <f t="shared" si="174"/>
        <v>97.462054348926657</v>
      </c>
    </row>
    <row r="814" spans="1:9" x14ac:dyDescent="0.25">
      <c r="A814" s="80" t="s">
        <v>241</v>
      </c>
      <c r="B814" s="4"/>
      <c r="C814" s="4" t="s">
        <v>160</v>
      </c>
      <c r="D814" s="4" t="s">
        <v>26</v>
      </c>
      <c r="E814" s="4"/>
      <c r="F814" s="4"/>
      <c r="G814" s="7">
        <f>G815+G850</f>
        <v>213058.49999999997</v>
      </c>
      <c r="H814" s="7">
        <f t="shared" ref="H814" si="181">H815+H850</f>
        <v>213044.8</v>
      </c>
      <c r="I814" s="7">
        <f t="shared" si="174"/>
        <v>99.993569841146922</v>
      </c>
    </row>
    <row r="815" spans="1:9" ht="31.5" x14ac:dyDescent="0.25">
      <c r="A815" s="80" t="s">
        <v>564</v>
      </c>
      <c r="B815" s="4"/>
      <c r="C815" s="4" t="s">
        <v>160</v>
      </c>
      <c r="D815" s="4" t="s">
        <v>26</v>
      </c>
      <c r="E815" s="4" t="s">
        <v>242</v>
      </c>
      <c r="F815" s="4"/>
      <c r="G815" s="7">
        <f>SUM(G816+G837)</f>
        <v>212758.49999999997</v>
      </c>
      <c r="H815" s="7">
        <f>SUM(H816+H837)</f>
        <v>212744.8</v>
      </c>
      <c r="I815" s="7">
        <f t="shared" si="174"/>
        <v>99.993560774305152</v>
      </c>
    </row>
    <row r="816" spans="1:9" ht="78.75" x14ac:dyDescent="0.25">
      <c r="A816" s="80" t="s">
        <v>927</v>
      </c>
      <c r="B816" s="4"/>
      <c r="C816" s="4" t="s">
        <v>160</v>
      </c>
      <c r="D816" s="4" t="s">
        <v>26</v>
      </c>
      <c r="E816" s="22" t="s">
        <v>245</v>
      </c>
      <c r="F816" s="4"/>
      <c r="G816" s="7">
        <f>SUM(G817+G823+G832)+G826+G829</f>
        <v>209955.69999999998</v>
      </c>
      <c r="H816" s="7">
        <f t="shared" ref="H816" si="182">SUM(H817+H823+H832)+H826+H829</f>
        <v>209935.5</v>
      </c>
      <c r="I816" s="7">
        <f t="shared" si="174"/>
        <v>99.990378922791805</v>
      </c>
    </row>
    <row r="817" spans="1:9" x14ac:dyDescent="0.25">
      <c r="A817" s="80" t="s">
        <v>27</v>
      </c>
      <c r="B817" s="4"/>
      <c r="C817" s="4" t="s">
        <v>160</v>
      </c>
      <c r="D817" s="4" t="s">
        <v>26</v>
      </c>
      <c r="E817" s="4" t="s">
        <v>671</v>
      </c>
      <c r="F817" s="4"/>
      <c r="G817" s="7">
        <f>SUM(G818)</f>
        <v>7205.5</v>
      </c>
      <c r="H817" s="7">
        <f>SUM(H818)</f>
        <v>7205.5</v>
      </c>
      <c r="I817" s="7">
        <f t="shared" si="174"/>
        <v>100</v>
      </c>
    </row>
    <row r="818" spans="1:9" x14ac:dyDescent="0.25">
      <c r="A818" s="80" t="s">
        <v>244</v>
      </c>
      <c r="B818" s="4"/>
      <c r="C818" s="4" t="s">
        <v>160</v>
      </c>
      <c r="D818" s="4" t="s">
        <v>26</v>
      </c>
      <c r="E818" s="4" t="s">
        <v>672</v>
      </c>
      <c r="F818" s="4"/>
      <c r="G818" s="7">
        <f>SUM(G819+G820+G821+G822)</f>
        <v>7205.5</v>
      </c>
      <c r="H818" s="7">
        <f t="shared" ref="H818" si="183">SUM(H819+H820+H821+H822)</f>
        <v>7205.5</v>
      </c>
      <c r="I818" s="7">
        <f t="shared" si="174"/>
        <v>100</v>
      </c>
    </row>
    <row r="819" spans="1:9" ht="47.25" x14ac:dyDescent="0.25">
      <c r="A819" s="80" t="s">
        <v>43</v>
      </c>
      <c r="B819" s="4"/>
      <c r="C819" s="4" t="s">
        <v>160</v>
      </c>
      <c r="D819" s="4" t="s">
        <v>26</v>
      </c>
      <c r="E819" s="4" t="s">
        <v>672</v>
      </c>
      <c r="F819" s="4" t="s">
        <v>81</v>
      </c>
      <c r="G819" s="7">
        <v>2804</v>
      </c>
      <c r="H819" s="7">
        <v>2804</v>
      </c>
      <c r="I819" s="7">
        <f t="shared" si="174"/>
        <v>100</v>
      </c>
    </row>
    <row r="820" spans="1:9" ht="31.5" x14ac:dyDescent="0.25">
      <c r="A820" s="80" t="s">
        <v>44</v>
      </c>
      <c r="B820" s="4"/>
      <c r="C820" s="4" t="s">
        <v>160</v>
      </c>
      <c r="D820" s="4" t="s">
        <v>26</v>
      </c>
      <c r="E820" s="4" t="s">
        <v>672</v>
      </c>
      <c r="F820" s="4" t="s">
        <v>83</v>
      </c>
      <c r="G820" s="7">
        <v>3844.5</v>
      </c>
      <c r="H820" s="7">
        <v>3844.5</v>
      </c>
      <c r="I820" s="7">
        <f t="shared" si="174"/>
        <v>100</v>
      </c>
    </row>
    <row r="821" spans="1:9" x14ac:dyDescent="0.25">
      <c r="A821" s="80" t="s">
        <v>34</v>
      </c>
      <c r="B821" s="4"/>
      <c r="C821" s="4" t="s">
        <v>160</v>
      </c>
      <c r="D821" s="4" t="s">
        <v>26</v>
      </c>
      <c r="E821" s="4" t="s">
        <v>672</v>
      </c>
      <c r="F821" s="4" t="s">
        <v>91</v>
      </c>
      <c r="G821" s="7">
        <v>277</v>
      </c>
      <c r="H821" s="7">
        <v>277</v>
      </c>
      <c r="I821" s="7">
        <f t="shared" si="174"/>
        <v>100</v>
      </c>
    </row>
    <row r="822" spans="1:9" ht="31.5" x14ac:dyDescent="0.25">
      <c r="A822" s="80" t="s">
        <v>216</v>
      </c>
      <c r="B822" s="4"/>
      <c r="C822" s="4" t="s">
        <v>160</v>
      </c>
      <c r="D822" s="4" t="s">
        <v>26</v>
      </c>
      <c r="E822" s="4" t="s">
        <v>672</v>
      </c>
      <c r="F822" s="4" t="s">
        <v>114</v>
      </c>
      <c r="G822" s="7">
        <v>280</v>
      </c>
      <c r="H822" s="7">
        <v>280</v>
      </c>
      <c r="I822" s="7">
        <f t="shared" si="174"/>
        <v>100</v>
      </c>
    </row>
    <row r="823" spans="1:9" ht="47.25" x14ac:dyDescent="0.25">
      <c r="A823" s="102" t="s">
        <v>21</v>
      </c>
      <c r="B823" s="4"/>
      <c r="C823" s="4" t="s">
        <v>160</v>
      </c>
      <c r="D823" s="4" t="s">
        <v>26</v>
      </c>
      <c r="E823" s="22" t="s">
        <v>295</v>
      </c>
      <c r="F823" s="4"/>
      <c r="G823" s="7">
        <f t="shared" ref="G823:H824" si="184">G824</f>
        <v>187930.9</v>
      </c>
      <c r="H823" s="7">
        <f t="shared" si="184"/>
        <v>187930.9</v>
      </c>
      <c r="I823" s="7">
        <f t="shared" si="174"/>
        <v>100</v>
      </c>
    </row>
    <row r="824" spans="1:9" x14ac:dyDescent="0.25">
      <c r="A824" s="80" t="s">
        <v>244</v>
      </c>
      <c r="B824" s="4"/>
      <c r="C824" s="4" t="s">
        <v>160</v>
      </c>
      <c r="D824" s="4" t="s">
        <v>26</v>
      </c>
      <c r="E824" s="22" t="s">
        <v>296</v>
      </c>
      <c r="F824" s="4"/>
      <c r="G824" s="7">
        <f t="shared" si="184"/>
        <v>187930.9</v>
      </c>
      <c r="H824" s="7">
        <f t="shared" si="184"/>
        <v>187930.9</v>
      </c>
      <c r="I824" s="7">
        <f t="shared" si="174"/>
        <v>100</v>
      </c>
    </row>
    <row r="825" spans="1:9" ht="31.5" x14ac:dyDescent="0.25">
      <c r="A825" s="80" t="s">
        <v>216</v>
      </c>
      <c r="B825" s="4"/>
      <c r="C825" s="4" t="s">
        <v>160</v>
      </c>
      <c r="D825" s="4" t="s">
        <v>26</v>
      </c>
      <c r="E825" s="22" t="s">
        <v>296</v>
      </c>
      <c r="F825" s="4" t="s">
        <v>114</v>
      </c>
      <c r="G825" s="7">
        <v>187930.9</v>
      </c>
      <c r="H825" s="7">
        <v>187930.9</v>
      </c>
      <c r="I825" s="7">
        <f t="shared" si="174"/>
        <v>100</v>
      </c>
    </row>
    <row r="826" spans="1:9" ht="31.5" x14ac:dyDescent="0.25">
      <c r="A826" s="80" t="s">
        <v>247</v>
      </c>
      <c r="B826" s="4"/>
      <c r="C826" s="4" t="s">
        <v>160</v>
      </c>
      <c r="D826" s="4" t="s">
        <v>26</v>
      </c>
      <c r="E826" s="22" t="s">
        <v>418</v>
      </c>
      <c r="F826" s="4"/>
      <c r="G826" s="7">
        <f t="shared" ref="G826:H827" si="185">G827</f>
        <v>1586.6</v>
      </c>
      <c r="H826" s="7">
        <f t="shared" si="185"/>
        <v>1586.6</v>
      </c>
      <c r="I826" s="7">
        <f t="shared" si="174"/>
        <v>100</v>
      </c>
    </row>
    <row r="827" spans="1:9" x14ac:dyDescent="0.25">
      <c r="A827" s="80" t="s">
        <v>244</v>
      </c>
      <c r="B827" s="4"/>
      <c r="C827" s="4" t="s">
        <v>160</v>
      </c>
      <c r="D827" s="4" t="s">
        <v>26</v>
      </c>
      <c r="E827" s="22" t="s">
        <v>419</v>
      </c>
      <c r="F827" s="4"/>
      <c r="G827" s="7">
        <f t="shared" si="185"/>
        <v>1586.6</v>
      </c>
      <c r="H827" s="7">
        <f t="shared" si="185"/>
        <v>1586.6</v>
      </c>
      <c r="I827" s="7">
        <f t="shared" si="174"/>
        <v>100</v>
      </c>
    </row>
    <row r="828" spans="1:9" ht="31.5" x14ac:dyDescent="0.25">
      <c r="A828" s="80" t="s">
        <v>216</v>
      </c>
      <c r="B828" s="4"/>
      <c r="C828" s="4" t="s">
        <v>160</v>
      </c>
      <c r="D828" s="4" t="s">
        <v>26</v>
      </c>
      <c r="E828" s="22" t="s">
        <v>419</v>
      </c>
      <c r="F828" s="4" t="s">
        <v>114</v>
      </c>
      <c r="G828" s="7">
        <v>1586.6</v>
      </c>
      <c r="H828" s="7">
        <v>1586.6</v>
      </c>
      <c r="I828" s="7">
        <f t="shared" si="174"/>
        <v>100</v>
      </c>
    </row>
    <row r="829" spans="1:9" x14ac:dyDescent="0.25">
      <c r="A829" s="80" t="s">
        <v>248</v>
      </c>
      <c r="B829" s="4"/>
      <c r="C829" s="4" t="s">
        <v>160</v>
      </c>
      <c r="D829" s="4" t="s">
        <v>26</v>
      </c>
      <c r="E829" s="4" t="s">
        <v>429</v>
      </c>
      <c r="F829" s="4"/>
      <c r="G829" s="7">
        <f t="shared" ref="G829:H830" si="186">G830</f>
        <v>2748.4</v>
      </c>
      <c r="H829" s="7">
        <f t="shared" si="186"/>
        <v>2748.4</v>
      </c>
      <c r="I829" s="7">
        <f t="shared" si="174"/>
        <v>100</v>
      </c>
    </row>
    <row r="830" spans="1:9" x14ac:dyDescent="0.25">
      <c r="A830" s="80" t="s">
        <v>244</v>
      </c>
      <c r="B830" s="4"/>
      <c r="C830" s="4" t="s">
        <v>160</v>
      </c>
      <c r="D830" s="4" t="s">
        <v>26</v>
      </c>
      <c r="E830" s="4" t="s">
        <v>430</v>
      </c>
      <c r="F830" s="4"/>
      <c r="G830" s="7">
        <f t="shared" si="186"/>
        <v>2748.4</v>
      </c>
      <c r="H830" s="7">
        <f t="shared" si="186"/>
        <v>2748.4</v>
      </c>
      <c r="I830" s="7">
        <f t="shared" si="174"/>
        <v>100</v>
      </c>
    </row>
    <row r="831" spans="1:9" ht="31.5" x14ac:dyDescent="0.25">
      <c r="A831" s="80" t="s">
        <v>64</v>
      </c>
      <c r="B831" s="4"/>
      <c r="C831" s="4" t="s">
        <v>160</v>
      </c>
      <c r="D831" s="4" t="s">
        <v>26</v>
      </c>
      <c r="E831" s="4" t="s">
        <v>430</v>
      </c>
      <c r="F831" s="4" t="s">
        <v>114</v>
      </c>
      <c r="G831" s="7">
        <v>2748.4</v>
      </c>
      <c r="H831" s="7">
        <v>2748.4</v>
      </c>
      <c r="I831" s="7">
        <f t="shared" si="174"/>
        <v>100</v>
      </c>
    </row>
    <row r="832" spans="1:9" ht="31.5" x14ac:dyDescent="0.25">
      <c r="A832" s="80" t="s">
        <v>37</v>
      </c>
      <c r="B832" s="4"/>
      <c r="C832" s="4" t="s">
        <v>160</v>
      </c>
      <c r="D832" s="4" t="s">
        <v>26</v>
      </c>
      <c r="E832" s="4" t="s">
        <v>673</v>
      </c>
      <c r="F832" s="4"/>
      <c r="G832" s="45">
        <f>G833</f>
        <v>10484.299999999999</v>
      </c>
      <c r="H832" s="7">
        <f>H833</f>
        <v>10464.1</v>
      </c>
      <c r="I832" s="7">
        <f t="shared" si="174"/>
        <v>99.807330961532969</v>
      </c>
    </row>
    <row r="833" spans="1:9" x14ac:dyDescent="0.25">
      <c r="A833" s="80" t="s">
        <v>244</v>
      </c>
      <c r="B833" s="4"/>
      <c r="C833" s="4" t="s">
        <v>160</v>
      </c>
      <c r="D833" s="4" t="s">
        <v>26</v>
      </c>
      <c r="E833" s="4" t="s">
        <v>674</v>
      </c>
      <c r="F833" s="4"/>
      <c r="G833" s="7">
        <f>SUM(G834:G836)</f>
        <v>10484.299999999999</v>
      </c>
      <c r="H833" s="7">
        <f t="shared" ref="H833" si="187">SUM(H834:H836)</f>
        <v>10464.1</v>
      </c>
      <c r="I833" s="7">
        <f t="shared" si="174"/>
        <v>99.807330961532969</v>
      </c>
    </row>
    <row r="834" spans="1:9" ht="47.25" x14ac:dyDescent="0.25">
      <c r="A834" s="80" t="s">
        <v>43</v>
      </c>
      <c r="B834" s="4"/>
      <c r="C834" s="4" t="s">
        <v>160</v>
      </c>
      <c r="D834" s="4" t="s">
        <v>26</v>
      </c>
      <c r="E834" s="4" t="s">
        <v>674</v>
      </c>
      <c r="F834" s="4" t="s">
        <v>81</v>
      </c>
      <c r="G834" s="7">
        <v>9289.2999999999993</v>
      </c>
      <c r="H834" s="7">
        <v>9289.2999999999993</v>
      </c>
      <c r="I834" s="7">
        <f t="shared" si="174"/>
        <v>100</v>
      </c>
    </row>
    <row r="835" spans="1:9" ht="31.5" x14ac:dyDescent="0.25">
      <c r="A835" s="80" t="s">
        <v>44</v>
      </c>
      <c r="B835" s="4"/>
      <c r="C835" s="4" t="s">
        <v>160</v>
      </c>
      <c r="D835" s="4" t="s">
        <v>26</v>
      </c>
      <c r="E835" s="4" t="s">
        <v>674</v>
      </c>
      <c r="F835" s="4" t="s">
        <v>83</v>
      </c>
      <c r="G835" s="7">
        <v>1142.9000000000001</v>
      </c>
      <c r="H835" s="7">
        <v>1123.5999999999999</v>
      </c>
      <c r="I835" s="7">
        <f t="shared" ref="I835:I896" si="188">SUM(H835/G835*100)</f>
        <v>98.311313325750277</v>
      </c>
    </row>
    <row r="836" spans="1:9" x14ac:dyDescent="0.25">
      <c r="A836" s="80" t="s">
        <v>18</v>
      </c>
      <c r="B836" s="4"/>
      <c r="C836" s="4" t="s">
        <v>160</v>
      </c>
      <c r="D836" s="4" t="s">
        <v>26</v>
      </c>
      <c r="E836" s="4" t="s">
        <v>674</v>
      </c>
      <c r="F836" s="4" t="s">
        <v>88</v>
      </c>
      <c r="G836" s="7">
        <v>52.1</v>
      </c>
      <c r="H836" s="7">
        <v>51.2</v>
      </c>
      <c r="I836" s="7">
        <f t="shared" si="188"/>
        <v>98.272552783109418</v>
      </c>
    </row>
    <row r="837" spans="1:9" ht="31.5" x14ac:dyDescent="0.25">
      <c r="A837" s="80" t="s">
        <v>250</v>
      </c>
      <c r="B837" s="4"/>
      <c r="C837" s="4" t="s">
        <v>160</v>
      </c>
      <c r="D837" s="4" t="s">
        <v>26</v>
      </c>
      <c r="E837" s="4" t="s">
        <v>249</v>
      </c>
      <c r="F837" s="4"/>
      <c r="G837" s="7">
        <f>SUM(G838+G841+G844+G847)</f>
        <v>2802.8</v>
      </c>
      <c r="H837" s="7">
        <f t="shared" ref="H837" si="189">SUM(H838+H841+H844+H847)</f>
        <v>2809.3</v>
      </c>
      <c r="I837" s="7">
        <f t="shared" si="188"/>
        <v>100.23191094619665</v>
      </c>
    </row>
    <row r="838" spans="1:9" x14ac:dyDescent="0.25">
      <c r="A838" s="80" t="s">
        <v>27</v>
      </c>
      <c r="B838" s="4"/>
      <c r="C838" s="4" t="s">
        <v>160</v>
      </c>
      <c r="D838" s="4" t="s">
        <v>26</v>
      </c>
      <c r="E838" s="4" t="s">
        <v>675</v>
      </c>
      <c r="F838" s="4"/>
      <c r="G838" s="7">
        <f t="shared" ref="G838:H839" si="190">G839</f>
        <v>552.70000000000005</v>
      </c>
      <c r="H838" s="7">
        <f t="shared" si="190"/>
        <v>552.70000000000005</v>
      </c>
      <c r="I838" s="7">
        <f t="shared" si="188"/>
        <v>100</v>
      </c>
    </row>
    <row r="839" spans="1:9" x14ac:dyDescent="0.25">
      <c r="A839" s="80" t="s">
        <v>244</v>
      </c>
      <c r="B839" s="4"/>
      <c r="C839" s="4" t="s">
        <v>160</v>
      </c>
      <c r="D839" s="4" t="s">
        <v>26</v>
      </c>
      <c r="E839" s="4" t="s">
        <v>676</v>
      </c>
      <c r="F839" s="4"/>
      <c r="G839" s="7">
        <f t="shared" si="190"/>
        <v>552.70000000000005</v>
      </c>
      <c r="H839" s="7">
        <f t="shared" si="190"/>
        <v>552.70000000000005</v>
      </c>
      <c r="I839" s="7">
        <f t="shared" si="188"/>
        <v>100</v>
      </c>
    </row>
    <row r="840" spans="1:9" ht="31.5" x14ac:dyDescent="0.25">
      <c r="A840" s="80" t="s">
        <v>44</v>
      </c>
      <c r="B840" s="4"/>
      <c r="C840" s="4" t="s">
        <v>160</v>
      </c>
      <c r="D840" s="4" t="s">
        <v>26</v>
      </c>
      <c r="E840" s="4" t="s">
        <v>676</v>
      </c>
      <c r="F840" s="4" t="s">
        <v>83</v>
      </c>
      <c r="G840" s="7">
        <v>552.70000000000005</v>
      </c>
      <c r="H840" s="7">
        <v>552.70000000000005</v>
      </c>
      <c r="I840" s="7">
        <f t="shared" si="188"/>
        <v>100</v>
      </c>
    </row>
    <row r="841" spans="1:9" x14ac:dyDescent="0.25">
      <c r="A841" s="80" t="s">
        <v>246</v>
      </c>
      <c r="B841" s="4"/>
      <c r="C841" s="4" t="s">
        <v>160</v>
      </c>
      <c r="D841" s="4" t="s">
        <v>26</v>
      </c>
      <c r="E841" s="4" t="s">
        <v>297</v>
      </c>
      <c r="F841" s="4"/>
      <c r="G841" s="7">
        <f t="shared" ref="G841:H842" si="191">G842</f>
        <v>666.7</v>
      </c>
      <c r="H841" s="7">
        <f t="shared" si="191"/>
        <v>666.7</v>
      </c>
      <c r="I841" s="7">
        <f t="shared" si="188"/>
        <v>100</v>
      </c>
    </row>
    <row r="842" spans="1:9" x14ac:dyDescent="0.25">
      <c r="A842" s="80" t="s">
        <v>244</v>
      </c>
      <c r="B842" s="4"/>
      <c r="C842" s="4" t="s">
        <v>160</v>
      </c>
      <c r="D842" s="4" t="s">
        <v>26</v>
      </c>
      <c r="E842" s="4" t="s">
        <v>298</v>
      </c>
      <c r="F842" s="4"/>
      <c r="G842" s="7">
        <f t="shared" si="191"/>
        <v>666.7</v>
      </c>
      <c r="H842" s="7">
        <f t="shared" si="191"/>
        <v>666.7</v>
      </c>
      <c r="I842" s="7">
        <f t="shared" si="188"/>
        <v>100</v>
      </c>
    </row>
    <row r="843" spans="1:9" ht="31.5" x14ac:dyDescent="0.25">
      <c r="A843" s="80" t="s">
        <v>216</v>
      </c>
      <c r="B843" s="4"/>
      <c r="C843" s="4" t="s">
        <v>160</v>
      </c>
      <c r="D843" s="4" t="s">
        <v>26</v>
      </c>
      <c r="E843" s="4" t="s">
        <v>298</v>
      </c>
      <c r="F843" s="4" t="s">
        <v>114</v>
      </c>
      <c r="G843" s="7">
        <v>666.7</v>
      </c>
      <c r="H843" s="7">
        <v>666.7</v>
      </c>
      <c r="I843" s="7">
        <f t="shared" si="188"/>
        <v>100</v>
      </c>
    </row>
    <row r="844" spans="1:9" ht="31.5" hidden="1" x14ac:dyDescent="0.25">
      <c r="A844" s="80" t="s">
        <v>247</v>
      </c>
      <c r="B844" s="4"/>
      <c r="C844" s="4" t="s">
        <v>160</v>
      </c>
      <c r="D844" s="4" t="s">
        <v>26</v>
      </c>
      <c r="E844" s="4" t="s">
        <v>299</v>
      </c>
      <c r="F844" s="4"/>
      <c r="G844" s="7">
        <f t="shared" ref="G844:H845" si="192">G845</f>
        <v>0</v>
      </c>
      <c r="H844" s="7">
        <f t="shared" si="192"/>
        <v>0</v>
      </c>
      <c r="I844" s="7" t="e">
        <f t="shared" si="188"/>
        <v>#DIV/0!</v>
      </c>
    </row>
    <row r="845" spans="1:9" hidden="1" x14ac:dyDescent="0.25">
      <c r="A845" s="80" t="s">
        <v>244</v>
      </c>
      <c r="B845" s="4"/>
      <c r="C845" s="4" t="s">
        <v>160</v>
      </c>
      <c r="D845" s="4" t="s">
        <v>26</v>
      </c>
      <c r="E845" s="4" t="s">
        <v>300</v>
      </c>
      <c r="F845" s="4"/>
      <c r="G845" s="7">
        <f t="shared" si="192"/>
        <v>0</v>
      </c>
      <c r="H845" s="7">
        <f t="shared" si="192"/>
        <v>0</v>
      </c>
      <c r="I845" s="7" t="e">
        <f t="shared" si="188"/>
        <v>#DIV/0!</v>
      </c>
    </row>
    <row r="846" spans="1:9" ht="31.5" hidden="1" x14ac:dyDescent="0.25">
      <c r="A846" s="80" t="s">
        <v>216</v>
      </c>
      <c r="B846" s="4"/>
      <c r="C846" s="4" t="s">
        <v>160</v>
      </c>
      <c r="D846" s="4" t="s">
        <v>26</v>
      </c>
      <c r="E846" s="4" t="s">
        <v>300</v>
      </c>
      <c r="F846" s="4" t="s">
        <v>114</v>
      </c>
      <c r="G846" s="7"/>
      <c r="H846" s="7"/>
      <c r="I846" s="7" t="e">
        <f t="shared" si="188"/>
        <v>#DIV/0!</v>
      </c>
    </row>
    <row r="847" spans="1:9" x14ac:dyDescent="0.25">
      <c r="A847" s="80" t="s">
        <v>248</v>
      </c>
      <c r="B847" s="4"/>
      <c r="C847" s="4" t="s">
        <v>160</v>
      </c>
      <c r="D847" s="4" t="s">
        <v>26</v>
      </c>
      <c r="E847" s="4" t="s">
        <v>301</v>
      </c>
      <c r="F847" s="4"/>
      <c r="G847" s="7">
        <f t="shared" ref="G847:H848" si="193">G848</f>
        <v>1583.4</v>
      </c>
      <c r="H847" s="7">
        <f t="shared" si="193"/>
        <v>1589.9</v>
      </c>
      <c r="I847" s="7">
        <f t="shared" si="188"/>
        <v>100.41050903119869</v>
      </c>
    </row>
    <row r="848" spans="1:9" x14ac:dyDescent="0.25">
      <c r="A848" s="80" t="s">
        <v>244</v>
      </c>
      <c r="B848" s="4"/>
      <c r="C848" s="4" t="s">
        <v>160</v>
      </c>
      <c r="D848" s="4" t="s">
        <v>26</v>
      </c>
      <c r="E848" s="4" t="s">
        <v>302</v>
      </c>
      <c r="F848" s="4"/>
      <c r="G848" s="7">
        <f t="shared" si="193"/>
        <v>1583.4</v>
      </c>
      <c r="H848" s="7">
        <f t="shared" si="193"/>
        <v>1589.9</v>
      </c>
      <c r="I848" s="7">
        <f t="shared" si="188"/>
        <v>100.41050903119869</v>
      </c>
    </row>
    <row r="849" spans="1:9" ht="31.5" x14ac:dyDescent="0.25">
      <c r="A849" s="80" t="s">
        <v>216</v>
      </c>
      <c r="B849" s="4"/>
      <c r="C849" s="4" t="s">
        <v>160</v>
      </c>
      <c r="D849" s="4" t="s">
        <v>26</v>
      </c>
      <c r="E849" s="4" t="s">
        <v>302</v>
      </c>
      <c r="F849" s="4" t="s">
        <v>114</v>
      </c>
      <c r="G849" s="7">
        <v>1583.4</v>
      </c>
      <c r="H849" s="7">
        <v>1589.9</v>
      </c>
      <c r="I849" s="7">
        <f t="shared" si="188"/>
        <v>100.41050903119869</v>
      </c>
    </row>
    <row r="850" spans="1:9" ht="31.5" x14ac:dyDescent="0.25">
      <c r="A850" s="135" t="s">
        <v>822</v>
      </c>
      <c r="B850" s="22"/>
      <c r="C850" s="4" t="s">
        <v>160</v>
      </c>
      <c r="D850" s="4" t="s">
        <v>26</v>
      </c>
      <c r="E850" s="31" t="s">
        <v>213</v>
      </c>
      <c r="F850" s="31"/>
      <c r="G850" s="9">
        <f>SUM(G851)</f>
        <v>300</v>
      </c>
      <c r="H850" s="9">
        <f>SUM(H851)</f>
        <v>300</v>
      </c>
      <c r="I850" s="7">
        <f t="shared" si="188"/>
        <v>100</v>
      </c>
    </row>
    <row r="851" spans="1:9" x14ac:dyDescent="0.25">
      <c r="A851" s="2" t="s">
        <v>27</v>
      </c>
      <c r="B851" s="22"/>
      <c r="C851" s="4" t="s">
        <v>160</v>
      </c>
      <c r="D851" s="4" t="s">
        <v>26</v>
      </c>
      <c r="E851" s="31" t="s">
        <v>574</v>
      </c>
      <c r="F851" s="31"/>
      <c r="G851" s="9">
        <f>SUM(G853)</f>
        <v>300</v>
      </c>
      <c r="H851" s="9">
        <f>SUM(H853)</f>
        <v>300</v>
      </c>
      <c r="I851" s="7">
        <f t="shared" si="188"/>
        <v>100</v>
      </c>
    </row>
    <row r="852" spans="1:9" x14ac:dyDescent="0.25">
      <c r="A852" s="135" t="s">
        <v>244</v>
      </c>
      <c r="B852" s="22"/>
      <c r="C852" s="4" t="s">
        <v>160</v>
      </c>
      <c r="D852" s="4" t="s">
        <v>26</v>
      </c>
      <c r="E852" s="31" t="s">
        <v>986</v>
      </c>
      <c r="F852" s="31"/>
      <c r="G852" s="9">
        <f>SUM(G853)</f>
        <v>300</v>
      </c>
      <c r="H852" s="9">
        <f>SUM(H853)</f>
        <v>300</v>
      </c>
      <c r="I852" s="7">
        <f t="shared" si="188"/>
        <v>100</v>
      </c>
    </row>
    <row r="853" spans="1:9" ht="31.5" x14ac:dyDescent="0.25">
      <c r="A853" s="135" t="s">
        <v>44</v>
      </c>
      <c r="B853" s="22"/>
      <c r="C853" s="4" t="s">
        <v>160</v>
      </c>
      <c r="D853" s="4" t="s">
        <v>26</v>
      </c>
      <c r="E853" s="31" t="s">
        <v>986</v>
      </c>
      <c r="F853" s="31">
        <v>200</v>
      </c>
      <c r="G853" s="9">
        <v>300</v>
      </c>
      <c r="H853" s="7">
        <v>300</v>
      </c>
      <c r="I853" s="7">
        <f t="shared" si="188"/>
        <v>100</v>
      </c>
    </row>
    <row r="854" spans="1:9" x14ac:dyDescent="0.25">
      <c r="A854" s="80" t="s">
        <v>177</v>
      </c>
      <c r="B854" s="4"/>
      <c r="C854" s="4" t="s">
        <v>160</v>
      </c>
      <c r="D854" s="4" t="s">
        <v>36</v>
      </c>
      <c r="E854" s="4"/>
      <c r="F854" s="4"/>
      <c r="G854" s="7">
        <f>G855</f>
        <v>73085.399999999994</v>
      </c>
      <c r="H854" s="7">
        <f t="shared" ref="H854" si="194">H855</f>
        <v>65397.099999999991</v>
      </c>
      <c r="I854" s="7">
        <f t="shared" si="188"/>
        <v>89.480388695963896</v>
      </c>
    </row>
    <row r="855" spans="1:9" ht="31.5" x14ac:dyDescent="0.25">
      <c r="A855" s="80" t="s">
        <v>564</v>
      </c>
      <c r="B855" s="4"/>
      <c r="C855" s="4" t="s">
        <v>160</v>
      </c>
      <c r="D855" s="4" t="s">
        <v>36</v>
      </c>
      <c r="E855" s="4" t="s">
        <v>242</v>
      </c>
      <c r="F855" s="4"/>
      <c r="G855" s="7">
        <f>SUM(G856)+G870</f>
        <v>73085.399999999994</v>
      </c>
      <c r="H855" s="7">
        <f t="shared" ref="H855" si="195">SUM(H856)+H870</f>
        <v>65397.099999999991</v>
      </c>
      <c r="I855" s="7">
        <f t="shared" si="188"/>
        <v>89.480388695963896</v>
      </c>
    </row>
    <row r="856" spans="1:9" ht="78.75" x14ac:dyDescent="0.25">
      <c r="A856" s="80" t="s">
        <v>927</v>
      </c>
      <c r="B856" s="4"/>
      <c r="C856" s="4" t="s">
        <v>160</v>
      </c>
      <c r="D856" s="4" t="s">
        <v>36</v>
      </c>
      <c r="E856" s="4" t="s">
        <v>245</v>
      </c>
      <c r="F856" s="4"/>
      <c r="G856" s="7">
        <f>G857</f>
        <v>6761</v>
      </c>
      <c r="H856" s="7">
        <f t="shared" ref="H856" si="196">H857</f>
        <v>6761</v>
      </c>
      <c r="I856" s="7">
        <f t="shared" si="188"/>
        <v>100</v>
      </c>
    </row>
    <row r="857" spans="1:9" x14ac:dyDescent="0.25">
      <c r="A857" s="80" t="s">
        <v>27</v>
      </c>
      <c r="B857" s="4"/>
      <c r="C857" s="4" t="s">
        <v>160</v>
      </c>
      <c r="D857" s="4" t="s">
        <v>36</v>
      </c>
      <c r="E857" s="4" t="s">
        <v>671</v>
      </c>
      <c r="F857" s="4"/>
      <c r="G857" s="7">
        <f>SUM(G858+G860+G862+G864+G866+G868)</f>
        <v>6761</v>
      </c>
      <c r="H857" s="7">
        <f t="shared" ref="H857" si="197">SUM(H858+H860+H862+H864+H866+H868)</f>
        <v>6761</v>
      </c>
      <c r="I857" s="7">
        <f t="shared" si="188"/>
        <v>100</v>
      </c>
    </row>
    <row r="858" spans="1:9" ht="31.5" x14ac:dyDescent="0.25">
      <c r="A858" s="80" t="s">
        <v>685</v>
      </c>
      <c r="B858" s="4"/>
      <c r="C858" s="4" t="s">
        <v>160</v>
      </c>
      <c r="D858" s="4" t="s">
        <v>36</v>
      </c>
      <c r="E858" s="4" t="s">
        <v>778</v>
      </c>
      <c r="F858" s="4"/>
      <c r="G858" s="7">
        <f>G859</f>
        <v>3020</v>
      </c>
      <c r="H858" s="7">
        <f>H859</f>
        <v>3020</v>
      </c>
      <c r="I858" s="7">
        <f t="shared" si="188"/>
        <v>100</v>
      </c>
    </row>
    <row r="859" spans="1:9" ht="31.5" x14ac:dyDescent="0.25">
      <c r="A859" s="80" t="s">
        <v>216</v>
      </c>
      <c r="B859" s="4"/>
      <c r="C859" s="4" t="s">
        <v>160</v>
      </c>
      <c r="D859" s="4" t="s">
        <v>36</v>
      </c>
      <c r="E859" s="4" t="s">
        <v>778</v>
      </c>
      <c r="F859" s="4" t="s">
        <v>114</v>
      </c>
      <c r="G859" s="7">
        <v>3020</v>
      </c>
      <c r="H859" s="7">
        <v>3020</v>
      </c>
      <c r="I859" s="7">
        <f t="shared" si="188"/>
        <v>100</v>
      </c>
    </row>
    <row r="860" spans="1:9" ht="31.5" x14ac:dyDescent="0.25">
      <c r="A860" s="80" t="s">
        <v>887</v>
      </c>
      <c r="B860" s="4"/>
      <c r="C860" s="4" t="s">
        <v>160</v>
      </c>
      <c r="D860" s="4" t="s">
        <v>36</v>
      </c>
      <c r="E860" s="4" t="s">
        <v>678</v>
      </c>
      <c r="F860" s="4"/>
      <c r="G860" s="7">
        <f>SUM(G861)</f>
        <v>2259.3000000000002</v>
      </c>
      <c r="H860" s="7">
        <f t="shared" ref="H860" si="198">SUM(H861)</f>
        <v>2259.3000000000002</v>
      </c>
      <c r="I860" s="7">
        <f t="shared" si="188"/>
        <v>100</v>
      </c>
    </row>
    <row r="861" spans="1:9" ht="31.5" x14ac:dyDescent="0.25">
      <c r="A861" s="80" t="s">
        <v>216</v>
      </c>
      <c r="B861" s="4"/>
      <c r="C861" s="4" t="s">
        <v>160</v>
      </c>
      <c r="D861" s="4" t="s">
        <v>36</v>
      </c>
      <c r="E861" s="4" t="s">
        <v>678</v>
      </c>
      <c r="F861" s="4" t="s">
        <v>114</v>
      </c>
      <c r="G861" s="7">
        <v>2259.3000000000002</v>
      </c>
      <c r="H861" s="7">
        <v>2259.3000000000002</v>
      </c>
      <c r="I861" s="7">
        <f t="shared" si="188"/>
        <v>100</v>
      </c>
    </row>
    <row r="862" spans="1:9" ht="47.25" x14ac:dyDescent="0.25">
      <c r="A862" s="80" t="s">
        <v>882</v>
      </c>
      <c r="B862" s="4"/>
      <c r="C862" s="4" t="s">
        <v>160</v>
      </c>
      <c r="D862" s="4" t="s">
        <v>36</v>
      </c>
      <c r="E862" s="4" t="s">
        <v>679</v>
      </c>
      <c r="F862" s="4"/>
      <c r="G862" s="7">
        <f>SUM(G863)</f>
        <v>529.19999999999993</v>
      </c>
      <c r="H862" s="7">
        <f t="shared" ref="H862" si="199">SUM(H863)</f>
        <v>529.20000000000005</v>
      </c>
      <c r="I862" s="7">
        <f t="shared" si="188"/>
        <v>100.00000000000003</v>
      </c>
    </row>
    <row r="863" spans="1:9" ht="31.5" x14ac:dyDescent="0.25">
      <c r="A863" s="80" t="s">
        <v>44</v>
      </c>
      <c r="B863" s="4"/>
      <c r="C863" s="4" t="s">
        <v>160</v>
      </c>
      <c r="D863" s="4" t="s">
        <v>36</v>
      </c>
      <c r="E863" s="4" t="s">
        <v>679</v>
      </c>
      <c r="F863" s="4" t="s">
        <v>83</v>
      </c>
      <c r="G863" s="7">
        <v>529.19999999999993</v>
      </c>
      <c r="H863" s="7">
        <v>529.20000000000005</v>
      </c>
      <c r="I863" s="7">
        <f t="shared" si="188"/>
        <v>100.00000000000003</v>
      </c>
    </row>
    <row r="864" spans="1:9" ht="31.5" hidden="1" x14ac:dyDescent="0.25">
      <c r="A864" s="80" t="s">
        <v>928</v>
      </c>
      <c r="B864" s="4"/>
      <c r="C864" s="4" t="s">
        <v>160</v>
      </c>
      <c r="D864" s="4" t="s">
        <v>36</v>
      </c>
      <c r="E864" s="4" t="s">
        <v>779</v>
      </c>
      <c r="F864" s="4"/>
      <c r="G864" s="7">
        <f>SUM(G865)</f>
        <v>0</v>
      </c>
      <c r="H864" s="7">
        <f t="shared" ref="H864" si="200">SUM(H865)</f>
        <v>0</v>
      </c>
      <c r="I864" s="7" t="e">
        <f t="shared" si="188"/>
        <v>#DIV/0!</v>
      </c>
    </row>
    <row r="865" spans="1:9" ht="31.5" hidden="1" x14ac:dyDescent="0.25">
      <c r="A865" s="80" t="s">
        <v>44</v>
      </c>
      <c r="B865" s="4"/>
      <c r="C865" s="4" t="s">
        <v>160</v>
      </c>
      <c r="D865" s="4" t="s">
        <v>36</v>
      </c>
      <c r="E865" s="4" t="s">
        <v>779</v>
      </c>
      <c r="F865" s="4" t="s">
        <v>83</v>
      </c>
      <c r="G865" s="7"/>
      <c r="H865" s="9"/>
      <c r="I865" s="7" t="e">
        <f t="shared" si="188"/>
        <v>#DIV/0!</v>
      </c>
    </row>
    <row r="866" spans="1:9" ht="31.5" x14ac:dyDescent="0.25">
      <c r="A866" s="80" t="s">
        <v>790</v>
      </c>
      <c r="B866" s="4"/>
      <c r="C866" s="4" t="s">
        <v>160</v>
      </c>
      <c r="D866" s="4" t="s">
        <v>36</v>
      </c>
      <c r="E866" s="4" t="s">
        <v>907</v>
      </c>
      <c r="F866" s="4"/>
      <c r="G866" s="7">
        <f>SUM(G867)</f>
        <v>529.19999999999993</v>
      </c>
      <c r="H866" s="7">
        <f>SUM(H867)</f>
        <v>529.20000000000005</v>
      </c>
      <c r="I866" s="7">
        <f t="shared" si="188"/>
        <v>100.00000000000003</v>
      </c>
    </row>
    <row r="867" spans="1:9" ht="31.5" x14ac:dyDescent="0.25">
      <c r="A867" s="80" t="s">
        <v>44</v>
      </c>
      <c r="B867" s="4"/>
      <c r="C867" s="4" t="s">
        <v>160</v>
      </c>
      <c r="D867" s="4" t="s">
        <v>36</v>
      </c>
      <c r="E867" s="4" t="s">
        <v>907</v>
      </c>
      <c r="F867" s="4" t="s">
        <v>83</v>
      </c>
      <c r="G867" s="7">
        <v>529.19999999999993</v>
      </c>
      <c r="H867" s="7">
        <v>529.20000000000005</v>
      </c>
      <c r="I867" s="7">
        <f t="shared" si="188"/>
        <v>100.00000000000003</v>
      </c>
    </row>
    <row r="868" spans="1:9" ht="31.5" x14ac:dyDescent="0.25">
      <c r="A868" s="80" t="s">
        <v>789</v>
      </c>
      <c r="B868" s="4"/>
      <c r="C868" s="4" t="s">
        <v>160</v>
      </c>
      <c r="D868" s="4" t="s">
        <v>36</v>
      </c>
      <c r="E868" s="4" t="s">
        <v>908</v>
      </c>
      <c r="F868" s="4"/>
      <c r="G868" s="7">
        <f>G869</f>
        <v>423.3</v>
      </c>
      <c r="H868" s="7">
        <f>H869</f>
        <v>423.3</v>
      </c>
      <c r="I868" s="7">
        <f t="shared" si="188"/>
        <v>100</v>
      </c>
    </row>
    <row r="869" spans="1:9" ht="31.5" x14ac:dyDescent="0.25">
      <c r="A869" s="80" t="s">
        <v>44</v>
      </c>
      <c r="B869" s="4"/>
      <c r="C869" s="4" t="s">
        <v>160</v>
      </c>
      <c r="D869" s="4" t="s">
        <v>36</v>
      </c>
      <c r="E869" s="4" t="s">
        <v>908</v>
      </c>
      <c r="F869" s="4" t="s">
        <v>83</v>
      </c>
      <c r="G869" s="7">
        <v>423.3</v>
      </c>
      <c r="H869" s="7">
        <v>423.3</v>
      </c>
      <c r="I869" s="7">
        <f t="shared" si="188"/>
        <v>100</v>
      </c>
    </row>
    <row r="870" spans="1:9" ht="31.5" x14ac:dyDescent="0.25">
      <c r="A870" s="103" t="s">
        <v>250</v>
      </c>
      <c r="B870" s="4"/>
      <c r="C870" s="4" t="s">
        <v>160</v>
      </c>
      <c r="D870" s="4" t="s">
        <v>36</v>
      </c>
      <c r="E870" s="4" t="s">
        <v>249</v>
      </c>
      <c r="F870" s="4"/>
      <c r="G870" s="7">
        <f>SUM(G871)+G883</f>
        <v>66324.399999999994</v>
      </c>
      <c r="H870" s="7">
        <f t="shared" ref="H870:I870" si="201">SUM(H871)+H883</f>
        <v>58636.099999999991</v>
      </c>
      <c r="I870" s="7">
        <f t="shared" si="201"/>
        <v>375.20533377632688</v>
      </c>
    </row>
    <row r="871" spans="1:9" x14ac:dyDescent="0.25">
      <c r="A871" s="103" t="s">
        <v>27</v>
      </c>
      <c r="B871" s="4"/>
      <c r="C871" s="4" t="s">
        <v>160</v>
      </c>
      <c r="D871" s="4" t="s">
        <v>36</v>
      </c>
      <c r="E871" s="4" t="s">
        <v>675</v>
      </c>
      <c r="F871" s="4"/>
      <c r="G871" s="7">
        <f>SUM(G876+G874+G872)</f>
        <v>56014.2</v>
      </c>
      <c r="H871" s="7">
        <f t="shared" ref="H871:I871" si="202">SUM(H876+H874+H872)</f>
        <v>48325.899999999994</v>
      </c>
      <c r="I871" s="7">
        <f t="shared" si="202"/>
        <v>275.20533377632688</v>
      </c>
    </row>
    <row r="872" spans="1:9" x14ac:dyDescent="0.25">
      <c r="A872" s="141" t="s">
        <v>244</v>
      </c>
      <c r="B872" s="4"/>
      <c r="C872" s="4" t="s">
        <v>160</v>
      </c>
      <c r="D872" s="4" t="s">
        <v>36</v>
      </c>
      <c r="E872" s="4" t="s">
        <v>676</v>
      </c>
      <c r="F872" s="4"/>
      <c r="G872" s="7">
        <f>SUM(G873)</f>
        <v>1019.2</v>
      </c>
      <c r="H872" s="7">
        <f>SUM(H873)</f>
        <v>1019.2</v>
      </c>
      <c r="I872" s="7">
        <f t="shared" si="188"/>
        <v>100</v>
      </c>
    </row>
    <row r="873" spans="1:9" ht="31.5" x14ac:dyDescent="0.25">
      <c r="A873" s="141" t="s">
        <v>44</v>
      </c>
      <c r="B873" s="4"/>
      <c r="C873" s="4" t="s">
        <v>160</v>
      </c>
      <c r="D873" s="4" t="s">
        <v>36</v>
      </c>
      <c r="E873" s="4" t="s">
        <v>676</v>
      </c>
      <c r="F873" s="4" t="s">
        <v>83</v>
      </c>
      <c r="G873" s="7">
        <v>1019.2</v>
      </c>
      <c r="H873" s="7">
        <v>1019.2</v>
      </c>
      <c r="I873" s="7">
        <f t="shared" si="188"/>
        <v>100</v>
      </c>
    </row>
    <row r="874" spans="1:9" x14ac:dyDescent="0.25">
      <c r="A874" s="141" t="s">
        <v>975</v>
      </c>
      <c r="B874" s="4"/>
      <c r="C874" s="4" t="s">
        <v>160</v>
      </c>
      <c r="D874" s="4" t="s">
        <v>36</v>
      </c>
      <c r="E874" s="4" t="s">
        <v>974</v>
      </c>
      <c r="F874" s="4"/>
      <c r="G874" s="7">
        <f>SUM(G875)</f>
        <v>32944.400000000001</v>
      </c>
      <c r="H874" s="7">
        <f>SUM(H875)</f>
        <v>26228</v>
      </c>
      <c r="I874" s="7">
        <f t="shared" si="188"/>
        <v>79.612923592477017</v>
      </c>
    </row>
    <row r="875" spans="1:9" ht="31.5" x14ac:dyDescent="0.25">
      <c r="A875" s="120" t="s">
        <v>216</v>
      </c>
      <c r="B875" s="4"/>
      <c r="C875" s="4" t="s">
        <v>160</v>
      </c>
      <c r="D875" s="4" t="s">
        <v>36</v>
      </c>
      <c r="E875" s="4" t="s">
        <v>974</v>
      </c>
      <c r="F875" s="4" t="s">
        <v>114</v>
      </c>
      <c r="G875" s="7">
        <v>32944.400000000001</v>
      </c>
      <c r="H875" s="7">
        <v>26228</v>
      </c>
      <c r="I875" s="7">
        <f t="shared" si="188"/>
        <v>79.612923592477017</v>
      </c>
    </row>
    <row r="876" spans="1:9" x14ac:dyDescent="0.25">
      <c r="A876" s="111" t="s">
        <v>876</v>
      </c>
      <c r="B876" s="4"/>
      <c r="C876" s="4" t="s">
        <v>160</v>
      </c>
      <c r="D876" s="4" t="s">
        <v>36</v>
      </c>
      <c r="E876" s="4" t="s">
        <v>915</v>
      </c>
      <c r="F876" s="4"/>
      <c r="G876" s="7">
        <f>SUM(G877+G879+G881)</f>
        <v>22050.6</v>
      </c>
      <c r="H876" s="7">
        <f t="shared" ref="H876" si="203">SUM(H877+H879+H881)</f>
        <v>21078.699999999997</v>
      </c>
      <c r="I876" s="7">
        <f t="shared" si="188"/>
        <v>95.592410183849864</v>
      </c>
    </row>
    <row r="877" spans="1:9" ht="31.5" x14ac:dyDescent="0.25">
      <c r="A877" s="111" t="s">
        <v>919</v>
      </c>
      <c r="B877" s="4"/>
      <c r="C877" s="4" t="s">
        <v>160</v>
      </c>
      <c r="D877" s="4" t="s">
        <v>36</v>
      </c>
      <c r="E877" s="4" t="s">
        <v>916</v>
      </c>
      <c r="F877" s="4"/>
      <c r="G877" s="7">
        <f>SUM(G878)</f>
        <v>12000</v>
      </c>
      <c r="H877" s="7">
        <f t="shared" ref="H877" si="204">SUM(H878)</f>
        <v>12000</v>
      </c>
      <c r="I877" s="7">
        <f t="shared" si="188"/>
        <v>100</v>
      </c>
    </row>
    <row r="878" spans="1:9" ht="31.5" x14ac:dyDescent="0.25">
      <c r="A878" s="111" t="s">
        <v>44</v>
      </c>
      <c r="B878" s="4"/>
      <c r="C878" s="4" t="s">
        <v>160</v>
      </c>
      <c r="D878" s="4" t="s">
        <v>36</v>
      </c>
      <c r="E878" s="4" t="s">
        <v>916</v>
      </c>
      <c r="F878" s="4" t="s">
        <v>83</v>
      </c>
      <c r="G878" s="7">
        <v>12000</v>
      </c>
      <c r="H878" s="7">
        <v>12000</v>
      </c>
      <c r="I878" s="7">
        <f t="shared" si="188"/>
        <v>100</v>
      </c>
    </row>
    <row r="879" spans="1:9" ht="31.5" x14ac:dyDescent="0.25">
      <c r="A879" s="111" t="s">
        <v>920</v>
      </c>
      <c r="B879" s="4"/>
      <c r="C879" s="4" t="s">
        <v>160</v>
      </c>
      <c r="D879" s="4" t="s">
        <v>36</v>
      </c>
      <c r="E879" s="4" t="s">
        <v>917</v>
      </c>
      <c r="F879" s="4"/>
      <c r="G879" s="7">
        <f>SUM(G880)</f>
        <v>1219.8</v>
      </c>
      <c r="H879" s="7">
        <f t="shared" ref="H879" si="205">SUM(H880)</f>
        <v>1219.8</v>
      </c>
      <c r="I879" s="7">
        <f t="shared" si="188"/>
        <v>100</v>
      </c>
    </row>
    <row r="880" spans="1:9" s="77" customFormat="1" ht="31.5" x14ac:dyDescent="0.25">
      <c r="A880" s="73" t="s">
        <v>216</v>
      </c>
      <c r="B880" s="115"/>
      <c r="C880" s="115" t="s">
        <v>160</v>
      </c>
      <c r="D880" s="115" t="s">
        <v>36</v>
      </c>
      <c r="E880" s="115" t="s">
        <v>917</v>
      </c>
      <c r="F880" s="115" t="s">
        <v>114</v>
      </c>
      <c r="G880" s="146">
        <v>1219.8</v>
      </c>
      <c r="H880" s="146">
        <v>1219.8</v>
      </c>
      <c r="I880" s="146">
        <f t="shared" si="188"/>
        <v>100</v>
      </c>
    </row>
    <row r="881" spans="1:9" ht="31.5" x14ac:dyDescent="0.25">
      <c r="A881" s="111" t="s">
        <v>921</v>
      </c>
      <c r="B881" s="4"/>
      <c r="C881" s="4" t="s">
        <v>160</v>
      </c>
      <c r="D881" s="4" t="s">
        <v>36</v>
      </c>
      <c r="E881" s="4" t="s">
        <v>918</v>
      </c>
      <c r="F881" s="4"/>
      <c r="G881" s="7">
        <f>SUM(G882)</f>
        <v>8830.7999999999993</v>
      </c>
      <c r="H881" s="7">
        <f t="shared" ref="H881" si="206">SUM(H882)</f>
        <v>7858.9</v>
      </c>
      <c r="I881" s="7">
        <f t="shared" si="188"/>
        <v>88.994202110794035</v>
      </c>
    </row>
    <row r="882" spans="1:9" ht="31.5" x14ac:dyDescent="0.25">
      <c r="A882" s="158" t="s">
        <v>216</v>
      </c>
      <c r="B882" s="4"/>
      <c r="C882" s="4" t="s">
        <v>160</v>
      </c>
      <c r="D882" s="4" t="s">
        <v>36</v>
      </c>
      <c r="E882" s="4" t="s">
        <v>918</v>
      </c>
      <c r="F882" s="4" t="s">
        <v>114</v>
      </c>
      <c r="G882" s="7">
        <v>8830.7999999999993</v>
      </c>
      <c r="H882" s="7">
        <v>7858.9</v>
      </c>
      <c r="I882" s="7">
        <f t="shared" si="188"/>
        <v>88.994202110794035</v>
      </c>
    </row>
    <row r="883" spans="1:9" x14ac:dyDescent="0.25">
      <c r="A883" s="130" t="s">
        <v>248</v>
      </c>
      <c r="B883" s="4"/>
      <c r="C883" s="4" t="s">
        <v>160</v>
      </c>
      <c r="D883" s="4" t="s">
        <v>36</v>
      </c>
      <c r="E883" s="4" t="s">
        <v>301</v>
      </c>
      <c r="F883" s="4"/>
      <c r="G883" s="7">
        <f>SUM(G884)</f>
        <v>10310.200000000001</v>
      </c>
      <c r="H883" s="7">
        <f>SUM(H884)</f>
        <v>10310.200000000001</v>
      </c>
      <c r="I883" s="7">
        <f t="shared" si="188"/>
        <v>100</v>
      </c>
    </row>
    <row r="884" spans="1:9" x14ac:dyDescent="0.25">
      <c r="A884" s="130" t="s">
        <v>244</v>
      </c>
      <c r="B884" s="4"/>
      <c r="C884" s="4" t="s">
        <v>160</v>
      </c>
      <c r="D884" s="4" t="s">
        <v>36</v>
      </c>
      <c r="E884" s="4" t="s">
        <v>302</v>
      </c>
      <c r="F884" s="4"/>
      <c r="G884" s="7">
        <f>SUM(G885)</f>
        <v>10310.200000000001</v>
      </c>
      <c r="H884" s="7">
        <f>SUM(H885)</f>
        <v>10310.200000000001</v>
      </c>
      <c r="I884" s="7">
        <f t="shared" si="188"/>
        <v>100</v>
      </c>
    </row>
    <row r="885" spans="1:9" ht="31.5" x14ac:dyDescent="0.25">
      <c r="A885" s="130" t="s">
        <v>216</v>
      </c>
      <c r="B885" s="4"/>
      <c r="C885" s="4" t="s">
        <v>160</v>
      </c>
      <c r="D885" s="4" t="s">
        <v>36</v>
      </c>
      <c r="E885" s="4" t="s">
        <v>301</v>
      </c>
      <c r="F885" s="4" t="s">
        <v>114</v>
      </c>
      <c r="G885" s="7">
        <v>10310.200000000001</v>
      </c>
      <c r="H885" s="7">
        <v>10310.200000000001</v>
      </c>
      <c r="I885" s="7">
        <f t="shared" si="188"/>
        <v>100</v>
      </c>
    </row>
    <row r="886" spans="1:9" x14ac:dyDescent="0.25">
      <c r="A886" s="80" t="s">
        <v>178</v>
      </c>
      <c r="B886" s="4"/>
      <c r="C886" s="4" t="s">
        <v>160</v>
      </c>
      <c r="D886" s="4" t="s">
        <v>46</v>
      </c>
      <c r="E886" s="4"/>
      <c r="F886" s="4"/>
      <c r="G886" s="7">
        <f>SUM(G887)</f>
        <v>8597.3000000000011</v>
      </c>
      <c r="H886" s="7">
        <f t="shared" ref="H886" si="207">SUM(H887)</f>
        <v>8597.3000000000011</v>
      </c>
      <c r="I886" s="7">
        <f t="shared" si="188"/>
        <v>100</v>
      </c>
    </row>
    <row r="887" spans="1:9" ht="31.5" x14ac:dyDescent="0.25">
      <c r="A887" s="80" t="s">
        <v>564</v>
      </c>
      <c r="B887" s="4"/>
      <c r="C887" s="4" t="s">
        <v>160</v>
      </c>
      <c r="D887" s="4" t="s">
        <v>46</v>
      </c>
      <c r="E887" s="4" t="s">
        <v>242</v>
      </c>
      <c r="F887" s="4"/>
      <c r="G887" s="7">
        <f>G888</f>
        <v>8597.3000000000011</v>
      </c>
      <c r="H887" s="7">
        <f t="shared" ref="H887" si="208">H888</f>
        <v>8597.3000000000011</v>
      </c>
      <c r="I887" s="7">
        <f t="shared" si="188"/>
        <v>100</v>
      </c>
    </row>
    <row r="888" spans="1:9" ht="78.75" x14ac:dyDescent="0.25">
      <c r="A888" s="80" t="s">
        <v>927</v>
      </c>
      <c r="B888" s="4"/>
      <c r="C888" s="4" t="s">
        <v>160</v>
      </c>
      <c r="D888" s="4" t="s">
        <v>46</v>
      </c>
      <c r="E888" s="4" t="s">
        <v>245</v>
      </c>
      <c r="F888" s="4"/>
      <c r="G888" s="7">
        <f>G889+G893</f>
        <v>8597.3000000000011</v>
      </c>
      <c r="H888" s="7">
        <f>H889+H893</f>
        <v>8597.3000000000011</v>
      </c>
      <c r="I888" s="7">
        <f t="shared" si="188"/>
        <v>100</v>
      </c>
    </row>
    <row r="889" spans="1:9" x14ac:dyDescent="0.25">
      <c r="A889" s="80" t="s">
        <v>27</v>
      </c>
      <c r="B889" s="4"/>
      <c r="C889" s="4" t="s">
        <v>160</v>
      </c>
      <c r="D889" s="4" t="s">
        <v>46</v>
      </c>
      <c r="E889" s="4" t="s">
        <v>671</v>
      </c>
      <c r="F889" s="4"/>
      <c r="G889" s="7">
        <f>SUM(G890)</f>
        <v>3358.7000000000003</v>
      </c>
      <c r="H889" s="7">
        <f t="shared" ref="H889" si="209">SUM(H890)</f>
        <v>3358.7000000000003</v>
      </c>
      <c r="I889" s="7">
        <f t="shared" si="188"/>
        <v>100</v>
      </c>
    </row>
    <row r="890" spans="1:9" ht="54.75" customHeight="1" x14ac:dyDescent="0.25">
      <c r="A890" s="99" t="s">
        <v>879</v>
      </c>
      <c r="B890" s="47"/>
      <c r="C890" s="4" t="s">
        <v>160</v>
      </c>
      <c r="D890" s="4" t="s">
        <v>46</v>
      </c>
      <c r="E890" s="48" t="s">
        <v>688</v>
      </c>
      <c r="F890" s="4"/>
      <c r="G890" s="7">
        <f>SUM(G891:G892)</f>
        <v>3358.7000000000003</v>
      </c>
      <c r="H890" s="7">
        <f t="shared" ref="H890" si="210">SUM(H891:H892)</f>
        <v>3358.7000000000003</v>
      </c>
      <c r="I890" s="7">
        <f t="shared" si="188"/>
        <v>100</v>
      </c>
    </row>
    <row r="891" spans="1:9" ht="31.5" x14ac:dyDescent="0.25">
      <c r="A891" s="80" t="s">
        <v>44</v>
      </c>
      <c r="B891" s="47"/>
      <c r="C891" s="4" t="s">
        <v>160</v>
      </c>
      <c r="D891" s="4" t="s">
        <v>46</v>
      </c>
      <c r="E891" s="48" t="s">
        <v>688</v>
      </c>
      <c r="F891" s="4" t="s">
        <v>83</v>
      </c>
      <c r="G891" s="7">
        <v>41.8</v>
      </c>
      <c r="H891" s="7">
        <v>41.8</v>
      </c>
      <c r="I891" s="7">
        <f t="shared" si="188"/>
        <v>100</v>
      </c>
    </row>
    <row r="892" spans="1:9" ht="31.5" x14ac:dyDescent="0.25">
      <c r="A892" s="80" t="s">
        <v>216</v>
      </c>
      <c r="B892" s="47"/>
      <c r="C892" s="4" t="s">
        <v>160</v>
      </c>
      <c r="D892" s="4" t="s">
        <v>46</v>
      </c>
      <c r="E892" s="48" t="s">
        <v>688</v>
      </c>
      <c r="F892" s="4" t="s">
        <v>114</v>
      </c>
      <c r="G892" s="7">
        <v>3316.9</v>
      </c>
      <c r="H892" s="7">
        <v>3316.9</v>
      </c>
      <c r="I892" s="7">
        <f t="shared" si="188"/>
        <v>100</v>
      </c>
    </row>
    <row r="893" spans="1:9" ht="63" x14ac:dyDescent="0.25">
      <c r="A893" s="80" t="s">
        <v>929</v>
      </c>
      <c r="B893" s="47"/>
      <c r="C893" s="4" t="s">
        <v>160</v>
      </c>
      <c r="D893" s="4" t="s">
        <v>46</v>
      </c>
      <c r="E893" s="48" t="s">
        <v>689</v>
      </c>
      <c r="F893" s="4"/>
      <c r="G893" s="7">
        <f>G894+G897</f>
        <v>5238.6000000000004</v>
      </c>
      <c r="H893" s="7">
        <f t="shared" ref="H893" si="211">H894+H897</f>
        <v>5238.6000000000004</v>
      </c>
      <c r="I893" s="7">
        <f t="shared" si="188"/>
        <v>100</v>
      </c>
    </row>
    <row r="894" spans="1:9" ht="47.25" x14ac:dyDescent="0.25">
      <c r="A894" s="36" t="s">
        <v>884</v>
      </c>
      <c r="B894" s="47"/>
      <c r="C894" s="4" t="s">
        <v>160</v>
      </c>
      <c r="D894" s="4" t="s">
        <v>46</v>
      </c>
      <c r="E894" s="48" t="s">
        <v>690</v>
      </c>
      <c r="F894" s="4"/>
      <c r="G894" s="7">
        <f>SUM(G895:G896)</f>
        <v>3702.1</v>
      </c>
      <c r="H894" s="7">
        <f t="shared" ref="H894" si="212">SUM(H895:H896)</f>
        <v>3702.1</v>
      </c>
      <c r="I894" s="7">
        <f t="shared" si="188"/>
        <v>100</v>
      </c>
    </row>
    <row r="895" spans="1:9" ht="31.5" x14ac:dyDescent="0.25">
      <c r="A895" s="80" t="s">
        <v>216</v>
      </c>
      <c r="B895" s="47"/>
      <c r="C895" s="4" t="s">
        <v>160</v>
      </c>
      <c r="D895" s="4" t="s">
        <v>46</v>
      </c>
      <c r="E895" s="48" t="s">
        <v>690</v>
      </c>
      <c r="F895" s="4" t="s">
        <v>114</v>
      </c>
      <c r="G895" s="7">
        <v>2468.1</v>
      </c>
      <c r="H895" s="7">
        <v>2468.1</v>
      </c>
      <c r="I895" s="7">
        <f t="shared" si="188"/>
        <v>100</v>
      </c>
    </row>
    <row r="896" spans="1:9" x14ac:dyDescent="0.25">
      <c r="A896" s="80" t="s">
        <v>18</v>
      </c>
      <c r="B896" s="47"/>
      <c r="C896" s="4" t="s">
        <v>160</v>
      </c>
      <c r="D896" s="4" t="s">
        <v>46</v>
      </c>
      <c r="E896" s="48" t="s">
        <v>690</v>
      </c>
      <c r="F896" s="4" t="s">
        <v>88</v>
      </c>
      <c r="G896" s="7">
        <v>1234</v>
      </c>
      <c r="H896" s="7">
        <v>1234</v>
      </c>
      <c r="I896" s="7">
        <f t="shared" si="188"/>
        <v>100</v>
      </c>
    </row>
    <row r="897" spans="1:9" ht="31.5" x14ac:dyDescent="0.25">
      <c r="A897" s="80" t="s">
        <v>842</v>
      </c>
      <c r="B897" s="47"/>
      <c r="C897" s="4" t="s">
        <v>160</v>
      </c>
      <c r="D897" s="4" t="s">
        <v>46</v>
      </c>
      <c r="E897" s="48" t="s">
        <v>841</v>
      </c>
      <c r="F897" s="4"/>
      <c r="G897" s="7">
        <f>SUM(G898)</f>
        <v>1536.5</v>
      </c>
      <c r="H897" s="7">
        <f t="shared" ref="H897" si="213">SUM(H898)</f>
        <v>1536.5</v>
      </c>
      <c r="I897" s="7">
        <f t="shared" ref="I897:I960" si="214">SUM(H897/G897*100)</f>
        <v>100</v>
      </c>
    </row>
    <row r="898" spans="1:9" ht="31.5" x14ac:dyDescent="0.25">
      <c r="A898" s="80" t="s">
        <v>216</v>
      </c>
      <c r="B898" s="47"/>
      <c r="C898" s="4" t="s">
        <v>160</v>
      </c>
      <c r="D898" s="4" t="s">
        <v>46</v>
      </c>
      <c r="E898" s="48" t="s">
        <v>841</v>
      </c>
      <c r="F898" s="4" t="s">
        <v>114</v>
      </c>
      <c r="G898" s="7">
        <v>1536.5</v>
      </c>
      <c r="H898" s="7">
        <v>1536.5</v>
      </c>
      <c r="I898" s="7">
        <f t="shared" si="214"/>
        <v>100</v>
      </c>
    </row>
    <row r="899" spans="1:9" x14ac:dyDescent="0.25">
      <c r="A899" s="80" t="s">
        <v>179</v>
      </c>
      <c r="B899" s="47"/>
      <c r="C899" s="4" t="s">
        <v>160</v>
      </c>
      <c r="D899" s="4" t="s">
        <v>159</v>
      </c>
      <c r="E899" s="48"/>
      <c r="F899" s="4"/>
      <c r="G899" s="7">
        <f>SUM(G900)</f>
        <v>10438.699999999999</v>
      </c>
      <c r="H899" s="7">
        <f>SUM(H900)</f>
        <v>10395.400000000001</v>
      </c>
      <c r="I899" s="7">
        <f t="shared" si="214"/>
        <v>99.585197390479692</v>
      </c>
    </row>
    <row r="900" spans="1:9" ht="31.5" x14ac:dyDescent="0.25">
      <c r="A900" s="80" t="s">
        <v>564</v>
      </c>
      <c r="B900" s="47"/>
      <c r="C900" s="4" t="s">
        <v>160</v>
      </c>
      <c r="D900" s="4" t="s">
        <v>159</v>
      </c>
      <c r="E900" s="48" t="s">
        <v>242</v>
      </c>
      <c r="F900" s="4"/>
      <c r="G900" s="7">
        <f>SUM(G901)</f>
        <v>10438.699999999999</v>
      </c>
      <c r="H900" s="7">
        <f t="shared" ref="H900" si="215">SUM(H901)</f>
        <v>10395.400000000001</v>
      </c>
      <c r="I900" s="7">
        <f t="shared" si="214"/>
        <v>99.585197390479692</v>
      </c>
    </row>
    <row r="901" spans="1:9" ht="31.5" x14ac:dyDescent="0.25">
      <c r="A901" s="80" t="s">
        <v>294</v>
      </c>
      <c r="B901" s="47"/>
      <c r="C901" s="4" t="s">
        <v>160</v>
      </c>
      <c r="D901" s="4" t="s">
        <v>159</v>
      </c>
      <c r="E901" s="48" t="s">
        <v>243</v>
      </c>
      <c r="F901" s="4"/>
      <c r="G901" s="7">
        <f>SUM(G902+G905+G908+G910)</f>
        <v>10438.699999999999</v>
      </c>
      <c r="H901" s="7">
        <f>SUM(H902+H905+H908+H910)</f>
        <v>10395.400000000001</v>
      </c>
      <c r="I901" s="7">
        <f t="shared" si="214"/>
        <v>99.585197390479692</v>
      </c>
    </row>
    <row r="902" spans="1:9" x14ac:dyDescent="0.25">
      <c r="A902" s="80" t="s">
        <v>72</v>
      </c>
      <c r="B902" s="47"/>
      <c r="C902" s="4" t="s">
        <v>160</v>
      </c>
      <c r="D902" s="4" t="s">
        <v>159</v>
      </c>
      <c r="E902" s="48" t="s">
        <v>449</v>
      </c>
      <c r="F902" s="4"/>
      <c r="G902" s="7">
        <f>SUM(G903:G904)</f>
        <v>7846.3</v>
      </c>
      <c r="H902" s="7">
        <f>SUM(H903:H904)</f>
        <v>7846.3</v>
      </c>
      <c r="I902" s="7">
        <f t="shared" si="214"/>
        <v>100</v>
      </c>
    </row>
    <row r="903" spans="1:9" ht="47.25" x14ac:dyDescent="0.25">
      <c r="A903" s="80" t="s">
        <v>43</v>
      </c>
      <c r="B903" s="47"/>
      <c r="C903" s="4" t="s">
        <v>160</v>
      </c>
      <c r="D903" s="4" t="s">
        <v>159</v>
      </c>
      <c r="E903" s="48" t="s">
        <v>449</v>
      </c>
      <c r="F903" s="4">
        <v>100</v>
      </c>
      <c r="G903" s="7">
        <v>7846.1</v>
      </c>
      <c r="H903" s="7">
        <v>7846.1</v>
      </c>
      <c r="I903" s="7">
        <f t="shared" si="214"/>
        <v>100</v>
      </c>
    </row>
    <row r="904" spans="1:9" ht="31.5" x14ac:dyDescent="0.25">
      <c r="A904" s="80" t="s">
        <v>44</v>
      </c>
      <c r="B904" s="47"/>
      <c r="C904" s="4" t="s">
        <v>160</v>
      </c>
      <c r="D904" s="4" t="s">
        <v>159</v>
      </c>
      <c r="E904" s="48" t="s">
        <v>449</v>
      </c>
      <c r="F904" s="4">
        <v>200</v>
      </c>
      <c r="G904" s="7">
        <v>0.2</v>
      </c>
      <c r="H904" s="7">
        <v>0.2</v>
      </c>
      <c r="I904" s="7">
        <f t="shared" si="214"/>
        <v>100</v>
      </c>
    </row>
    <row r="905" spans="1:9" x14ac:dyDescent="0.25">
      <c r="A905" s="80" t="s">
        <v>87</v>
      </c>
      <c r="B905" s="47"/>
      <c r="C905" s="4" t="s">
        <v>160</v>
      </c>
      <c r="D905" s="4" t="s">
        <v>159</v>
      </c>
      <c r="E905" s="48" t="s">
        <v>450</v>
      </c>
      <c r="F905" s="4"/>
      <c r="G905" s="7">
        <f>SUM(G906:G907)</f>
        <v>391</v>
      </c>
      <c r="H905" s="7">
        <f>SUM(H906:H907)</f>
        <v>390.4</v>
      </c>
      <c r="I905" s="7">
        <f t="shared" si="214"/>
        <v>99.846547314578004</v>
      </c>
    </row>
    <row r="906" spans="1:9" ht="31.5" x14ac:dyDescent="0.25">
      <c r="A906" s="80" t="s">
        <v>44</v>
      </c>
      <c r="B906" s="47"/>
      <c r="C906" s="4" t="s">
        <v>160</v>
      </c>
      <c r="D906" s="4" t="s">
        <v>159</v>
      </c>
      <c r="E906" s="48" t="s">
        <v>450</v>
      </c>
      <c r="F906" s="4">
        <v>200</v>
      </c>
      <c r="G906" s="7">
        <v>339.3</v>
      </c>
      <c r="H906" s="7">
        <v>338.7</v>
      </c>
      <c r="I906" s="7">
        <f t="shared" si="214"/>
        <v>99.823165340406717</v>
      </c>
    </row>
    <row r="907" spans="1:9" x14ac:dyDescent="0.25">
      <c r="A907" s="80" t="s">
        <v>18</v>
      </c>
      <c r="B907" s="47"/>
      <c r="C907" s="4" t="s">
        <v>160</v>
      </c>
      <c r="D907" s="4" t="s">
        <v>159</v>
      </c>
      <c r="E907" s="48" t="s">
        <v>450</v>
      </c>
      <c r="F907" s="4">
        <v>800</v>
      </c>
      <c r="G907" s="7">
        <v>51.7</v>
      </c>
      <c r="H907" s="7">
        <v>51.7</v>
      </c>
      <c r="I907" s="7">
        <f t="shared" si="214"/>
        <v>100</v>
      </c>
    </row>
    <row r="908" spans="1:9" ht="31.5" x14ac:dyDescent="0.25">
      <c r="A908" s="80" t="s">
        <v>89</v>
      </c>
      <c r="B908" s="47"/>
      <c r="C908" s="4" t="s">
        <v>160</v>
      </c>
      <c r="D908" s="4" t="s">
        <v>159</v>
      </c>
      <c r="E908" s="48" t="s">
        <v>451</v>
      </c>
      <c r="F908" s="4"/>
      <c r="G908" s="7">
        <f>SUM(G909)</f>
        <v>1058.8</v>
      </c>
      <c r="H908" s="7">
        <f>SUM(H909)</f>
        <v>1078.7</v>
      </c>
      <c r="I908" s="7">
        <f t="shared" si="214"/>
        <v>101.87948621080469</v>
      </c>
    </row>
    <row r="909" spans="1:9" ht="31.5" x14ac:dyDescent="0.25">
      <c r="A909" s="80" t="s">
        <v>44</v>
      </c>
      <c r="B909" s="47"/>
      <c r="C909" s="4" t="s">
        <v>160</v>
      </c>
      <c r="D909" s="4" t="s">
        <v>159</v>
      </c>
      <c r="E909" s="48" t="s">
        <v>451</v>
      </c>
      <c r="F909" s="4">
        <v>200</v>
      </c>
      <c r="G909" s="7">
        <v>1058.8</v>
      </c>
      <c r="H909" s="7">
        <v>1078.7</v>
      </c>
      <c r="I909" s="7">
        <f t="shared" si="214"/>
        <v>101.87948621080469</v>
      </c>
    </row>
    <row r="910" spans="1:9" ht="31.5" x14ac:dyDescent="0.25">
      <c r="A910" s="80" t="s">
        <v>90</v>
      </c>
      <c r="B910" s="47"/>
      <c r="C910" s="4" t="s">
        <v>160</v>
      </c>
      <c r="D910" s="4" t="s">
        <v>159</v>
      </c>
      <c r="E910" s="48" t="s">
        <v>452</v>
      </c>
      <c r="F910" s="4"/>
      <c r="G910" s="7">
        <f>SUM(G911:G912)</f>
        <v>1142.6000000000001</v>
      </c>
      <c r="H910" s="7">
        <f>SUM(H911:H912)</f>
        <v>1080</v>
      </c>
      <c r="I910" s="7">
        <f t="shared" si="214"/>
        <v>94.521267285139146</v>
      </c>
    </row>
    <row r="911" spans="1:9" ht="31.5" x14ac:dyDescent="0.25">
      <c r="A911" s="158" t="s">
        <v>44</v>
      </c>
      <c r="B911" s="47"/>
      <c r="C911" s="4" t="s">
        <v>160</v>
      </c>
      <c r="D911" s="4" t="s">
        <v>159</v>
      </c>
      <c r="E911" s="48" t="s">
        <v>452</v>
      </c>
      <c r="F911" s="4">
        <v>200</v>
      </c>
      <c r="G911" s="7">
        <v>1088.9000000000001</v>
      </c>
      <c r="H911" s="7">
        <v>1026.3</v>
      </c>
      <c r="I911" s="7">
        <f t="shared" si="214"/>
        <v>94.251079070621714</v>
      </c>
    </row>
    <row r="912" spans="1:9" x14ac:dyDescent="0.25">
      <c r="A912" s="80" t="s">
        <v>18</v>
      </c>
      <c r="B912" s="47"/>
      <c r="C912" s="4" t="s">
        <v>160</v>
      </c>
      <c r="D912" s="4" t="s">
        <v>159</v>
      </c>
      <c r="E912" s="48" t="s">
        <v>452</v>
      </c>
      <c r="F912" s="4">
        <v>800</v>
      </c>
      <c r="G912" s="7">
        <v>53.7</v>
      </c>
      <c r="H912" s="7">
        <v>53.7</v>
      </c>
      <c r="I912" s="7">
        <f t="shared" si="214"/>
        <v>100</v>
      </c>
    </row>
    <row r="913" spans="1:9" x14ac:dyDescent="0.25">
      <c r="A913" s="23" t="s">
        <v>463</v>
      </c>
      <c r="B913" s="24" t="s">
        <v>303</v>
      </c>
      <c r="C913" s="25"/>
      <c r="D913" s="25"/>
      <c r="E913" s="24"/>
      <c r="F913" s="25"/>
      <c r="G913" s="26">
        <f>SUM(G914+G1195)+G1228</f>
        <v>3111496.9000000004</v>
      </c>
      <c r="H913" s="26">
        <f>SUM(H914+H1195)+H1228</f>
        <v>3103508.6</v>
      </c>
      <c r="I913" s="26">
        <f t="shared" si="214"/>
        <v>99.743265050336376</v>
      </c>
    </row>
    <row r="914" spans="1:9" x14ac:dyDescent="0.25">
      <c r="A914" s="80" t="s">
        <v>104</v>
      </c>
      <c r="B914" s="4"/>
      <c r="C914" s="4" t="s">
        <v>105</v>
      </c>
      <c r="D914" s="4"/>
      <c r="E914" s="4"/>
      <c r="F914" s="4"/>
      <c r="G914" s="7">
        <f>SUM(G915+G975+G1078+G1105+G1147)+G1097</f>
        <v>3034864.9000000004</v>
      </c>
      <c r="H914" s="7">
        <f>SUM(H915+H975+H1078+H1105+H1147)+H1097</f>
        <v>3026905.8000000003</v>
      </c>
      <c r="I914" s="7">
        <f t="shared" si="214"/>
        <v>99.737744503882197</v>
      </c>
    </row>
    <row r="915" spans="1:9" x14ac:dyDescent="0.25">
      <c r="A915" s="80" t="s">
        <v>169</v>
      </c>
      <c r="B915" s="4"/>
      <c r="C915" s="4" t="s">
        <v>105</v>
      </c>
      <c r="D915" s="4" t="s">
        <v>26</v>
      </c>
      <c r="E915" s="4"/>
      <c r="F915" s="4"/>
      <c r="G915" s="7">
        <f>SUM(G916)+G970</f>
        <v>1105275.7</v>
      </c>
      <c r="H915" s="7">
        <f>SUM(H916)+H970</f>
        <v>1104393.8</v>
      </c>
      <c r="I915" s="7">
        <f t="shared" si="214"/>
        <v>99.920209953046111</v>
      </c>
    </row>
    <row r="916" spans="1:9" ht="32.25" customHeight="1" x14ac:dyDescent="0.25">
      <c r="A916" s="80" t="s">
        <v>565</v>
      </c>
      <c r="B916" s="4"/>
      <c r="C916" s="4" t="s">
        <v>105</v>
      </c>
      <c r="D916" s="4" t="s">
        <v>26</v>
      </c>
      <c r="E916" s="31" t="s">
        <v>304</v>
      </c>
      <c r="F916" s="4"/>
      <c r="G916" s="7">
        <f>SUM(G917+G960)</f>
        <v>1105245.7</v>
      </c>
      <c r="H916" s="7">
        <f>SUM(H917+H960)</f>
        <v>1104363.8</v>
      </c>
      <c r="I916" s="7">
        <f t="shared" si="214"/>
        <v>99.920207787282052</v>
      </c>
    </row>
    <row r="917" spans="1:9" ht="32.25" customHeight="1" x14ac:dyDescent="0.25">
      <c r="A917" s="80" t="s">
        <v>718</v>
      </c>
      <c r="B917" s="4"/>
      <c r="C917" s="4" t="s">
        <v>105</v>
      </c>
      <c r="D917" s="4" t="s">
        <v>26</v>
      </c>
      <c r="E917" s="31" t="s">
        <v>622</v>
      </c>
      <c r="F917" s="4"/>
      <c r="G917" s="7">
        <f>SUM(G918+G928+G936)+G933</f>
        <v>1079015.5999999999</v>
      </c>
      <c r="H917" s="7">
        <f t="shared" ref="H917" si="216">SUM(H918+H928+H936)+H933</f>
        <v>1078178.7</v>
      </c>
      <c r="I917" s="7">
        <f t="shared" si="214"/>
        <v>99.922438563446164</v>
      </c>
    </row>
    <row r="918" spans="1:9" x14ac:dyDescent="0.25">
      <c r="A918" s="80" t="s">
        <v>27</v>
      </c>
      <c r="B918" s="4"/>
      <c r="C918" s="4" t="s">
        <v>105</v>
      </c>
      <c r="D918" s="4" t="s">
        <v>26</v>
      </c>
      <c r="E918" s="31" t="s">
        <v>623</v>
      </c>
      <c r="F918" s="4"/>
      <c r="G918" s="7">
        <f>SUM(G919)+G923+G925</f>
        <v>7062.7</v>
      </c>
      <c r="H918" s="7">
        <f t="shared" ref="H918" si="217">SUM(H919)+H923+H925</f>
        <v>7062.7</v>
      </c>
      <c r="I918" s="7">
        <f t="shared" si="214"/>
        <v>100</v>
      </c>
    </row>
    <row r="919" spans="1:9" x14ac:dyDescent="0.25">
      <c r="A919" s="80" t="s">
        <v>308</v>
      </c>
      <c r="B919" s="4"/>
      <c r="C919" s="4" t="s">
        <v>105</v>
      </c>
      <c r="D919" s="4" t="s">
        <v>26</v>
      </c>
      <c r="E919" s="31" t="s">
        <v>624</v>
      </c>
      <c r="F919" s="4"/>
      <c r="G919" s="7">
        <f>SUM(G920:G922)</f>
        <v>2691.5</v>
      </c>
      <c r="H919" s="7">
        <f>SUM(H920:H922)</f>
        <v>2691.5</v>
      </c>
      <c r="I919" s="7">
        <f t="shared" si="214"/>
        <v>100</v>
      </c>
    </row>
    <row r="920" spans="1:9" ht="31.5" x14ac:dyDescent="0.25">
      <c r="A920" s="80" t="s">
        <v>44</v>
      </c>
      <c r="B920" s="4"/>
      <c r="C920" s="4" t="s">
        <v>105</v>
      </c>
      <c r="D920" s="4" t="s">
        <v>26</v>
      </c>
      <c r="E920" s="31" t="s">
        <v>624</v>
      </c>
      <c r="F920" s="4" t="s">
        <v>83</v>
      </c>
      <c r="G920" s="7">
        <v>490</v>
      </c>
      <c r="H920" s="7">
        <v>490</v>
      </c>
      <c r="I920" s="7">
        <f t="shared" si="214"/>
        <v>100</v>
      </c>
    </row>
    <row r="921" spans="1:9" hidden="1" x14ac:dyDescent="0.25">
      <c r="A921" s="80" t="s">
        <v>34</v>
      </c>
      <c r="B921" s="4"/>
      <c r="C921" s="4" t="s">
        <v>105</v>
      </c>
      <c r="D921" s="4" t="s">
        <v>26</v>
      </c>
      <c r="E921" s="31" t="s">
        <v>624</v>
      </c>
      <c r="F921" s="4" t="s">
        <v>91</v>
      </c>
      <c r="G921" s="7"/>
      <c r="H921" s="7"/>
      <c r="I921" s="7" t="e">
        <f t="shared" si="214"/>
        <v>#DIV/0!</v>
      </c>
    </row>
    <row r="922" spans="1:9" ht="31.5" x14ac:dyDescent="0.25">
      <c r="A922" s="80" t="s">
        <v>216</v>
      </c>
      <c r="B922" s="4"/>
      <c r="C922" s="4" t="s">
        <v>105</v>
      </c>
      <c r="D922" s="4" t="s">
        <v>26</v>
      </c>
      <c r="E922" s="31" t="s">
        <v>624</v>
      </c>
      <c r="F922" s="4" t="s">
        <v>114</v>
      </c>
      <c r="G922" s="7">
        <v>2201.5</v>
      </c>
      <c r="H922" s="7">
        <v>2201.5</v>
      </c>
      <c r="I922" s="7">
        <f t="shared" si="214"/>
        <v>100</v>
      </c>
    </row>
    <row r="923" spans="1:9" ht="78.75" x14ac:dyDescent="0.25">
      <c r="A923" s="80" t="s">
        <v>431</v>
      </c>
      <c r="B923" s="4"/>
      <c r="C923" s="4" t="s">
        <v>105</v>
      </c>
      <c r="D923" s="4" t="s">
        <v>26</v>
      </c>
      <c r="E923" s="49" t="s">
        <v>843</v>
      </c>
      <c r="F923" s="4"/>
      <c r="G923" s="7">
        <f>SUM(G924)</f>
        <v>3072.2</v>
      </c>
      <c r="H923" s="7">
        <f t="shared" ref="H923" si="218">SUM(H924)</f>
        <v>3072.2</v>
      </c>
      <c r="I923" s="7">
        <f t="shared" si="214"/>
        <v>100</v>
      </c>
    </row>
    <row r="924" spans="1:9" ht="31.5" x14ac:dyDescent="0.25">
      <c r="A924" s="80" t="s">
        <v>216</v>
      </c>
      <c r="B924" s="4"/>
      <c r="C924" s="4" t="s">
        <v>105</v>
      </c>
      <c r="D924" s="4" t="s">
        <v>26</v>
      </c>
      <c r="E924" s="49" t="s">
        <v>843</v>
      </c>
      <c r="F924" s="4" t="s">
        <v>114</v>
      </c>
      <c r="G924" s="7">
        <v>3072.2</v>
      </c>
      <c r="H924" s="7">
        <v>3072.2</v>
      </c>
      <c r="I924" s="7">
        <f t="shared" si="214"/>
        <v>100</v>
      </c>
    </row>
    <row r="925" spans="1:9" ht="47.25" x14ac:dyDescent="0.25">
      <c r="A925" s="78" t="s">
        <v>1001</v>
      </c>
      <c r="B925" s="133"/>
      <c r="C925" s="133" t="s">
        <v>105</v>
      </c>
      <c r="D925" s="133" t="s">
        <v>26</v>
      </c>
      <c r="E925" s="155" t="s">
        <v>1002</v>
      </c>
      <c r="F925" s="133"/>
      <c r="G925" s="79">
        <f>G927+G926</f>
        <v>1299</v>
      </c>
      <c r="H925" s="79">
        <f>H927+H926</f>
        <v>1299</v>
      </c>
      <c r="I925" s="7">
        <f t="shared" si="214"/>
        <v>100</v>
      </c>
    </row>
    <row r="926" spans="1:9" ht="31.5" hidden="1" x14ac:dyDescent="0.25">
      <c r="A926" s="78" t="s">
        <v>44</v>
      </c>
      <c r="B926" s="133"/>
      <c r="C926" s="133" t="s">
        <v>105</v>
      </c>
      <c r="D926" s="133" t="s">
        <v>26</v>
      </c>
      <c r="E926" s="155" t="s">
        <v>1002</v>
      </c>
      <c r="F926" s="133" t="s">
        <v>83</v>
      </c>
      <c r="G926" s="79"/>
      <c r="H926" s="79"/>
      <c r="I926" s="7"/>
    </row>
    <row r="927" spans="1:9" ht="31.5" x14ac:dyDescent="0.25">
      <c r="A927" s="78" t="s">
        <v>216</v>
      </c>
      <c r="B927" s="133"/>
      <c r="C927" s="133" t="s">
        <v>105</v>
      </c>
      <c r="D927" s="133" t="s">
        <v>26</v>
      </c>
      <c r="E927" s="155" t="s">
        <v>1002</v>
      </c>
      <c r="F927" s="133" t="s">
        <v>114</v>
      </c>
      <c r="G927" s="79">
        <v>1299</v>
      </c>
      <c r="H927" s="79">
        <v>1299</v>
      </c>
      <c r="I927" s="7">
        <f t="shared" si="214"/>
        <v>100</v>
      </c>
    </row>
    <row r="928" spans="1:9" ht="47.25" x14ac:dyDescent="0.25">
      <c r="A928" s="80" t="s">
        <v>21</v>
      </c>
      <c r="B928" s="4"/>
      <c r="C928" s="4" t="s">
        <v>105</v>
      </c>
      <c r="D928" s="4" t="s">
        <v>26</v>
      </c>
      <c r="E928" s="6" t="s">
        <v>625</v>
      </c>
      <c r="F928" s="22"/>
      <c r="G928" s="7">
        <f>SUM(G929)+G931</f>
        <v>974194.8</v>
      </c>
      <c r="H928" s="7">
        <f>SUM(H929)+H931</f>
        <v>974194.8</v>
      </c>
      <c r="I928" s="7">
        <f t="shared" si="214"/>
        <v>100</v>
      </c>
    </row>
    <row r="929" spans="1:9" ht="47.25" x14ac:dyDescent="0.25">
      <c r="A929" s="80" t="s">
        <v>373</v>
      </c>
      <c r="B929" s="4"/>
      <c r="C929" s="4" t="s">
        <v>105</v>
      </c>
      <c r="D929" s="4" t="s">
        <v>26</v>
      </c>
      <c r="E929" s="6" t="s">
        <v>626</v>
      </c>
      <c r="F929" s="22"/>
      <c r="G929" s="7">
        <f>SUM(G930)</f>
        <v>621421.1</v>
      </c>
      <c r="H929" s="7">
        <f>SUM(H930)</f>
        <v>621421.1</v>
      </c>
      <c r="I929" s="7">
        <f t="shared" si="214"/>
        <v>100</v>
      </c>
    </row>
    <row r="930" spans="1:9" ht="31.5" x14ac:dyDescent="0.25">
      <c r="A930" s="80" t="s">
        <v>216</v>
      </c>
      <c r="B930" s="4"/>
      <c r="C930" s="4" t="s">
        <v>105</v>
      </c>
      <c r="D930" s="4" t="s">
        <v>26</v>
      </c>
      <c r="E930" s="6" t="s">
        <v>626</v>
      </c>
      <c r="F930" s="4" t="s">
        <v>114</v>
      </c>
      <c r="G930" s="7">
        <v>621421.1</v>
      </c>
      <c r="H930" s="7">
        <v>621421.1</v>
      </c>
      <c r="I930" s="7">
        <f t="shared" si="214"/>
        <v>100</v>
      </c>
    </row>
    <row r="931" spans="1:9" x14ac:dyDescent="0.25">
      <c r="A931" s="80" t="s">
        <v>308</v>
      </c>
      <c r="B931" s="4"/>
      <c r="C931" s="4" t="s">
        <v>105</v>
      </c>
      <c r="D931" s="4" t="s">
        <v>26</v>
      </c>
      <c r="E931" s="31" t="s">
        <v>627</v>
      </c>
      <c r="F931" s="4"/>
      <c r="G931" s="7">
        <f>G932</f>
        <v>352773.7</v>
      </c>
      <c r="H931" s="7">
        <f>H932</f>
        <v>352773.7</v>
      </c>
      <c r="I931" s="7">
        <f t="shared" si="214"/>
        <v>100</v>
      </c>
    </row>
    <row r="932" spans="1:9" ht="31.5" x14ac:dyDescent="0.25">
      <c r="A932" s="80" t="s">
        <v>216</v>
      </c>
      <c r="B932" s="4"/>
      <c r="C932" s="4" t="s">
        <v>105</v>
      </c>
      <c r="D932" s="4" t="s">
        <v>26</v>
      </c>
      <c r="E932" s="31" t="s">
        <v>627</v>
      </c>
      <c r="F932" s="4" t="s">
        <v>114</v>
      </c>
      <c r="G932" s="7">
        <v>352773.7</v>
      </c>
      <c r="H932" s="7">
        <v>352773.7</v>
      </c>
      <c r="I932" s="7">
        <f t="shared" si="214"/>
        <v>100</v>
      </c>
    </row>
    <row r="933" spans="1:9" x14ac:dyDescent="0.25">
      <c r="A933" s="80" t="s">
        <v>313</v>
      </c>
      <c r="B933" s="4"/>
      <c r="C933" s="4" t="s">
        <v>105</v>
      </c>
      <c r="D933" s="4" t="s">
        <v>26</v>
      </c>
      <c r="E933" s="31" t="s">
        <v>746</v>
      </c>
      <c r="F933" s="4"/>
      <c r="G933" s="7">
        <f>SUM(G934)</f>
        <v>6862.4</v>
      </c>
      <c r="H933" s="7">
        <f t="shared" ref="H933" si="219">SUM(H934)</f>
        <v>6862.4</v>
      </c>
      <c r="I933" s="7">
        <f t="shared" si="214"/>
        <v>100</v>
      </c>
    </row>
    <row r="934" spans="1:9" x14ac:dyDescent="0.25">
      <c r="A934" s="80" t="s">
        <v>308</v>
      </c>
      <c r="B934" s="4"/>
      <c r="C934" s="4" t="s">
        <v>105</v>
      </c>
      <c r="D934" s="4" t="s">
        <v>26</v>
      </c>
      <c r="E934" s="31" t="s">
        <v>628</v>
      </c>
      <c r="F934" s="4"/>
      <c r="G934" s="7">
        <f t="shared" ref="G934:H934" si="220">SUM(G935)</f>
        <v>6862.4</v>
      </c>
      <c r="H934" s="7">
        <f t="shared" si="220"/>
        <v>6862.4</v>
      </c>
      <c r="I934" s="7">
        <f t="shared" si="214"/>
        <v>100</v>
      </c>
    </row>
    <row r="935" spans="1:9" ht="31.5" x14ac:dyDescent="0.25">
      <c r="A935" s="80" t="s">
        <v>216</v>
      </c>
      <c r="B935" s="4"/>
      <c r="C935" s="4" t="s">
        <v>105</v>
      </c>
      <c r="D935" s="4" t="s">
        <v>26</v>
      </c>
      <c r="E935" s="31" t="s">
        <v>628</v>
      </c>
      <c r="F935" s="4" t="s">
        <v>114</v>
      </c>
      <c r="G935" s="7">
        <v>6862.4</v>
      </c>
      <c r="H935" s="7">
        <v>6862.4</v>
      </c>
      <c r="I935" s="7">
        <f t="shared" si="214"/>
        <v>100</v>
      </c>
    </row>
    <row r="936" spans="1:9" ht="31.5" x14ac:dyDescent="0.25">
      <c r="A936" s="80" t="s">
        <v>37</v>
      </c>
      <c r="B936" s="4"/>
      <c r="C936" s="4" t="s">
        <v>105</v>
      </c>
      <c r="D936" s="4" t="s">
        <v>26</v>
      </c>
      <c r="E936" s="6" t="s">
        <v>629</v>
      </c>
      <c r="F936" s="4"/>
      <c r="G936" s="7">
        <f>SUM(G937+G941)</f>
        <v>90895.7</v>
      </c>
      <c r="H936" s="7">
        <f>SUM(H937+H941)</f>
        <v>90058.799999999988</v>
      </c>
      <c r="I936" s="7">
        <f t="shared" si="214"/>
        <v>99.079274377115752</v>
      </c>
    </row>
    <row r="937" spans="1:9" ht="47.25" x14ac:dyDescent="0.25">
      <c r="A937" s="80" t="s">
        <v>373</v>
      </c>
      <c r="B937" s="4"/>
      <c r="C937" s="4" t="s">
        <v>105</v>
      </c>
      <c r="D937" s="4" t="s">
        <v>26</v>
      </c>
      <c r="E937" s="6" t="s">
        <v>630</v>
      </c>
      <c r="F937" s="4"/>
      <c r="G937" s="7">
        <f>SUM(G938:G940)</f>
        <v>50534.1</v>
      </c>
      <c r="H937" s="7">
        <f t="shared" ref="H937" si="221">SUM(H938:H940)</f>
        <v>50534.1</v>
      </c>
      <c r="I937" s="7">
        <f t="shared" si="214"/>
        <v>100</v>
      </c>
    </row>
    <row r="938" spans="1:9" ht="47.25" x14ac:dyDescent="0.25">
      <c r="A938" s="80" t="s">
        <v>43</v>
      </c>
      <c r="B938" s="4"/>
      <c r="C938" s="4" t="s">
        <v>105</v>
      </c>
      <c r="D938" s="4" t="s">
        <v>26</v>
      </c>
      <c r="E938" s="6" t="s">
        <v>630</v>
      </c>
      <c r="F938" s="4" t="s">
        <v>81</v>
      </c>
      <c r="G938" s="7">
        <v>49708.2</v>
      </c>
      <c r="H938" s="7">
        <v>49708.2</v>
      </c>
      <c r="I938" s="7">
        <f t="shared" si="214"/>
        <v>100</v>
      </c>
    </row>
    <row r="939" spans="1:9" ht="31.5" x14ac:dyDescent="0.25">
      <c r="A939" s="80" t="s">
        <v>44</v>
      </c>
      <c r="B939" s="4"/>
      <c r="C939" s="4" t="s">
        <v>105</v>
      </c>
      <c r="D939" s="4" t="s">
        <v>26</v>
      </c>
      <c r="E939" s="6" t="s">
        <v>630</v>
      </c>
      <c r="F939" s="4" t="s">
        <v>83</v>
      </c>
      <c r="G939" s="7">
        <v>825.9</v>
      </c>
      <c r="H939" s="7">
        <v>825.9</v>
      </c>
      <c r="I939" s="7">
        <f t="shared" si="214"/>
        <v>100</v>
      </c>
    </row>
    <row r="940" spans="1:9" x14ac:dyDescent="0.25">
      <c r="A940" s="80" t="s">
        <v>34</v>
      </c>
      <c r="B940" s="4"/>
      <c r="C940" s="4" t="s">
        <v>105</v>
      </c>
      <c r="D940" s="4" t="s">
        <v>26</v>
      </c>
      <c r="E940" s="6" t="s">
        <v>630</v>
      </c>
      <c r="F940" s="4" t="s">
        <v>91</v>
      </c>
      <c r="G940" s="7">
        <v>0</v>
      </c>
      <c r="H940" s="7"/>
      <c r="I940" s="7"/>
    </row>
    <row r="941" spans="1:9" x14ac:dyDescent="0.25">
      <c r="A941" s="80" t="s">
        <v>308</v>
      </c>
      <c r="B941" s="31"/>
      <c r="C941" s="4" t="s">
        <v>105</v>
      </c>
      <c r="D941" s="4" t="s">
        <v>26</v>
      </c>
      <c r="E941" s="31" t="s">
        <v>631</v>
      </c>
      <c r="F941" s="4"/>
      <c r="G941" s="7">
        <f>G942+G943+G944</f>
        <v>40361.599999999999</v>
      </c>
      <c r="H941" s="7">
        <f>H942+H943+H944</f>
        <v>39524.699999999997</v>
      </c>
      <c r="I941" s="7">
        <f t="shared" si="214"/>
        <v>97.9264944898121</v>
      </c>
    </row>
    <row r="942" spans="1:9" ht="47.25" x14ac:dyDescent="0.25">
      <c r="A942" s="2" t="s">
        <v>43</v>
      </c>
      <c r="B942" s="4"/>
      <c r="C942" s="4" t="s">
        <v>105</v>
      </c>
      <c r="D942" s="4" t="s">
        <v>26</v>
      </c>
      <c r="E942" s="31" t="s">
        <v>631</v>
      </c>
      <c r="F942" s="4" t="s">
        <v>81</v>
      </c>
      <c r="G942" s="7">
        <v>20641.3</v>
      </c>
      <c r="H942" s="7">
        <v>20641.3</v>
      </c>
      <c r="I942" s="7">
        <f t="shared" si="214"/>
        <v>100</v>
      </c>
    </row>
    <row r="943" spans="1:9" ht="31.5" x14ac:dyDescent="0.25">
      <c r="A943" s="80" t="s">
        <v>44</v>
      </c>
      <c r="B943" s="4"/>
      <c r="C943" s="4" t="s">
        <v>105</v>
      </c>
      <c r="D943" s="4" t="s">
        <v>26</v>
      </c>
      <c r="E943" s="31" t="s">
        <v>631</v>
      </c>
      <c r="F943" s="4" t="s">
        <v>83</v>
      </c>
      <c r="G943" s="7">
        <v>19100.7</v>
      </c>
      <c r="H943" s="7">
        <v>18263.8</v>
      </c>
      <c r="I943" s="7">
        <f t="shared" si="214"/>
        <v>95.618485186406772</v>
      </c>
    </row>
    <row r="944" spans="1:9" x14ac:dyDescent="0.25">
      <c r="A944" s="80" t="s">
        <v>18</v>
      </c>
      <c r="B944" s="4"/>
      <c r="C944" s="4" t="s">
        <v>105</v>
      </c>
      <c r="D944" s="4" t="s">
        <v>26</v>
      </c>
      <c r="E944" s="31" t="s">
        <v>631</v>
      </c>
      <c r="F944" s="4" t="s">
        <v>88</v>
      </c>
      <c r="G944" s="7">
        <v>619.6</v>
      </c>
      <c r="H944" s="7">
        <v>619.6</v>
      </c>
      <c r="I944" s="7">
        <f t="shared" si="214"/>
        <v>100</v>
      </c>
    </row>
    <row r="945" spans="1:9" ht="78.75" hidden="1" x14ac:dyDescent="0.25">
      <c r="A945" s="80" t="s">
        <v>433</v>
      </c>
      <c r="B945" s="4"/>
      <c r="C945" s="4" t="s">
        <v>105</v>
      </c>
      <c r="D945" s="4" t="s">
        <v>26</v>
      </c>
      <c r="E945" s="6" t="s">
        <v>434</v>
      </c>
      <c r="F945" s="4"/>
      <c r="G945" s="7">
        <f>G947+G946</f>
        <v>0</v>
      </c>
      <c r="H945" s="7">
        <f>H947+H946</f>
        <v>0</v>
      </c>
      <c r="I945" s="7" t="e">
        <f t="shared" si="214"/>
        <v>#DIV/0!</v>
      </c>
    </row>
    <row r="946" spans="1:9" ht="31.5" hidden="1" x14ac:dyDescent="0.25">
      <c r="A946" s="80" t="s">
        <v>44</v>
      </c>
      <c r="B946" s="4"/>
      <c r="C946" s="4" t="s">
        <v>105</v>
      </c>
      <c r="D946" s="4" t="s">
        <v>26</v>
      </c>
      <c r="E946" s="6" t="s">
        <v>434</v>
      </c>
      <c r="F946" s="4" t="s">
        <v>83</v>
      </c>
      <c r="G946" s="7"/>
      <c r="H946" s="7"/>
      <c r="I946" s="7" t="e">
        <f t="shared" si="214"/>
        <v>#DIV/0!</v>
      </c>
    </row>
    <row r="947" spans="1:9" ht="31.5" hidden="1" x14ac:dyDescent="0.25">
      <c r="A947" s="80" t="s">
        <v>64</v>
      </c>
      <c r="B947" s="4"/>
      <c r="C947" s="4" t="s">
        <v>105</v>
      </c>
      <c r="D947" s="4" t="s">
        <v>26</v>
      </c>
      <c r="E947" s="6" t="s">
        <v>434</v>
      </c>
      <c r="F947" s="4" t="s">
        <v>114</v>
      </c>
      <c r="G947" s="7"/>
      <c r="H947" s="7"/>
      <c r="I947" s="7" t="e">
        <f t="shared" si="214"/>
        <v>#DIV/0!</v>
      </c>
    </row>
    <row r="948" spans="1:9" ht="31.5" hidden="1" x14ac:dyDescent="0.25">
      <c r="A948" s="80" t="s">
        <v>305</v>
      </c>
      <c r="B948" s="4"/>
      <c r="C948" s="4" t="s">
        <v>105</v>
      </c>
      <c r="D948" s="4" t="s">
        <v>26</v>
      </c>
      <c r="E948" s="31" t="s">
        <v>306</v>
      </c>
      <c r="F948" s="4"/>
      <c r="G948" s="7">
        <f>G949</f>
        <v>0</v>
      </c>
      <c r="H948" s="7">
        <f>H949</f>
        <v>0</v>
      </c>
      <c r="I948" s="7" t="e">
        <f t="shared" si="214"/>
        <v>#DIV/0!</v>
      </c>
    </row>
    <row r="949" spans="1:9" hidden="1" x14ac:dyDescent="0.25">
      <c r="A949" s="80" t="s">
        <v>34</v>
      </c>
      <c r="B949" s="4"/>
      <c r="C949" s="4" t="s">
        <v>105</v>
      </c>
      <c r="D949" s="4" t="s">
        <v>26</v>
      </c>
      <c r="E949" s="31" t="s">
        <v>306</v>
      </c>
      <c r="F949" s="4" t="s">
        <v>91</v>
      </c>
      <c r="G949" s="7"/>
      <c r="H949" s="7"/>
      <c r="I949" s="7" t="e">
        <f t="shared" si="214"/>
        <v>#DIV/0!</v>
      </c>
    </row>
    <row r="950" spans="1:9" ht="94.5" hidden="1" x14ac:dyDescent="0.25">
      <c r="A950" s="80" t="s">
        <v>462</v>
      </c>
      <c r="B950" s="4"/>
      <c r="C950" s="4" t="s">
        <v>105</v>
      </c>
      <c r="D950" s="4" t="s">
        <v>26</v>
      </c>
      <c r="E950" s="22" t="s">
        <v>307</v>
      </c>
      <c r="F950" s="4"/>
      <c r="G950" s="7">
        <f>G951</f>
        <v>0</v>
      </c>
      <c r="H950" s="7">
        <f>H951</f>
        <v>0</v>
      </c>
      <c r="I950" s="7" t="e">
        <f t="shared" si="214"/>
        <v>#DIV/0!</v>
      </c>
    </row>
    <row r="951" spans="1:9" ht="31.5" hidden="1" x14ac:dyDescent="0.25">
      <c r="A951" s="80" t="s">
        <v>64</v>
      </c>
      <c r="B951" s="4"/>
      <c r="C951" s="4" t="s">
        <v>105</v>
      </c>
      <c r="D951" s="4" t="s">
        <v>26</v>
      </c>
      <c r="E951" s="22" t="s">
        <v>307</v>
      </c>
      <c r="F951" s="4" t="s">
        <v>114</v>
      </c>
      <c r="G951" s="7"/>
      <c r="H951" s="7"/>
      <c r="I951" s="7" t="e">
        <f t="shared" si="214"/>
        <v>#DIV/0!</v>
      </c>
    </row>
    <row r="952" spans="1:9" hidden="1" x14ac:dyDescent="0.25">
      <c r="A952" s="80" t="s">
        <v>142</v>
      </c>
      <c r="B952" s="4"/>
      <c r="C952" s="4" t="s">
        <v>105</v>
      </c>
      <c r="D952" s="4" t="s">
        <v>26</v>
      </c>
      <c r="E952" s="31" t="s">
        <v>333</v>
      </c>
      <c r="F952" s="4"/>
      <c r="G952" s="7">
        <f>SUM(G953)</f>
        <v>0</v>
      </c>
      <c r="H952" s="7">
        <f>SUM(H953)</f>
        <v>0</v>
      </c>
      <c r="I952" s="7" t="e">
        <f t="shared" si="214"/>
        <v>#DIV/0!</v>
      </c>
    </row>
    <row r="953" spans="1:9" hidden="1" x14ac:dyDescent="0.25">
      <c r="A953" s="80" t="s">
        <v>308</v>
      </c>
      <c r="B953" s="4"/>
      <c r="C953" s="4" t="s">
        <v>105</v>
      </c>
      <c r="D953" s="4" t="s">
        <v>26</v>
      </c>
      <c r="E953" s="31" t="s">
        <v>406</v>
      </c>
      <c r="F953" s="4"/>
      <c r="G953" s="7">
        <f>SUM(G954+G956+G958)</f>
        <v>0</v>
      </c>
      <c r="H953" s="7">
        <f>SUM(H954+H956+H958)</f>
        <v>0</v>
      </c>
      <c r="I953" s="7" t="e">
        <f t="shared" si="214"/>
        <v>#DIV/0!</v>
      </c>
    </row>
    <row r="954" spans="1:9" ht="31.5" hidden="1" x14ac:dyDescent="0.25">
      <c r="A954" s="80" t="s">
        <v>309</v>
      </c>
      <c r="B954" s="4"/>
      <c r="C954" s="4" t="s">
        <v>105</v>
      </c>
      <c r="D954" s="4" t="s">
        <v>26</v>
      </c>
      <c r="E954" s="31" t="s">
        <v>310</v>
      </c>
      <c r="F954" s="4"/>
      <c r="G954" s="7">
        <f>G955</f>
        <v>0</v>
      </c>
      <c r="H954" s="7">
        <f>H955</f>
        <v>0</v>
      </c>
      <c r="I954" s="7" t="e">
        <f t="shared" si="214"/>
        <v>#DIV/0!</v>
      </c>
    </row>
    <row r="955" spans="1:9" ht="31.5" hidden="1" x14ac:dyDescent="0.25">
      <c r="A955" s="80" t="s">
        <v>64</v>
      </c>
      <c r="B955" s="4"/>
      <c r="C955" s="4" t="s">
        <v>105</v>
      </c>
      <c r="D955" s="4" t="s">
        <v>26</v>
      </c>
      <c r="E955" s="31" t="s">
        <v>310</v>
      </c>
      <c r="F955" s="4" t="s">
        <v>114</v>
      </c>
      <c r="G955" s="7"/>
      <c r="H955" s="7"/>
      <c r="I955" s="7" t="e">
        <f t="shared" si="214"/>
        <v>#DIV/0!</v>
      </c>
    </row>
    <row r="956" spans="1:9" ht="31.5" hidden="1" x14ac:dyDescent="0.25">
      <c r="A956" s="80" t="s">
        <v>311</v>
      </c>
      <c r="B956" s="4"/>
      <c r="C956" s="4" t="s">
        <v>105</v>
      </c>
      <c r="D956" s="4" t="s">
        <v>26</v>
      </c>
      <c r="E956" s="31" t="s">
        <v>312</v>
      </c>
      <c r="F956" s="4"/>
      <c r="G956" s="7">
        <f>G957</f>
        <v>0</v>
      </c>
      <c r="H956" s="7">
        <f>H957</f>
        <v>0</v>
      </c>
      <c r="I956" s="7" t="e">
        <f t="shared" si="214"/>
        <v>#DIV/0!</v>
      </c>
    </row>
    <row r="957" spans="1:9" ht="31.5" hidden="1" x14ac:dyDescent="0.25">
      <c r="A957" s="80" t="s">
        <v>64</v>
      </c>
      <c r="B957" s="4"/>
      <c r="C957" s="4" t="s">
        <v>105</v>
      </c>
      <c r="D957" s="4" t="s">
        <v>26</v>
      </c>
      <c r="E957" s="31" t="s">
        <v>312</v>
      </c>
      <c r="F957" s="4" t="s">
        <v>114</v>
      </c>
      <c r="G957" s="7"/>
      <c r="H957" s="7"/>
      <c r="I957" s="7" t="e">
        <f t="shared" si="214"/>
        <v>#DIV/0!</v>
      </c>
    </row>
    <row r="958" spans="1:9" hidden="1" x14ac:dyDescent="0.25">
      <c r="A958" s="80" t="s">
        <v>313</v>
      </c>
      <c r="B958" s="4"/>
      <c r="C958" s="4" t="s">
        <v>105</v>
      </c>
      <c r="D958" s="4" t="s">
        <v>26</v>
      </c>
      <c r="E958" s="31" t="s">
        <v>314</v>
      </c>
      <c r="F958" s="4"/>
      <c r="G958" s="7">
        <f>G959</f>
        <v>0</v>
      </c>
      <c r="H958" s="7">
        <f>H959</f>
        <v>0</v>
      </c>
      <c r="I958" s="7" t="e">
        <f t="shared" si="214"/>
        <v>#DIV/0!</v>
      </c>
    </row>
    <row r="959" spans="1:9" ht="31.5" hidden="1" x14ac:dyDescent="0.25">
      <c r="A959" s="80" t="s">
        <v>64</v>
      </c>
      <c r="B959" s="4"/>
      <c r="C959" s="4" t="s">
        <v>105</v>
      </c>
      <c r="D959" s="4" t="s">
        <v>26</v>
      </c>
      <c r="E959" s="31" t="s">
        <v>314</v>
      </c>
      <c r="F959" s="4" t="s">
        <v>114</v>
      </c>
      <c r="G959" s="7"/>
      <c r="H959" s="7"/>
      <c r="I959" s="7" t="e">
        <f t="shared" si="214"/>
        <v>#DIV/0!</v>
      </c>
    </row>
    <row r="960" spans="1:9" ht="47.25" x14ac:dyDescent="0.25">
      <c r="A960" s="80" t="s">
        <v>568</v>
      </c>
      <c r="B960" s="4"/>
      <c r="C960" s="4" t="s">
        <v>105</v>
      </c>
      <c r="D960" s="4" t="s">
        <v>26</v>
      </c>
      <c r="E960" s="31" t="s">
        <v>315</v>
      </c>
      <c r="F960" s="4"/>
      <c r="G960" s="7">
        <f>G961+G966</f>
        <v>26230.1</v>
      </c>
      <c r="H960" s="7">
        <f t="shared" ref="H960" si="222">H961+H966</f>
        <v>26185.1</v>
      </c>
      <c r="I960" s="7">
        <f t="shared" si="214"/>
        <v>99.82844137079158</v>
      </c>
    </row>
    <row r="961" spans="1:9" x14ac:dyDescent="0.25">
      <c r="A961" s="80" t="s">
        <v>27</v>
      </c>
      <c r="B961" s="4"/>
      <c r="C961" s="4" t="s">
        <v>105</v>
      </c>
      <c r="D961" s="4" t="s">
        <v>26</v>
      </c>
      <c r="E961" s="31" t="s">
        <v>316</v>
      </c>
      <c r="F961" s="4"/>
      <c r="G961" s="7">
        <f>SUM(G962:G964)</f>
        <v>20509.099999999999</v>
      </c>
      <c r="H961" s="7">
        <f t="shared" ref="H961" si="223">SUM(H962:H964)</f>
        <v>20464.099999999999</v>
      </c>
      <c r="I961" s="7">
        <f t="shared" ref="I961:I1024" si="224">SUM(H961/G961*100)</f>
        <v>99.780585203641309</v>
      </c>
    </row>
    <row r="962" spans="1:9" ht="31.5" x14ac:dyDescent="0.25">
      <c r="A962" s="80" t="s">
        <v>44</v>
      </c>
      <c r="B962" s="4"/>
      <c r="C962" s="4" t="s">
        <v>105</v>
      </c>
      <c r="D962" s="4" t="s">
        <v>26</v>
      </c>
      <c r="E962" s="31" t="s">
        <v>316</v>
      </c>
      <c r="F962" s="4" t="s">
        <v>83</v>
      </c>
      <c r="G962" s="7">
        <v>4818.8999999999996</v>
      </c>
      <c r="H962" s="7">
        <v>4773.8999999999996</v>
      </c>
      <c r="I962" s="7">
        <f t="shared" si="224"/>
        <v>99.066176928344646</v>
      </c>
    </row>
    <row r="963" spans="1:9" ht="31.5" x14ac:dyDescent="0.25">
      <c r="A963" s="80" t="s">
        <v>64</v>
      </c>
      <c r="B963" s="4"/>
      <c r="C963" s="4" t="s">
        <v>105</v>
      </c>
      <c r="D963" s="4" t="s">
        <v>26</v>
      </c>
      <c r="E963" s="31" t="s">
        <v>316</v>
      </c>
      <c r="F963" s="4" t="s">
        <v>114</v>
      </c>
      <c r="G963" s="7">
        <v>13854.7</v>
      </c>
      <c r="H963" s="7">
        <v>13854.7</v>
      </c>
      <c r="I963" s="7">
        <f t="shared" si="224"/>
        <v>100</v>
      </c>
    </row>
    <row r="964" spans="1:9" ht="31.5" x14ac:dyDescent="0.25">
      <c r="A964" s="80" t="s">
        <v>640</v>
      </c>
      <c r="B964" s="4"/>
      <c r="C964" s="4" t="s">
        <v>105</v>
      </c>
      <c r="D964" s="4" t="s">
        <v>26</v>
      </c>
      <c r="E964" s="31" t="s">
        <v>643</v>
      </c>
      <c r="F964" s="4"/>
      <c r="G964" s="7">
        <f>G965</f>
        <v>1835.5</v>
      </c>
      <c r="H964" s="7">
        <f>H965</f>
        <v>1835.5</v>
      </c>
      <c r="I964" s="7">
        <f t="shared" si="224"/>
        <v>100</v>
      </c>
    </row>
    <row r="965" spans="1:9" ht="31.5" x14ac:dyDescent="0.25">
      <c r="A965" s="80" t="s">
        <v>44</v>
      </c>
      <c r="B965" s="4"/>
      <c r="C965" s="4" t="s">
        <v>105</v>
      </c>
      <c r="D965" s="4" t="s">
        <v>26</v>
      </c>
      <c r="E965" s="31" t="s">
        <v>643</v>
      </c>
      <c r="F965" s="4" t="s">
        <v>83</v>
      </c>
      <c r="G965" s="7">
        <v>1835.5</v>
      </c>
      <c r="H965" s="7">
        <v>1835.5</v>
      </c>
      <c r="I965" s="7">
        <f t="shared" si="224"/>
        <v>100</v>
      </c>
    </row>
    <row r="966" spans="1:9" ht="31.5" x14ac:dyDescent="0.25">
      <c r="A966" s="80" t="s">
        <v>641</v>
      </c>
      <c r="B966" s="4"/>
      <c r="C966" s="4" t="s">
        <v>105</v>
      </c>
      <c r="D966" s="4" t="s">
        <v>26</v>
      </c>
      <c r="E966" s="31" t="s">
        <v>661</v>
      </c>
      <c r="F966" s="4"/>
      <c r="G966" s="7">
        <f>SUM(G967+G968)</f>
        <v>5721</v>
      </c>
      <c r="H966" s="7">
        <f>SUM(H967+H968)</f>
        <v>5721</v>
      </c>
      <c r="I966" s="7">
        <f t="shared" si="224"/>
        <v>100</v>
      </c>
    </row>
    <row r="967" spans="1:9" ht="31.5" x14ac:dyDescent="0.25">
      <c r="A967" s="105" t="s">
        <v>216</v>
      </c>
      <c r="B967" s="4"/>
      <c r="C967" s="4" t="s">
        <v>105</v>
      </c>
      <c r="D967" s="4" t="s">
        <v>26</v>
      </c>
      <c r="E967" s="31" t="s">
        <v>661</v>
      </c>
      <c r="F967" s="4" t="s">
        <v>114</v>
      </c>
      <c r="G967" s="7">
        <v>2000</v>
      </c>
      <c r="H967" s="7">
        <v>2000</v>
      </c>
      <c r="I967" s="7">
        <f t="shared" si="224"/>
        <v>100</v>
      </c>
    </row>
    <row r="968" spans="1:9" ht="31.5" x14ac:dyDescent="0.25">
      <c r="A968" s="80" t="s">
        <v>640</v>
      </c>
      <c r="B968" s="4"/>
      <c r="C968" s="4" t="s">
        <v>105</v>
      </c>
      <c r="D968" s="4" t="s">
        <v>26</v>
      </c>
      <c r="E968" s="31" t="s">
        <v>642</v>
      </c>
      <c r="F968" s="4"/>
      <c r="G968" s="7">
        <f>G969</f>
        <v>3721</v>
      </c>
      <c r="H968" s="7">
        <f>H969</f>
        <v>3721</v>
      </c>
      <c r="I968" s="7">
        <f t="shared" si="224"/>
        <v>100</v>
      </c>
    </row>
    <row r="969" spans="1:9" ht="31.5" x14ac:dyDescent="0.25">
      <c r="A969" s="80" t="s">
        <v>216</v>
      </c>
      <c r="B969" s="4"/>
      <c r="C969" s="4" t="s">
        <v>105</v>
      </c>
      <c r="D969" s="4" t="s">
        <v>26</v>
      </c>
      <c r="E969" s="31" t="s">
        <v>642</v>
      </c>
      <c r="F969" s="4" t="s">
        <v>114</v>
      </c>
      <c r="G969" s="7">
        <v>3721</v>
      </c>
      <c r="H969" s="7">
        <v>3721</v>
      </c>
      <c r="I969" s="7">
        <f t="shared" si="224"/>
        <v>100</v>
      </c>
    </row>
    <row r="970" spans="1:9" ht="31.5" x14ac:dyDescent="0.25">
      <c r="A970" s="80" t="s">
        <v>563</v>
      </c>
      <c r="B970" s="4"/>
      <c r="C970" s="4" t="s">
        <v>105</v>
      </c>
      <c r="D970" s="4" t="s">
        <v>26</v>
      </c>
      <c r="E970" s="31" t="s">
        <v>12</v>
      </c>
      <c r="F970" s="4"/>
      <c r="G970" s="7">
        <f>G971</f>
        <v>30</v>
      </c>
      <c r="H970" s="7">
        <f t="shared" ref="H970:H973" si="225">H971</f>
        <v>30</v>
      </c>
      <c r="I970" s="7">
        <f t="shared" si="224"/>
        <v>100</v>
      </c>
    </row>
    <row r="971" spans="1:9" x14ac:dyDescent="0.25">
      <c r="A971" s="80" t="s">
        <v>930</v>
      </c>
      <c r="B971" s="4"/>
      <c r="C971" s="4" t="s">
        <v>105</v>
      </c>
      <c r="D971" s="4" t="s">
        <v>26</v>
      </c>
      <c r="E971" s="31" t="s">
        <v>60</v>
      </c>
      <c r="F971" s="4"/>
      <c r="G971" s="7">
        <f>G972</f>
        <v>30</v>
      </c>
      <c r="H971" s="7">
        <f t="shared" si="225"/>
        <v>30</v>
      </c>
      <c r="I971" s="7">
        <f t="shared" si="224"/>
        <v>100</v>
      </c>
    </row>
    <row r="972" spans="1:9" x14ac:dyDescent="0.25">
      <c r="A972" s="80" t="s">
        <v>27</v>
      </c>
      <c r="B972" s="4"/>
      <c r="C972" s="4" t="s">
        <v>105</v>
      </c>
      <c r="D972" s="4" t="s">
        <v>26</v>
      </c>
      <c r="E972" s="22" t="s">
        <v>395</v>
      </c>
      <c r="F972" s="22"/>
      <c r="G972" s="7">
        <f>G973</f>
        <v>30</v>
      </c>
      <c r="H972" s="7">
        <f t="shared" si="225"/>
        <v>30</v>
      </c>
      <c r="I972" s="7">
        <f t="shared" si="224"/>
        <v>100</v>
      </c>
    </row>
    <row r="973" spans="1:9" x14ac:dyDescent="0.25">
      <c r="A973" s="80" t="s">
        <v>29</v>
      </c>
      <c r="B973" s="4"/>
      <c r="C973" s="4" t="s">
        <v>105</v>
      </c>
      <c r="D973" s="4" t="s">
        <v>26</v>
      </c>
      <c r="E973" s="31" t="s">
        <v>396</v>
      </c>
      <c r="F973" s="4"/>
      <c r="G973" s="7">
        <f>G974</f>
        <v>30</v>
      </c>
      <c r="H973" s="7">
        <f t="shared" si="225"/>
        <v>30</v>
      </c>
      <c r="I973" s="7">
        <f t="shared" si="224"/>
        <v>100</v>
      </c>
    </row>
    <row r="974" spans="1:9" ht="31.5" x14ac:dyDescent="0.25">
      <c r="A974" s="80" t="s">
        <v>216</v>
      </c>
      <c r="B974" s="4"/>
      <c r="C974" s="4" t="s">
        <v>105</v>
      </c>
      <c r="D974" s="4" t="s">
        <v>26</v>
      </c>
      <c r="E974" s="31" t="s">
        <v>396</v>
      </c>
      <c r="F974" s="4" t="s">
        <v>114</v>
      </c>
      <c r="G974" s="7">
        <v>30</v>
      </c>
      <c r="H974" s="7">
        <v>30</v>
      </c>
      <c r="I974" s="7">
        <f t="shared" si="224"/>
        <v>100</v>
      </c>
    </row>
    <row r="975" spans="1:9" x14ac:dyDescent="0.25">
      <c r="A975" s="80" t="s">
        <v>170</v>
      </c>
      <c r="B975" s="4"/>
      <c r="C975" s="4" t="s">
        <v>105</v>
      </c>
      <c r="D975" s="4" t="s">
        <v>36</v>
      </c>
      <c r="E975" s="22"/>
      <c r="F975" s="4"/>
      <c r="G975" s="7">
        <f>SUM(G976+G982)+G1075</f>
        <v>1699544.5</v>
      </c>
      <c r="H975" s="7">
        <f>SUM(H976+H982)+H1075</f>
        <v>1692718.4</v>
      </c>
      <c r="I975" s="7">
        <f t="shared" si="224"/>
        <v>99.598357089208307</v>
      </c>
    </row>
    <row r="976" spans="1:9" ht="47.25" hidden="1" x14ac:dyDescent="0.25">
      <c r="A976" s="32" t="s">
        <v>569</v>
      </c>
      <c r="B976" s="50"/>
      <c r="C976" s="50" t="s">
        <v>105</v>
      </c>
      <c r="D976" s="50" t="s">
        <v>36</v>
      </c>
      <c r="E976" s="51" t="s">
        <v>427</v>
      </c>
      <c r="F976" s="50"/>
      <c r="G976" s="52">
        <f>G977</f>
        <v>0</v>
      </c>
      <c r="H976" s="52">
        <f t="shared" ref="H976" si="226">H977</f>
        <v>0</v>
      </c>
      <c r="I976" s="7" t="e">
        <f t="shared" si="224"/>
        <v>#DIV/0!</v>
      </c>
    </row>
    <row r="977" spans="1:9" hidden="1" x14ac:dyDescent="0.25">
      <c r="A977" s="80" t="s">
        <v>27</v>
      </c>
      <c r="B977" s="50"/>
      <c r="C977" s="50" t="s">
        <v>105</v>
      </c>
      <c r="D977" s="50" t="s">
        <v>36</v>
      </c>
      <c r="E977" s="51" t="s">
        <v>511</v>
      </c>
      <c r="F977" s="50"/>
      <c r="G977" s="52">
        <f>G980+G978</f>
        <v>0</v>
      </c>
      <c r="H977" s="52">
        <f t="shared" ref="H977" si="227">H980+H978</f>
        <v>0</v>
      </c>
      <c r="I977" s="7" t="e">
        <f t="shared" si="224"/>
        <v>#DIV/0!</v>
      </c>
    </row>
    <row r="978" spans="1:9" hidden="1" x14ac:dyDescent="0.25">
      <c r="A978" s="80" t="s">
        <v>317</v>
      </c>
      <c r="B978" s="50"/>
      <c r="C978" s="50" t="s">
        <v>105</v>
      </c>
      <c r="D978" s="50" t="s">
        <v>36</v>
      </c>
      <c r="E978" s="51" t="s">
        <v>747</v>
      </c>
      <c r="F978" s="50"/>
      <c r="G978" s="52">
        <f>SUM(G979)</f>
        <v>0</v>
      </c>
      <c r="H978" s="52">
        <f t="shared" ref="H978" si="228">SUM(H979)</f>
        <v>0</v>
      </c>
      <c r="I978" s="7" t="e">
        <f t="shared" si="224"/>
        <v>#DIV/0!</v>
      </c>
    </row>
    <row r="979" spans="1:9" ht="31.5" hidden="1" x14ac:dyDescent="0.25">
      <c r="A979" s="80" t="s">
        <v>44</v>
      </c>
      <c r="B979" s="50"/>
      <c r="C979" s="50" t="s">
        <v>105</v>
      </c>
      <c r="D979" s="50" t="s">
        <v>36</v>
      </c>
      <c r="E979" s="51" t="s">
        <v>747</v>
      </c>
      <c r="F979" s="50" t="s">
        <v>83</v>
      </c>
      <c r="G979" s="52"/>
      <c r="H979" s="52"/>
      <c r="I979" s="7" t="e">
        <f t="shared" si="224"/>
        <v>#DIV/0!</v>
      </c>
    </row>
    <row r="980" spans="1:9" hidden="1" x14ac:dyDescent="0.25">
      <c r="A980" s="32" t="s">
        <v>317</v>
      </c>
      <c r="B980" s="50"/>
      <c r="C980" s="50" t="s">
        <v>105</v>
      </c>
      <c r="D980" s="50" t="s">
        <v>36</v>
      </c>
      <c r="E980" s="51" t="s">
        <v>747</v>
      </c>
      <c r="F980" s="50"/>
      <c r="G980" s="52">
        <f t="shared" ref="G980:H980" si="229">G981</f>
        <v>0</v>
      </c>
      <c r="H980" s="52">
        <f t="shared" si="229"/>
        <v>0</v>
      </c>
      <c r="I980" s="7" t="e">
        <f t="shared" si="224"/>
        <v>#DIV/0!</v>
      </c>
    </row>
    <row r="981" spans="1:9" ht="31.5" hidden="1" x14ac:dyDescent="0.25">
      <c r="A981" s="80" t="s">
        <v>44</v>
      </c>
      <c r="B981" s="50"/>
      <c r="C981" s="50" t="s">
        <v>105</v>
      </c>
      <c r="D981" s="50" t="s">
        <v>36</v>
      </c>
      <c r="E981" s="51" t="s">
        <v>747</v>
      </c>
      <c r="F981" s="50" t="s">
        <v>83</v>
      </c>
      <c r="G981" s="52"/>
      <c r="H981" s="52"/>
      <c r="I981" s="7" t="e">
        <f t="shared" si="224"/>
        <v>#DIV/0!</v>
      </c>
    </row>
    <row r="982" spans="1:9" ht="31.5" customHeight="1" x14ac:dyDescent="0.25">
      <c r="A982" s="80" t="s">
        <v>565</v>
      </c>
      <c r="B982" s="4"/>
      <c r="C982" s="4" t="s">
        <v>105</v>
      </c>
      <c r="D982" s="4" t="s">
        <v>36</v>
      </c>
      <c r="E982" s="31" t="s">
        <v>304</v>
      </c>
      <c r="F982" s="4"/>
      <c r="G982" s="7">
        <f>SUM(G983+G1063)</f>
        <v>1699484.5</v>
      </c>
      <c r="H982" s="7">
        <f>SUM(H983+H1063)</f>
        <v>1692658.4</v>
      </c>
      <c r="I982" s="7">
        <f t="shared" si="224"/>
        <v>99.598342909276312</v>
      </c>
    </row>
    <row r="983" spans="1:9" ht="31.5" customHeight="1" x14ac:dyDescent="0.25">
      <c r="A983" s="80" t="s">
        <v>718</v>
      </c>
      <c r="B983" s="4"/>
      <c r="C983" s="4" t="s">
        <v>105</v>
      </c>
      <c r="D983" s="4" t="s">
        <v>36</v>
      </c>
      <c r="E983" s="31" t="s">
        <v>622</v>
      </c>
      <c r="F983" s="4"/>
      <c r="G983" s="7">
        <f>SUM(G984)+G1029+G1037+G1052+G1034+G1059</f>
        <v>1669020.8</v>
      </c>
      <c r="H983" s="7">
        <f t="shared" ref="H983" si="230">SUM(H984)+H1029+H1037+H1052+H1034+H1059</f>
        <v>1662196.7</v>
      </c>
      <c r="I983" s="7">
        <f t="shared" si="224"/>
        <v>99.591131518552672</v>
      </c>
    </row>
    <row r="984" spans="1:9" ht="18.75" customHeight="1" x14ac:dyDescent="0.25">
      <c r="A984" s="80" t="s">
        <v>27</v>
      </c>
      <c r="B984" s="4"/>
      <c r="C984" s="4" t="s">
        <v>105</v>
      </c>
      <c r="D984" s="4" t="s">
        <v>36</v>
      </c>
      <c r="E984" s="22" t="s">
        <v>623</v>
      </c>
      <c r="F984" s="22"/>
      <c r="G984" s="7">
        <f>SUM(G988+G992+G1009+G1014)+G1003+G1012+G1000+G998+G995+G1020+G1022+G1024+G1006+G1017+G985</f>
        <v>233120.8</v>
      </c>
      <c r="H984" s="7">
        <f t="shared" ref="H984" si="231">SUM(H988+H992+H1009+H1014)+H1003+H1012+H1000+H998+H995+H1020+H1022+H1024+H1006+H1017+H985</f>
        <v>231358.49999999997</v>
      </c>
      <c r="I984" s="7">
        <f t="shared" si="224"/>
        <v>99.244039999862721</v>
      </c>
    </row>
    <row r="985" spans="1:9" ht="94.5" x14ac:dyDescent="0.25">
      <c r="A985" s="78" t="s">
        <v>1000</v>
      </c>
      <c r="B985" s="133"/>
      <c r="C985" s="133" t="s">
        <v>105</v>
      </c>
      <c r="D985" s="133" t="s">
        <v>36</v>
      </c>
      <c r="E985" s="134" t="s">
        <v>990</v>
      </c>
      <c r="F985" s="133"/>
      <c r="G985" s="79">
        <f>SUM(G986:G987)</f>
        <v>1844.7</v>
      </c>
      <c r="H985" s="79">
        <f>SUM(H986:H987)</f>
        <v>409.79999999999995</v>
      </c>
      <c r="I985" s="7">
        <f t="shared" si="224"/>
        <v>22.214994308017559</v>
      </c>
    </row>
    <row r="986" spans="1:9" ht="31.5" x14ac:dyDescent="0.25">
      <c r="A986" s="78" t="s">
        <v>44</v>
      </c>
      <c r="B986" s="133"/>
      <c r="C986" s="133" t="s">
        <v>105</v>
      </c>
      <c r="D986" s="133" t="s">
        <v>36</v>
      </c>
      <c r="E986" s="134" t="s">
        <v>990</v>
      </c>
      <c r="F986" s="133" t="s">
        <v>83</v>
      </c>
      <c r="G986" s="79">
        <v>1605.5</v>
      </c>
      <c r="H986" s="79">
        <v>170.6</v>
      </c>
      <c r="I986" s="7">
        <f t="shared" si="224"/>
        <v>10.625973217066335</v>
      </c>
    </row>
    <row r="987" spans="1:9" ht="31.5" x14ac:dyDescent="0.25">
      <c r="A987" s="78" t="s">
        <v>216</v>
      </c>
      <c r="B987" s="133"/>
      <c r="C987" s="133" t="s">
        <v>105</v>
      </c>
      <c r="D987" s="133" t="s">
        <v>36</v>
      </c>
      <c r="E987" s="134" t="s">
        <v>990</v>
      </c>
      <c r="F987" s="133" t="s">
        <v>114</v>
      </c>
      <c r="G987" s="79">
        <v>239.2</v>
      </c>
      <c r="H987" s="79">
        <v>239.2</v>
      </c>
      <c r="I987" s="7">
        <f t="shared" si="224"/>
        <v>100</v>
      </c>
    </row>
    <row r="988" spans="1:9" ht="14.25" customHeight="1" x14ac:dyDescent="0.25">
      <c r="A988" s="80" t="s">
        <v>317</v>
      </c>
      <c r="B988" s="4"/>
      <c r="C988" s="4" t="s">
        <v>105</v>
      </c>
      <c r="D988" s="4" t="s">
        <v>36</v>
      </c>
      <c r="E988" s="6" t="s">
        <v>636</v>
      </c>
      <c r="F988" s="22"/>
      <c r="G988" s="7">
        <f>SUM(G989:G991)</f>
        <v>12118.3</v>
      </c>
      <c r="H988" s="7">
        <f>SUM(H989:H991)</f>
        <v>12083.7</v>
      </c>
      <c r="I988" s="7">
        <f t="shared" si="224"/>
        <v>99.714481404157368</v>
      </c>
    </row>
    <row r="989" spans="1:9" ht="31.5" x14ac:dyDescent="0.25">
      <c r="A989" s="80" t="s">
        <v>44</v>
      </c>
      <c r="B989" s="4"/>
      <c r="C989" s="4" t="s">
        <v>105</v>
      </c>
      <c r="D989" s="4" t="s">
        <v>36</v>
      </c>
      <c r="E989" s="6" t="s">
        <v>636</v>
      </c>
      <c r="F989" s="22">
        <v>200</v>
      </c>
      <c r="G989" s="7">
        <v>7594.8</v>
      </c>
      <c r="H989" s="7">
        <v>7560.2</v>
      </c>
      <c r="I989" s="7">
        <f t="shared" si="224"/>
        <v>99.544425132985722</v>
      </c>
    </row>
    <row r="990" spans="1:9" x14ac:dyDescent="0.25">
      <c r="A990" s="80" t="s">
        <v>34</v>
      </c>
      <c r="B990" s="4"/>
      <c r="C990" s="4" t="s">
        <v>105</v>
      </c>
      <c r="D990" s="4" t="s">
        <v>36</v>
      </c>
      <c r="E990" s="6" t="s">
        <v>636</v>
      </c>
      <c r="F990" s="22">
        <v>300</v>
      </c>
      <c r="G990" s="7">
        <v>37.5</v>
      </c>
      <c r="H990" s="7">
        <v>37.5</v>
      </c>
      <c r="I990" s="7">
        <f t="shared" si="224"/>
        <v>100</v>
      </c>
    </row>
    <row r="991" spans="1:9" ht="31.5" x14ac:dyDescent="0.25">
      <c r="A991" s="80" t="s">
        <v>216</v>
      </c>
      <c r="B991" s="4"/>
      <c r="C991" s="4" t="s">
        <v>105</v>
      </c>
      <c r="D991" s="4" t="s">
        <v>36</v>
      </c>
      <c r="E991" s="6" t="s">
        <v>636</v>
      </c>
      <c r="F991" s="22">
        <v>600</v>
      </c>
      <c r="G991" s="7">
        <v>4486</v>
      </c>
      <c r="H991" s="7">
        <v>4486</v>
      </c>
      <c r="I991" s="7">
        <f t="shared" si="224"/>
        <v>100</v>
      </c>
    </row>
    <row r="992" spans="1:9" ht="47.25" x14ac:dyDescent="0.25">
      <c r="A992" s="80" t="s">
        <v>646</v>
      </c>
      <c r="B992" s="4"/>
      <c r="C992" s="4" t="s">
        <v>105</v>
      </c>
      <c r="D992" s="4" t="s">
        <v>36</v>
      </c>
      <c r="E992" s="22" t="s">
        <v>647</v>
      </c>
      <c r="F992" s="4"/>
      <c r="G992" s="7">
        <f>SUM(G993:G994)</f>
        <v>5900.2</v>
      </c>
      <c r="H992" s="7">
        <f t="shared" ref="H992" si="232">SUM(H993:H994)</f>
        <v>5827.4</v>
      </c>
      <c r="I992" s="7">
        <f t="shared" si="224"/>
        <v>98.766143520558629</v>
      </c>
    </row>
    <row r="993" spans="1:9" ht="31.5" x14ac:dyDescent="0.25">
      <c r="A993" s="80" t="s">
        <v>44</v>
      </c>
      <c r="B993" s="4"/>
      <c r="C993" s="4" t="s">
        <v>105</v>
      </c>
      <c r="D993" s="4" t="s">
        <v>36</v>
      </c>
      <c r="E993" s="22" t="s">
        <v>647</v>
      </c>
      <c r="F993" s="4" t="s">
        <v>83</v>
      </c>
      <c r="G993" s="7">
        <v>2329.6999999999998</v>
      </c>
      <c r="H993" s="7">
        <v>2256.9</v>
      </c>
      <c r="I993" s="7">
        <f t="shared" si="224"/>
        <v>96.8751341374426</v>
      </c>
    </row>
    <row r="994" spans="1:9" ht="31.5" x14ac:dyDescent="0.25">
      <c r="A994" s="80" t="s">
        <v>216</v>
      </c>
      <c r="B994" s="4"/>
      <c r="C994" s="4" t="s">
        <v>105</v>
      </c>
      <c r="D994" s="4" t="s">
        <v>36</v>
      </c>
      <c r="E994" s="22" t="s">
        <v>647</v>
      </c>
      <c r="F994" s="4" t="s">
        <v>114</v>
      </c>
      <c r="G994" s="7">
        <v>3570.5</v>
      </c>
      <c r="H994" s="7">
        <v>3570.5</v>
      </c>
      <c r="I994" s="7">
        <f t="shared" si="224"/>
        <v>100</v>
      </c>
    </row>
    <row r="995" spans="1:9" x14ac:dyDescent="0.25">
      <c r="A995" s="80" t="s">
        <v>819</v>
      </c>
      <c r="B995" s="4"/>
      <c r="C995" s="4" t="s">
        <v>105</v>
      </c>
      <c r="D995" s="4" t="s">
        <v>36</v>
      </c>
      <c r="E995" s="22" t="s">
        <v>818</v>
      </c>
      <c r="F995" s="4"/>
      <c r="G995" s="7">
        <f>SUM(G996:G997)</f>
        <v>1259.5</v>
      </c>
      <c r="H995" s="7">
        <f t="shared" ref="H995" si="233">SUM(H996:H997)</f>
        <v>1184.8</v>
      </c>
      <c r="I995" s="7">
        <f t="shared" si="224"/>
        <v>94.069075029773714</v>
      </c>
    </row>
    <row r="996" spans="1:9" ht="31.5" x14ac:dyDescent="0.25">
      <c r="A996" s="80" t="s">
        <v>44</v>
      </c>
      <c r="B996" s="4"/>
      <c r="C996" s="4" t="s">
        <v>105</v>
      </c>
      <c r="D996" s="4" t="s">
        <v>36</v>
      </c>
      <c r="E996" s="22" t="s">
        <v>818</v>
      </c>
      <c r="F996" s="4" t="s">
        <v>83</v>
      </c>
      <c r="G996" s="7">
        <v>792.8</v>
      </c>
      <c r="H996" s="7">
        <v>718.1</v>
      </c>
      <c r="I996" s="7">
        <f t="shared" si="224"/>
        <v>90.577699293642794</v>
      </c>
    </row>
    <row r="997" spans="1:9" ht="31.5" x14ac:dyDescent="0.25">
      <c r="A997" s="80" t="s">
        <v>216</v>
      </c>
      <c r="B997" s="4"/>
      <c r="C997" s="4" t="s">
        <v>105</v>
      </c>
      <c r="D997" s="4" t="s">
        <v>36</v>
      </c>
      <c r="E997" s="22" t="s">
        <v>818</v>
      </c>
      <c r="F997" s="4" t="s">
        <v>114</v>
      </c>
      <c r="G997" s="7">
        <v>466.7</v>
      </c>
      <c r="H997" s="7">
        <v>466.7</v>
      </c>
      <c r="I997" s="7">
        <f t="shared" si="224"/>
        <v>100</v>
      </c>
    </row>
    <row r="998" spans="1:9" ht="31.5" x14ac:dyDescent="0.25">
      <c r="A998" s="80" t="s">
        <v>531</v>
      </c>
      <c r="B998" s="4"/>
      <c r="C998" s="4" t="s">
        <v>105</v>
      </c>
      <c r="D998" s="4" t="s">
        <v>36</v>
      </c>
      <c r="E998" s="22" t="s">
        <v>754</v>
      </c>
      <c r="F998" s="4"/>
      <c r="G998" s="7">
        <f>SUM(G999)</f>
        <v>896.2</v>
      </c>
      <c r="H998" s="7">
        <f t="shared" ref="H998" si="234">SUM(H999)</f>
        <v>896.2</v>
      </c>
      <c r="I998" s="7">
        <f t="shared" si="224"/>
        <v>100</v>
      </c>
    </row>
    <row r="999" spans="1:9" ht="31.5" x14ac:dyDescent="0.25">
      <c r="A999" s="80" t="s">
        <v>44</v>
      </c>
      <c r="B999" s="4"/>
      <c r="C999" s="4" t="s">
        <v>105</v>
      </c>
      <c r="D999" s="4" t="s">
        <v>36</v>
      </c>
      <c r="E999" s="22" t="s">
        <v>754</v>
      </c>
      <c r="F999" s="4" t="s">
        <v>83</v>
      </c>
      <c r="G999" s="7">
        <v>896.2</v>
      </c>
      <c r="H999" s="7">
        <v>896.2</v>
      </c>
      <c r="I999" s="7">
        <f t="shared" si="224"/>
        <v>100</v>
      </c>
    </row>
    <row r="1000" spans="1:9" ht="78.75" x14ac:dyDescent="0.25">
      <c r="A1000" s="80" t="s">
        <v>751</v>
      </c>
      <c r="B1000" s="4"/>
      <c r="C1000" s="4" t="s">
        <v>105</v>
      </c>
      <c r="D1000" s="4" t="s">
        <v>36</v>
      </c>
      <c r="E1000" s="22" t="s">
        <v>750</v>
      </c>
      <c r="F1000" s="4"/>
      <c r="G1000" s="7">
        <f>SUM(G1001:G1002)</f>
        <v>80644.600000000006</v>
      </c>
      <c r="H1000" s="7">
        <f t="shared" ref="H1000" si="235">SUM(H1001:H1002)</f>
        <v>80644.600000000006</v>
      </c>
      <c r="I1000" s="7">
        <f t="shared" si="224"/>
        <v>100</v>
      </c>
    </row>
    <row r="1001" spans="1:9" ht="47.25" x14ac:dyDescent="0.25">
      <c r="A1001" s="2" t="s">
        <v>43</v>
      </c>
      <c r="B1001" s="4"/>
      <c r="C1001" s="4" t="s">
        <v>105</v>
      </c>
      <c r="D1001" s="4" t="s">
        <v>36</v>
      </c>
      <c r="E1001" s="22" t="s">
        <v>750</v>
      </c>
      <c r="F1001" s="4" t="s">
        <v>81</v>
      </c>
      <c r="G1001" s="7">
        <v>29901</v>
      </c>
      <c r="H1001" s="7">
        <v>29901</v>
      </c>
      <c r="I1001" s="7">
        <f t="shared" si="224"/>
        <v>100</v>
      </c>
    </row>
    <row r="1002" spans="1:9" ht="31.5" x14ac:dyDescent="0.25">
      <c r="A1002" s="80" t="s">
        <v>216</v>
      </c>
      <c r="B1002" s="4"/>
      <c r="C1002" s="4" t="s">
        <v>105</v>
      </c>
      <c r="D1002" s="4" t="s">
        <v>36</v>
      </c>
      <c r="E1002" s="22" t="s">
        <v>750</v>
      </c>
      <c r="F1002" s="4" t="s">
        <v>114</v>
      </c>
      <c r="G1002" s="7">
        <v>50743.6</v>
      </c>
      <c r="H1002" s="7">
        <v>50743.6</v>
      </c>
      <c r="I1002" s="7">
        <f t="shared" si="224"/>
        <v>100</v>
      </c>
    </row>
    <row r="1003" spans="1:9" ht="47.25" x14ac:dyDescent="0.25">
      <c r="A1003" s="78" t="s">
        <v>844</v>
      </c>
      <c r="B1003" s="4"/>
      <c r="C1003" s="4" t="s">
        <v>105</v>
      </c>
      <c r="D1003" s="4" t="s">
        <v>36</v>
      </c>
      <c r="E1003" s="22" t="s">
        <v>782</v>
      </c>
      <c r="F1003" s="4"/>
      <c r="G1003" s="7">
        <f>SUM(G1004:G1005)</f>
        <v>104297.79999999999</v>
      </c>
      <c r="H1003" s="7">
        <f t="shared" ref="H1003" si="236">SUM(H1004:H1005)</f>
        <v>104297.8</v>
      </c>
      <c r="I1003" s="7">
        <f t="shared" si="224"/>
        <v>100.00000000000003</v>
      </c>
    </row>
    <row r="1004" spans="1:9" ht="31.5" x14ac:dyDescent="0.25">
      <c r="A1004" s="80" t="s">
        <v>44</v>
      </c>
      <c r="B1004" s="4"/>
      <c r="C1004" s="4" t="s">
        <v>105</v>
      </c>
      <c r="D1004" s="4" t="s">
        <v>36</v>
      </c>
      <c r="E1004" s="22" t="s">
        <v>782</v>
      </c>
      <c r="F1004" s="4" t="s">
        <v>83</v>
      </c>
      <c r="G1004" s="7">
        <v>33227.4</v>
      </c>
      <c r="H1004" s="7">
        <v>32142.2</v>
      </c>
      <c r="I1004" s="7">
        <f t="shared" si="224"/>
        <v>96.73402071784129</v>
      </c>
    </row>
    <row r="1005" spans="1:9" ht="31.5" x14ac:dyDescent="0.25">
      <c r="A1005" s="80" t="s">
        <v>216</v>
      </c>
      <c r="B1005" s="4"/>
      <c r="C1005" s="4" t="s">
        <v>105</v>
      </c>
      <c r="D1005" s="4" t="s">
        <v>36</v>
      </c>
      <c r="E1005" s="22" t="s">
        <v>782</v>
      </c>
      <c r="F1005" s="4" t="s">
        <v>114</v>
      </c>
      <c r="G1005" s="7">
        <v>71070.399999999994</v>
      </c>
      <c r="H1005" s="7">
        <v>72155.600000000006</v>
      </c>
      <c r="I1005" s="7">
        <f t="shared" si="224"/>
        <v>101.5269366712443</v>
      </c>
    </row>
    <row r="1006" spans="1:9" hidden="1" x14ac:dyDescent="0.25">
      <c r="A1006" s="132" t="s">
        <v>982</v>
      </c>
      <c r="B1006" s="4"/>
      <c r="C1006" s="4" t="s">
        <v>105</v>
      </c>
      <c r="D1006" s="4" t="s">
        <v>36</v>
      </c>
      <c r="E1006" s="22" t="s">
        <v>983</v>
      </c>
      <c r="F1006" s="4"/>
      <c r="G1006" s="7">
        <f>SUM(G1007:G1008)</f>
        <v>0</v>
      </c>
      <c r="H1006" s="7">
        <f>SUM(H1007:H1008)</f>
        <v>0</v>
      </c>
      <c r="I1006" s="7"/>
    </row>
    <row r="1007" spans="1:9" ht="31.5" hidden="1" x14ac:dyDescent="0.25">
      <c r="A1007" s="132" t="s">
        <v>44</v>
      </c>
      <c r="B1007" s="4"/>
      <c r="C1007" s="4" t="s">
        <v>105</v>
      </c>
      <c r="D1007" s="4" t="s">
        <v>36</v>
      </c>
      <c r="E1007" s="22" t="s">
        <v>983</v>
      </c>
      <c r="F1007" s="4" t="s">
        <v>83</v>
      </c>
      <c r="G1007" s="7"/>
      <c r="H1007" s="7"/>
      <c r="I1007" s="7"/>
    </row>
    <row r="1008" spans="1:9" ht="31.5" hidden="1" x14ac:dyDescent="0.25">
      <c r="A1008" s="132" t="s">
        <v>216</v>
      </c>
      <c r="B1008" s="4"/>
      <c r="C1008" s="4" t="s">
        <v>105</v>
      </c>
      <c r="D1008" s="4" t="s">
        <v>36</v>
      </c>
      <c r="E1008" s="22" t="s">
        <v>983</v>
      </c>
      <c r="F1008" s="4" t="s">
        <v>114</v>
      </c>
      <c r="G1008" s="7"/>
      <c r="H1008" s="7"/>
      <c r="I1008" s="7"/>
    </row>
    <row r="1009" spans="1:9" ht="47.25" x14ac:dyDescent="0.25">
      <c r="A1009" s="80" t="s">
        <v>413</v>
      </c>
      <c r="B1009" s="4"/>
      <c r="C1009" s="4" t="s">
        <v>105</v>
      </c>
      <c r="D1009" s="4" t="s">
        <v>36</v>
      </c>
      <c r="E1009" s="6" t="s">
        <v>648</v>
      </c>
      <c r="F1009" s="22"/>
      <c r="G1009" s="7">
        <f>SUM(G1010:G1011)</f>
        <v>5803</v>
      </c>
      <c r="H1009" s="7">
        <f>SUM(H1010:H1011)</f>
        <v>5657.7</v>
      </c>
      <c r="I1009" s="7">
        <f t="shared" si="224"/>
        <v>97.496122695157666</v>
      </c>
    </row>
    <row r="1010" spans="1:9" ht="31.5" x14ac:dyDescent="0.25">
      <c r="A1010" s="80" t="s">
        <v>44</v>
      </c>
      <c r="B1010" s="4"/>
      <c r="C1010" s="4" t="s">
        <v>105</v>
      </c>
      <c r="D1010" s="4" t="s">
        <v>36</v>
      </c>
      <c r="E1010" s="6" t="s">
        <v>648</v>
      </c>
      <c r="F1010" s="4" t="s">
        <v>83</v>
      </c>
      <c r="G1010" s="79">
        <v>2337.9</v>
      </c>
      <c r="H1010" s="79">
        <v>2187</v>
      </c>
      <c r="I1010" s="7">
        <f t="shared" si="224"/>
        <v>93.545489541896558</v>
      </c>
    </row>
    <row r="1011" spans="1:9" ht="31.5" x14ac:dyDescent="0.25">
      <c r="A1011" s="80" t="s">
        <v>216</v>
      </c>
      <c r="B1011" s="4"/>
      <c r="C1011" s="4" t="s">
        <v>105</v>
      </c>
      <c r="D1011" s="4" t="s">
        <v>36</v>
      </c>
      <c r="E1011" s="6" t="s">
        <v>648</v>
      </c>
      <c r="F1011" s="4" t="s">
        <v>114</v>
      </c>
      <c r="G1011" s="79">
        <v>3465.1</v>
      </c>
      <c r="H1011" s="79">
        <v>3470.7</v>
      </c>
      <c r="I1011" s="7">
        <f t="shared" si="224"/>
        <v>100.16161149750367</v>
      </c>
    </row>
    <row r="1012" spans="1:9" ht="47.25" hidden="1" x14ac:dyDescent="0.25">
      <c r="A1012" s="80" t="s">
        <v>749</v>
      </c>
      <c r="B1012" s="4"/>
      <c r="C1012" s="4" t="s">
        <v>105</v>
      </c>
      <c r="D1012" s="4" t="s">
        <v>36</v>
      </c>
      <c r="E1012" s="6" t="s">
        <v>748</v>
      </c>
      <c r="F1012" s="4"/>
      <c r="G1012" s="7">
        <f>SUM(G1013)</f>
        <v>0</v>
      </c>
      <c r="H1012" s="7">
        <f t="shared" ref="H1012" si="237">SUM(H1013)</f>
        <v>0</v>
      </c>
      <c r="I1012" s="7" t="e">
        <f t="shared" si="224"/>
        <v>#DIV/0!</v>
      </c>
    </row>
    <row r="1013" spans="1:9" ht="31.5" hidden="1" x14ac:dyDescent="0.25">
      <c r="A1013" s="80" t="s">
        <v>44</v>
      </c>
      <c r="B1013" s="4"/>
      <c r="C1013" s="4" t="s">
        <v>105</v>
      </c>
      <c r="D1013" s="4" t="s">
        <v>36</v>
      </c>
      <c r="E1013" s="6" t="s">
        <v>748</v>
      </c>
      <c r="F1013" s="4" t="s">
        <v>83</v>
      </c>
      <c r="G1013" s="7"/>
      <c r="H1013" s="7"/>
      <c r="I1013" s="7" t="e">
        <f t="shared" si="224"/>
        <v>#DIV/0!</v>
      </c>
    </row>
    <row r="1014" spans="1:9" ht="47.25" x14ac:dyDescent="0.25">
      <c r="A1014" s="80" t="s">
        <v>797</v>
      </c>
      <c r="B1014" s="4"/>
      <c r="C1014" s="4" t="s">
        <v>105</v>
      </c>
      <c r="D1014" s="4" t="s">
        <v>36</v>
      </c>
      <c r="E1014" s="22" t="s">
        <v>649</v>
      </c>
      <c r="F1014" s="4"/>
      <c r="G1014" s="7">
        <f>G1016+G1015</f>
        <v>15389.800000000001</v>
      </c>
      <c r="H1014" s="7">
        <f>H1016+H1015</f>
        <v>15389.800000000001</v>
      </c>
      <c r="I1014" s="7">
        <f t="shared" si="224"/>
        <v>100</v>
      </c>
    </row>
    <row r="1015" spans="1:9" ht="31.5" x14ac:dyDescent="0.25">
      <c r="A1015" s="80" t="s">
        <v>44</v>
      </c>
      <c r="B1015" s="4"/>
      <c r="C1015" s="4" t="s">
        <v>105</v>
      </c>
      <c r="D1015" s="4" t="s">
        <v>36</v>
      </c>
      <c r="E1015" s="22" t="s">
        <v>649</v>
      </c>
      <c r="F1015" s="4" t="s">
        <v>83</v>
      </c>
      <c r="G1015" s="79">
        <v>4973.1000000000004</v>
      </c>
      <c r="H1015" s="79">
        <v>4973.1000000000004</v>
      </c>
      <c r="I1015" s="7">
        <f t="shared" si="224"/>
        <v>100</v>
      </c>
    </row>
    <row r="1016" spans="1:9" ht="31.5" x14ac:dyDescent="0.25">
      <c r="A1016" s="80" t="s">
        <v>216</v>
      </c>
      <c r="B1016" s="4"/>
      <c r="C1016" s="4" t="s">
        <v>105</v>
      </c>
      <c r="D1016" s="4" t="s">
        <v>36</v>
      </c>
      <c r="E1016" s="22" t="s">
        <v>649</v>
      </c>
      <c r="F1016" s="4" t="s">
        <v>114</v>
      </c>
      <c r="G1016" s="79">
        <v>10416.700000000001</v>
      </c>
      <c r="H1016" s="79">
        <v>10416.700000000001</v>
      </c>
      <c r="I1016" s="7">
        <f t="shared" si="224"/>
        <v>100</v>
      </c>
    </row>
    <row r="1017" spans="1:9" ht="47.25" hidden="1" x14ac:dyDescent="0.25">
      <c r="A1017" s="78" t="s">
        <v>984</v>
      </c>
      <c r="B1017" s="133"/>
      <c r="C1017" s="133" t="s">
        <v>105</v>
      </c>
      <c r="D1017" s="133" t="s">
        <v>36</v>
      </c>
      <c r="E1017" s="134" t="s">
        <v>985</v>
      </c>
      <c r="F1017" s="133"/>
      <c r="G1017" s="79">
        <f>G1018+G1019</f>
        <v>0</v>
      </c>
      <c r="H1017" s="79">
        <f>H1018+H1019</f>
        <v>0</v>
      </c>
      <c r="I1017" s="7"/>
    </row>
    <row r="1018" spans="1:9" ht="31.5" hidden="1" x14ac:dyDescent="0.25">
      <c r="A1018" s="78" t="s">
        <v>44</v>
      </c>
      <c r="B1018" s="133"/>
      <c r="C1018" s="133" t="s">
        <v>105</v>
      </c>
      <c r="D1018" s="133" t="s">
        <v>36</v>
      </c>
      <c r="E1018" s="134" t="s">
        <v>985</v>
      </c>
      <c r="F1018" s="133" t="s">
        <v>83</v>
      </c>
      <c r="G1018" s="79"/>
      <c r="H1018" s="79"/>
      <c r="I1018" s="7"/>
    </row>
    <row r="1019" spans="1:9" ht="31.5" hidden="1" x14ac:dyDescent="0.25">
      <c r="A1019" s="78" t="s">
        <v>216</v>
      </c>
      <c r="B1019" s="133"/>
      <c r="C1019" s="133" t="s">
        <v>105</v>
      </c>
      <c r="D1019" s="133" t="s">
        <v>36</v>
      </c>
      <c r="E1019" s="134" t="s">
        <v>985</v>
      </c>
      <c r="F1019" s="133" t="s">
        <v>114</v>
      </c>
      <c r="G1019" s="79"/>
      <c r="H1019" s="79"/>
      <c r="I1019" s="7"/>
    </row>
    <row r="1020" spans="1:9" ht="78.75" x14ac:dyDescent="0.25">
      <c r="A1020" s="80" t="s">
        <v>431</v>
      </c>
      <c r="B1020" s="4"/>
      <c r="C1020" s="4" t="s">
        <v>105</v>
      </c>
      <c r="D1020" s="4" t="s">
        <v>36</v>
      </c>
      <c r="E1020" s="22" t="s">
        <v>843</v>
      </c>
      <c r="F1020" s="4"/>
      <c r="G1020" s="79">
        <f>SUM(G1021)</f>
        <v>700</v>
      </c>
      <c r="H1020" s="79">
        <f t="shared" ref="H1020" si="238">SUM(H1021)</f>
        <v>700</v>
      </c>
      <c r="I1020" s="7">
        <f t="shared" si="224"/>
        <v>100</v>
      </c>
    </row>
    <row r="1021" spans="1:9" ht="31.5" x14ac:dyDescent="0.25">
      <c r="A1021" s="80" t="s">
        <v>216</v>
      </c>
      <c r="B1021" s="4"/>
      <c r="C1021" s="4" t="s">
        <v>105</v>
      </c>
      <c r="D1021" s="4" t="s">
        <v>36</v>
      </c>
      <c r="E1021" s="22" t="s">
        <v>843</v>
      </c>
      <c r="F1021" s="4" t="s">
        <v>114</v>
      </c>
      <c r="G1021" s="79">
        <v>700</v>
      </c>
      <c r="H1021" s="79">
        <v>700</v>
      </c>
      <c r="I1021" s="7">
        <f t="shared" si="224"/>
        <v>100</v>
      </c>
    </row>
    <row r="1022" spans="1:9" ht="31.5" x14ac:dyDescent="0.25">
      <c r="A1022" s="80" t="s">
        <v>845</v>
      </c>
      <c r="B1022" s="4"/>
      <c r="C1022" s="4" t="s">
        <v>105</v>
      </c>
      <c r="D1022" s="4" t="s">
        <v>36</v>
      </c>
      <c r="E1022" s="22" t="s">
        <v>964</v>
      </c>
      <c r="F1022" s="4"/>
      <c r="G1022" s="79">
        <f>SUM(G1023)</f>
        <v>386.4</v>
      </c>
      <c r="H1022" s="79">
        <f t="shared" ref="H1022" si="239">SUM(H1023)</f>
        <v>386.4</v>
      </c>
      <c r="I1022" s="7">
        <f t="shared" si="224"/>
        <v>100</v>
      </c>
    </row>
    <row r="1023" spans="1:9" ht="31.5" x14ac:dyDescent="0.25">
      <c r="A1023" s="80" t="s">
        <v>216</v>
      </c>
      <c r="B1023" s="4"/>
      <c r="C1023" s="4" t="s">
        <v>105</v>
      </c>
      <c r="D1023" s="4" t="s">
        <v>36</v>
      </c>
      <c r="E1023" s="22" t="s">
        <v>964</v>
      </c>
      <c r="F1023" s="4" t="s">
        <v>114</v>
      </c>
      <c r="G1023" s="79">
        <v>386.4</v>
      </c>
      <c r="H1023" s="79">
        <v>386.4</v>
      </c>
      <c r="I1023" s="7">
        <f t="shared" si="224"/>
        <v>100</v>
      </c>
    </row>
    <row r="1024" spans="1:9" x14ac:dyDescent="0.25">
      <c r="A1024" s="111" t="s">
        <v>876</v>
      </c>
      <c r="B1024" s="4"/>
      <c r="C1024" s="4" t="s">
        <v>105</v>
      </c>
      <c r="D1024" s="4" t="s">
        <v>36</v>
      </c>
      <c r="E1024" s="22" t="s">
        <v>967</v>
      </c>
      <c r="F1024" s="4"/>
      <c r="G1024" s="79">
        <f>SUM(G1025+G1027)</f>
        <v>3880.3</v>
      </c>
      <c r="H1024" s="79">
        <f>SUM(H1025+H1027)</f>
        <v>3880.3</v>
      </c>
      <c r="I1024" s="7">
        <f t="shared" si="224"/>
        <v>100</v>
      </c>
    </row>
    <row r="1025" spans="1:9" x14ac:dyDescent="0.25">
      <c r="A1025" s="111" t="s">
        <v>954</v>
      </c>
      <c r="B1025" s="4"/>
      <c r="C1025" s="4" t="s">
        <v>105</v>
      </c>
      <c r="D1025" s="4" t="s">
        <v>36</v>
      </c>
      <c r="E1025" s="22" t="s">
        <v>965</v>
      </c>
      <c r="F1025" s="4"/>
      <c r="G1025" s="79">
        <f>SUM(G1026)</f>
        <v>3150</v>
      </c>
      <c r="H1025" s="79">
        <f>SUM(H1026)</f>
        <v>3150</v>
      </c>
      <c r="I1025" s="7">
        <f t="shared" ref="I1025:I1088" si="240">SUM(H1025/G1025*100)</f>
        <v>100</v>
      </c>
    </row>
    <row r="1026" spans="1:9" ht="31.5" x14ac:dyDescent="0.25">
      <c r="A1026" s="111" t="s">
        <v>44</v>
      </c>
      <c r="B1026" s="4"/>
      <c r="C1026" s="4" t="s">
        <v>105</v>
      </c>
      <c r="D1026" s="4" t="s">
        <v>36</v>
      </c>
      <c r="E1026" s="22" t="s">
        <v>965</v>
      </c>
      <c r="F1026" s="4" t="s">
        <v>83</v>
      </c>
      <c r="G1026" s="79">
        <v>3150</v>
      </c>
      <c r="H1026" s="79">
        <v>3150</v>
      </c>
      <c r="I1026" s="7">
        <f t="shared" si="240"/>
        <v>100</v>
      </c>
    </row>
    <row r="1027" spans="1:9" ht="31.5" x14ac:dyDescent="0.25">
      <c r="A1027" s="111" t="s">
        <v>961</v>
      </c>
      <c r="B1027" s="4"/>
      <c r="C1027" s="4" t="s">
        <v>105</v>
      </c>
      <c r="D1027" s="4" t="s">
        <v>36</v>
      </c>
      <c r="E1027" s="22" t="s">
        <v>966</v>
      </c>
      <c r="F1027" s="4"/>
      <c r="G1027" s="79">
        <f>SUM(G1028)</f>
        <v>730.3</v>
      </c>
      <c r="H1027" s="79">
        <f>SUM(H1028)</f>
        <v>730.3</v>
      </c>
      <c r="I1027" s="7">
        <f t="shared" si="240"/>
        <v>100</v>
      </c>
    </row>
    <row r="1028" spans="1:9" ht="31.5" x14ac:dyDescent="0.25">
      <c r="A1028" s="111" t="s">
        <v>44</v>
      </c>
      <c r="B1028" s="4"/>
      <c r="C1028" s="4" t="s">
        <v>105</v>
      </c>
      <c r="D1028" s="4" t="s">
        <v>36</v>
      </c>
      <c r="E1028" s="22" t="s">
        <v>966</v>
      </c>
      <c r="F1028" s="4" t="s">
        <v>83</v>
      </c>
      <c r="G1028" s="79">
        <v>730.3</v>
      </c>
      <c r="H1028" s="79">
        <v>730.3</v>
      </c>
      <c r="I1028" s="7">
        <f t="shared" si="240"/>
        <v>100</v>
      </c>
    </row>
    <row r="1029" spans="1:9" ht="47.25" x14ac:dyDescent="0.25">
      <c r="A1029" s="80" t="s">
        <v>21</v>
      </c>
      <c r="B1029" s="4"/>
      <c r="C1029" s="4" t="s">
        <v>105</v>
      </c>
      <c r="D1029" s="4" t="s">
        <v>36</v>
      </c>
      <c r="E1029" s="6" t="s">
        <v>632</v>
      </c>
      <c r="F1029" s="4"/>
      <c r="G1029" s="7">
        <f>G1030+G1032</f>
        <v>881919.39999999991</v>
      </c>
      <c r="H1029" s="7">
        <f>H1030+H1032</f>
        <v>881919.39999999991</v>
      </c>
      <c r="I1029" s="7">
        <f t="shared" si="240"/>
        <v>100</v>
      </c>
    </row>
    <row r="1030" spans="1:9" ht="63" x14ac:dyDescent="0.25">
      <c r="A1030" s="80" t="s">
        <v>375</v>
      </c>
      <c r="B1030" s="4"/>
      <c r="C1030" s="4" t="s">
        <v>105</v>
      </c>
      <c r="D1030" s="4" t="s">
        <v>36</v>
      </c>
      <c r="E1030" s="49" t="s">
        <v>633</v>
      </c>
      <c r="F1030" s="4"/>
      <c r="G1030" s="7">
        <f>G1031</f>
        <v>654579.19999999995</v>
      </c>
      <c r="H1030" s="7">
        <f>H1031</f>
        <v>654579.19999999995</v>
      </c>
      <c r="I1030" s="7">
        <f t="shared" si="240"/>
        <v>100</v>
      </c>
    </row>
    <row r="1031" spans="1:9" ht="31.5" x14ac:dyDescent="0.25">
      <c r="A1031" s="80" t="s">
        <v>113</v>
      </c>
      <c r="B1031" s="4"/>
      <c r="C1031" s="4" t="s">
        <v>105</v>
      </c>
      <c r="D1031" s="4" t="s">
        <v>36</v>
      </c>
      <c r="E1031" s="49" t="s">
        <v>633</v>
      </c>
      <c r="F1031" s="4" t="s">
        <v>114</v>
      </c>
      <c r="G1031" s="79">
        <v>654579.19999999995</v>
      </c>
      <c r="H1031" s="79">
        <v>654579.19999999995</v>
      </c>
      <c r="I1031" s="7">
        <f t="shared" si="240"/>
        <v>100</v>
      </c>
    </row>
    <row r="1032" spans="1:9" x14ac:dyDescent="0.25">
      <c r="A1032" s="80" t="s">
        <v>317</v>
      </c>
      <c r="B1032" s="4"/>
      <c r="C1032" s="4" t="s">
        <v>105</v>
      </c>
      <c r="D1032" s="4" t="s">
        <v>36</v>
      </c>
      <c r="E1032" s="22" t="s">
        <v>634</v>
      </c>
      <c r="F1032" s="4"/>
      <c r="G1032" s="7">
        <f>G1033</f>
        <v>227340.2</v>
      </c>
      <c r="H1032" s="7">
        <f>H1033</f>
        <v>227340.2</v>
      </c>
      <c r="I1032" s="7">
        <f t="shared" si="240"/>
        <v>100</v>
      </c>
    </row>
    <row r="1033" spans="1:9" ht="31.5" x14ac:dyDescent="0.25">
      <c r="A1033" s="80" t="s">
        <v>216</v>
      </c>
      <c r="B1033" s="4"/>
      <c r="C1033" s="4" t="s">
        <v>105</v>
      </c>
      <c r="D1033" s="4" t="s">
        <v>36</v>
      </c>
      <c r="E1033" s="22" t="s">
        <v>634</v>
      </c>
      <c r="F1033" s="4" t="s">
        <v>114</v>
      </c>
      <c r="G1033" s="79">
        <v>227340.2</v>
      </c>
      <c r="H1033" s="79">
        <v>227340.2</v>
      </c>
      <c r="I1033" s="7">
        <f t="shared" si="240"/>
        <v>100</v>
      </c>
    </row>
    <row r="1034" spans="1:9" x14ac:dyDescent="0.25">
      <c r="A1034" s="80" t="s">
        <v>313</v>
      </c>
      <c r="B1034" s="4"/>
      <c r="C1034" s="4" t="s">
        <v>105</v>
      </c>
      <c r="D1034" s="4" t="s">
        <v>36</v>
      </c>
      <c r="E1034" s="22" t="s">
        <v>746</v>
      </c>
      <c r="F1034" s="4"/>
      <c r="G1034" s="7">
        <f>SUM(G1035)</f>
        <v>2673.6</v>
      </c>
      <c r="H1034" s="7">
        <f>SUM(H1035)</f>
        <v>2673.6</v>
      </c>
      <c r="I1034" s="7">
        <f t="shared" si="240"/>
        <v>100</v>
      </c>
    </row>
    <row r="1035" spans="1:9" x14ac:dyDescent="0.25">
      <c r="A1035" s="80" t="s">
        <v>317</v>
      </c>
      <c r="B1035" s="4"/>
      <c r="C1035" s="4" t="s">
        <v>105</v>
      </c>
      <c r="D1035" s="4" t="s">
        <v>36</v>
      </c>
      <c r="E1035" s="22" t="s">
        <v>656</v>
      </c>
      <c r="F1035" s="4"/>
      <c r="G1035" s="7">
        <f t="shared" ref="G1035:H1035" si="241">SUM(G1036)</f>
        <v>2673.6</v>
      </c>
      <c r="H1035" s="7">
        <f t="shared" si="241"/>
        <v>2673.6</v>
      </c>
      <c r="I1035" s="7">
        <f t="shared" si="240"/>
        <v>100</v>
      </c>
    </row>
    <row r="1036" spans="1:9" ht="31.5" x14ac:dyDescent="0.25">
      <c r="A1036" s="80" t="s">
        <v>216</v>
      </c>
      <c r="B1036" s="4"/>
      <c r="C1036" s="4" t="s">
        <v>105</v>
      </c>
      <c r="D1036" s="4" t="s">
        <v>36</v>
      </c>
      <c r="E1036" s="22" t="s">
        <v>656</v>
      </c>
      <c r="F1036" s="4" t="s">
        <v>114</v>
      </c>
      <c r="G1036" s="79">
        <v>2673.6</v>
      </c>
      <c r="H1036" s="79">
        <v>2673.6</v>
      </c>
      <c r="I1036" s="7">
        <f t="shared" si="240"/>
        <v>100</v>
      </c>
    </row>
    <row r="1037" spans="1:9" ht="31.5" x14ac:dyDescent="0.25">
      <c r="A1037" s="80" t="s">
        <v>37</v>
      </c>
      <c r="B1037" s="4"/>
      <c r="C1037" s="4" t="s">
        <v>105</v>
      </c>
      <c r="D1037" s="4" t="s">
        <v>36</v>
      </c>
      <c r="E1037" s="6" t="s">
        <v>629</v>
      </c>
      <c r="F1037" s="4"/>
      <c r="G1037" s="7">
        <f>G1038+G1041+G1044+G1048</f>
        <v>545773.19999999995</v>
      </c>
      <c r="H1037" s="7">
        <f>H1038+H1041+H1044+H1048</f>
        <v>540711.39999999991</v>
      </c>
      <c r="I1037" s="7">
        <f t="shared" si="240"/>
        <v>99.072545152455262</v>
      </c>
    </row>
    <row r="1038" spans="1:9" ht="78.75" x14ac:dyDescent="0.25">
      <c r="A1038" s="80" t="s">
        <v>374</v>
      </c>
      <c r="B1038" s="4"/>
      <c r="C1038" s="4" t="s">
        <v>105</v>
      </c>
      <c r="D1038" s="4" t="s">
        <v>36</v>
      </c>
      <c r="E1038" s="49" t="s">
        <v>650</v>
      </c>
      <c r="F1038" s="4"/>
      <c r="G1038" s="7">
        <f>G1039+G1040</f>
        <v>60660.800000000003</v>
      </c>
      <c r="H1038" s="7">
        <f>H1039+H1040</f>
        <v>60660.800000000003</v>
      </c>
      <c r="I1038" s="7">
        <f t="shared" si="240"/>
        <v>100</v>
      </c>
    </row>
    <row r="1039" spans="1:9" ht="47.25" x14ac:dyDescent="0.25">
      <c r="A1039" s="2" t="s">
        <v>43</v>
      </c>
      <c r="B1039" s="4"/>
      <c r="C1039" s="4" t="s">
        <v>105</v>
      </c>
      <c r="D1039" s="4" t="s">
        <v>36</v>
      </c>
      <c r="E1039" s="49" t="s">
        <v>650</v>
      </c>
      <c r="F1039" s="4" t="s">
        <v>81</v>
      </c>
      <c r="G1039" s="79">
        <v>56778.400000000001</v>
      </c>
      <c r="H1039" s="79">
        <v>56778.400000000001</v>
      </c>
      <c r="I1039" s="7">
        <f t="shared" si="240"/>
        <v>100</v>
      </c>
    </row>
    <row r="1040" spans="1:9" ht="31.5" x14ac:dyDescent="0.25">
      <c r="A1040" s="80" t="s">
        <v>44</v>
      </c>
      <c r="B1040" s="4"/>
      <c r="C1040" s="4" t="s">
        <v>105</v>
      </c>
      <c r="D1040" s="4" t="s">
        <v>36</v>
      </c>
      <c r="E1040" s="49" t="s">
        <v>650</v>
      </c>
      <c r="F1040" s="4" t="s">
        <v>83</v>
      </c>
      <c r="G1040" s="79">
        <v>3882.4</v>
      </c>
      <c r="H1040" s="79">
        <v>3882.4</v>
      </c>
      <c r="I1040" s="7">
        <f t="shared" si="240"/>
        <v>100</v>
      </c>
    </row>
    <row r="1041" spans="1:9" ht="63" x14ac:dyDescent="0.25">
      <c r="A1041" s="80" t="s">
        <v>375</v>
      </c>
      <c r="B1041" s="4"/>
      <c r="C1041" s="4" t="s">
        <v>105</v>
      </c>
      <c r="D1041" s="4" t="s">
        <v>36</v>
      </c>
      <c r="E1041" s="49" t="s">
        <v>651</v>
      </c>
      <c r="F1041" s="4"/>
      <c r="G1041" s="7">
        <f>G1042+G1043</f>
        <v>318913.5</v>
      </c>
      <c r="H1041" s="7">
        <f>H1042+H1043</f>
        <v>318913.40000000002</v>
      </c>
      <c r="I1041" s="7">
        <f t="shared" si="240"/>
        <v>99.999968643535013</v>
      </c>
    </row>
    <row r="1042" spans="1:9" ht="47.25" x14ac:dyDescent="0.25">
      <c r="A1042" s="80" t="s">
        <v>43</v>
      </c>
      <c r="B1042" s="4"/>
      <c r="C1042" s="4" t="s">
        <v>105</v>
      </c>
      <c r="D1042" s="4" t="s">
        <v>36</v>
      </c>
      <c r="E1042" s="49" t="s">
        <v>651</v>
      </c>
      <c r="F1042" s="4" t="s">
        <v>81</v>
      </c>
      <c r="G1042" s="7">
        <v>312185.2</v>
      </c>
      <c r="H1042" s="7">
        <v>312185.2</v>
      </c>
      <c r="I1042" s="7">
        <f t="shared" si="240"/>
        <v>100</v>
      </c>
    </row>
    <row r="1043" spans="1:9" ht="31.5" x14ac:dyDescent="0.25">
      <c r="A1043" s="80" t="s">
        <v>44</v>
      </c>
      <c r="B1043" s="4"/>
      <c r="C1043" s="4" t="s">
        <v>105</v>
      </c>
      <c r="D1043" s="4" t="s">
        <v>36</v>
      </c>
      <c r="E1043" s="49" t="s">
        <v>651</v>
      </c>
      <c r="F1043" s="4" t="s">
        <v>83</v>
      </c>
      <c r="G1043" s="7">
        <v>6728.3</v>
      </c>
      <c r="H1043" s="7">
        <v>6728.2</v>
      </c>
      <c r="I1043" s="7">
        <f t="shared" si="240"/>
        <v>99.998513740469349</v>
      </c>
    </row>
    <row r="1044" spans="1:9" x14ac:dyDescent="0.25">
      <c r="A1044" s="80" t="s">
        <v>317</v>
      </c>
      <c r="B1044" s="4"/>
      <c r="C1044" s="4" t="s">
        <v>105</v>
      </c>
      <c r="D1044" s="4" t="s">
        <v>36</v>
      </c>
      <c r="E1044" s="31" t="s">
        <v>652</v>
      </c>
      <c r="F1044" s="31"/>
      <c r="G1044" s="7">
        <f>G1045+G1046+G1047</f>
        <v>150839.29999999999</v>
      </c>
      <c r="H1044" s="7">
        <f>H1045+H1046+H1047</f>
        <v>146356.49999999997</v>
      </c>
      <c r="I1044" s="7">
        <f t="shared" si="240"/>
        <v>97.028095463184982</v>
      </c>
    </row>
    <row r="1045" spans="1:9" ht="47.25" x14ac:dyDescent="0.25">
      <c r="A1045" s="2" t="s">
        <v>43</v>
      </c>
      <c r="B1045" s="4"/>
      <c r="C1045" s="4" t="s">
        <v>105</v>
      </c>
      <c r="D1045" s="4" t="s">
        <v>36</v>
      </c>
      <c r="E1045" s="31" t="s">
        <v>652</v>
      </c>
      <c r="F1045" s="4" t="s">
        <v>81</v>
      </c>
      <c r="G1045" s="7">
        <v>82543.899999999994</v>
      </c>
      <c r="H1045" s="7">
        <v>82543.899999999994</v>
      </c>
      <c r="I1045" s="7">
        <f t="shared" si="240"/>
        <v>100</v>
      </c>
    </row>
    <row r="1046" spans="1:9" ht="31.5" x14ac:dyDescent="0.25">
      <c r="A1046" s="80" t="s">
        <v>44</v>
      </c>
      <c r="B1046" s="4"/>
      <c r="C1046" s="4" t="s">
        <v>105</v>
      </c>
      <c r="D1046" s="4" t="s">
        <v>36</v>
      </c>
      <c r="E1046" s="31" t="s">
        <v>652</v>
      </c>
      <c r="F1046" s="4" t="s">
        <v>83</v>
      </c>
      <c r="G1046" s="7">
        <v>62321</v>
      </c>
      <c r="H1046" s="7">
        <v>57838.2</v>
      </c>
      <c r="I1046" s="7">
        <f t="shared" si="240"/>
        <v>92.806919016061997</v>
      </c>
    </row>
    <row r="1047" spans="1:9" x14ac:dyDescent="0.25">
      <c r="A1047" s="80" t="s">
        <v>18</v>
      </c>
      <c r="B1047" s="4"/>
      <c r="C1047" s="4" t="s">
        <v>105</v>
      </c>
      <c r="D1047" s="4" t="s">
        <v>36</v>
      </c>
      <c r="E1047" s="31" t="s">
        <v>652</v>
      </c>
      <c r="F1047" s="4" t="s">
        <v>88</v>
      </c>
      <c r="G1047" s="7">
        <v>5974.4</v>
      </c>
      <c r="H1047" s="7">
        <v>5974.4</v>
      </c>
      <c r="I1047" s="7">
        <f t="shared" si="240"/>
        <v>100</v>
      </c>
    </row>
    <row r="1048" spans="1:9" ht="31.5" x14ac:dyDescent="0.25">
      <c r="A1048" s="80" t="s">
        <v>531</v>
      </c>
      <c r="B1048" s="4"/>
      <c r="C1048" s="4" t="s">
        <v>105</v>
      </c>
      <c r="D1048" s="4" t="s">
        <v>36</v>
      </c>
      <c r="E1048" s="22" t="s">
        <v>653</v>
      </c>
      <c r="F1048" s="22"/>
      <c r="G1048" s="7">
        <f>G1049+G1050+G1051</f>
        <v>15359.599999999999</v>
      </c>
      <c r="H1048" s="7">
        <f>H1049+H1050+H1051</f>
        <v>14780.699999999999</v>
      </c>
      <c r="I1048" s="7">
        <f t="shared" si="240"/>
        <v>96.231021641188576</v>
      </c>
    </row>
    <row r="1049" spans="1:9" ht="47.25" x14ac:dyDescent="0.25">
      <c r="A1049" s="2" t="s">
        <v>43</v>
      </c>
      <c r="B1049" s="4"/>
      <c r="C1049" s="4" t="s">
        <v>105</v>
      </c>
      <c r="D1049" s="4" t="s">
        <v>36</v>
      </c>
      <c r="E1049" s="22" t="s">
        <v>653</v>
      </c>
      <c r="F1049" s="22">
        <v>100</v>
      </c>
      <c r="G1049" s="79">
        <v>8326.2999999999993</v>
      </c>
      <c r="H1049" s="79">
        <v>8326.2999999999993</v>
      </c>
      <c r="I1049" s="7">
        <f t="shared" si="240"/>
        <v>100</v>
      </c>
    </row>
    <row r="1050" spans="1:9" ht="31.5" x14ac:dyDescent="0.25">
      <c r="A1050" s="80" t="s">
        <v>44</v>
      </c>
      <c r="B1050" s="4"/>
      <c r="C1050" s="4" t="s">
        <v>105</v>
      </c>
      <c r="D1050" s="4" t="s">
        <v>36</v>
      </c>
      <c r="E1050" s="22" t="s">
        <v>653</v>
      </c>
      <c r="F1050" s="22">
        <v>200</v>
      </c>
      <c r="G1050" s="79">
        <v>6200</v>
      </c>
      <c r="H1050" s="79">
        <v>5621.1</v>
      </c>
      <c r="I1050" s="7">
        <f t="shared" si="240"/>
        <v>90.66290322580646</v>
      </c>
    </row>
    <row r="1051" spans="1:9" x14ac:dyDescent="0.25">
      <c r="A1051" s="80" t="s">
        <v>18</v>
      </c>
      <c r="B1051" s="4"/>
      <c r="C1051" s="4" t="s">
        <v>105</v>
      </c>
      <c r="D1051" s="4" t="s">
        <v>36</v>
      </c>
      <c r="E1051" s="22" t="s">
        <v>653</v>
      </c>
      <c r="F1051" s="22">
        <v>800</v>
      </c>
      <c r="G1051" s="79">
        <v>833.3</v>
      </c>
      <c r="H1051" s="79">
        <v>833.3</v>
      </c>
      <c r="I1051" s="7">
        <f t="shared" si="240"/>
        <v>100</v>
      </c>
    </row>
    <row r="1052" spans="1:9" x14ac:dyDescent="0.25">
      <c r="A1052" s="53" t="s">
        <v>931</v>
      </c>
      <c r="B1052" s="4"/>
      <c r="C1052" s="4" t="s">
        <v>105</v>
      </c>
      <c r="D1052" s="4" t="s">
        <v>36</v>
      </c>
      <c r="E1052" s="6" t="s">
        <v>654</v>
      </c>
      <c r="F1052" s="4"/>
      <c r="G1052" s="7">
        <f t="shared" ref="G1052:H1052" si="242">G1057+G1053+G1055</f>
        <v>2796.3</v>
      </c>
      <c r="H1052" s="7">
        <f t="shared" si="242"/>
        <v>2796.3</v>
      </c>
      <c r="I1052" s="7">
        <f t="shared" si="240"/>
        <v>100</v>
      </c>
    </row>
    <row r="1053" spans="1:9" ht="47.25" x14ac:dyDescent="0.25">
      <c r="A1053" s="80" t="s">
        <v>795</v>
      </c>
      <c r="B1053" s="4"/>
      <c r="C1053" s="4" t="s">
        <v>105</v>
      </c>
      <c r="D1053" s="4" t="s">
        <v>36</v>
      </c>
      <c r="E1053" s="6" t="s">
        <v>712</v>
      </c>
      <c r="F1053" s="4"/>
      <c r="G1053" s="7">
        <f>SUM(G1054)</f>
        <v>1578.7</v>
      </c>
      <c r="H1053" s="7">
        <f t="shared" ref="H1053" si="243">SUM(H1054)</f>
        <v>1578.7</v>
      </c>
      <c r="I1053" s="7">
        <f t="shared" si="240"/>
        <v>100</v>
      </c>
    </row>
    <row r="1054" spans="1:9" ht="31.5" x14ac:dyDescent="0.25">
      <c r="A1054" s="80" t="s">
        <v>44</v>
      </c>
      <c r="B1054" s="4"/>
      <c r="C1054" s="4" t="s">
        <v>105</v>
      </c>
      <c r="D1054" s="4" t="s">
        <v>36</v>
      </c>
      <c r="E1054" s="6" t="s">
        <v>712</v>
      </c>
      <c r="F1054" s="4" t="s">
        <v>83</v>
      </c>
      <c r="G1054" s="79">
        <v>1578.7</v>
      </c>
      <c r="H1054" s="79">
        <v>1578.7</v>
      </c>
      <c r="I1054" s="7">
        <f t="shared" si="240"/>
        <v>100</v>
      </c>
    </row>
    <row r="1055" spans="1:9" ht="47.25" hidden="1" x14ac:dyDescent="0.25">
      <c r="A1055" s="80" t="s">
        <v>848</v>
      </c>
      <c r="B1055" s="4"/>
      <c r="C1055" s="4" t="s">
        <v>105</v>
      </c>
      <c r="D1055" s="4" t="s">
        <v>36</v>
      </c>
      <c r="E1055" s="6" t="s">
        <v>849</v>
      </c>
      <c r="F1055" s="4"/>
      <c r="G1055" s="79">
        <f>SUM(G1056)</f>
        <v>0</v>
      </c>
      <c r="H1055" s="79">
        <f t="shared" ref="H1055" si="244">SUM(H1056)</f>
        <v>0</v>
      </c>
      <c r="I1055" s="7"/>
    </row>
    <row r="1056" spans="1:9" ht="31.5" hidden="1" x14ac:dyDescent="0.25">
      <c r="A1056" s="80" t="s">
        <v>44</v>
      </c>
      <c r="B1056" s="4"/>
      <c r="C1056" s="4" t="s">
        <v>105</v>
      </c>
      <c r="D1056" s="4" t="s">
        <v>36</v>
      </c>
      <c r="E1056" s="6" t="s">
        <v>849</v>
      </c>
      <c r="F1056" s="4" t="s">
        <v>83</v>
      </c>
      <c r="G1056" s="79">
        <v>0</v>
      </c>
      <c r="H1056" s="79"/>
      <c r="I1056" s="7"/>
    </row>
    <row r="1057" spans="1:9" ht="31.5" x14ac:dyDescent="0.25">
      <c r="A1057" s="80" t="s">
        <v>437</v>
      </c>
      <c r="B1057" s="4"/>
      <c r="C1057" s="4" t="s">
        <v>105</v>
      </c>
      <c r="D1057" s="4" t="s">
        <v>36</v>
      </c>
      <c r="E1057" s="6" t="s">
        <v>655</v>
      </c>
      <c r="F1057" s="4"/>
      <c r="G1057" s="7">
        <f t="shared" ref="G1057:H1057" si="245">G1058</f>
        <v>1217.5999999999999</v>
      </c>
      <c r="H1057" s="7">
        <f t="shared" si="245"/>
        <v>1217.5999999999999</v>
      </c>
      <c r="I1057" s="7">
        <f t="shared" si="240"/>
        <v>100</v>
      </c>
    </row>
    <row r="1058" spans="1:9" ht="31.5" x14ac:dyDescent="0.25">
      <c r="A1058" s="80" t="s">
        <v>216</v>
      </c>
      <c r="B1058" s="4"/>
      <c r="C1058" s="4" t="s">
        <v>105</v>
      </c>
      <c r="D1058" s="4" t="s">
        <v>36</v>
      </c>
      <c r="E1058" s="6" t="s">
        <v>655</v>
      </c>
      <c r="F1058" s="4" t="s">
        <v>114</v>
      </c>
      <c r="G1058" s="79">
        <v>1217.5999999999999</v>
      </c>
      <c r="H1058" s="79">
        <v>1217.5999999999999</v>
      </c>
      <c r="I1058" s="7">
        <f t="shared" si="240"/>
        <v>100</v>
      </c>
    </row>
    <row r="1059" spans="1:9" ht="31.5" x14ac:dyDescent="0.25">
      <c r="A1059" s="152" t="s">
        <v>997</v>
      </c>
      <c r="B1059" s="4"/>
      <c r="C1059" s="4" t="s">
        <v>105</v>
      </c>
      <c r="D1059" s="4" t="s">
        <v>36</v>
      </c>
      <c r="E1059" s="6" t="s">
        <v>996</v>
      </c>
      <c r="F1059" s="4"/>
      <c r="G1059" s="79">
        <f>SUM(G1060)</f>
        <v>2737.5</v>
      </c>
      <c r="H1059" s="79">
        <f t="shared" ref="H1059" si="246">SUM(H1060)</f>
        <v>2737.5</v>
      </c>
      <c r="I1059" s="7">
        <f t="shared" si="240"/>
        <v>100</v>
      </c>
    </row>
    <row r="1060" spans="1:9" ht="63" x14ac:dyDescent="0.25">
      <c r="A1060" s="152" t="s">
        <v>998</v>
      </c>
      <c r="B1060" s="4"/>
      <c r="C1060" s="4" t="s">
        <v>105</v>
      </c>
      <c r="D1060" s="4" t="s">
        <v>36</v>
      </c>
      <c r="E1060" s="6" t="s">
        <v>999</v>
      </c>
      <c r="F1060" s="4"/>
      <c r="G1060" s="79">
        <f>SUM(G1061:G1062)</f>
        <v>2737.5</v>
      </c>
      <c r="H1060" s="79">
        <f t="shared" ref="H1060" si="247">SUM(H1061:H1062)</f>
        <v>2737.5</v>
      </c>
      <c r="I1060" s="7">
        <f t="shared" si="240"/>
        <v>100</v>
      </c>
    </row>
    <row r="1061" spans="1:9" ht="47.25" x14ac:dyDescent="0.25">
      <c r="A1061" s="152" t="s">
        <v>43</v>
      </c>
      <c r="B1061" s="4"/>
      <c r="C1061" s="4" t="s">
        <v>105</v>
      </c>
      <c r="D1061" s="4" t="s">
        <v>36</v>
      </c>
      <c r="E1061" s="6" t="s">
        <v>999</v>
      </c>
      <c r="F1061" s="4" t="s">
        <v>81</v>
      </c>
      <c r="G1061" s="79">
        <v>1067.2</v>
      </c>
      <c r="H1061" s="79">
        <v>1067.2</v>
      </c>
      <c r="I1061" s="7">
        <f t="shared" si="240"/>
        <v>100</v>
      </c>
    </row>
    <row r="1062" spans="1:9" ht="31.5" x14ac:dyDescent="0.25">
      <c r="A1062" s="152" t="s">
        <v>216</v>
      </c>
      <c r="B1062" s="4"/>
      <c r="C1062" s="4" t="s">
        <v>105</v>
      </c>
      <c r="D1062" s="4" t="s">
        <v>36</v>
      </c>
      <c r="E1062" s="6" t="s">
        <v>999</v>
      </c>
      <c r="F1062" s="4" t="s">
        <v>114</v>
      </c>
      <c r="G1062" s="79">
        <v>1670.3</v>
      </c>
      <c r="H1062" s="79">
        <v>1670.3</v>
      </c>
      <c r="I1062" s="7">
        <f t="shared" si="240"/>
        <v>100</v>
      </c>
    </row>
    <row r="1063" spans="1:9" ht="47.25" x14ac:dyDescent="0.25">
      <c r="A1063" s="80" t="s">
        <v>568</v>
      </c>
      <c r="B1063" s="4"/>
      <c r="C1063" s="4" t="s">
        <v>105</v>
      </c>
      <c r="D1063" s="4" t="s">
        <v>36</v>
      </c>
      <c r="E1063" s="31" t="s">
        <v>315</v>
      </c>
      <c r="F1063" s="4"/>
      <c r="G1063" s="7">
        <f>G1064+G1072</f>
        <v>30463.700000000004</v>
      </c>
      <c r="H1063" s="7">
        <f t="shared" ref="H1063" si="248">H1064+H1072</f>
        <v>30461.700000000004</v>
      </c>
      <c r="I1063" s="7">
        <f t="shared" si="240"/>
        <v>99.993434809297625</v>
      </c>
    </row>
    <row r="1064" spans="1:9" x14ac:dyDescent="0.25">
      <c r="A1064" s="80" t="s">
        <v>27</v>
      </c>
      <c r="B1064" s="4"/>
      <c r="C1064" s="4" t="s">
        <v>105</v>
      </c>
      <c r="D1064" s="4" t="s">
        <v>36</v>
      </c>
      <c r="E1064" s="31" t="s">
        <v>316</v>
      </c>
      <c r="F1064" s="4"/>
      <c r="G1064" s="7">
        <f>SUM(G1065:G1067)+G1069</f>
        <v>29858.300000000003</v>
      </c>
      <c r="H1064" s="7">
        <f t="shared" ref="H1064" si="249">SUM(H1065:H1067)+H1069</f>
        <v>29856.300000000003</v>
      </c>
      <c r="I1064" s="7">
        <f t="shared" si="240"/>
        <v>99.993301695006082</v>
      </c>
    </row>
    <row r="1065" spans="1:9" ht="31.5" x14ac:dyDescent="0.25">
      <c r="A1065" s="80" t="s">
        <v>44</v>
      </c>
      <c r="B1065" s="4"/>
      <c r="C1065" s="4" t="s">
        <v>105</v>
      </c>
      <c r="D1065" s="4" t="s">
        <v>36</v>
      </c>
      <c r="E1065" s="31" t="s">
        <v>316</v>
      </c>
      <c r="F1065" s="4" t="s">
        <v>83</v>
      </c>
      <c r="G1065" s="79">
        <v>14578.5</v>
      </c>
      <c r="H1065" s="79">
        <v>14576.5</v>
      </c>
      <c r="I1065" s="7">
        <f t="shared" si="240"/>
        <v>99.98628116747264</v>
      </c>
    </row>
    <row r="1066" spans="1:9" ht="31.5" x14ac:dyDescent="0.25">
      <c r="A1066" s="80" t="s">
        <v>216</v>
      </c>
      <c r="B1066" s="4"/>
      <c r="C1066" s="4" t="s">
        <v>105</v>
      </c>
      <c r="D1066" s="4" t="s">
        <v>36</v>
      </c>
      <c r="E1066" s="31" t="s">
        <v>316</v>
      </c>
      <c r="F1066" s="4" t="s">
        <v>114</v>
      </c>
      <c r="G1066" s="79">
        <v>13613.4</v>
      </c>
      <c r="H1066" s="79">
        <v>13613.4</v>
      </c>
      <c r="I1066" s="7">
        <f t="shared" si="240"/>
        <v>100</v>
      </c>
    </row>
    <row r="1067" spans="1:9" ht="31.5" x14ac:dyDescent="0.25">
      <c r="A1067" s="80" t="s">
        <v>658</v>
      </c>
      <c r="B1067" s="4"/>
      <c r="C1067" s="4" t="s">
        <v>105</v>
      </c>
      <c r="D1067" s="4" t="s">
        <v>36</v>
      </c>
      <c r="E1067" s="31" t="s">
        <v>659</v>
      </c>
      <c r="F1067" s="4"/>
      <c r="G1067" s="7">
        <f>G1068</f>
        <v>533.4</v>
      </c>
      <c r="H1067" s="7">
        <f>H1068</f>
        <v>533.4</v>
      </c>
      <c r="I1067" s="7">
        <f t="shared" si="240"/>
        <v>100</v>
      </c>
    </row>
    <row r="1068" spans="1:9" ht="31.5" x14ac:dyDescent="0.25">
      <c r="A1068" s="80" t="s">
        <v>44</v>
      </c>
      <c r="B1068" s="4"/>
      <c r="C1068" s="4" t="s">
        <v>105</v>
      </c>
      <c r="D1068" s="4" t="s">
        <v>36</v>
      </c>
      <c r="E1068" s="31" t="s">
        <v>659</v>
      </c>
      <c r="F1068" s="4" t="s">
        <v>83</v>
      </c>
      <c r="G1068" s="79">
        <v>533.4</v>
      </c>
      <c r="H1068" s="79">
        <v>533.4</v>
      </c>
      <c r="I1068" s="7">
        <f t="shared" si="240"/>
        <v>100</v>
      </c>
    </row>
    <row r="1069" spans="1:9" x14ac:dyDescent="0.25">
      <c r="A1069" s="111" t="s">
        <v>876</v>
      </c>
      <c r="B1069" s="4"/>
      <c r="C1069" s="4" t="s">
        <v>105</v>
      </c>
      <c r="D1069" s="4" t="s">
        <v>36</v>
      </c>
      <c r="E1069" s="31" t="s">
        <v>970</v>
      </c>
      <c r="F1069" s="4"/>
      <c r="G1069" s="79">
        <f>SUM(G1070)</f>
        <v>1133</v>
      </c>
      <c r="H1069" s="79">
        <f>SUM(H1070)</f>
        <v>1133</v>
      </c>
      <c r="I1069" s="7">
        <f t="shared" si="240"/>
        <v>100</v>
      </c>
    </row>
    <row r="1070" spans="1:9" ht="31.5" x14ac:dyDescent="0.25">
      <c r="A1070" s="111" t="s">
        <v>969</v>
      </c>
      <c r="B1070" s="4"/>
      <c r="C1070" s="4" t="s">
        <v>105</v>
      </c>
      <c r="D1070" s="4" t="s">
        <v>36</v>
      </c>
      <c r="E1070" s="31" t="s">
        <v>968</v>
      </c>
      <c r="F1070" s="4"/>
      <c r="G1070" s="79">
        <f>SUM(G1071)</f>
        <v>1133</v>
      </c>
      <c r="H1070" s="79">
        <f>SUM(H1071)</f>
        <v>1133</v>
      </c>
      <c r="I1070" s="7">
        <f t="shared" si="240"/>
        <v>100</v>
      </c>
    </row>
    <row r="1071" spans="1:9" ht="31.5" x14ac:dyDescent="0.25">
      <c r="A1071" s="111" t="s">
        <v>44</v>
      </c>
      <c r="B1071" s="4"/>
      <c r="C1071" s="4" t="s">
        <v>105</v>
      </c>
      <c r="D1071" s="4" t="s">
        <v>36</v>
      </c>
      <c r="E1071" s="31" t="s">
        <v>968</v>
      </c>
      <c r="F1071" s="4" t="s">
        <v>83</v>
      </c>
      <c r="G1071" s="79">
        <v>1133</v>
      </c>
      <c r="H1071" s="79">
        <v>1133</v>
      </c>
      <c r="I1071" s="7">
        <f t="shared" si="240"/>
        <v>100</v>
      </c>
    </row>
    <row r="1072" spans="1:9" x14ac:dyDescent="0.25">
      <c r="A1072" s="80" t="s">
        <v>246</v>
      </c>
      <c r="B1072" s="4"/>
      <c r="C1072" s="4" t="s">
        <v>105</v>
      </c>
      <c r="D1072" s="4" t="s">
        <v>36</v>
      </c>
      <c r="E1072" s="31" t="s">
        <v>662</v>
      </c>
      <c r="F1072" s="4"/>
      <c r="G1072" s="7">
        <f>SUM(G1073)</f>
        <v>605.4</v>
      </c>
      <c r="H1072" s="7">
        <f t="shared" ref="H1072" si="250">SUM(H1073)</f>
        <v>605.4</v>
      </c>
      <c r="I1072" s="7">
        <f t="shared" si="240"/>
        <v>100</v>
      </c>
    </row>
    <row r="1073" spans="1:9" ht="31.5" customHeight="1" x14ac:dyDescent="0.25">
      <c r="A1073" s="80" t="s">
        <v>658</v>
      </c>
      <c r="B1073" s="4"/>
      <c r="C1073" s="4" t="s">
        <v>105</v>
      </c>
      <c r="D1073" s="4" t="s">
        <v>36</v>
      </c>
      <c r="E1073" s="31" t="s">
        <v>660</v>
      </c>
      <c r="F1073" s="4"/>
      <c r="G1073" s="7">
        <f>SUM(G1074)</f>
        <v>605.4</v>
      </c>
      <c r="H1073" s="7">
        <f t="shared" ref="H1073" si="251">SUM(H1074)</f>
        <v>605.4</v>
      </c>
      <c r="I1073" s="7">
        <f t="shared" si="240"/>
        <v>100</v>
      </c>
    </row>
    <row r="1074" spans="1:9" ht="31.5" customHeight="1" x14ac:dyDescent="0.25">
      <c r="A1074" s="80" t="s">
        <v>216</v>
      </c>
      <c r="B1074" s="4"/>
      <c r="C1074" s="4" t="s">
        <v>105</v>
      </c>
      <c r="D1074" s="4" t="s">
        <v>36</v>
      </c>
      <c r="E1074" s="31" t="s">
        <v>660</v>
      </c>
      <c r="F1074" s="4" t="s">
        <v>114</v>
      </c>
      <c r="G1074" s="79">
        <v>605.4</v>
      </c>
      <c r="H1074" s="79">
        <v>605.4</v>
      </c>
      <c r="I1074" s="7">
        <f t="shared" si="240"/>
        <v>100</v>
      </c>
    </row>
    <row r="1075" spans="1:9" ht="31.5" x14ac:dyDescent="0.25">
      <c r="A1075" s="80" t="s">
        <v>932</v>
      </c>
      <c r="B1075" s="4"/>
      <c r="C1075" s="4" t="s">
        <v>105</v>
      </c>
      <c r="D1075" s="4" t="s">
        <v>36</v>
      </c>
      <c r="E1075" s="31" t="s">
        <v>783</v>
      </c>
      <c r="F1075" s="4"/>
      <c r="G1075" s="7">
        <f t="shared" ref="G1075:H1076" si="252">G1076</f>
        <v>60</v>
      </c>
      <c r="H1075" s="7">
        <f t="shared" si="252"/>
        <v>60</v>
      </c>
      <c r="I1075" s="7">
        <f t="shared" si="240"/>
        <v>100</v>
      </c>
    </row>
    <row r="1076" spans="1:9" x14ac:dyDescent="0.25">
      <c r="A1076" s="80" t="s">
        <v>27</v>
      </c>
      <c r="B1076" s="4"/>
      <c r="C1076" s="4" t="s">
        <v>105</v>
      </c>
      <c r="D1076" s="4" t="s">
        <v>36</v>
      </c>
      <c r="E1076" s="31" t="s">
        <v>784</v>
      </c>
      <c r="F1076" s="4"/>
      <c r="G1076" s="7">
        <f t="shared" si="252"/>
        <v>60</v>
      </c>
      <c r="H1076" s="7">
        <f t="shared" si="252"/>
        <v>60</v>
      </c>
      <c r="I1076" s="7">
        <f t="shared" si="240"/>
        <v>100</v>
      </c>
    </row>
    <row r="1077" spans="1:9" ht="31.5" x14ac:dyDescent="0.25">
      <c r="A1077" s="80" t="s">
        <v>44</v>
      </c>
      <c r="B1077" s="4"/>
      <c r="C1077" s="4" t="s">
        <v>105</v>
      </c>
      <c r="D1077" s="4" t="s">
        <v>36</v>
      </c>
      <c r="E1077" s="31" t="s">
        <v>784</v>
      </c>
      <c r="F1077" s="4" t="s">
        <v>83</v>
      </c>
      <c r="G1077" s="79">
        <v>60</v>
      </c>
      <c r="H1077" s="79">
        <v>60</v>
      </c>
      <c r="I1077" s="7">
        <f t="shared" si="240"/>
        <v>100</v>
      </c>
    </row>
    <row r="1078" spans="1:9" x14ac:dyDescent="0.25">
      <c r="A1078" s="80" t="s">
        <v>106</v>
      </c>
      <c r="B1078" s="4"/>
      <c r="C1078" s="4" t="s">
        <v>105</v>
      </c>
      <c r="D1078" s="4" t="s">
        <v>46</v>
      </c>
      <c r="E1078" s="4"/>
      <c r="F1078" s="4"/>
      <c r="G1078" s="7">
        <f>G1079</f>
        <v>121038.49999999999</v>
      </c>
      <c r="H1078" s="7">
        <f>H1079</f>
        <v>121038.49999999999</v>
      </c>
      <c r="I1078" s="7">
        <f t="shared" si="240"/>
        <v>100</v>
      </c>
    </row>
    <row r="1079" spans="1:9" ht="31.5" x14ac:dyDescent="0.25">
      <c r="A1079" s="80" t="s">
        <v>565</v>
      </c>
      <c r="B1079" s="4"/>
      <c r="C1079" s="4" t="s">
        <v>105</v>
      </c>
      <c r="D1079" s="4" t="s">
        <v>46</v>
      </c>
      <c r="E1079" s="49" t="s">
        <v>304</v>
      </c>
      <c r="F1079" s="4"/>
      <c r="G1079" s="7">
        <f>SUM(G1080)+G1090</f>
        <v>121038.49999999999</v>
      </c>
      <c r="H1079" s="7">
        <f>SUM(H1080)+H1090</f>
        <v>121038.49999999999</v>
      </c>
      <c r="I1079" s="7">
        <f t="shared" si="240"/>
        <v>100</v>
      </c>
    </row>
    <row r="1080" spans="1:9" ht="31.5" x14ac:dyDescent="0.25">
      <c r="A1080" s="80" t="s">
        <v>718</v>
      </c>
      <c r="B1080" s="4"/>
      <c r="C1080" s="4" t="s">
        <v>105</v>
      </c>
      <c r="D1080" s="4" t="s">
        <v>46</v>
      </c>
      <c r="E1080" s="31" t="s">
        <v>622</v>
      </c>
      <c r="F1080" s="4"/>
      <c r="G1080" s="7">
        <f>SUM(G1081+G1084)+G1087</f>
        <v>120407.59999999999</v>
      </c>
      <c r="H1080" s="7">
        <f t="shared" ref="H1080" si="253">SUM(H1081+H1084)+H1087</f>
        <v>120407.59999999999</v>
      </c>
      <c r="I1080" s="7">
        <f t="shared" si="240"/>
        <v>100</v>
      </c>
    </row>
    <row r="1081" spans="1:9" x14ac:dyDescent="0.25">
      <c r="A1081" s="80" t="s">
        <v>27</v>
      </c>
      <c r="B1081" s="4"/>
      <c r="C1081" s="4" t="s">
        <v>105</v>
      </c>
      <c r="D1081" s="4" t="s">
        <v>46</v>
      </c>
      <c r="E1081" s="6" t="s">
        <v>623</v>
      </c>
      <c r="F1081" s="4"/>
      <c r="G1081" s="7">
        <f t="shared" ref="G1081:H1082" si="254">G1082</f>
        <v>2949.4</v>
      </c>
      <c r="H1081" s="7">
        <f t="shared" si="254"/>
        <v>2949.4</v>
      </c>
      <c r="I1081" s="7">
        <f t="shared" si="240"/>
        <v>100</v>
      </c>
    </row>
    <row r="1082" spans="1:9" x14ac:dyDescent="0.25">
      <c r="A1082" s="80" t="s">
        <v>318</v>
      </c>
      <c r="B1082" s="4"/>
      <c r="C1082" s="4" t="s">
        <v>105</v>
      </c>
      <c r="D1082" s="4" t="s">
        <v>46</v>
      </c>
      <c r="E1082" s="49" t="s">
        <v>637</v>
      </c>
      <c r="F1082" s="4"/>
      <c r="G1082" s="7">
        <f t="shared" si="254"/>
        <v>2949.4</v>
      </c>
      <c r="H1082" s="7">
        <f t="shared" si="254"/>
        <v>2949.4</v>
      </c>
      <c r="I1082" s="7">
        <f t="shared" si="240"/>
        <v>100</v>
      </c>
    </row>
    <row r="1083" spans="1:9" ht="31.5" x14ac:dyDescent="0.25">
      <c r="A1083" s="80" t="s">
        <v>216</v>
      </c>
      <c r="B1083" s="4"/>
      <c r="C1083" s="4" t="s">
        <v>105</v>
      </c>
      <c r="D1083" s="4" t="s">
        <v>46</v>
      </c>
      <c r="E1083" s="49" t="s">
        <v>637</v>
      </c>
      <c r="F1083" s="4" t="s">
        <v>114</v>
      </c>
      <c r="G1083" s="7">
        <v>2949.4</v>
      </c>
      <c r="H1083" s="7">
        <v>2949.4</v>
      </c>
      <c r="I1083" s="7">
        <f t="shared" si="240"/>
        <v>100</v>
      </c>
    </row>
    <row r="1084" spans="1:9" ht="47.25" x14ac:dyDescent="0.25">
      <c r="A1084" s="80" t="s">
        <v>21</v>
      </c>
      <c r="B1084" s="4"/>
      <c r="C1084" s="4" t="s">
        <v>105</v>
      </c>
      <c r="D1084" s="4" t="s">
        <v>46</v>
      </c>
      <c r="E1084" s="6" t="s">
        <v>632</v>
      </c>
      <c r="F1084" s="4"/>
      <c r="G1084" s="7">
        <f>SUM(G1085)</f>
        <v>117458.2</v>
      </c>
      <c r="H1084" s="7">
        <f>SUM(H1085)</f>
        <v>117458.2</v>
      </c>
      <c r="I1084" s="7">
        <f t="shared" si="240"/>
        <v>100</v>
      </c>
    </row>
    <row r="1085" spans="1:9" x14ac:dyDescent="0.25">
      <c r="A1085" s="80" t="s">
        <v>318</v>
      </c>
      <c r="B1085" s="4"/>
      <c r="C1085" s="4" t="s">
        <v>105</v>
      </c>
      <c r="D1085" s="4" t="s">
        <v>46</v>
      </c>
      <c r="E1085" s="6" t="s">
        <v>635</v>
      </c>
      <c r="F1085" s="4"/>
      <c r="G1085" s="7">
        <f>G1086</f>
        <v>117458.2</v>
      </c>
      <c r="H1085" s="7">
        <f>H1086</f>
        <v>117458.2</v>
      </c>
      <c r="I1085" s="7">
        <f t="shared" si="240"/>
        <v>100</v>
      </c>
    </row>
    <row r="1086" spans="1:9" ht="31.5" x14ac:dyDescent="0.25">
      <c r="A1086" s="80" t="s">
        <v>216</v>
      </c>
      <c r="B1086" s="4"/>
      <c r="C1086" s="4" t="s">
        <v>105</v>
      </c>
      <c r="D1086" s="4" t="s">
        <v>46</v>
      </c>
      <c r="E1086" s="6" t="s">
        <v>635</v>
      </c>
      <c r="F1086" s="4" t="s">
        <v>114</v>
      </c>
      <c r="G1086" s="7">
        <v>117458.2</v>
      </c>
      <c r="H1086" s="7">
        <v>117458.2</v>
      </c>
      <c r="I1086" s="7">
        <f t="shared" si="240"/>
        <v>100</v>
      </c>
    </row>
    <row r="1087" spans="1:9" hidden="1" x14ac:dyDescent="0.25">
      <c r="A1087" s="80" t="s">
        <v>313</v>
      </c>
      <c r="B1087" s="4"/>
      <c r="C1087" s="4" t="s">
        <v>105</v>
      </c>
      <c r="D1087" s="4" t="s">
        <v>46</v>
      </c>
      <c r="E1087" s="22" t="s">
        <v>746</v>
      </c>
      <c r="F1087" s="4"/>
      <c r="G1087" s="7">
        <f>SUM(G1088)</f>
        <v>0</v>
      </c>
      <c r="H1087" s="7">
        <f t="shared" ref="H1087" si="255">SUM(H1088)</f>
        <v>0</v>
      </c>
      <c r="I1087" s="7" t="e">
        <f t="shared" si="240"/>
        <v>#DIV/0!</v>
      </c>
    </row>
    <row r="1088" spans="1:9" hidden="1" x14ac:dyDescent="0.25">
      <c r="A1088" s="80" t="s">
        <v>318</v>
      </c>
      <c r="B1088" s="4"/>
      <c r="C1088" s="4" t="s">
        <v>105</v>
      </c>
      <c r="D1088" s="4" t="s">
        <v>46</v>
      </c>
      <c r="E1088" s="22" t="s">
        <v>755</v>
      </c>
      <c r="F1088" s="4"/>
      <c r="G1088" s="7">
        <f>SUM(G1089)</f>
        <v>0</v>
      </c>
      <c r="H1088" s="7">
        <f t="shared" ref="H1088" si="256">SUM(H1089)</f>
        <v>0</v>
      </c>
      <c r="I1088" s="7" t="e">
        <f t="shared" si="240"/>
        <v>#DIV/0!</v>
      </c>
    </row>
    <row r="1089" spans="1:9" ht="31.5" hidden="1" x14ac:dyDescent="0.25">
      <c r="A1089" s="80" t="s">
        <v>216</v>
      </c>
      <c r="B1089" s="4"/>
      <c r="C1089" s="4" t="s">
        <v>105</v>
      </c>
      <c r="D1089" s="4" t="s">
        <v>46</v>
      </c>
      <c r="E1089" s="22" t="s">
        <v>755</v>
      </c>
      <c r="F1089" s="4" t="s">
        <v>114</v>
      </c>
      <c r="G1089" s="7">
        <v>0</v>
      </c>
      <c r="H1089" s="7">
        <v>0</v>
      </c>
      <c r="I1089" s="7" t="e">
        <f t="shared" ref="I1089:I1152" si="257">SUM(H1089/G1089*100)</f>
        <v>#DIV/0!</v>
      </c>
    </row>
    <row r="1090" spans="1:9" ht="47.25" x14ac:dyDescent="0.25">
      <c r="A1090" s="80" t="s">
        <v>568</v>
      </c>
      <c r="B1090" s="4"/>
      <c r="C1090" s="4" t="s">
        <v>105</v>
      </c>
      <c r="D1090" s="4" t="s">
        <v>46</v>
      </c>
      <c r="E1090" s="31" t="s">
        <v>315</v>
      </c>
      <c r="F1090" s="4"/>
      <c r="G1090" s="7">
        <f>SUM(G1091)+G1093</f>
        <v>630.9</v>
      </c>
      <c r="H1090" s="7">
        <f t="shared" ref="H1090" si="258">SUM(H1091)+H1093</f>
        <v>630.9</v>
      </c>
      <c r="I1090" s="7">
        <f t="shared" si="257"/>
        <v>100</v>
      </c>
    </row>
    <row r="1091" spans="1:9" x14ac:dyDescent="0.25">
      <c r="A1091" s="80" t="s">
        <v>27</v>
      </c>
      <c r="B1091" s="4"/>
      <c r="C1091" s="4" t="s">
        <v>105</v>
      </c>
      <c r="D1091" s="4" t="s">
        <v>46</v>
      </c>
      <c r="E1091" s="31" t="s">
        <v>316</v>
      </c>
      <c r="F1091" s="4"/>
      <c r="G1091" s="7">
        <f t="shared" ref="G1091:H1091" si="259">SUM(G1092)</f>
        <v>630.9</v>
      </c>
      <c r="H1091" s="7">
        <f t="shared" si="259"/>
        <v>630.9</v>
      </c>
      <c r="I1091" s="7">
        <f t="shared" si="257"/>
        <v>100</v>
      </c>
    </row>
    <row r="1092" spans="1:9" ht="31.5" x14ac:dyDescent="0.25">
      <c r="A1092" s="80" t="s">
        <v>216</v>
      </c>
      <c r="B1092" s="4"/>
      <c r="C1092" s="4" t="s">
        <v>105</v>
      </c>
      <c r="D1092" s="4" t="s">
        <v>46</v>
      </c>
      <c r="E1092" s="31" t="s">
        <v>316</v>
      </c>
      <c r="F1092" s="4" t="s">
        <v>114</v>
      </c>
      <c r="G1092" s="7">
        <v>630.9</v>
      </c>
      <c r="H1092" s="7">
        <v>630.9</v>
      </c>
      <c r="I1092" s="7">
        <f t="shared" si="257"/>
        <v>100</v>
      </c>
    </row>
    <row r="1093" spans="1:9" hidden="1" x14ac:dyDescent="0.25">
      <c r="A1093" s="80" t="s">
        <v>142</v>
      </c>
      <c r="B1093" s="4"/>
      <c r="C1093" s="4" t="s">
        <v>105</v>
      </c>
      <c r="D1093" s="4" t="s">
        <v>46</v>
      </c>
      <c r="E1093" s="22" t="s">
        <v>639</v>
      </c>
      <c r="F1093" s="22"/>
      <c r="G1093" s="7">
        <f>G1095</f>
        <v>0</v>
      </c>
      <c r="H1093" s="7">
        <f>H1095</f>
        <v>0</v>
      </c>
      <c r="I1093" s="7" t="e">
        <f t="shared" si="257"/>
        <v>#DIV/0!</v>
      </c>
    </row>
    <row r="1094" spans="1:9" ht="31.5" hidden="1" x14ac:dyDescent="0.25">
      <c r="A1094" s="80" t="s">
        <v>641</v>
      </c>
      <c r="B1094" s="4"/>
      <c r="C1094" s="4" t="s">
        <v>105</v>
      </c>
      <c r="D1094" s="4" t="s">
        <v>46</v>
      </c>
      <c r="E1094" s="31" t="s">
        <v>661</v>
      </c>
      <c r="F1094" s="22"/>
      <c r="G1094" s="7">
        <f>SUM(G1095)</f>
        <v>0</v>
      </c>
      <c r="H1094" s="7">
        <f t="shared" ref="H1094:H1095" si="260">SUM(H1095)</f>
        <v>0</v>
      </c>
      <c r="I1094" s="7" t="e">
        <f t="shared" si="257"/>
        <v>#DIV/0!</v>
      </c>
    </row>
    <row r="1095" spans="1:9" ht="31.5" hidden="1" x14ac:dyDescent="0.25">
      <c r="A1095" s="32" t="s">
        <v>663</v>
      </c>
      <c r="B1095" s="4"/>
      <c r="C1095" s="4" t="s">
        <v>105</v>
      </c>
      <c r="D1095" s="4" t="s">
        <v>46</v>
      </c>
      <c r="E1095" s="31" t="s">
        <v>664</v>
      </c>
      <c r="F1095" s="50"/>
      <c r="G1095" s="52">
        <f>SUM(G1096)</f>
        <v>0</v>
      </c>
      <c r="H1095" s="52">
        <f t="shared" si="260"/>
        <v>0</v>
      </c>
      <c r="I1095" s="7" t="e">
        <f t="shared" si="257"/>
        <v>#DIV/0!</v>
      </c>
    </row>
    <row r="1096" spans="1:9" ht="31.5" hidden="1" x14ac:dyDescent="0.25">
      <c r="A1096" s="80" t="s">
        <v>216</v>
      </c>
      <c r="B1096" s="4"/>
      <c r="C1096" s="4" t="s">
        <v>105</v>
      </c>
      <c r="D1096" s="4" t="s">
        <v>46</v>
      </c>
      <c r="E1096" s="31" t="s">
        <v>664</v>
      </c>
      <c r="F1096" s="50" t="s">
        <v>114</v>
      </c>
      <c r="G1096" s="52"/>
      <c r="H1096" s="52"/>
      <c r="I1096" s="7" t="e">
        <f t="shared" si="257"/>
        <v>#DIV/0!</v>
      </c>
    </row>
    <row r="1097" spans="1:9" x14ac:dyDescent="0.25">
      <c r="A1097" s="2" t="s">
        <v>741</v>
      </c>
      <c r="B1097" s="4"/>
      <c r="C1097" s="4" t="s">
        <v>105</v>
      </c>
      <c r="D1097" s="4" t="s">
        <v>159</v>
      </c>
      <c r="E1097" s="31"/>
      <c r="F1097" s="50"/>
      <c r="G1097" s="52">
        <f>SUM(G1098)</f>
        <v>30.200000000000003</v>
      </c>
      <c r="H1097" s="52">
        <f t="shared" ref="H1097:H1100" si="261">SUM(H1098)</f>
        <v>30.200000000000003</v>
      </c>
      <c r="I1097" s="7">
        <f t="shared" si="257"/>
        <v>100</v>
      </c>
    </row>
    <row r="1098" spans="1:9" ht="31.5" x14ac:dyDescent="0.25">
      <c r="A1098" s="80" t="s">
        <v>565</v>
      </c>
      <c r="B1098" s="4"/>
      <c r="C1098" s="4" t="s">
        <v>105</v>
      </c>
      <c r="D1098" s="4" t="s">
        <v>159</v>
      </c>
      <c r="E1098" s="31" t="s">
        <v>304</v>
      </c>
      <c r="F1098" s="50"/>
      <c r="G1098" s="52">
        <f>SUM(G1099)</f>
        <v>30.200000000000003</v>
      </c>
      <c r="H1098" s="52">
        <f t="shared" si="261"/>
        <v>30.200000000000003</v>
      </c>
      <c r="I1098" s="7">
        <f t="shared" si="257"/>
        <v>100</v>
      </c>
    </row>
    <row r="1099" spans="1:9" ht="47.25" x14ac:dyDescent="0.25">
      <c r="A1099" s="80" t="s">
        <v>933</v>
      </c>
      <c r="B1099" s="4"/>
      <c r="C1099" s="4" t="s">
        <v>105</v>
      </c>
      <c r="D1099" s="4" t="s">
        <v>159</v>
      </c>
      <c r="E1099" s="31" t="s">
        <v>330</v>
      </c>
      <c r="F1099" s="50"/>
      <c r="G1099" s="52">
        <f>SUM(G1100)+G1102</f>
        <v>30.200000000000003</v>
      </c>
      <c r="H1099" s="52">
        <f t="shared" ref="H1099" si="262">SUM(H1100)+H1102</f>
        <v>30.200000000000003</v>
      </c>
      <c r="I1099" s="7">
        <f t="shared" si="257"/>
        <v>100</v>
      </c>
    </row>
    <row r="1100" spans="1:9" ht="31.5" x14ac:dyDescent="0.25">
      <c r="A1100" s="32" t="s">
        <v>466</v>
      </c>
      <c r="B1100" s="4"/>
      <c r="C1100" s="4" t="s">
        <v>105</v>
      </c>
      <c r="D1100" s="4" t="s">
        <v>159</v>
      </c>
      <c r="E1100" s="31" t="s">
        <v>467</v>
      </c>
      <c r="F1100" s="50"/>
      <c r="G1100" s="52">
        <f>SUM(G1101)</f>
        <v>11.6</v>
      </c>
      <c r="H1100" s="52">
        <f t="shared" si="261"/>
        <v>11.6</v>
      </c>
      <c r="I1100" s="7">
        <f t="shared" si="257"/>
        <v>100</v>
      </c>
    </row>
    <row r="1101" spans="1:9" ht="31.5" x14ac:dyDescent="0.25">
      <c r="A1101" s="80" t="s">
        <v>44</v>
      </c>
      <c r="B1101" s="4"/>
      <c r="C1101" s="4" t="s">
        <v>105</v>
      </c>
      <c r="D1101" s="4" t="s">
        <v>159</v>
      </c>
      <c r="E1101" s="31" t="s">
        <v>467</v>
      </c>
      <c r="F1101" s="50" t="s">
        <v>83</v>
      </c>
      <c r="G1101" s="52">
        <v>11.6</v>
      </c>
      <c r="H1101" s="52">
        <v>11.6</v>
      </c>
      <c r="I1101" s="7">
        <f t="shared" si="257"/>
        <v>100</v>
      </c>
    </row>
    <row r="1102" spans="1:9" ht="31.5" x14ac:dyDescent="0.25">
      <c r="A1102" s="54" t="s">
        <v>37</v>
      </c>
      <c r="B1102" s="4"/>
      <c r="C1102" s="4" t="s">
        <v>105</v>
      </c>
      <c r="D1102" s="4" t="s">
        <v>159</v>
      </c>
      <c r="E1102" s="31" t="s">
        <v>331</v>
      </c>
      <c r="F1102" s="50"/>
      <c r="G1102" s="52">
        <f>SUM(G1103)</f>
        <v>18.600000000000001</v>
      </c>
      <c r="H1102" s="52">
        <f>SUM(H1103)</f>
        <v>18.600000000000001</v>
      </c>
      <c r="I1102" s="7">
        <f t="shared" si="257"/>
        <v>100</v>
      </c>
    </row>
    <row r="1103" spans="1:9" x14ac:dyDescent="0.25">
      <c r="A1103" s="33" t="s">
        <v>934</v>
      </c>
      <c r="B1103" s="4"/>
      <c r="C1103" s="4" t="s">
        <v>105</v>
      </c>
      <c r="D1103" s="4" t="s">
        <v>159</v>
      </c>
      <c r="E1103" s="31" t="s">
        <v>332</v>
      </c>
      <c r="F1103" s="50"/>
      <c r="G1103" s="52">
        <f>SUM(G1104)</f>
        <v>18.600000000000001</v>
      </c>
      <c r="H1103" s="52">
        <f t="shared" ref="H1103" si="263">SUM(H1104)</f>
        <v>18.600000000000001</v>
      </c>
      <c r="I1103" s="7">
        <f t="shared" si="257"/>
        <v>100</v>
      </c>
    </row>
    <row r="1104" spans="1:9" ht="31.5" x14ac:dyDescent="0.25">
      <c r="A1104" s="80" t="s">
        <v>44</v>
      </c>
      <c r="B1104" s="4"/>
      <c r="C1104" s="4" t="s">
        <v>105</v>
      </c>
      <c r="D1104" s="4" t="s">
        <v>159</v>
      </c>
      <c r="E1104" s="31" t="s">
        <v>332</v>
      </c>
      <c r="F1104" s="50" t="s">
        <v>83</v>
      </c>
      <c r="G1104" s="52">
        <v>18.600000000000001</v>
      </c>
      <c r="H1104" s="52">
        <v>18.600000000000001</v>
      </c>
      <c r="I1104" s="7">
        <f t="shared" si="257"/>
        <v>100</v>
      </c>
    </row>
    <row r="1105" spans="1:9" x14ac:dyDescent="0.25">
      <c r="A1105" s="80" t="s">
        <v>319</v>
      </c>
      <c r="B1105" s="4"/>
      <c r="C1105" s="4" t="s">
        <v>105</v>
      </c>
      <c r="D1105" s="4" t="s">
        <v>105</v>
      </c>
      <c r="E1105" s="4"/>
      <c r="F1105" s="4"/>
      <c r="G1105" s="7">
        <f>G1106+G1113+G1116</f>
        <v>32542.600000000002</v>
      </c>
      <c r="H1105" s="7">
        <f>H1106+H1113+H1116</f>
        <v>32410.9</v>
      </c>
      <c r="I1105" s="7">
        <f t="shared" si="257"/>
        <v>99.595299699470843</v>
      </c>
    </row>
    <row r="1106" spans="1:9" ht="31.5" x14ac:dyDescent="0.25">
      <c r="A1106" s="80" t="s">
        <v>560</v>
      </c>
      <c r="B1106" s="81"/>
      <c r="C1106" s="106" t="s">
        <v>105</v>
      </c>
      <c r="D1106" s="106" t="s">
        <v>105</v>
      </c>
      <c r="E1106" s="106" t="s">
        <v>211</v>
      </c>
      <c r="F1106" s="106"/>
      <c r="G1106" s="9">
        <f>SUM(G1107+G1110)</f>
        <v>178</v>
      </c>
      <c r="H1106" s="9">
        <f t="shared" ref="H1106" si="264">SUM(H1107+H1110)</f>
        <v>178</v>
      </c>
      <c r="I1106" s="7">
        <f t="shared" si="257"/>
        <v>100</v>
      </c>
    </row>
    <row r="1107" spans="1:9" ht="31.5" x14ac:dyDescent="0.25">
      <c r="A1107" s="80" t="s">
        <v>810</v>
      </c>
      <c r="B1107" s="81"/>
      <c r="C1107" s="106" t="s">
        <v>105</v>
      </c>
      <c r="D1107" s="106" t="s">
        <v>105</v>
      </c>
      <c r="E1107" s="106" t="s">
        <v>808</v>
      </c>
      <c r="F1107" s="106"/>
      <c r="G1107" s="9">
        <f>SUM(G1108)</f>
        <v>30</v>
      </c>
      <c r="H1107" s="9">
        <f t="shared" ref="H1107" si="265">SUM(H1108)</f>
        <v>30</v>
      </c>
      <c r="I1107" s="7">
        <f t="shared" si="257"/>
        <v>100</v>
      </c>
    </row>
    <row r="1108" spans="1:9" x14ac:dyDescent="0.25">
      <c r="A1108" s="80" t="s">
        <v>27</v>
      </c>
      <c r="B1108" s="81"/>
      <c r="C1108" s="106" t="s">
        <v>105</v>
      </c>
      <c r="D1108" s="106" t="s">
        <v>105</v>
      </c>
      <c r="E1108" s="106" t="s">
        <v>809</v>
      </c>
      <c r="F1108" s="106"/>
      <c r="G1108" s="9">
        <f>SUM(G1109)</f>
        <v>30</v>
      </c>
      <c r="H1108" s="9">
        <f t="shared" ref="H1108" si="266">SUM(H1109)</f>
        <v>30</v>
      </c>
      <c r="I1108" s="7">
        <f t="shared" si="257"/>
        <v>100</v>
      </c>
    </row>
    <row r="1109" spans="1:9" ht="31.5" x14ac:dyDescent="0.25">
      <c r="A1109" s="80" t="s">
        <v>44</v>
      </c>
      <c r="B1109" s="81"/>
      <c r="C1109" s="106" t="s">
        <v>105</v>
      </c>
      <c r="D1109" s="106" t="s">
        <v>105</v>
      </c>
      <c r="E1109" s="106" t="s">
        <v>809</v>
      </c>
      <c r="F1109" s="106" t="s">
        <v>83</v>
      </c>
      <c r="G1109" s="9">
        <v>30</v>
      </c>
      <c r="H1109" s="9">
        <v>30</v>
      </c>
      <c r="I1109" s="7">
        <f t="shared" si="257"/>
        <v>100</v>
      </c>
    </row>
    <row r="1110" spans="1:9" ht="31.5" x14ac:dyDescent="0.25">
      <c r="A1110" s="80" t="s">
        <v>813</v>
      </c>
      <c r="B1110" s="81"/>
      <c r="C1110" s="106" t="s">
        <v>105</v>
      </c>
      <c r="D1110" s="106" t="s">
        <v>105</v>
      </c>
      <c r="E1110" s="106" t="s">
        <v>811</v>
      </c>
      <c r="F1110" s="106"/>
      <c r="G1110" s="9">
        <f>SUM(G1111)</f>
        <v>148</v>
      </c>
      <c r="H1110" s="9">
        <f>SUM(H1111)</f>
        <v>148</v>
      </c>
      <c r="I1110" s="7">
        <f t="shared" si="257"/>
        <v>100</v>
      </c>
    </row>
    <row r="1111" spans="1:9" x14ac:dyDescent="0.25">
      <c r="A1111" s="80" t="s">
        <v>27</v>
      </c>
      <c r="B1111" s="81"/>
      <c r="C1111" s="106" t="s">
        <v>105</v>
      </c>
      <c r="D1111" s="106" t="s">
        <v>105</v>
      </c>
      <c r="E1111" s="106" t="s">
        <v>812</v>
      </c>
      <c r="F1111" s="106"/>
      <c r="G1111" s="9">
        <f>SUM(G1112)</f>
        <v>148</v>
      </c>
      <c r="H1111" s="9">
        <f t="shared" ref="H1111" si="267">SUM(H1112)</f>
        <v>148</v>
      </c>
      <c r="I1111" s="7">
        <f t="shared" si="257"/>
        <v>100</v>
      </c>
    </row>
    <row r="1112" spans="1:9" ht="31.5" x14ac:dyDescent="0.25">
      <c r="A1112" s="80" t="s">
        <v>44</v>
      </c>
      <c r="B1112" s="81"/>
      <c r="C1112" s="106" t="s">
        <v>105</v>
      </c>
      <c r="D1112" s="106" t="s">
        <v>105</v>
      </c>
      <c r="E1112" s="106" t="s">
        <v>812</v>
      </c>
      <c r="F1112" s="106" t="s">
        <v>83</v>
      </c>
      <c r="G1112" s="9">
        <v>148</v>
      </c>
      <c r="H1112" s="9">
        <v>148</v>
      </c>
      <c r="I1112" s="7">
        <f t="shared" si="257"/>
        <v>100</v>
      </c>
    </row>
    <row r="1113" spans="1:9" ht="47.25" x14ac:dyDescent="0.25">
      <c r="A1113" s="80" t="s">
        <v>561</v>
      </c>
      <c r="B1113" s="81"/>
      <c r="C1113" s="106" t="s">
        <v>105</v>
      </c>
      <c r="D1113" s="106" t="s">
        <v>105</v>
      </c>
      <c r="E1113" s="106" t="s">
        <v>320</v>
      </c>
      <c r="F1113" s="106"/>
      <c r="G1113" s="9">
        <f>G1114</f>
        <v>178.5</v>
      </c>
      <c r="H1113" s="9">
        <f>H1114</f>
        <v>178.5</v>
      </c>
      <c r="I1113" s="7">
        <f t="shared" si="257"/>
        <v>100</v>
      </c>
    </row>
    <row r="1114" spans="1:9" x14ac:dyDescent="0.25">
      <c r="A1114" s="80" t="s">
        <v>27</v>
      </c>
      <c r="B1114" s="81"/>
      <c r="C1114" s="106" t="s">
        <v>105</v>
      </c>
      <c r="D1114" s="106" t="s">
        <v>105</v>
      </c>
      <c r="E1114" s="106" t="s">
        <v>321</v>
      </c>
      <c r="F1114" s="106"/>
      <c r="G1114" s="9">
        <f>SUM(G1115)</f>
        <v>178.5</v>
      </c>
      <c r="H1114" s="9">
        <f>SUM(H1115)</f>
        <v>178.5</v>
      </c>
      <c r="I1114" s="7">
        <f t="shared" si="257"/>
        <v>100</v>
      </c>
    </row>
    <row r="1115" spans="1:9" ht="31.5" x14ac:dyDescent="0.25">
      <c r="A1115" s="80" t="s">
        <v>44</v>
      </c>
      <c r="B1115" s="81"/>
      <c r="C1115" s="106" t="s">
        <v>105</v>
      </c>
      <c r="D1115" s="106" t="s">
        <v>105</v>
      </c>
      <c r="E1115" s="106" t="s">
        <v>321</v>
      </c>
      <c r="F1115" s="106" t="s">
        <v>83</v>
      </c>
      <c r="G1115" s="9">
        <v>178.5</v>
      </c>
      <c r="H1115" s="9">
        <v>178.5</v>
      </c>
      <c r="I1115" s="7">
        <f t="shared" si="257"/>
        <v>100</v>
      </c>
    </row>
    <row r="1116" spans="1:9" ht="31.5" x14ac:dyDescent="0.25">
      <c r="A1116" s="80" t="s">
        <v>565</v>
      </c>
      <c r="B1116" s="81"/>
      <c r="C1116" s="106" t="s">
        <v>105</v>
      </c>
      <c r="D1116" s="106" t="s">
        <v>105</v>
      </c>
      <c r="E1116" s="31" t="s">
        <v>304</v>
      </c>
      <c r="F1116" s="106"/>
      <c r="G1116" s="9">
        <f>SUM(G1117+G1128)</f>
        <v>32186.100000000002</v>
      </c>
      <c r="H1116" s="9">
        <f t="shared" ref="H1116" si="268">SUM(H1117+H1128)</f>
        <v>32054.400000000001</v>
      </c>
      <c r="I1116" s="7">
        <f t="shared" si="257"/>
        <v>99.590817153988837</v>
      </c>
    </row>
    <row r="1117" spans="1:9" ht="31.5" x14ac:dyDescent="0.25">
      <c r="A1117" s="80" t="s">
        <v>718</v>
      </c>
      <c r="B1117" s="81"/>
      <c r="C1117" s="106" t="s">
        <v>105</v>
      </c>
      <c r="D1117" s="106" t="s">
        <v>105</v>
      </c>
      <c r="E1117" s="31" t="s">
        <v>622</v>
      </c>
      <c r="F1117" s="106"/>
      <c r="G1117" s="9">
        <f>SUM(G1118)</f>
        <v>28391.600000000002</v>
      </c>
      <c r="H1117" s="9">
        <f t="shared" ref="H1117" si="269">SUM(H1118)</f>
        <v>28259.9</v>
      </c>
      <c r="I1117" s="7">
        <f t="shared" si="257"/>
        <v>99.536130404767604</v>
      </c>
    </row>
    <row r="1118" spans="1:9" x14ac:dyDescent="0.25">
      <c r="A1118" s="80" t="s">
        <v>27</v>
      </c>
      <c r="B1118" s="81"/>
      <c r="C1118" s="106" t="s">
        <v>105</v>
      </c>
      <c r="D1118" s="106" t="s">
        <v>105</v>
      </c>
      <c r="E1118" s="31" t="s">
        <v>623</v>
      </c>
      <c r="F1118" s="106"/>
      <c r="G1118" s="9">
        <f>SUM(G1119)+G1122+G1126</f>
        <v>28391.600000000002</v>
      </c>
      <c r="H1118" s="9">
        <f t="shared" ref="H1118" si="270">SUM(H1119)+H1122+H1126</f>
        <v>28259.9</v>
      </c>
      <c r="I1118" s="7">
        <f t="shared" si="257"/>
        <v>99.536130404767604</v>
      </c>
    </row>
    <row r="1119" spans="1:9" x14ac:dyDescent="0.25">
      <c r="A1119" s="33" t="s">
        <v>885</v>
      </c>
      <c r="B1119" s="4"/>
      <c r="C1119" s="4" t="s">
        <v>105</v>
      </c>
      <c r="D1119" s="4" t="s">
        <v>105</v>
      </c>
      <c r="E1119" s="4" t="s">
        <v>666</v>
      </c>
      <c r="F1119" s="106"/>
      <c r="G1119" s="9">
        <f>SUM(G1120:G1121)</f>
        <v>2877.3</v>
      </c>
      <c r="H1119" s="9">
        <f>SUM(H1120:H1121)</f>
        <v>2876.5</v>
      </c>
      <c r="I1119" s="7">
        <f t="shared" si="257"/>
        <v>99.972196156118571</v>
      </c>
    </row>
    <row r="1120" spans="1:9" ht="31.5" x14ac:dyDescent="0.25">
      <c r="A1120" s="80" t="s">
        <v>44</v>
      </c>
      <c r="B1120" s="81"/>
      <c r="C1120" s="106" t="s">
        <v>105</v>
      </c>
      <c r="D1120" s="106" t="s">
        <v>105</v>
      </c>
      <c r="E1120" s="4" t="s">
        <v>666</v>
      </c>
      <c r="F1120" s="106" t="s">
        <v>83</v>
      </c>
      <c r="G1120" s="9">
        <v>836.1</v>
      </c>
      <c r="H1120" s="9">
        <v>835.3</v>
      </c>
      <c r="I1120" s="7">
        <f t="shared" si="257"/>
        <v>99.90431766535103</v>
      </c>
    </row>
    <row r="1121" spans="1:9" ht="31.5" x14ac:dyDescent="0.25">
      <c r="A1121" s="80" t="s">
        <v>216</v>
      </c>
      <c r="B1121" s="81"/>
      <c r="C1121" s="4" t="s">
        <v>105</v>
      </c>
      <c r="D1121" s="4" t="s">
        <v>105</v>
      </c>
      <c r="E1121" s="4" t="s">
        <v>666</v>
      </c>
      <c r="F1121" s="106" t="s">
        <v>114</v>
      </c>
      <c r="G1121" s="9">
        <v>2041.2</v>
      </c>
      <c r="H1121" s="9">
        <v>2041.2</v>
      </c>
      <c r="I1121" s="7">
        <f t="shared" si="257"/>
        <v>100</v>
      </c>
    </row>
    <row r="1122" spans="1:9" x14ac:dyDescent="0.25">
      <c r="A1122" s="80" t="s">
        <v>415</v>
      </c>
      <c r="B1122" s="4"/>
      <c r="C1122" s="4" t="s">
        <v>105</v>
      </c>
      <c r="D1122" s="4" t="s">
        <v>105</v>
      </c>
      <c r="E1122" s="4" t="s">
        <v>667</v>
      </c>
      <c r="F1122" s="4"/>
      <c r="G1122" s="7">
        <f>SUM(G1123)+G1124+G1125</f>
        <v>24292.800000000003</v>
      </c>
      <c r="H1122" s="7">
        <f t="shared" ref="H1122" si="271">SUM(H1123)+H1124+H1125</f>
        <v>24161.9</v>
      </c>
      <c r="I1122" s="7">
        <f t="shared" si="257"/>
        <v>99.461157215306585</v>
      </c>
    </row>
    <row r="1123" spans="1:9" ht="31.5" x14ac:dyDescent="0.25">
      <c r="A1123" s="80" t="s">
        <v>44</v>
      </c>
      <c r="B1123" s="4"/>
      <c r="C1123" s="4" t="s">
        <v>105</v>
      </c>
      <c r="D1123" s="4" t="s">
        <v>105</v>
      </c>
      <c r="E1123" s="4" t="s">
        <v>667</v>
      </c>
      <c r="F1123" s="106" t="s">
        <v>83</v>
      </c>
      <c r="G1123" s="7">
        <v>2328.6</v>
      </c>
      <c r="H1123" s="7">
        <v>2326.3000000000002</v>
      </c>
      <c r="I1123" s="7">
        <f t="shared" si="257"/>
        <v>99.901228205788897</v>
      </c>
    </row>
    <row r="1124" spans="1:9" ht="31.5" x14ac:dyDescent="0.25">
      <c r="A1124" s="80" t="s">
        <v>216</v>
      </c>
      <c r="B1124" s="4"/>
      <c r="C1124" s="4" t="s">
        <v>105</v>
      </c>
      <c r="D1124" s="4" t="s">
        <v>105</v>
      </c>
      <c r="E1124" s="4" t="s">
        <v>667</v>
      </c>
      <c r="F1124" s="106" t="s">
        <v>114</v>
      </c>
      <c r="G1124" s="7">
        <v>7296.6</v>
      </c>
      <c r="H1124" s="7">
        <v>7284.4</v>
      </c>
      <c r="I1124" s="7">
        <f t="shared" si="257"/>
        <v>99.832798837814863</v>
      </c>
    </row>
    <row r="1125" spans="1:9" x14ac:dyDescent="0.25">
      <c r="A1125" s="80" t="s">
        <v>18</v>
      </c>
      <c r="B1125" s="4"/>
      <c r="C1125" s="4" t="s">
        <v>105</v>
      </c>
      <c r="D1125" s="4" t="s">
        <v>105</v>
      </c>
      <c r="E1125" s="4" t="s">
        <v>667</v>
      </c>
      <c r="F1125" s="106" t="s">
        <v>88</v>
      </c>
      <c r="G1125" s="7">
        <v>14667.6</v>
      </c>
      <c r="H1125" s="7">
        <v>14551.2</v>
      </c>
      <c r="I1125" s="7">
        <f t="shared" si="257"/>
        <v>99.206414137282167</v>
      </c>
    </row>
    <row r="1126" spans="1:9" ht="31.5" x14ac:dyDescent="0.25">
      <c r="A1126" s="80" t="s">
        <v>846</v>
      </c>
      <c r="B1126" s="4"/>
      <c r="C1126" s="4" t="s">
        <v>105</v>
      </c>
      <c r="D1126" s="4" t="s">
        <v>105</v>
      </c>
      <c r="E1126" s="4" t="s">
        <v>847</v>
      </c>
      <c r="F1126" s="106"/>
      <c r="G1126" s="7">
        <f>SUM(G1127)</f>
        <v>1221.5</v>
      </c>
      <c r="H1126" s="7">
        <f t="shared" ref="H1126" si="272">SUM(H1127)</f>
        <v>1221.5</v>
      </c>
      <c r="I1126" s="7">
        <f t="shared" si="257"/>
        <v>100</v>
      </c>
    </row>
    <row r="1127" spans="1:9" x14ac:dyDescent="0.25">
      <c r="A1127" s="80" t="s">
        <v>18</v>
      </c>
      <c r="B1127" s="4"/>
      <c r="C1127" s="4" t="s">
        <v>105</v>
      </c>
      <c r="D1127" s="4" t="s">
        <v>105</v>
      </c>
      <c r="E1127" s="4" t="s">
        <v>847</v>
      </c>
      <c r="F1127" s="106" t="s">
        <v>88</v>
      </c>
      <c r="G1127" s="7">
        <v>1221.5</v>
      </c>
      <c r="H1127" s="7">
        <v>1221.5</v>
      </c>
      <c r="I1127" s="7">
        <f t="shared" si="257"/>
        <v>100</v>
      </c>
    </row>
    <row r="1128" spans="1:9" ht="31.5" x14ac:dyDescent="0.25">
      <c r="A1128" s="80" t="s">
        <v>458</v>
      </c>
      <c r="B1128" s="4"/>
      <c r="C1128" s="4" t="s">
        <v>105</v>
      </c>
      <c r="D1128" s="4" t="s">
        <v>105</v>
      </c>
      <c r="E1128" s="4" t="s">
        <v>323</v>
      </c>
      <c r="F1128" s="4"/>
      <c r="G1128" s="7">
        <f>G1129+G1139+G1142</f>
        <v>3794.5</v>
      </c>
      <c r="H1128" s="7">
        <f>H1129+H1139+H1142</f>
        <v>3794.5</v>
      </c>
      <c r="I1128" s="7">
        <f t="shared" si="257"/>
        <v>100</v>
      </c>
    </row>
    <row r="1129" spans="1:9" x14ac:dyDescent="0.25">
      <c r="A1129" s="80" t="s">
        <v>27</v>
      </c>
      <c r="B1129" s="4"/>
      <c r="C1129" s="4" t="s">
        <v>105</v>
      </c>
      <c r="D1129" s="4" t="s">
        <v>105</v>
      </c>
      <c r="E1129" s="4" t="s">
        <v>324</v>
      </c>
      <c r="F1129" s="4"/>
      <c r="G1129" s="7">
        <f>G1135+G1130</f>
        <v>3530.5</v>
      </c>
      <c r="H1129" s="7">
        <f>H1135+H1130</f>
        <v>3530.5</v>
      </c>
      <c r="I1129" s="7">
        <f t="shared" si="257"/>
        <v>100</v>
      </c>
    </row>
    <row r="1130" spans="1:9" x14ac:dyDescent="0.25">
      <c r="A1130" s="80" t="s">
        <v>435</v>
      </c>
      <c r="B1130" s="4"/>
      <c r="C1130" s="4" t="s">
        <v>105</v>
      </c>
      <c r="D1130" s="4" t="s">
        <v>105</v>
      </c>
      <c r="E1130" s="6" t="s">
        <v>436</v>
      </c>
      <c r="F1130" s="4"/>
      <c r="G1130" s="7">
        <f>G1132+G1133+G1131+G1134</f>
        <v>532</v>
      </c>
      <c r="H1130" s="7">
        <f>H1132+H1133+H1131+H1134</f>
        <v>532</v>
      </c>
      <c r="I1130" s="7">
        <f t="shared" si="257"/>
        <v>100</v>
      </c>
    </row>
    <row r="1131" spans="1:9" ht="47.25" hidden="1" x14ac:dyDescent="0.25">
      <c r="A1131" s="2" t="s">
        <v>43</v>
      </c>
      <c r="B1131" s="4"/>
      <c r="C1131" s="4" t="s">
        <v>105</v>
      </c>
      <c r="D1131" s="4" t="s">
        <v>105</v>
      </c>
      <c r="E1131" s="6" t="s">
        <v>436</v>
      </c>
      <c r="F1131" s="4" t="s">
        <v>81</v>
      </c>
      <c r="G1131" s="7"/>
      <c r="H1131" s="7"/>
      <c r="I1131" s="7" t="e">
        <f t="shared" si="257"/>
        <v>#DIV/0!</v>
      </c>
    </row>
    <row r="1132" spans="1:9" ht="31.5" x14ac:dyDescent="0.25">
      <c r="A1132" s="80" t="s">
        <v>44</v>
      </c>
      <c r="B1132" s="4"/>
      <c r="C1132" s="4" t="s">
        <v>105</v>
      </c>
      <c r="D1132" s="4" t="s">
        <v>105</v>
      </c>
      <c r="E1132" s="6" t="s">
        <v>436</v>
      </c>
      <c r="F1132" s="4" t="s">
        <v>83</v>
      </c>
      <c r="G1132" s="7">
        <v>532</v>
      </c>
      <c r="H1132" s="7">
        <v>532</v>
      </c>
      <c r="I1132" s="7">
        <f t="shared" si="257"/>
        <v>100</v>
      </c>
    </row>
    <row r="1133" spans="1:9" hidden="1" x14ac:dyDescent="0.25">
      <c r="A1133" s="80" t="s">
        <v>34</v>
      </c>
      <c r="B1133" s="4"/>
      <c r="C1133" s="4" t="s">
        <v>105</v>
      </c>
      <c r="D1133" s="4" t="s">
        <v>105</v>
      </c>
      <c r="E1133" s="6" t="s">
        <v>436</v>
      </c>
      <c r="F1133" s="4" t="s">
        <v>91</v>
      </c>
      <c r="G1133" s="7">
        <v>0</v>
      </c>
      <c r="H1133" s="7"/>
      <c r="I1133" s="7"/>
    </row>
    <row r="1134" spans="1:9" ht="31.5" hidden="1" x14ac:dyDescent="0.25">
      <c r="A1134" s="80" t="s">
        <v>216</v>
      </c>
      <c r="B1134" s="4"/>
      <c r="C1134" s="4" t="s">
        <v>105</v>
      </c>
      <c r="D1134" s="4" t="s">
        <v>105</v>
      </c>
      <c r="E1134" s="6" t="s">
        <v>436</v>
      </c>
      <c r="F1134" s="4" t="s">
        <v>114</v>
      </c>
      <c r="G1134" s="7">
        <v>0</v>
      </c>
      <c r="H1134" s="7">
        <v>0</v>
      </c>
      <c r="I1134" s="7" t="e">
        <f t="shared" si="257"/>
        <v>#DIV/0!</v>
      </c>
    </row>
    <row r="1135" spans="1:9" ht="31.5" x14ac:dyDescent="0.25">
      <c r="A1135" s="80" t="s">
        <v>325</v>
      </c>
      <c r="B1135" s="31"/>
      <c r="C1135" s="4" t="s">
        <v>105</v>
      </c>
      <c r="D1135" s="4" t="s">
        <v>105</v>
      </c>
      <c r="E1135" s="4" t="s">
        <v>326</v>
      </c>
      <c r="F1135" s="4"/>
      <c r="G1135" s="7">
        <f>SUM(G1136:G1138)</f>
        <v>2998.5</v>
      </c>
      <c r="H1135" s="7">
        <f>SUM(H1136:H1138)</f>
        <v>2998.5</v>
      </c>
      <c r="I1135" s="7">
        <f t="shared" si="257"/>
        <v>100</v>
      </c>
    </row>
    <row r="1136" spans="1:9" ht="47.25" x14ac:dyDescent="0.25">
      <c r="A1136" s="2" t="s">
        <v>43</v>
      </c>
      <c r="B1136" s="31"/>
      <c r="C1136" s="4" t="s">
        <v>105</v>
      </c>
      <c r="D1136" s="4" t="s">
        <v>105</v>
      </c>
      <c r="E1136" s="4" t="s">
        <v>326</v>
      </c>
      <c r="F1136" s="4" t="s">
        <v>81</v>
      </c>
      <c r="G1136" s="7">
        <v>787.3</v>
      </c>
      <c r="H1136" s="7">
        <v>787.3</v>
      </c>
      <c r="I1136" s="7">
        <f t="shared" si="257"/>
        <v>100</v>
      </c>
    </row>
    <row r="1137" spans="1:9" ht="31.5" x14ac:dyDescent="0.25">
      <c r="A1137" s="80" t="s">
        <v>44</v>
      </c>
      <c r="B1137" s="31"/>
      <c r="C1137" s="4" t="s">
        <v>105</v>
      </c>
      <c r="D1137" s="4" t="s">
        <v>105</v>
      </c>
      <c r="E1137" s="4" t="s">
        <v>326</v>
      </c>
      <c r="F1137" s="4" t="s">
        <v>83</v>
      </c>
      <c r="G1137" s="7">
        <v>418.8</v>
      </c>
      <c r="H1137" s="7">
        <v>418.8</v>
      </c>
      <c r="I1137" s="7">
        <f t="shared" si="257"/>
        <v>100</v>
      </c>
    </row>
    <row r="1138" spans="1:9" ht="31.5" x14ac:dyDescent="0.25">
      <c r="A1138" s="80" t="s">
        <v>216</v>
      </c>
      <c r="B1138" s="31"/>
      <c r="C1138" s="4" t="s">
        <v>105</v>
      </c>
      <c r="D1138" s="4" t="s">
        <v>105</v>
      </c>
      <c r="E1138" s="4" t="s">
        <v>326</v>
      </c>
      <c r="F1138" s="4" t="s">
        <v>114</v>
      </c>
      <c r="G1138" s="7">
        <v>1792.4</v>
      </c>
      <c r="H1138" s="7">
        <v>1792.4</v>
      </c>
      <c r="I1138" s="7">
        <f t="shared" si="257"/>
        <v>100</v>
      </c>
    </row>
    <row r="1139" spans="1:9" ht="31.5" hidden="1" x14ac:dyDescent="0.25">
      <c r="A1139" s="80" t="s">
        <v>37</v>
      </c>
      <c r="B1139" s="4"/>
      <c r="C1139" s="4" t="s">
        <v>105</v>
      </c>
      <c r="D1139" s="4" t="s">
        <v>105</v>
      </c>
      <c r="E1139" s="31" t="s">
        <v>327</v>
      </c>
      <c r="F1139" s="4"/>
      <c r="G1139" s="7">
        <f>SUM(G1140)</f>
        <v>0</v>
      </c>
      <c r="H1139" s="7">
        <f>SUM(H1140)</f>
        <v>0</v>
      </c>
      <c r="I1139" s="7" t="e">
        <f t="shared" si="257"/>
        <v>#DIV/0!</v>
      </c>
    </row>
    <row r="1140" spans="1:9" hidden="1" x14ac:dyDescent="0.25">
      <c r="A1140" s="80" t="s">
        <v>328</v>
      </c>
      <c r="B1140" s="4"/>
      <c r="C1140" s="4" t="s">
        <v>105</v>
      </c>
      <c r="D1140" s="4" t="s">
        <v>105</v>
      </c>
      <c r="E1140" s="31" t="s">
        <v>329</v>
      </c>
      <c r="F1140" s="4"/>
      <c r="G1140" s="7">
        <f>G1141</f>
        <v>0</v>
      </c>
      <c r="H1140" s="7">
        <f>H1141</f>
        <v>0</v>
      </c>
      <c r="I1140" s="7" t="e">
        <f t="shared" si="257"/>
        <v>#DIV/0!</v>
      </c>
    </row>
    <row r="1141" spans="1:9" ht="47.25" hidden="1" x14ac:dyDescent="0.25">
      <c r="A1141" s="2" t="s">
        <v>43</v>
      </c>
      <c r="B1141" s="4"/>
      <c r="C1141" s="4" t="s">
        <v>105</v>
      </c>
      <c r="D1141" s="4" t="s">
        <v>105</v>
      </c>
      <c r="E1141" s="31" t="s">
        <v>329</v>
      </c>
      <c r="F1141" s="4" t="s">
        <v>81</v>
      </c>
      <c r="G1141" s="7"/>
      <c r="H1141" s="7"/>
      <c r="I1141" s="7" t="e">
        <f t="shared" si="257"/>
        <v>#DIV/0!</v>
      </c>
    </row>
    <row r="1142" spans="1:9" x14ac:dyDescent="0.25">
      <c r="A1142" s="80" t="s">
        <v>728</v>
      </c>
      <c r="B1142" s="4"/>
      <c r="C1142" s="4" t="s">
        <v>105</v>
      </c>
      <c r="D1142" s="4" t="s">
        <v>105</v>
      </c>
      <c r="E1142" s="4" t="s">
        <v>726</v>
      </c>
      <c r="F1142" s="4"/>
      <c r="G1142" s="7">
        <f>G1143</f>
        <v>264</v>
      </c>
      <c r="H1142" s="7">
        <f>H1143</f>
        <v>264</v>
      </c>
      <c r="I1142" s="7">
        <f t="shared" si="257"/>
        <v>100</v>
      </c>
    </row>
    <row r="1143" spans="1:9" x14ac:dyDescent="0.25">
      <c r="A1143" s="80" t="s">
        <v>435</v>
      </c>
      <c r="B1143" s="4"/>
      <c r="C1143" s="4" t="s">
        <v>105</v>
      </c>
      <c r="D1143" s="4" t="s">
        <v>105</v>
      </c>
      <c r="E1143" s="4" t="s">
        <v>799</v>
      </c>
      <c r="F1143" s="4"/>
      <c r="G1143" s="7">
        <f>G1144+G1145+G1146</f>
        <v>264</v>
      </c>
      <c r="H1143" s="7">
        <f>H1144+H1145+H1146</f>
        <v>264</v>
      </c>
      <c r="I1143" s="7">
        <f t="shared" si="257"/>
        <v>100</v>
      </c>
    </row>
    <row r="1144" spans="1:9" ht="47.25" hidden="1" x14ac:dyDescent="0.25">
      <c r="A1144" s="2" t="s">
        <v>43</v>
      </c>
      <c r="B1144" s="4"/>
      <c r="C1144" s="4" t="s">
        <v>105</v>
      </c>
      <c r="D1144" s="4" t="s">
        <v>105</v>
      </c>
      <c r="E1144" s="4" t="s">
        <v>512</v>
      </c>
      <c r="F1144" s="4" t="s">
        <v>81</v>
      </c>
      <c r="G1144" s="7"/>
      <c r="H1144" s="7"/>
      <c r="I1144" s="7" t="e">
        <f t="shared" si="257"/>
        <v>#DIV/0!</v>
      </c>
    </row>
    <row r="1145" spans="1:9" ht="31.5" x14ac:dyDescent="0.25">
      <c r="A1145" s="80" t="s">
        <v>44</v>
      </c>
      <c r="B1145" s="4"/>
      <c r="C1145" s="4" t="s">
        <v>105</v>
      </c>
      <c r="D1145" s="4" t="s">
        <v>105</v>
      </c>
      <c r="E1145" s="4" t="s">
        <v>727</v>
      </c>
      <c r="F1145" s="4" t="s">
        <v>83</v>
      </c>
      <c r="G1145" s="7">
        <v>214</v>
      </c>
      <c r="H1145" s="7">
        <v>214</v>
      </c>
      <c r="I1145" s="7">
        <f t="shared" si="257"/>
        <v>100</v>
      </c>
    </row>
    <row r="1146" spans="1:9" x14ac:dyDescent="0.25">
      <c r="A1146" s="80" t="s">
        <v>34</v>
      </c>
      <c r="B1146" s="4"/>
      <c r="C1146" s="4" t="s">
        <v>105</v>
      </c>
      <c r="D1146" s="4" t="s">
        <v>105</v>
      </c>
      <c r="E1146" s="4" t="s">
        <v>727</v>
      </c>
      <c r="F1146" s="4" t="s">
        <v>91</v>
      </c>
      <c r="G1146" s="7">
        <v>50</v>
      </c>
      <c r="H1146" s="7">
        <v>50</v>
      </c>
      <c r="I1146" s="7">
        <f t="shared" si="257"/>
        <v>100</v>
      </c>
    </row>
    <row r="1147" spans="1:9" x14ac:dyDescent="0.25">
      <c r="A1147" s="80" t="s">
        <v>172</v>
      </c>
      <c r="B1147" s="31"/>
      <c r="C1147" s="4" t="s">
        <v>105</v>
      </c>
      <c r="D1147" s="4" t="s">
        <v>162</v>
      </c>
      <c r="E1147" s="31"/>
      <c r="F1147" s="31"/>
      <c r="G1147" s="9">
        <f>G1148+G1192</f>
        <v>76433.399999999994</v>
      </c>
      <c r="H1147" s="9">
        <f t="shared" ref="H1147" si="273">H1148+H1192</f>
        <v>76314</v>
      </c>
      <c r="I1147" s="7">
        <f t="shared" si="257"/>
        <v>99.843785570182675</v>
      </c>
    </row>
    <row r="1148" spans="1:9" ht="31.5" x14ac:dyDescent="0.25">
      <c r="A1148" s="80" t="s">
        <v>565</v>
      </c>
      <c r="B1148" s="81"/>
      <c r="C1148" s="106" t="s">
        <v>105</v>
      </c>
      <c r="D1148" s="106" t="s">
        <v>162</v>
      </c>
      <c r="E1148" s="31" t="s">
        <v>304</v>
      </c>
      <c r="F1148" s="31"/>
      <c r="G1148" s="9">
        <f>SUM(G1149)+G1166+G1169</f>
        <v>76423.399999999994</v>
      </c>
      <c r="H1148" s="9">
        <f>SUM(H1149)+H1166+H1169</f>
        <v>76304</v>
      </c>
      <c r="I1148" s="7">
        <f t="shared" si="257"/>
        <v>99.843765129528393</v>
      </c>
    </row>
    <row r="1149" spans="1:9" ht="31.5" x14ac:dyDescent="0.25">
      <c r="A1149" s="80" t="s">
        <v>718</v>
      </c>
      <c r="B1149" s="112"/>
      <c r="C1149" s="112" t="s">
        <v>105</v>
      </c>
      <c r="D1149" s="112" t="s">
        <v>162</v>
      </c>
      <c r="E1149" s="31" t="s">
        <v>622</v>
      </c>
      <c r="F1149" s="31"/>
      <c r="G1149" s="9">
        <f>SUM(G1150)+G1159</f>
        <v>10476.900000000001</v>
      </c>
      <c r="H1149" s="9">
        <f>SUM(H1150)+H1159</f>
        <v>10472.5</v>
      </c>
      <c r="I1149" s="7">
        <f t="shared" si="257"/>
        <v>99.958002844352805</v>
      </c>
    </row>
    <row r="1150" spans="1:9" x14ac:dyDescent="0.25">
      <c r="A1150" s="80" t="s">
        <v>27</v>
      </c>
      <c r="B1150" s="4"/>
      <c r="C1150" s="4" t="s">
        <v>105</v>
      </c>
      <c r="D1150" s="4" t="s">
        <v>162</v>
      </c>
      <c r="E1150" s="6" t="s">
        <v>623</v>
      </c>
      <c r="F1150" s="22"/>
      <c r="G1150" s="7">
        <f>G1157+G1151+G1154</f>
        <v>1348.7</v>
      </c>
      <c r="H1150" s="7">
        <f t="shared" ref="H1150" si="274">H1157+H1151+H1154</f>
        <v>1348.7</v>
      </c>
      <c r="I1150" s="7">
        <f t="shared" si="257"/>
        <v>100</v>
      </c>
    </row>
    <row r="1151" spans="1:9" x14ac:dyDescent="0.25">
      <c r="A1151" s="111" t="s">
        <v>308</v>
      </c>
      <c r="B1151" s="4"/>
      <c r="C1151" s="4" t="s">
        <v>105</v>
      </c>
      <c r="D1151" s="4" t="s">
        <v>162</v>
      </c>
      <c r="E1151" s="6" t="s">
        <v>624</v>
      </c>
      <c r="F1151" s="22"/>
      <c r="G1151" s="7">
        <f>SUM(G1152:G1153)</f>
        <v>180</v>
      </c>
      <c r="H1151" s="7">
        <f t="shared" ref="H1151" si="275">SUM(H1152:H1153)</f>
        <v>180</v>
      </c>
      <c r="I1151" s="7">
        <f t="shared" si="257"/>
        <v>100</v>
      </c>
    </row>
    <row r="1152" spans="1:9" ht="31.5" x14ac:dyDescent="0.25">
      <c r="A1152" s="111" t="s">
        <v>44</v>
      </c>
      <c r="B1152" s="4"/>
      <c r="C1152" s="4" t="s">
        <v>105</v>
      </c>
      <c r="D1152" s="4" t="s">
        <v>162</v>
      </c>
      <c r="E1152" s="6" t="s">
        <v>624</v>
      </c>
      <c r="F1152" s="22">
        <v>200</v>
      </c>
      <c r="G1152" s="7">
        <v>94</v>
      </c>
      <c r="H1152" s="7">
        <v>94</v>
      </c>
      <c r="I1152" s="7">
        <f t="shared" si="257"/>
        <v>100</v>
      </c>
    </row>
    <row r="1153" spans="1:9" x14ac:dyDescent="0.25">
      <c r="A1153" s="111" t="s">
        <v>34</v>
      </c>
      <c r="B1153" s="4"/>
      <c r="C1153" s="4" t="s">
        <v>105</v>
      </c>
      <c r="D1153" s="4" t="s">
        <v>162</v>
      </c>
      <c r="E1153" s="6" t="s">
        <v>624</v>
      </c>
      <c r="F1153" s="22">
        <v>300</v>
      </c>
      <c r="G1153" s="7">
        <v>86</v>
      </c>
      <c r="H1153" s="7">
        <v>86</v>
      </c>
      <c r="I1153" s="7">
        <f t="shared" ref="I1153:I1216" si="276">SUM(H1153/G1153*100)</f>
        <v>100</v>
      </c>
    </row>
    <row r="1154" spans="1:9" x14ac:dyDescent="0.25">
      <c r="A1154" s="111" t="s">
        <v>317</v>
      </c>
      <c r="B1154" s="4"/>
      <c r="C1154" s="4" t="s">
        <v>105</v>
      </c>
      <c r="D1154" s="4" t="s">
        <v>162</v>
      </c>
      <c r="E1154" s="6" t="s">
        <v>636</v>
      </c>
      <c r="F1154" s="22"/>
      <c r="G1154" s="7">
        <f>SUM(G1155:G1156)</f>
        <v>1167</v>
      </c>
      <c r="H1154" s="7">
        <f t="shared" ref="H1154" si="277">SUM(H1155:H1156)</f>
        <v>1167</v>
      </c>
      <c r="I1154" s="7">
        <f t="shared" si="276"/>
        <v>100</v>
      </c>
    </row>
    <row r="1155" spans="1:9" ht="31.5" x14ac:dyDescent="0.25">
      <c r="A1155" s="111" t="s">
        <v>44</v>
      </c>
      <c r="B1155" s="4"/>
      <c r="C1155" s="4" t="s">
        <v>105</v>
      </c>
      <c r="D1155" s="4" t="s">
        <v>162</v>
      </c>
      <c r="E1155" s="6" t="s">
        <v>636</v>
      </c>
      <c r="F1155" s="22">
        <v>200</v>
      </c>
      <c r="G1155" s="7">
        <v>926.8</v>
      </c>
      <c r="H1155" s="7">
        <v>926.8</v>
      </c>
      <c r="I1155" s="7">
        <f t="shared" si="276"/>
        <v>100</v>
      </c>
    </row>
    <row r="1156" spans="1:9" x14ac:dyDescent="0.25">
      <c r="A1156" s="111" t="s">
        <v>34</v>
      </c>
      <c r="B1156" s="4"/>
      <c r="C1156" s="4" t="s">
        <v>105</v>
      </c>
      <c r="D1156" s="4" t="s">
        <v>162</v>
      </c>
      <c r="E1156" s="6" t="s">
        <v>636</v>
      </c>
      <c r="F1156" s="22">
        <v>300</v>
      </c>
      <c r="G1156" s="7">
        <v>240.2</v>
      </c>
      <c r="H1156" s="7">
        <v>240.2</v>
      </c>
      <c r="I1156" s="7">
        <f t="shared" si="276"/>
        <v>100</v>
      </c>
    </row>
    <row r="1157" spans="1:9" x14ac:dyDescent="0.25">
      <c r="A1157" s="54" t="s">
        <v>513</v>
      </c>
      <c r="B1157" s="112"/>
      <c r="C1157" s="112" t="s">
        <v>105</v>
      </c>
      <c r="D1157" s="112" t="s">
        <v>162</v>
      </c>
      <c r="E1157" s="55" t="s">
        <v>785</v>
      </c>
      <c r="F1157" s="112"/>
      <c r="G1157" s="9">
        <f>SUM(G1158)</f>
        <v>1.7</v>
      </c>
      <c r="H1157" s="9">
        <f t="shared" ref="H1157" si="278">SUM(H1158)</f>
        <v>1.7</v>
      </c>
      <c r="I1157" s="7">
        <f t="shared" si="276"/>
        <v>100</v>
      </c>
    </row>
    <row r="1158" spans="1:9" ht="31.5" x14ac:dyDescent="0.25">
      <c r="A1158" s="80" t="s">
        <v>44</v>
      </c>
      <c r="B1158" s="81"/>
      <c r="C1158" s="106" t="s">
        <v>105</v>
      </c>
      <c r="D1158" s="106" t="s">
        <v>162</v>
      </c>
      <c r="E1158" s="55" t="s">
        <v>785</v>
      </c>
      <c r="F1158" s="106" t="s">
        <v>83</v>
      </c>
      <c r="G1158" s="9">
        <v>1.7</v>
      </c>
      <c r="H1158" s="9">
        <v>1.7</v>
      </c>
      <c r="I1158" s="7">
        <f t="shared" si="276"/>
        <v>100</v>
      </c>
    </row>
    <row r="1159" spans="1:9" ht="31.5" x14ac:dyDescent="0.25">
      <c r="A1159" s="54" t="s">
        <v>37</v>
      </c>
      <c r="B1159" s="50"/>
      <c r="C1159" s="50" t="s">
        <v>105</v>
      </c>
      <c r="D1159" s="50" t="s">
        <v>162</v>
      </c>
      <c r="E1159" s="55" t="s">
        <v>629</v>
      </c>
      <c r="F1159" s="50"/>
      <c r="G1159" s="52">
        <f>G1160+G1163</f>
        <v>9128.2000000000007</v>
      </c>
      <c r="H1159" s="52">
        <f>H1160+H1163</f>
        <v>9123.7999999999993</v>
      </c>
      <c r="I1159" s="7">
        <f t="shared" si="276"/>
        <v>99.951797725729037</v>
      </c>
    </row>
    <row r="1160" spans="1:9" ht="63" x14ac:dyDescent="0.25">
      <c r="A1160" s="80" t="s">
        <v>376</v>
      </c>
      <c r="B1160" s="4"/>
      <c r="C1160" s="4" t="s">
        <v>105</v>
      </c>
      <c r="D1160" s="4" t="s">
        <v>162</v>
      </c>
      <c r="E1160" s="6" t="s">
        <v>657</v>
      </c>
      <c r="F1160" s="4"/>
      <c r="G1160" s="9">
        <f>G1161+G1162</f>
        <v>4650.7</v>
      </c>
      <c r="H1160" s="9">
        <f>H1161+H1162</f>
        <v>4650.7</v>
      </c>
      <c r="I1160" s="7">
        <f t="shared" si="276"/>
        <v>100</v>
      </c>
    </row>
    <row r="1161" spans="1:9" ht="47.25" x14ac:dyDescent="0.25">
      <c r="A1161" s="80" t="s">
        <v>43</v>
      </c>
      <c r="B1161" s="4"/>
      <c r="C1161" s="4" t="s">
        <v>105</v>
      </c>
      <c r="D1161" s="4" t="s">
        <v>162</v>
      </c>
      <c r="E1161" s="6" t="s">
        <v>657</v>
      </c>
      <c r="F1161" s="4" t="s">
        <v>81</v>
      </c>
      <c r="G1161" s="9">
        <v>4333.5</v>
      </c>
      <c r="H1161" s="9">
        <v>4333.5</v>
      </c>
      <c r="I1161" s="7">
        <f t="shared" si="276"/>
        <v>100</v>
      </c>
    </row>
    <row r="1162" spans="1:9" ht="31.5" x14ac:dyDescent="0.25">
      <c r="A1162" s="80" t="s">
        <v>44</v>
      </c>
      <c r="B1162" s="4"/>
      <c r="C1162" s="4" t="s">
        <v>105</v>
      </c>
      <c r="D1162" s="4" t="s">
        <v>162</v>
      </c>
      <c r="E1162" s="6" t="s">
        <v>657</v>
      </c>
      <c r="F1162" s="4" t="s">
        <v>83</v>
      </c>
      <c r="G1162" s="9">
        <v>317.2</v>
      </c>
      <c r="H1162" s="9">
        <v>317.2</v>
      </c>
      <c r="I1162" s="7">
        <f t="shared" si="276"/>
        <v>100</v>
      </c>
    </row>
    <row r="1163" spans="1:9" x14ac:dyDescent="0.25">
      <c r="A1163" s="54" t="s">
        <v>513</v>
      </c>
      <c r="B1163" s="50"/>
      <c r="C1163" s="50" t="s">
        <v>105</v>
      </c>
      <c r="D1163" s="50" t="s">
        <v>162</v>
      </c>
      <c r="E1163" s="55" t="s">
        <v>665</v>
      </c>
      <c r="F1163" s="50"/>
      <c r="G1163" s="52">
        <f>G1164+G1165</f>
        <v>4477.5</v>
      </c>
      <c r="H1163" s="52">
        <f>H1164+H1165</f>
        <v>4473.1000000000004</v>
      </c>
      <c r="I1163" s="7">
        <f t="shared" si="276"/>
        <v>99.901730876605257</v>
      </c>
    </row>
    <row r="1164" spans="1:9" ht="47.25" x14ac:dyDescent="0.25">
      <c r="A1164" s="54" t="s">
        <v>43</v>
      </c>
      <c r="B1164" s="50"/>
      <c r="C1164" s="50" t="s">
        <v>105</v>
      </c>
      <c r="D1164" s="50" t="s">
        <v>162</v>
      </c>
      <c r="E1164" s="55" t="s">
        <v>665</v>
      </c>
      <c r="F1164" s="50" t="s">
        <v>81</v>
      </c>
      <c r="G1164" s="52">
        <v>4345</v>
      </c>
      <c r="H1164" s="52">
        <v>4345</v>
      </c>
      <c r="I1164" s="7">
        <f t="shared" si="276"/>
        <v>100</v>
      </c>
    </row>
    <row r="1165" spans="1:9" ht="31.5" x14ac:dyDescent="0.25">
      <c r="A1165" s="32" t="s">
        <v>44</v>
      </c>
      <c r="B1165" s="50"/>
      <c r="C1165" s="50" t="s">
        <v>105</v>
      </c>
      <c r="D1165" s="50" t="s">
        <v>162</v>
      </c>
      <c r="E1165" s="55" t="s">
        <v>665</v>
      </c>
      <c r="F1165" s="50" t="s">
        <v>83</v>
      </c>
      <c r="G1165" s="52">
        <v>132.5</v>
      </c>
      <c r="H1165" s="52">
        <v>128.1</v>
      </c>
      <c r="I1165" s="7">
        <f t="shared" si="276"/>
        <v>96.679245283018872</v>
      </c>
    </row>
    <row r="1166" spans="1:9" ht="47.25" hidden="1" x14ac:dyDescent="0.25">
      <c r="A1166" s="80" t="s">
        <v>568</v>
      </c>
      <c r="B1166" s="4"/>
      <c r="C1166" s="4" t="s">
        <v>105</v>
      </c>
      <c r="D1166" s="4" t="s">
        <v>162</v>
      </c>
      <c r="E1166" s="31" t="s">
        <v>315</v>
      </c>
      <c r="F1166" s="22"/>
      <c r="G1166" s="7">
        <f t="shared" ref="G1166:H1167" si="279">SUM(G1167)</f>
        <v>0</v>
      </c>
      <c r="H1166" s="7">
        <f t="shared" si="279"/>
        <v>0</v>
      </c>
      <c r="I1166" s="7" t="e">
        <f t="shared" si="276"/>
        <v>#DIV/0!</v>
      </c>
    </row>
    <row r="1167" spans="1:9" hidden="1" x14ac:dyDescent="0.25">
      <c r="A1167" s="80" t="s">
        <v>27</v>
      </c>
      <c r="B1167" s="4"/>
      <c r="C1167" s="4" t="s">
        <v>105</v>
      </c>
      <c r="D1167" s="4" t="s">
        <v>162</v>
      </c>
      <c r="E1167" s="31" t="s">
        <v>316</v>
      </c>
      <c r="F1167" s="22"/>
      <c r="G1167" s="7">
        <f t="shared" si="279"/>
        <v>0</v>
      </c>
      <c r="H1167" s="7">
        <f t="shared" si="279"/>
        <v>0</v>
      </c>
      <c r="I1167" s="7" t="e">
        <f t="shared" si="276"/>
        <v>#DIV/0!</v>
      </c>
    </row>
    <row r="1168" spans="1:9" ht="31.5" hidden="1" x14ac:dyDescent="0.25">
      <c r="A1168" s="80" t="s">
        <v>44</v>
      </c>
      <c r="B1168" s="4"/>
      <c r="C1168" s="4" t="s">
        <v>105</v>
      </c>
      <c r="D1168" s="4" t="s">
        <v>162</v>
      </c>
      <c r="E1168" s="31" t="s">
        <v>316</v>
      </c>
      <c r="F1168" s="22">
        <v>200</v>
      </c>
      <c r="G1168" s="7"/>
      <c r="H1168" s="7"/>
      <c r="I1168" s="7" t="e">
        <f t="shared" si="276"/>
        <v>#DIV/0!</v>
      </c>
    </row>
    <row r="1169" spans="1:9" ht="47.25" x14ac:dyDescent="0.25">
      <c r="A1169" s="80" t="s">
        <v>933</v>
      </c>
      <c r="B1169" s="4"/>
      <c r="C1169" s="4" t="s">
        <v>105</v>
      </c>
      <c r="D1169" s="4" t="s">
        <v>162</v>
      </c>
      <c r="E1169" s="49" t="s">
        <v>330</v>
      </c>
      <c r="F1169" s="4"/>
      <c r="G1169" s="7">
        <f>SUM(G1170+G1173+G1176+G1178)+G1186+G1181</f>
        <v>65946.5</v>
      </c>
      <c r="H1169" s="7">
        <f t="shared" ref="H1169" si="280">SUM(H1170+H1173+H1176+H1178)+H1186+H1181</f>
        <v>65831.5</v>
      </c>
      <c r="I1169" s="7">
        <f t="shared" si="276"/>
        <v>99.825616219207987</v>
      </c>
    </row>
    <row r="1170" spans="1:9" x14ac:dyDescent="0.25">
      <c r="A1170" s="32" t="s">
        <v>72</v>
      </c>
      <c r="B1170" s="50"/>
      <c r="C1170" s="50" t="s">
        <v>105</v>
      </c>
      <c r="D1170" s="50" t="s">
        <v>162</v>
      </c>
      <c r="E1170" s="56" t="s">
        <v>455</v>
      </c>
      <c r="F1170" s="50"/>
      <c r="G1170" s="52">
        <f>+G1171+G1172</f>
        <v>17389.100000000002</v>
      </c>
      <c r="H1170" s="52">
        <f>+H1171+H1172</f>
        <v>17389.100000000002</v>
      </c>
      <c r="I1170" s="7">
        <f t="shared" si="276"/>
        <v>100</v>
      </c>
    </row>
    <row r="1171" spans="1:9" ht="47.25" x14ac:dyDescent="0.25">
      <c r="A1171" s="32" t="s">
        <v>43</v>
      </c>
      <c r="B1171" s="50"/>
      <c r="C1171" s="50" t="s">
        <v>105</v>
      </c>
      <c r="D1171" s="50" t="s">
        <v>162</v>
      </c>
      <c r="E1171" s="56" t="s">
        <v>455</v>
      </c>
      <c r="F1171" s="50" t="s">
        <v>81</v>
      </c>
      <c r="G1171" s="7">
        <v>17388.900000000001</v>
      </c>
      <c r="H1171" s="7">
        <v>17388.900000000001</v>
      </c>
      <c r="I1171" s="7">
        <f t="shared" si="276"/>
        <v>100</v>
      </c>
    </row>
    <row r="1172" spans="1:9" ht="31.5" x14ac:dyDescent="0.25">
      <c r="A1172" s="32" t="s">
        <v>44</v>
      </c>
      <c r="B1172" s="50"/>
      <c r="C1172" s="50" t="s">
        <v>105</v>
      </c>
      <c r="D1172" s="50" t="s">
        <v>162</v>
      </c>
      <c r="E1172" s="56" t="s">
        <v>455</v>
      </c>
      <c r="F1172" s="50" t="s">
        <v>83</v>
      </c>
      <c r="G1172" s="7">
        <v>0.2</v>
      </c>
      <c r="H1172" s="7">
        <v>0.2</v>
      </c>
      <c r="I1172" s="7">
        <f t="shared" si="276"/>
        <v>100</v>
      </c>
    </row>
    <row r="1173" spans="1:9" x14ac:dyDescent="0.25">
      <c r="A1173" s="32" t="s">
        <v>87</v>
      </c>
      <c r="B1173" s="50"/>
      <c r="C1173" s="50" t="s">
        <v>105</v>
      </c>
      <c r="D1173" s="50" t="s">
        <v>162</v>
      </c>
      <c r="E1173" s="56" t="s">
        <v>668</v>
      </c>
      <c r="F1173" s="50"/>
      <c r="G1173" s="7">
        <f>SUM(G1174+G1175)</f>
        <v>433.5</v>
      </c>
      <c r="H1173" s="7">
        <f>SUM(H1174+H1175)</f>
        <v>433.20000000000005</v>
      </c>
      <c r="I1173" s="7">
        <f t="shared" si="276"/>
        <v>99.930795847750872</v>
      </c>
    </row>
    <row r="1174" spans="1:9" ht="31.5" x14ac:dyDescent="0.25">
      <c r="A1174" s="32" t="s">
        <v>44</v>
      </c>
      <c r="B1174" s="50"/>
      <c r="C1174" s="50" t="s">
        <v>105</v>
      </c>
      <c r="D1174" s="50" t="s">
        <v>162</v>
      </c>
      <c r="E1174" s="56" t="s">
        <v>668</v>
      </c>
      <c r="F1174" s="50" t="s">
        <v>83</v>
      </c>
      <c r="G1174" s="7">
        <v>431.9</v>
      </c>
      <c r="H1174" s="7">
        <f>431.6</f>
        <v>431.6</v>
      </c>
      <c r="I1174" s="7">
        <f t="shared" si="276"/>
        <v>99.930539476730743</v>
      </c>
    </row>
    <row r="1175" spans="1:9" x14ac:dyDescent="0.25">
      <c r="A1175" s="80" t="s">
        <v>18</v>
      </c>
      <c r="B1175" s="50"/>
      <c r="C1175" s="50" t="s">
        <v>105</v>
      </c>
      <c r="D1175" s="50" t="s">
        <v>162</v>
      </c>
      <c r="E1175" s="56" t="s">
        <v>668</v>
      </c>
      <c r="F1175" s="50" t="s">
        <v>88</v>
      </c>
      <c r="G1175" s="7">
        <v>1.6</v>
      </c>
      <c r="H1175" s="7">
        <v>1.6</v>
      </c>
      <c r="I1175" s="7">
        <f t="shared" si="276"/>
        <v>100</v>
      </c>
    </row>
    <row r="1176" spans="1:9" ht="31.5" x14ac:dyDescent="0.25">
      <c r="A1176" s="32" t="s">
        <v>89</v>
      </c>
      <c r="B1176" s="50"/>
      <c r="C1176" s="50" t="s">
        <v>105</v>
      </c>
      <c r="D1176" s="50" t="s">
        <v>162</v>
      </c>
      <c r="E1176" s="56" t="s">
        <v>525</v>
      </c>
      <c r="F1176" s="50"/>
      <c r="G1176" s="52">
        <f>SUM(G1177)</f>
        <v>770.1</v>
      </c>
      <c r="H1176" s="52">
        <f>SUM(H1177)</f>
        <v>727.1</v>
      </c>
      <c r="I1176" s="7">
        <f t="shared" si="276"/>
        <v>94.416309570185689</v>
      </c>
    </row>
    <row r="1177" spans="1:9" ht="31.5" x14ac:dyDescent="0.25">
      <c r="A1177" s="32" t="s">
        <v>44</v>
      </c>
      <c r="B1177" s="50"/>
      <c r="C1177" s="50" t="s">
        <v>105</v>
      </c>
      <c r="D1177" s="50" t="s">
        <v>162</v>
      </c>
      <c r="E1177" s="56" t="s">
        <v>525</v>
      </c>
      <c r="F1177" s="50" t="s">
        <v>83</v>
      </c>
      <c r="G1177" s="7">
        <v>770.1</v>
      </c>
      <c r="H1177" s="7">
        <v>727.1</v>
      </c>
      <c r="I1177" s="7">
        <f t="shared" si="276"/>
        <v>94.416309570185689</v>
      </c>
    </row>
    <row r="1178" spans="1:9" ht="31.5" x14ac:dyDescent="0.25">
      <c r="A1178" s="32" t="s">
        <v>466</v>
      </c>
      <c r="B1178" s="50"/>
      <c r="C1178" s="50" t="s">
        <v>105</v>
      </c>
      <c r="D1178" s="50" t="s">
        <v>162</v>
      </c>
      <c r="E1178" s="56" t="s">
        <v>467</v>
      </c>
      <c r="F1178" s="50"/>
      <c r="G1178" s="52">
        <f>SUM(G1179:G1180)</f>
        <v>569.5</v>
      </c>
      <c r="H1178" s="52">
        <f>SUM(H1179:H1180)</f>
        <v>540.1</v>
      </c>
      <c r="I1178" s="7">
        <f t="shared" si="276"/>
        <v>94.837576821773496</v>
      </c>
    </row>
    <row r="1179" spans="1:9" ht="31.5" x14ac:dyDescent="0.25">
      <c r="A1179" s="32" t="s">
        <v>44</v>
      </c>
      <c r="B1179" s="50"/>
      <c r="C1179" s="50" t="s">
        <v>105</v>
      </c>
      <c r="D1179" s="50" t="s">
        <v>162</v>
      </c>
      <c r="E1179" s="56" t="s">
        <v>467</v>
      </c>
      <c r="F1179" s="50" t="s">
        <v>83</v>
      </c>
      <c r="G1179" s="7">
        <v>449.9</v>
      </c>
      <c r="H1179" s="7">
        <v>420.5</v>
      </c>
      <c r="I1179" s="7">
        <f t="shared" si="276"/>
        <v>93.465214492109368</v>
      </c>
    </row>
    <row r="1180" spans="1:9" x14ac:dyDescent="0.25">
      <c r="A1180" s="80" t="s">
        <v>18</v>
      </c>
      <c r="B1180" s="50"/>
      <c r="C1180" s="50" t="s">
        <v>105</v>
      </c>
      <c r="D1180" s="50" t="s">
        <v>162</v>
      </c>
      <c r="E1180" s="56" t="s">
        <v>467</v>
      </c>
      <c r="F1180" s="50" t="s">
        <v>88</v>
      </c>
      <c r="G1180" s="7">
        <v>119.6</v>
      </c>
      <c r="H1180" s="7">
        <v>119.6</v>
      </c>
      <c r="I1180" s="7">
        <f t="shared" si="276"/>
        <v>100</v>
      </c>
    </row>
    <row r="1181" spans="1:9" x14ac:dyDescent="0.25">
      <c r="A1181" s="80" t="s">
        <v>27</v>
      </c>
      <c r="B1181" s="4"/>
      <c r="C1181" s="4" t="s">
        <v>105</v>
      </c>
      <c r="D1181" s="4" t="s">
        <v>162</v>
      </c>
      <c r="E1181" s="22" t="s">
        <v>669</v>
      </c>
      <c r="F1181" s="22"/>
      <c r="G1181" s="7">
        <f>SUM(G1184)+G1182</f>
        <v>127.8</v>
      </c>
      <c r="H1181" s="7">
        <f t="shared" ref="H1181" si="281">SUM(H1184)+H1182</f>
        <v>127.8</v>
      </c>
      <c r="I1181" s="7">
        <f t="shared" si="276"/>
        <v>100</v>
      </c>
    </row>
    <row r="1182" spans="1:9" ht="31.5" x14ac:dyDescent="0.25">
      <c r="A1182" s="32" t="s">
        <v>466</v>
      </c>
      <c r="B1182" s="4"/>
      <c r="C1182" s="4" t="s">
        <v>105</v>
      </c>
      <c r="D1182" s="4" t="s">
        <v>162</v>
      </c>
      <c r="E1182" s="22" t="s">
        <v>787</v>
      </c>
      <c r="F1182" s="22"/>
      <c r="G1182" s="7">
        <f>SUM(G1183)</f>
        <v>99</v>
      </c>
      <c r="H1182" s="7">
        <f t="shared" ref="H1182" si="282">SUM(H1183)</f>
        <v>99</v>
      </c>
      <c r="I1182" s="7">
        <f t="shared" si="276"/>
        <v>100</v>
      </c>
    </row>
    <row r="1183" spans="1:9" ht="31.5" x14ac:dyDescent="0.25">
      <c r="A1183" s="32" t="s">
        <v>44</v>
      </c>
      <c r="B1183" s="4"/>
      <c r="C1183" s="4" t="s">
        <v>105</v>
      </c>
      <c r="D1183" s="4" t="s">
        <v>162</v>
      </c>
      <c r="E1183" s="22" t="s">
        <v>787</v>
      </c>
      <c r="F1183" s="22">
        <v>200</v>
      </c>
      <c r="G1183" s="7">
        <v>99</v>
      </c>
      <c r="H1183" s="7">
        <v>99</v>
      </c>
      <c r="I1183" s="7">
        <f t="shared" si="276"/>
        <v>100</v>
      </c>
    </row>
    <row r="1184" spans="1:9" x14ac:dyDescent="0.25">
      <c r="A1184" s="33" t="s">
        <v>934</v>
      </c>
      <c r="B1184" s="4"/>
      <c r="C1184" s="4" t="s">
        <v>105</v>
      </c>
      <c r="D1184" s="106" t="s">
        <v>162</v>
      </c>
      <c r="E1184" s="4" t="s">
        <v>638</v>
      </c>
      <c r="F1184" s="106"/>
      <c r="G1184" s="7">
        <f>G1185</f>
        <v>28.8</v>
      </c>
      <c r="H1184" s="7">
        <f>H1185</f>
        <v>28.8</v>
      </c>
      <c r="I1184" s="7">
        <f t="shared" si="276"/>
        <v>100</v>
      </c>
    </row>
    <row r="1185" spans="1:9" ht="31.5" x14ac:dyDescent="0.25">
      <c r="A1185" s="80" t="s">
        <v>44</v>
      </c>
      <c r="B1185" s="81"/>
      <c r="C1185" s="106" t="s">
        <v>105</v>
      </c>
      <c r="D1185" s="106" t="s">
        <v>162</v>
      </c>
      <c r="E1185" s="4" t="s">
        <v>638</v>
      </c>
      <c r="F1185" s="106" t="s">
        <v>83</v>
      </c>
      <c r="G1185" s="7">
        <v>28.8</v>
      </c>
      <c r="H1185" s="7">
        <v>28.8</v>
      </c>
      <c r="I1185" s="7">
        <f t="shared" si="276"/>
        <v>100</v>
      </c>
    </row>
    <row r="1186" spans="1:9" ht="31.5" x14ac:dyDescent="0.25">
      <c r="A1186" s="80" t="s">
        <v>37</v>
      </c>
      <c r="B1186" s="4"/>
      <c r="C1186" s="4" t="s">
        <v>105</v>
      </c>
      <c r="D1186" s="4" t="s">
        <v>162</v>
      </c>
      <c r="E1186" s="22" t="s">
        <v>331</v>
      </c>
      <c r="F1186" s="4"/>
      <c r="G1186" s="7">
        <f>SUM(G1187)</f>
        <v>46656.5</v>
      </c>
      <c r="H1186" s="7">
        <f>SUM(H1187)</f>
        <v>46614.2</v>
      </c>
      <c r="I1186" s="7">
        <f t="shared" si="276"/>
        <v>99.909337391360253</v>
      </c>
    </row>
    <row r="1187" spans="1:9" x14ac:dyDescent="0.25">
      <c r="A1187" s="33" t="s">
        <v>934</v>
      </c>
      <c r="B1187" s="4"/>
      <c r="C1187" s="4" t="s">
        <v>105</v>
      </c>
      <c r="D1187" s="4" t="s">
        <v>162</v>
      </c>
      <c r="E1187" s="22" t="s">
        <v>332</v>
      </c>
      <c r="F1187" s="4"/>
      <c r="G1187" s="7">
        <f>G1188+G1189+G1191+G1190</f>
        <v>46656.5</v>
      </c>
      <c r="H1187" s="7">
        <f t="shared" ref="H1187" si="283">H1188+H1189+H1191+H1190</f>
        <v>46614.2</v>
      </c>
      <c r="I1187" s="7">
        <f t="shared" si="276"/>
        <v>99.909337391360253</v>
      </c>
    </row>
    <row r="1188" spans="1:9" ht="47.25" x14ac:dyDescent="0.25">
      <c r="A1188" s="2" t="s">
        <v>43</v>
      </c>
      <c r="B1188" s="4"/>
      <c r="C1188" s="4" t="s">
        <v>105</v>
      </c>
      <c r="D1188" s="4" t="s">
        <v>162</v>
      </c>
      <c r="E1188" s="22" t="s">
        <v>332</v>
      </c>
      <c r="F1188" s="4" t="s">
        <v>81</v>
      </c>
      <c r="G1188" s="7">
        <v>41041.699999999997</v>
      </c>
      <c r="H1188" s="7">
        <v>41041.699999999997</v>
      </c>
      <c r="I1188" s="7">
        <f t="shared" si="276"/>
        <v>100</v>
      </c>
    </row>
    <row r="1189" spans="1:9" ht="31.5" x14ac:dyDescent="0.25">
      <c r="A1189" s="80" t="s">
        <v>44</v>
      </c>
      <c r="B1189" s="4"/>
      <c r="C1189" s="4" t="s">
        <v>105</v>
      </c>
      <c r="D1189" s="4" t="s">
        <v>162</v>
      </c>
      <c r="E1189" s="22" t="s">
        <v>332</v>
      </c>
      <c r="F1189" s="4" t="s">
        <v>83</v>
      </c>
      <c r="G1189" s="7">
        <v>5287.4</v>
      </c>
      <c r="H1189" s="7">
        <v>5245.1</v>
      </c>
      <c r="I1189" s="7">
        <f t="shared" si="276"/>
        <v>99.199984869690212</v>
      </c>
    </row>
    <row r="1190" spans="1:9" x14ac:dyDescent="0.25">
      <c r="A1190" s="105" t="s">
        <v>34</v>
      </c>
      <c r="B1190" s="4"/>
      <c r="C1190" s="4" t="s">
        <v>105</v>
      </c>
      <c r="D1190" s="4" t="s">
        <v>162</v>
      </c>
      <c r="E1190" s="22" t="s">
        <v>332</v>
      </c>
      <c r="F1190" s="4" t="s">
        <v>91</v>
      </c>
      <c r="G1190" s="7">
        <v>155.30000000000001</v>
      </c>
      <c r="H1190" s="7">
        <v>155.30000000000001</v>
      </c>
      <c r="I1190" s="7">
        <f t="shared" si="276"/>
        <v>100</v>
      </c>
    </row>
    <row r="1191" spans="1:9" x14ac:dyDescent="0.25">
      <c r="A1191" s="80" t="s">
        <v>18</v>
      </c>
      <c r="B1191" s="4"/>
      <c r="C1191" s="4" t="s">
        <v>105</v>
      </c>
      <c r="D1191" s="4" t="s">
        <v>162</v>
      </c>
      <c r="E1191" s="22" t="s">
        <v>332</v>
      </c>
      <c r="F1191" s="4" t="s">
        <v>88</v>
      </c>
      <c r="G1191" s="7">
        <v>172.1</v>
      </c>
      <c r="H1191" s="7">
        <v>172.1</v>
      </c>
      <c r="I1191" s="7">
        <f t="shared" si="276"/>
        <v>100</v>
      </c>
    </row>
    <row r="1192" spans="1:9" ht="31.5" x14ac:dyDescent="0.25">
      <c r="A1192" s="142" t="s">
        <v>932</v>
      </c>
      <c r="B1192" s="4"/>
      <c r="C1192" s="4" t="s">
        <v>105</v>
      </c>
      <c r="D1192" s="4" t="s">
        <v>162</v>
      </c>
      <c r="E1192" s="22" t="s">
        <v>783</v>
      </c>
      <c r="F1192" s="4"/>
      <c r="G1192" s="7">
        <f>SUM(G1193)</f>
        <v>10</v>
      </c>
      <c r="H1192" s="7">
        <f>SUM(H1193)</f>
        <v>10</v>
      </c>
      <c r="I1192" s="7">
        <f t="shared" si="276"/>
        <v>100</v>
      </c>
    </row>
    <row r="1193" spans="1:9" x14ac:dyDescent="0.25">
      <c r="A1193" s="142" t="s">
        <v>27</v>
      </c>
      <c r="B1193" s="4"/>
      <c r="C1193" s="4" t="s">
        <v>105</v>
      </c>
      <c r="D1193" s="4" t="s">
        <v>162</v>
      </c>
      <c r="E1193" s="22" t="s">
        <v>784</v>
      </c>
      <c r="F1193" s="4"/>
      <c r="G1193" s="7">
        <f>SUM(G1194)</f>
        <v>10</v>
      </c>
      <c r="H1193" s="7">
        <f>SUM(H1194)</f>
        <v>10</v>
      </c>
      <c r="I1193" s="7">
        <f t="shared" si="276"/>
        <v>100</v>
      </c>
    </row>
    <row r="1194" spans="1:9" ht="31.5" x14ac:dyDescent="0.25">
      <c r="A1194" s="142" t="s">
        <v>44</v>
      </c>
      <c r="B1194" s="4"/>
      <c r="C1194" s="4" t="s">
        <v>105</v>
      </c>
      <c r="D1194" s="4" t="s">
        <v>162</v>
      </c>
      <c r="E1194" s="22" t="s">
        <v>784</v>
      </c>
      <c r="F1194" s="4" t="s">
        <v>83</v>
      </c>
      <c r="G1194" s="7">
        <v>10</v>
      </c>
      <c r="H1194" s="7">
        <v>10</v>
      </c>
      <c r="I1194" s="7">
        <f t="shared" si="276"/>
        <v>100</v>
      </c>
    </row>
    <row r="1195" spans="1:9" x14ac:dyDescent="0.25">
      <c r="A1195" s="80" t="s">
        <v>22</v>
      </c>
      <c r="B1195" s="4"/>
      <c r="C1195" s="4" t="s">
        <v>23</v>
      </c>
      <c r="D1195" s="4" t="s">
        <v>24</v>
      </c>
      <c r="E1195" s="6"/>
      <c r="F1195" s="4"/>
      <c r="G1195" s="7">
        <f>SUM(G1196+G1206)</f>
        <v>73749.7</v>
      </c>
      <c r="H1195" s="7">
        <f>SUM(H1196+H1206)</f>
        <v>73720.5</v>
      </c>
      <c r="I1195" s="7">
        <f t="shared" si="276"/>
        <v>99.960406618603201</v>
      </c>
    </row>
    <row r="1196" spans="1:9" x14ac:dyDescent="0.25">
      <c r="A1196" s="80" t="s">
        <v>45</v>
      </c>
      <c r="B1196" s="4"/>
      <c r="C1196" s="4" t="s">
        <v>23</v>
      </c>
      <c r="D1196" s="4" t="s">
        <v>46</v>
      </c>
      <c r="E1196" s="6"/>
      <c r="F1196" s="4"/>
      <c r="G1196" s="7">
        <f>G1201+G1197</f>
        <v>39655.199999999997</v>
      </c>
      <c r="H1196" s="7">
        <f>H1201+H1197</f>
        <v>39655.199999999997</v>
      </c>
      <c r="I1196" s="7">
        <f t="shared" si="276"/>
        <v>100</v>
      </c>
    </row>
    <row r="1197" spans="1:9" ht="31.5" x14ac:dyDescent="0.25">
      <c r="A1197" s="80" t="s">
        <v>460</v>
      </c>
      <c r="B1197" s="4"/>
      <c r="C1197" s="4" t="s">
        <v>23</v>
      </c>
      <c r="D1197" s="4" t="s">
        <v>46</v>
      </c>
      <c r="E1197" s="49" t="s">
        <v>198</v>
      </c>
      <c r="F1197" s="4"/>
      <c r="G1197" s="9">
        <f>SUM(G1198)</f>
        <v>33828.199999999997</v>
      </c>
      <c r="H1197" s="9">
        <f t="shared" ref="H1197" si="284">SUM(H1198)</f>
        <v>33828.199999999997</v>
      </c>
      <c r="I1197" s="7">
        <f t="shared" si="276"/>
        <v>100</v>
      </c>
    </row>
    <row r="1198" spans="1:9" ht="31.5" x14ac:dyDescent="0.25">
      <c r="A1198" s="80" t="s">
        <v>701</v>
      </c>
      <c r="B1198" s="4"/>
      <c r="C1198" s="4" t="s">
        <v>23</v>
      </c>
      <c r="D1198" s="4" t="s">
        <v>46</v>
      </c>
      <c r="E1198" s="49" t="s">
        <v>699</v>
      </c>
      <c r="F1198" s="4"/>
      <c r="G1198" s="9">
        <f>SUM(G1199)</f>
        <v>33828.199999999997</v>
      </c>
      <c r="H1198" s="9">
        <f t="shared" ref="H1198" si="285">SUM(H1199)</f>
        <v>33828.199999999997</v>
      </c>
      <c r="I1198" s="7">
        <f t="shared" si="276"/>
        <v>100</v>
      </c>
    </row>
    <row r="1199" spans="1:9" ht="47.25" x14ac:dyDescent="0.25">
      <c r="A1199" s="80" t="s">
        <v>377</v>
      </c>
      <c r="B1199" s="4"/>
      <c r="C1199" s="4" t="s">
        <v>23</v>
      </c>
      <c r="D1199" s="4" t="s">
        <v>46</v>
      </c>
      <c r="E1199" s="49" t="s">
        <v>700</v>
      </c>
      <c r="F1199" s="4"/>
      <c r="G1199" s="9">
        <f t="shared" ref="G1199:H1199" si="286">G1200</f>
        <v>33828.199999999997</v>
      </c>
      <c r="H1199" s="9">
        <f t="shared" si="286"/>
        <v>33828.199999999997</v>
      </c>
      <c r="I1199" s="7">
        <f t="shared" si="276"/>
        <v>100</v>
      </c>
    </row>
    <row r="1200" spans="1:9" x14ac:dyDescent="0.25">
      <c r="A1200" s="80" t="s">
        <v>34</v>
      </c>
      <c r="B1200" s="4"/>
      <c r="C1200" s="4" t="s">
        <v>23</v>
      </c>
      <c r="D1200" s="4" t="s">
        <v>46</v>
      </c>
      <c r="E1200" s="49" t="s">
        <v>700</v>
      </c>
      <c r="F1200" s="4" t="s">
        <v>91</v>
      </c>
      <c r="G1200" s="9">
        <v>33828.199999999997</v>
      </c>
      <c r="H1200" s="9">
        <v>33828.199999999997</v>
      </c>
      <c r="I1200" s="7">
        <f t="shared" si="276"/>
        <v>100</v>
      </c>
    </row>
    <row r="1201" spans="1:9" ht="31.5" x14ac:dyDescent="0.25">
      <c r="A1201" s="46" t="s">
        <v>442</v>
      </c>
      <c r="B1201" s="81"/>
      <c r="C1201" s="106" t="s">
        <v>23</v>
      </c>
      <c r="D1201" s="106" t="s">
        <v>46</v>
      </c>
      <c r="E1201" s="49" t="s">
        <v>339</v>
      </c>
      <c r="F1201" s="4"/>
      <c r="G1201" s="7">
        <f t="shared" ref="G1201:H1202" si="287">G1202</f>
        <v>5827</v>
      </c>
      <c r="H1201" s="7">
        <f t="shared" si="287"/>
        <v>5827</v>
      </c>
      <c r="I1201" s="7">
        <f t="shared" si="276"/>
        <v>100</v>
      </c>
    </row>
    <row r="1202" spans="1:9" ht="31.5" x14ac:dyDescent="0.25">
      <c r="A1202" s="57" t="s">
        <v>349</v>
      </c>
      <c r="B1202" s="81"/>
      <c r="C1202" s="106" t="s">
        <v>23</v>
      </c>
      <c r="D1202" s="106" t="s">
        <v>46</v>
      </c>
      <c r="E1202" s="49" t="s">
        <v>350</v>
      </c>
      <c r="F1202" s="4"/>
      <c r="G1202" s="7">
        <f t="shared" si="287"/>
        <v>5827</v>
      </c>
      <c r="H1202" s="7">
        <f t="shared" si="287"/>
        <v>5827</v>
      </c>
      <c r="I1202" s="7">
        <f t="shared" si="276"/>
        <v>100</v>
      </c>
    </row>
    <row r="1203" spans="1:9" ht="47.25" x14ac:dyDescent="0.25">
      <c r="A1203" s="57" t="s">
        <v>359</v>
      </c>
      <c r="B1203" s="81"/>
      <c r="C1203" s="106" t="s">
        <v>23</v>
      </c>
      <c r="D1203" s="106" t="s">
        <v>46</v>
      </c>
      <c r="E1203" s="49" t="s">
        <v>491</v>
      </c>
      <c r="F1203" s="4"/>
      <c r="G1203" s="7">
        <f>G1204+G1205</f>
        <v>5827</v>
      </c>
      <c r="H1203" s="7">
        <f>H1204+H1205</f>
        <v>5827</v>
      </c>
      <c r="I1203" s="7">
        <f t="shared" si="276"/>
        <v>100</v>
      </c>
    </row>
    <row r="1204" spans="1:9" x14ac:dyDescent="0.25">
      <c r="A1204" s="80" t="s">
        <v>34</v>
      </c>
      <c r="B1204" s="81"/>
      <c r="C1204" s="106" t="s">
        <v>23</v>
      </c>
      <c r="D1204" s="106" t="s">
        <v>46</v>
      </c>
      <c r="E1204" s="49" t="s">
        <v>491</v>
      </c>
      <c r="F1204" s="106" t="s">
        <v>91</v>
      </c>
      <c r="G1204" s="7">
        <v>5366</v>
      </c>
      <c r="H1204" s="7">
        <v>5339.6</v>
      </c>
      <c r="I1204" s="7">
        <f t="shared" si="276"/>
        <v>99.508013417815889</v>
      </c>
    </row>
    <row r="1205" spans="1:9" ht="31.5" x14ac:dyDescent="0.25">
      <c r="A1205" s="80" t="s">
        <v>113</v>
      </c>
      <c r="B1205" s="4"/>
      <c r="C1205" s="106" t="s">
        <v>23</v>
      </c>
      <c r="D1205" s="106" t="s">
        <v>46</v>
      </c>
      <c r="E1205" s="49" t="s">
        <v>491</v>
      </c>
      <c r="F1205" s="4" t="s">
        <v>114</v>
      </c>
      <c r="G1205" s="7">
        <v>461</v>
      </c>
      <c r="H1205" s="7">
        <v>487.4</v>
      </c>
      <c r="I1205" s="7">
        <f t="shared" si="276"/>
        <v>105.72668112798264</v>
      </c>
    </row>
    <row r="1206" spans="1:9" x14ac:dyDescent="0.25">
      <c r="A1206" s="80" t="s">
        <v>175</v>
      </c>
      <c r="B1206" s="31"/>
      <c r="C1206" s="4" t="s">
        <v>23</v>
      </c>
      <c r="D1206" s="4" t="s">
        <v>9</v>
      </c>
      <c r="E1206" s="49"/>
      <c r="F1206" s="31"/>
      <c r="G1206" s="9">
        <f>G1207+G1211</f>
        <v>34094.5</v>
      </c>
      <c r="H1206" s="9">
        <f>H1207+H1211</f>
        <v>34065.300000000003</v>
      </c>
      <c r="I1206" s="7">
        <f t="shared" si="276"/>
        <v>99.914355687867555</v>
      </c>
    </row>
    <row r="1207" spans="1:9" ht="31.5" x14ac:dyDescent="0.25">
      <c r="A1207" s="80" t="s">
        <v>459</v>
      </c>
      <c r="B1207" s="4"/>
      <c r="C1207" s="4" t="s">
        <v>23</v>
      </c>
      <c r="D1207" s="4" t="s">
        <v>9</v>
      </c>
      <c r="E1207" s="6" t="s">
        <v>372</v>
      </c>
      <c r="F1207" s="4"/>
      <c r="G1207" s="9">
        <f>SUM(G1208)</f>
        <v>26400.9</v>
      </c>
      <c r="H1207" s="9">
        <f t="shared" ref="H1207" si="288">SUM(H1208)</f>
        <v>26400.9</v>
      </c>
      <c r="I1207" s="7">
        <f t="shared" si="276"/>
        <v>100</v>
      </c>
    </row>
    <row r="1208" spans="1:9" x14ac:dyDescent="0.25">
      <c r="A1208" s="80" t="s">
        <v>704</v>
      </c>
      <c r="B1208" s="4"/>
      <c r="C1208" s="4" t="s">
        <v>23</v>
      </c>
      <c r="D1208" s="4" t="s">
        <v>9</v>
      </c>
      <c r="E1208" s="6" t="s">
        <v>702</v>
      </c>
      <c r="F1208" s="4"/>
      <c r="G1208" s="9">
        <f>SUM(G1209)</f>
        <v>26400.9</v>
      </c>
      <c r="H1208" s="9">
        <f t="shared" ref="H1208" si="289">SUM(H1209)</f>
        <v>26400.9</v>
      </c>
      <c r="I1208" s="7">
        <f t="shared" si="276"/>
        <v>100</v>
      </c>
    </row>
    <row r="1209" spans="1:9" ht="63" x14ac:dyDescent="0.25">
      <c r="A1209" s="80" t="s">
        <v>378</v>
      </c>
      <c r="B1209" s="4"/>
      <c r="C1209" s="4" t="s">
        <v>23</v>
      </c>
      <c r="D1209" s="4" t="s">
        <v>9</v>
      </c>
      <c r="E1209" s="49" t="s">
        <v>703</v>
      </c>
      <c r="F1209" s="4"/>
      <c r="G1209" s="9">
        <f t="shared" ref="G1209:H1209" si="290">G1210</f>
        <v>26400.9</v>
      </c>
      <c r="H1209" s="9">
        <f t="shared" si="290"/>
        <v>26400.9</v>
      </c>
      <c r="I1209" s="7">
        <f t="shared" si="276"/>
        <v>100</v>
      </c>
    </row>
    <row r="1210" spans="1:9" x14ac:dyDescent="0.25">
      <c r="A1210" s="80" t="s">
        <v>34</v>
      </c>
      <c r="B1210" s="81"/>
      <c r="C1210" s="4" t="s">
        <v>23</v>
      </c>
      <c r="D1210" s="4" t="s">
        <v>9</v>
      </c>
      <c r="E1210" s="49" t="s">
        <v>703</v>
      </c>
      <c r="F1210" s="4">
        <v>300</v>
      </c>
      <c r="G1210" s="9">
        <v>26400.9</v>
      </c>
      <c r="H1210" s="9">
        <v>26400.9</v>
      </c>
      <c r="I1210" s="7">
        <f t="shared" si="276"/>
        <v>100</v>
      </c>
    </row>
    <row r="1211" spans="1:9" ht="31.5" x14ac:dyDescent="0.25">
      <c r="A1211" s="80" t="s">
        <v>565</v>
      </c>
      <c r="B1211" s="31"/>
      <c r="C1211" s="4" t="s">
        <v>23</v>
      </c>
      <c r="D1211" s="4" t="s">
        <v>9</v>
      </c>
      <c r="E1211" s="31" t="s">
        <v>304</v>
      </c>
      <c r="F1211" s="31"/>
      <c r="G1211" s="9">
        <f>SUM(G1212)</f>
        <v>7693.6</v>
      </c>
      <c r="H1211" s="9">
        <f t="shared" ref="H1211" si="291">SUM(H1212)</f>
        <v>7664.4000000000005</v>
      </c>
      <c r="I1211" s="7">
        <f t="shared" si="276"/>
        <v>99.620463762087979</v>
      </c>
    </row>
    <row r="1212" spans="1:9" ht="31.5" x14ac:dyDescent="0.25">
      <c r="A1212" s="80" t="s">
        <v>718</v>
      </c>
      <c r="B1212" s="31"/>
      <c r="C1212" s="4" t="s">
        <v>23</v>
      </c>
      <c r="D1212" s="4" t="s">
        <v>9</v>
      </c>
      <c r="E1212" s="31" t="s">
        <v>622</v>
      </c>
      <c r="F1212" s="31"/>
      <c r="G1212" s="9">
        <f>SUM(G1213+G1219)</f>
        <v>7693.6</v>
      </c>
      <c r="H1212" s="9">
        <f t="shared" ref="H1212" si="292">SUM(H1213+H1219)</f>
        <v>7664.4000000000005</v>
      </c>
      <c r="I1212" s="7">
        <f t="shared" si="276"/>
        <v>99.620463762087979</v>
      </c>
    </row>
    <row r="1213" spans="1:9" x14ac:dyDescent="0.25">
      <c r="A1213" s="80" t="s">
        <v>27</v>
      </c>
      <c r="B1213" s="31"/>
      <c r="C1213" s="4" t="s">
        <v>23</v>
      </c>
      <c r="D1213" s="4" t="s">
        <v>9</v>
      </c>
      <c r="E1213" s="31" t="s">
        <v>623</v>
      </c>
      <c r="F1213" s="31"/>
      <c r="G1213" s="9">
        <f>SUM(G1217)+G1214</f>
        <v>7355.8</v>
      </c>
      <c r="H1213" s="9">
        <f t="shared" ref="H1213" si="293">SUM(H1217)+H1214</f>
        <v>7326.6</v>
      </c>
      <c r="I1213" s="7">
        <f t="shared" si="276"/>
        <v>99.603034340248513</v>
      </c>
    </row>
    <row r="1214" spans="1:9" ht="31.5" x14ac:dyDescent="0.25">
      <c r="A1214" s="80" t="s">
        <v>786</v>
      </c>
      <c r="B1214" s="31"/>
      <c r="C1214" s="4" t="s">
        <v>23</v>
      </c>
      <c r="D1214" s="4" t="s">
        <v>9</v>
      </c>
      <c r="E1214" s="31" t="s">
        <v>647</v>
      </c>
      <c r="F1214" s="31"/>
      <c r="G1214" s="9">
        <f>G1215+G1216</f>
        <v>523</v>
      </c>
      <c r="H1214" s="9">
        <f>H1215+H1216</f>
        <v>493.8</v>
      </c>
      <c r="I1214" s="7">
        <f t="shared" si="276"/>
        <v>94.416826003824099</v>
      </c>
    </row>
    <row r="1215" spans="1:9" x14ac:dyDescent="0.25">
      <c r="A1215" s="80" t="s">
        <v>34</v>
      </c>
      <c r="B1215" s="31"/>
      <c r="C1215" s="4" t="s">
        <v>23</v>
      </c>
      <c r="D1215" s="4" t="s">
        <v>9</v>
      </c>
      <c r="E1215" s="31" t="s">
        <v>647</v>
      </c>
      <c r="F1215" s="31">
        <v>300</v>
      </c>
      <c r="G1215" s="9">
        <v>282.7</v>
      </c>
      <c r="H1215" s="9">
        <v>253.5</v>
      </c>
      <c r="I1215" s="7">
        <f t="shared" si="276"/>
        <v>89.671029359745319</v>
      </c>
    </row>
    <row r="1216" spans="1:9" ht="31.5" x14ac:dyDescent="0.25">
      <c r="A1216" s="80" t="s">
        <v>216</v>
      </c>
      <c r="B1216" s="31"/>
      <c r="C1216" s="4" t="s">
        <v>23</v>
      </c>
      <c r="D1216" s="4" t="s">
        <v>9</v>
      </c>
      <c r="E1216" s="31" t="s">
        <v>647</v>
      </c>
      <c r="F1216" s="31">
        <v>600</v>
      </c>
      <c r="G1216" s="9">
        <v>240.3</v>
      </c>
      <c r="H1216" s="9">
        <v>240.3</v>
      </c>
      <c r="I1216" s="7">
        <f t="shared" si="276"/>
        <v>100</v>
      </c>
    </row>
    <row r="1217" spans="1:9" ht="78.75" x14ac:dyDescent="0.25">
      <c r="A1217" s="80" t="s">
        <v>886</v>
      </c>
      <c r="B1217" s="4"/>
      <c r="C1217" s="4" t="s">
        <v>23</v>
      </c>
      <c r="D1217" s="4" t="s">
        <v>9</v>
      </c>
      <c r="E1217" s="31" t="s">
        <v>713</v>
      </c>
      <c r="F1217" s="4"/>
      <c r="G1217" s="7">
        <f t="shared" ref="G1217:H1217" si="294">G1218</f>
        <v>6832.8</v>
      </c>
      <c r="H1217" s="7">
        <f t="shared" si="294"/>
        <v>6832.8</v>
      </c>
      <c r="I1217" s="7">
        <f t="shared" ref="I1217:I1280" si="295">SUM(H1217/G1217*100)</f>
        <v>100</v>
      </c>
    </row>
    <row r="1218" spans="1:9" x14ac:dyDescent="0.25">
      <c r="A1218" s="80" t="s">
        <v>34</v>
      </c>
      <c r="B1218" s="4"/>
      <c r="C1218" s="4" t="s">
        <v>23</v>
      </c>
      <c r="D1218" s="4" t="s">
        <v>9</v>
      </c>
      <c r="E1218" s="31" t="s">
        <v>713</v>
      </c>
      <c r="F1218" s="4" t="s">
        <v>91</v>
      </c>
      <c r="G1218" s="7">
        <v>6832.8</v>
      </c>
      <c r="H1218" s="7">
        <v>6832.8</v>
      </c>
      <c r="I1218" s="7">
        <f t="shared" si="295"/>
        <v>100</v>
      </c>
    </row>
    <row r="1219" spans="1:9" ht="31.5" x14ac:dyDescent="0.25">
      <c r="A1219" s="80" t="s">
        <v>37</v>
      </c>
      <c r="B1219" s="4"/>
      <c r="C1219" s="4" t="s">
        <v>23</v>
      </c>
      <c r="D1219" s="4" t="s">
        <v>9</v>
      </c>
      <c r="E1219" s="31" t="s">
        <v>629</v>
      </c>
      <c r="F1219" s="4"/>
      <c r="G1219" s="7">
        <f>SUM(G1220)</f>
        <v>337.8</v>
      </c>
      <c r="H1219" s="7">
        <f t="shared" ref="H1219:H1220" si="296">SUM(H1220)</f>
        <v>337.8</v>
      </c>
      <c r="I1219" s="7">
        <f t="shared" si="295"/>
        <v>100</v>
      </c>
    </row>
    <row r="1220" spans="1:9" ht="78.75" x14ac:dyDescent="0.25">
      <c r="A1220" s="80" t="s">
        <v>374</v>
      </c>
      <c r="B1220" s="4"/>
      <c r="C1220" s="4" t="s">
        <v>23</v>
      </c>
      <c r="D1220" s="4" t="s">
        <v>9</v>
      </c>
      <c r="E1220" s="31" t="s">
        <v>650</v>
      </c>
      <c r="F1220" s="4"/>
      <c r="G1220" s="7">
        <f>SUM(G1221)</f>
        <v>337.8</v>
      </c>
      <c r="H1220" s="7">
        <f t="shared" si="296"/>
        <v>337.8</v>
      </c>
      <c r="I1220" s="7">
        <f t="shared" si="295"/>
        <v>100</v>
      </c>
    </row>
    <row r="1221" spans="1:9" x14ac:dyDescent="0.25">
      <c r="A1221" s="80" t="s">
        <v>34</v>
      </c>
      <c r="B1221" s="4"/>
      <c r="C1221" s="4" t="s">
        <v>23</v>
      </c>
      <c r="D1221" s="4" t="s">
        <v>9</v>
      </c>
      <c r="E1221" s="31" t="s">
        <v>650</v>
      </c>
      <c r="F1221" s="4" t="s">
        <v>91</v>
      </c>
      <c r="G1221" s="7">
        <v>337.8</v>
      </c>
      <c r="H1221" s="7">
        <v>337.8</v>
      </c>
      <c r="I1221" s="7">
        <f t="shared" si="295"/>
        <v>100</v>
      </c>
    </row>
    <row r="1222" spans="1:9" hidden="1" x14ac:dyDescent="0.25">
      <c r="A1222" s="80" t="s">
        <v>69</v>
      </c>
      <c r="B1222" s="40"/>
      <c r="C1222" s="106" t="s">
        <v>23</v>
      </c>
      <c r="D1222" s="106" t="s">
        <v>70</v>
      </c>
      <c r="E1222" s="106"/>
      <c r="F1222" s="31"/>
      <c r="G1222" s="9">
        <f t="shared" ref="G1222:H1223" si="297">G1223</f>
        <v>0</v>
      </c>
      <c r="H1222" s="9">
        <f t="shared" si="297"/>
        <v>0</v>
      </c>
      <c r="I1222" s="7" t="e">
        <f t="shared" si="295"/>
        <v>#DIV/0!</v>
      </c>
    </row>
    <row r="1223" spans="1:9" ht="31.5" hidden="1" x14ac:dyDescent="0.25">
      <c r="A1223" s="80" t="s">
        <v>440</v>
      </c>
      <c r="B1223" s="40"/>
      <c r="C1223" s="106" t="s">
        <v>23</v>
      </c>
      <c r="D1223" s="106" t="s">
        <v>70</v>
      </c>
      <c r="E1223" s="31" t="s">
        <v>12</v>
      </c>
      <c r="F1223" s="31"/>
      <c r="G1223" s="9">
        <f t="shared" si="297"/>
        <v>0</v>
      </c>
      <c r="H1223" s="9">
        <f t="shared" si="297"/>
        <v>0</v>
      </c>
      <c r="I1223" s="7" t="e">
        <f t="shared" si="295"/>
        <v>#DIV/0!</v>
      </c>
    </row>
    <row r="1224" spans="1:9" hidden="1" x14ac:dyDescent="0.25">
      <c r="A1224" s="80" t="s">
        <v>76</v>
      </c>
      <c r="B1224" s="40"/>
      <c r="C1224" s="106" t="s">
        <v>23</v>
      </c>
      <c r="D1224" s="106" t="s">
        <v>70</v>
      </c>
      <c r="E1224" s="31" t="s">
        <v>60</v>
      </c>
      <c r="F1224" s="31"/>
      <c r="G1224" s="9">
        <f>SUM(G1226)</f>
        <v>0</v>
      </c>
      <c r="H1224" s="9">
        <f>SUM(H1226)</f>
        <v>0</v>
      </c>
      <c r="I1224" s="7" t="e">
        <f t="shared" si="295"/>
        <v>#DIV/0!</v>
      </c>
    </row>
    <row r="1225" spans="1:9" hidden="1" x14ac:dyDescent="0.25">
      <c r="A1225" s="80" t="s">
        <v>27</v>
      </c>
      <c r="B1225" s="40"/>
      <c r="C1225" s="106" t="s">
        <v>23</v>
      </c>
      <c r="D1225" s="106" t="s">
        <v>70</v>
      </c>
      <c r="E1225" s="31" t="s">
        <v>395</v>
      </c>
      <c r="F1225" s="31"/>
      <c r="G1225" s="9">
        <f t="shared" ref="G1225:H1226" si="298">G1226</f>
        <v>0</v>
      </c>
      <c r="H1225" s="9">
        <f t="shared" si="298"/>
        <v>0</v>
      </c>
      <c r="I1225" s="7" t="e">
        <f t="shared" si="295"/>
        <v>#DIV/0!</v>
      </c>
    </row>
    <row r="1226" spans="1:9" hidden="1" x14ac:dyDescent="0.25">
      <c r="A1226" s="80" t="s">
        <v>29</v>
      </c>
      <c r="B1226" s="40"/>
      <c r="C1226" s="106" t="s">
        <v>23</v>
      </c>
      <c r="D1226" s="106" t="s">
        <v>70</v>
      </c>
      <c r="E1226" s="31" t="s">
        <v>396</v>
      </c>
      <c r="F1226" s="31"/>
      <c r="G1226" s="9">
        <f t="shared" si="298"/>
        <v>0</v>
      </c>
      <c r="H1226" s="9">
        <f t="shared" si="298"/>
        <v>0</v>
      </c>
      <c r="I1226" s="7" t="e">
        <f t="shared" si="295"/>
        <v>#DIV/0!</v>
      </c>
    </row>
    <row r="1227" spans="1:9" ht="31.5" hidden="1" x14ac:dyDescent="0.25">
      <c r="A1227" s="80" t="s">
        <v>113</v>
      </c>
      <c r="B1227" s="40"/>
      <c r="C1227" s="106" t="s">
        <v>23</v>
      </c>
      <c r="D1227" s="106" t="s">
        <v>70</v>
      </c>
      <c r="E1227" s="31" t="s">
        <v>396</v>
      </c>
      <c r="F1227" s="31">
        <v>600</v>
      </c>
      <c r="G1227" s="9"/>
      <c r="H1227" s="9"/>
      <c r="I1227" s="7" t="e">
        <f t="shared" si="295"/>
        <v>#DIV/0!</v>
      </c>
    </row>
    <row r="1228" spans="1:9" x14ac:dyDescent="0.25">
      <c r="A1228" s="80" t="s">
        <v>240</v>
      </c>
      <c r="B1228" s="40"/>
      <c r="C1228" s="106" t="s">
        <v>160</v>
      </c>
      <c r="D1228" s="106"/>
      <c r="E1228" s="31"/>
      <c r="F1228" s="31"/>
      <c r="G1228" s="9">
        <f t="shared" ref="G1228:H1233" si="299">SUM(G1229)</f>
        <v>2882.3</v>
      </c>
      <c r="H1228" s="9">
        <f t="shared" si="299"/>
        <v>2882.3</v>
      </c>
      <c r="I1228" s="7">
        <f t="shared" si="295"/>
        <v>100</v>
      </c>
    </row>
    <row r="1229" spans="1:9" x14ac:dyDescent="0.25">
      <c r="A1229" s="80" t="s">
        <v>179</v>
      </c>
      <c r="B1229" s="40"/>
      <c r="C1229" s="106" t="s">
        <v>160</v>
      </c>
      <c r="D1229" s="106" t="s">
        <v>159</v>
      </c>
      <c r="E1229" s="31"/>
      <c r="F1229" s="31"/>
      <c r="G1229" s="9">
        <f t="shared" si="299"/>
        <v>2882.3</v>
      </c>
      <c r="H1229" s="9">
        <f t="shared" si="299"/>
        <v>2882.3</v>
      </c>
      <c r="I1229" s="7">
        <f t="shared" si="295"/>
        <v>100</v>
      </c>
    </row>
    <row r="1230" spans="1:9" ht="31.5" x14ac:dyDescent="0.25">
      <c r="A1230" s="80" t="s">
        <v>565</v>
      </c>
      <c r="B1230" s="40"/>
      <c r="C1230" s="106" t="s">
        <v>160</v>
      </c>
      <c r="D1230" s="106" t="s">
        <v>159</v>
      </c>
      <c r="E1230" s="31" t="s">
        <v>304</v>
      </c>
      <c r="F1230" s="31"/>
      <c r="G1230" s="9">
        <f t="shared" si="299"/>
        <v>2882.3</v>
      </c>
      <c r="H1230" s="9">
        <f t="shared" si="299"/>
        <v>2882.3</v>
      </c>
      <c r="I1230" s="7">
        <f t="shared" si="295"/>
        <v>100</v>
      </c>
    </row>
    <row r="1231" spans="1:9" ht="47.25" x14ac:dyDescent="0.25">
      <c r="A1231" s="80" t="s">
        <v>933</v>
      </c>
      <c r="B1231" s="40"/>
      <c r="C1231" s="106" t="s">
        <v>160</v>
      </c>
      <c r="D1231" s="106" t="s">
        <v>159</v>
      </c>
      <c r="E1231" s="31" t="s">
        <v>330</v>
      </c>
      <c r="F1231" s="31"/>
      <c r="G1231" s="9">
        <f t="shared" si="299"/>
        <v>2882.3</v>
      </c>
      <c r="H1231" s="9">
        <f t="shared" si="299"/>
        <v>2882.3</v>
      </c>
      <c r="I1231" s="7">
        <f t="shared" si="295"/>
        <v>100</v>
      </c>
    </row>
    <row r="1232" spans="1:9" ht="31.5" x14ac:dyDescent="0.25">
      <c r="A1232" s="80" t="s">
        <v>37</v>
      </c>
      <c r="B1232" s="40"/>
      <c r="C1232" s="106" t="s">
        <v>160</v>
      </c>
      <c r="D1232" s="106" t="s">
        <v>159</v>
      </c>
      <c r="E1232" s="31" t="s">
        <v>331</v>
      </c>
      <c r="F1232" s="31"/>
      <c r="G1232" s="9">
        <f t="shared" si="299"/>
        <v>2882.3</v>
      </c>
      <c r="H1232" s="9">
        <f t="shared" si="299"/>
        <v>2882.3</v>
      </c>
      <c r="I1232" s="7">
        <f t="shared" si="295"/>
        <v>100</v>
      </c>
    </row>
    <row r="1233" spans="1:9" x14ac:dyDescent="0.25">
      <c r="A1233" s="80" t="s">
        <v>934</v>
      </c>
      <c r="B1233" s="40"/>
      <c r="C1233" s="106" t="s">
        <v>160</v>
      </c>
      <c r="D1233" s="106" t="s">
        <v>159</v>
      </c>
      <c r="E1233" s="31" t="s">
        <v>332</v>
      </c>
      <c r="F1233" s="31"/>
      <c r="G1233" s="9">
        <f t="shared" si="299"/>
        <v>2882.3</v>
      </c>
      <c r="H1233" s="9">
        <f t="shared" si="299"/>
        <v>2882.3</v>
      </c>
      <c r="I1233" s="7">
        <f t="shared" si="295"/>
        <v>100</v>
      </c>
    </row>
    <row r="1234" spans="1:9" ht="47.25" x14ac:dyDescent="0.25">
      <c r="A1234" s="2" t="s">
        <v>43</v>
      </c>
      <c r="B1234" s="40"/>
      <c r="C1234" s="106" t="s">
        <v>160</v>
      </c>
      <c r="D1234" s="106" t="s">
        <v>159</v>
      </c>
      <c r="E1234" s="31" t="s">
        <v>332</v>
      </c>
      <c r="F1234" s="31">
        <v>100</v>
      </c>
      <c r="G1234" s="9">
        <v>2882.3</v>
      </c>
      <c r="H1234" s="9">
        <v>2882.3</v>
      </c>
      <c r="I1234" s="7">
        <f t="shared" si="295"/>
        <v>100</v>
      </c>
    </row>
    <row r="1235" spans="1:9" x14ac:dyDescent="0.25">
      <c r="A1235" s="43" t="s">
        <v>465</v>
      </c>
      <c r="B1235" s="24" t="s">
        <v>103</v>
      </c>
      <c r="C1235" s="24"/>
      <c r="D1235" s="24"/>
      <c r="E1235" s="24"/>
      <c r="F1235" s="24"/>
      <c r="G1235" s="26">
        <f>G1236+G1275+G1403</f>
        <v>356544.19999999995</v>
      </c>
      <c r="H1235" s="26">
        <f>H1236+H1275+H1403</f>
        <v>356143</v>
      </c>
      <c r="I1235" s="26">
        <f t="shared" si="295"/>
        <v>99.887475381733893</v>
      </c>
    </row>
    <row r="1236" spans="1:9" x14ac:dyDescent="0.25">
      <c r="A1236" s="80" t="s">
        <v>104</v>
      </c>
      <c r="B1236" s="4"/>
      <c r="C1236" s="4" t="s">
        <v>105</v>
      </c>
      <c r="D1236" s="4"/>
      <c r="E1236" s="4"/>
      <c r="F1236" s="4"/>
      <c r="G1236" s="7">
        <f>G1237+G1267+G1262</f>
        <v>112826.99999999999</v>
      </c>
      <c r="H1236" s="7">
        <f>H1237+H1267+H1262</f>
        <v>112821.09999999999</v>
      </c>
      <c r="I1236" s="7">
        <f t="shared" si="295"/>
        <v>99.994770755227037</v>
      </c>
    </row>
    <row r="1237" spans="1:9" x14ac:dyDescent="0.25">
      <c r="A1237" s="80" t="s">
        <v>106</v>
      </c>
      <c r="B1237" s="4"/>
      <c r="C1237" s="4" t="s">
        <v>105</v>
      </c>
      <c r="D1237" s="4" t="s">
        <v>46</v>
      </c>
      <c r="E1237" s="4"/>
      <c r="F1237" s="4"/>
      <c r="G1237" s="7">
        <f>SUM(G1238)</f>
        <v>112601.79999999999</v>
      </c>
      <c r="H1237" s="7">
        <f>SUM(H1238)</f>
        <v>112595.9</v>
      </c>
      <c r="I1237" s="7">
        <f t="shared" si="295"/>
        <v>99.994760296904673</v>
      </c>
    </row>
    <row r="1238" spans="1:9" x14ac:dyDescent="0.25">
      <c r="A1238" s="80" t="s">
        <v>570</v>
      </c>
      <c r="B1238" s="4"/>
      <c r="C1238" s="4" t="s">
        <v>105</v>
      </c>
      <c r="D1238" s="4" t="s">
        <v>46</v>
      </c>
      <c r="E1238" s="4" t="s">
        <v>107</v>
      </c>
      <c r="F1238" s="4"/>
      <c r="G1238" s="7">
        <f>SUM(G1239)+G1247+G1243</f>
        <v>112601.79999999999</v>
      </c>
      <c r="H1238" s="7">
        <f>SUM(H1239)+H1247+H1243</f>
        <v>112595.9</v>
      </c>
      <c r="I1238" s="7">
        <f t="shared" si="295"/>
        <v>99.994760296904673</v>
      </c>
    </row>
    <row r="1239" spans="1:9" x14ac:dyDescent="0.25">
      <c r="A1239" s="80" t="s">
        <v>108</v>
      </c>
      <c r="B1239" s="4"/>
      <c r="C1239" s="4" t="s">
        <v>105</v>
      </c>
      <c r="D1239" s="4" t="s">
        <v>46</v>
      </c>
      <c r="E1239" s="4" t="s">
        <v>109</v>
      </c>
      <c r="F1239" s="4"/>
      <c r="G1239" s="7">
        <f t="shared" ref="G1239:H1241" si="300">G1240</f>
        <v>110675.9</v>
      </c>
      <c r="H1239" s="7">
        <f t="shared" si="300"/>
        <v>110675.9</v>
      </c>
      <c r="I1239" s="7">
        <f t="shared" si="295"/>
        <v>100</v>
      </c>
    </row>
    <row r="1240" spans="1:9" ht="47.25" x14ac:dyDescent="0.25">
      <c r="A1240" s="80" t="s">
        <v>21</v>
      </c>
      <c r="B1240" s="4"/>
      <c r="C1240" s="4" t="s">
        <v>105</v>
      </c>
      <c r="D1240" s="4" t="s">
        <v>46</v>
      </c>
      <c r="E1240" s="4" t="s">
        <v>110</v>
      </c>
      <c r="F1240" s="4"/>
      <c r="G1240" s="7">
        <f>G1241</f>
        <v>110675.9</v>
      </c>
      <c r="H1240" s="7">
        <f>H1241</f>
        <v>110675.9</v>
      </c>
      <c r="I1240" s="7">
        <f t="shared" si="295"/>
        <v>100</v>
      </c>
    </row>
    <row r="1241" spans="1:9" x14ac:dyDescent="0.25">
      <c r="A1241" s="80" t="s">
        <v>111</v>
      </c>
      <c r="B1241" s="4"/>
      <c r="C1241" s="4" t="s">
        <v>105</v>
      </c>
      <c r="D1241" s="4" t="s">
        <v>46</v>
      </c>
      <c r="E1241" s="4" t="s">
        <v>112</v>
      </c>
      <c r="F1241" s="4"/>
      <c r="G1241" s="7">
        <f t="shared" si="300"/>
        <v>110675.9</v>
      </c>
      <c r="H1241" s="7">
        <f t="shared" si="300"/>
        <v>110675.9</v>
      </c>
      <c r="I1241" s="7">
        <f t="shared" si="295"/>
        <v>100</v>
      </c>
    </row>
    <row r="1242" spans="1:9" ht="31.5" x14ac:dyDescent="0.25">
      <c r="A1242" s="80" t="s">
        <v>113</v>
      </c>
      <c r="B1242" s="4"/>
      <c r="C1242" s="4" t="s">
        <v>105</v>
      </c>
      <c r="D1242" s="4" t="s">
        <v>46</v>
      </c>
      <c r="E1242" s="4" t="s">
        <v>112</v>
      </c>
      <c r="F1242" s="4" t="s">
        <v>114</v>
      </c>
      <c r="G1242" s="7">
        <v>110675.9</v>
      </c>
      <c r="H1242" s="7">
        <v>110675.9</v>
      </c>
      <c r="I1242" s="7">
        <f t="shared" si="295"/>
        <v>100</v>
      </c>
    </row>
    <row r="1243" spans="1:9" x14ac:dyDescent="0.25">
      <c r="A1243" s="80" t="s">
        <v>145</v>
      </c>
      <c r="B1243" s="4"/>
      <c r="C1243" s="4" t="s">
        <v>105</v>
      </c>
      <c r="D1243" s="4" t="s">
        <v>46</v>
      </c>
      <c r="E1243" s="4" t="s">
        <v>146</v>
      </c>
      <c r="F1243" s="4"/>
      <c r="G1243" s="7">
        <f>SUM(G1244)</f>
        <v>255.9</v>
      </c>
      <c r="H1243" s="7">
        <f t="shared" ref="H1243:H1245" si="301">SUM(H1244)</f>
        <v>255.8</v>
      </c>
      <c r="I1243" s="7">
        <f t="shared" si="295"/>
        <v>99.960922235248148</v>
      </c>
    </row>
    <row r="1244" spans="1:9" x14ac:dyDescent="0.25">
      <c r="A1244" s="80" t="s">
        <v>27</v>
      </c>
      <c r="B1244" s="4"/>
      <c r="C1244" s="4" t="s">
        <v>105</v>
      </c>
      <c r="D1244" s="4" t="s">
        <v>46</v>
      </c>
      <c r="E1244" s="4" t="s">
        <v>386</v>
      </c>
      <c r="F1244" s="4"/>
      <c r="G1244" s="7">
        <f>SUM(G1245)</f>
        <v>255.9</v>
      </c>
      <c r="H1244" s="7">
        <f t="shared" si="301"/>
        <v>255.8</v>
      </c>
      <c r="I1244" s="7">
        <f t="shared" si="295"/>
        <v>99.960922235248148</v>
      </c>
    </row>
    <row r="1245" spans="1:9" x14ac:dyDescent="0.25">
      <c r="A1245" s="80" t="s">
        <v>111</v>
      </c>
      <c r="B1245" s="4"/>
      <c r="C1245" s="4" t="s">
        <v>105</v>
      </c>
      <c r="D1245" s="4" t="s">
        <v>46</v>
      </c>
      <c r="E1245" s="4" t="s">
        <v>729</v>
      </c>
      <c r="F1245" s="4"/>
      <c r="G1245" s="7">
        <f>SUM(G1246)</f>
        <v>255.9</v>
      </c>
      <c r="H1245" s="7">
        <f t="shared" si="301"/>
        <v>255.8</v>
      </c>
      <c r="I1245" s="7">
        <f t="shared" si="295"/>
        <v>99.960922235248148</v>
      </c>
    </row>
    <row r="1246" spans="1:9" ht="31.5" x14ac:dyDescent="0.25">
      <c r="A1246" s="80" t="s">
        <v>113</v>
      </c>
      <c r="B1246" s="4"/>
      <c r="C1246" s="4" t="s">
        <v>105</v>
      </c>
      <c r="D1246" s="4" t="s">
        <v>46</v>
      </c>
      <c r="E1246" s="4" t="s">
        <v>729</v>
      </c>
      <c r="F1246" s="4" t="s">
        <v>114</v>
      </c>
      <c r="G1246" s="7">
        <v>255.9</v>
      </c>
      <c r="H1246" s="7">
        <v>255.8</v>
      </c>
      <c r="I1246" s="7">
        <f t="shared" si="295"/>
        <v>99.960922235248148</v>
      </c>
    </row>
    <row r="1247" spans="1:9" ht="31.5" x14ac:dyDescent="0.25">
      <c r="A1247" s="80" t="s">
        <v>147</v>
      </c>
      <c r="B1247" s="58"/>
      <c r="C1247" s="4" t="s">
        <v>105</v>
      </c>
      <c r="D1247" s="4" t="s">
        <v>46</v>
      </c>
      <c r="E1247" s="4" t="s">
        <v>148</v>
      </c>
      <c r="F1247" s="59"/>
      <c r="G1247" s="7">
        <f>G1251+G1254+G1256+G1259+G1248</f>
        <v>1670</v>
      </c>
      <c r="H1247" s="7">
        <f t="shared" ref="H1247" si="302">H1251+H1254+H1256+H1259+H1248</f>
        <v>1664.2000000000003</v>
      </c>
      <c r="I1247" s="7">
        <f t="shared" si="295"/>
        <v>99.652694610778454</v>
      </c>
    </row>
    <row r="1248" spans="1:9" hidden="1" x14ac:dyDescent="0.25">
      <c r="A1248" s="80" t="s">
        <v>27</v>
      </c>
      <c r="B1248" s="58"/>
      <c r="C1248" s="4" t="s">
        <v>105</v>
      </c>
      <c r="D1248" s="4" t="s">
        <v>46</v>
      </c>
      <c r="E1248" s="4" t="s">
        <v>387</v>
      </c>
      <c r="F1248" s="59"/>
      <c r="G1248" s="7">
        <f>SUM(G1249)</f>
        <v>0</v>
      </c>
      <c r="H1248" s="7">
        <f t="shared" ref="H1248" si="303">SUM(H1249)</f>
        <v>0</v>
      </c>
      <c r="I1248" s="7"/>
    </row>
    <row r="1249" spans="1:9" ht="47.25" hidden="1" x14ac:dyDescent="0.25">
      <c r="A1249" s="80" t="s">
        <v>859</v>
      </c>
      <c r="B1249" s="58"/>
      <c r="C1249" s="4" t="s">
        <v>105</v>
      </c>
      <c r="D1249" s="4" t="s">
        <v>46</v>
      </c>
      <c r="E1249" s="4" t="s">
        <v>860</v>
      </c>
      <c r="F1249" s="59"/>
      <c r="G1249" s="7">
        <v>0</v>
      </c>
      <c r="H1249" s="7">
        <f>SUM(H1250)</f>
        <v>0</v>
      </c>
      <c r="I1249" s="7"/>
    </row>
    <row r="1250" spans="1:9" ht="31.5" hidden="1" x14ac:dyDescent="0.25">
      <c r="A1250" s="80" t="s">
        <v>113</v>
      </c>
      <c r="B1250" s="58"/>
      <c r="C1250" s="4" t="s">
        <v>105</v>
      </c>
      <c r="D1250" s="4" t="s">
        <v>46</v>
      </c>
      <c r="E1250" s="4" t="s">
        <v>860</v>
      </c>
      <c r="F1250" s="4" t="s">
        <v>114</v>
      </c>
      <c r="G1250" s="7">
        <v>0</v>
      </c>
      <c r="H1250" s="7"/>
      <c r="I1250" s="7"/>
    </row>
    <row r="1251" spans="1:9" ht="15" customHeight="1" x14ac:dyDescent="0.25">
      <c r="A1251" s="80" t="s">
        <v>390</v>
      </c>
      <c r="B1251" s="58"/>
      <c r="C1251" s="4" t="s">
        <v>105</v>
      </c>
      <c r="D1251" s="4" t="s">
        <v>46</v>
      </c>
      <c r="E1251" s="4" t="s">
        <v>391</v>
      </c>
      <c r="F1251" s="4"/>
      <c r="G1251" s="7">
        <f>G1252</f>
        <v>767.2</v>
      </c>
      <c r="H1251" s="7">
        <f>H1252</f>
        <v>761.7</v>
      </c>
      <c r="I1251" s="7">
        <f t="shared" si="295"/>
        <v>99.283107403545358</v>
      </c>
    </row>
    <row r="1252" spans="1:9" x14ac:dyDescent="0.25">
      <c r="A1252" s="80" t="s">
        <v>111</v>
      </c>
      <c r="B1252" s="58"/>
      <c r="C1252" s="4" t="s">
        <v>105</v>
      </c>
      <c r="D1252" s="4" t="s">
        <v>46</v>
      </c>
      <c r="E1252" s="4" t="s">
        <v>392</v>
      </c>
      <c r="F1252" s="4"/>
      <c r="G1252" s="7">
        <f t="shared" ref="G1252:H1252" si="304">G1253</f>
        <v>767.2</v>
      </c>
      <c r="H1252" s="7">
        <f t="shared" si="304"/>
        <v>761.7</v>
      </c>
      <c r="I1252" s="7">
        <f t="shared" si="295"/>
        <v>99.283107403545358</v>
      </c>
    </row>
    <row r="1253" spans="1:9" ht="31.5" x14ac:dyDescent="0.25">
      <c r="A1253" s="80" t="s">
        <v>113</v>
      </c>
      <c r="B1253" s="58"/>
      <c r="C1253" s="4" t="s">
        <v>105</v>
      </c>
      <c r="D1253" s="4" t="s">
        <v>46</v>
      </c>
      <c r="E1253" s="4" t="s">
        <v>392</v>
      </c>
      <c r="F1253" s="4" t="s">
        <v>114</v>
      </c>
      <c r="G1253" s="7">
        <v>767.2</v>
      </c>
      <c r="H1253" s="7">
        <v>761.7</v>
      </c>
      <c r="I1253" s="7">
        <f t="shared" si="295"/>
        <v>99.283107403545358</v>
      </c>
    </row>
    <row r="1254" spans="1:9" ht="31.5" x14ac:dyDescent="0.25">
      <c r="A1254" s="80" t="s">
        <v>247</v>
      </c>
      <c r="B1254" s="58"/>
      <c r="C1254" s="4" t="s">
        <v>105</v>
      </c>
      <c r="D1254" s="4" t="s">
        <v>46</v>
      </c>
      <c r="E1254" s="4" t="s">
        <v>398</v>
      </c>
      <c r="F1254" s="4"/>
      <c r="G1254" s="7">
        <f>SUM(G1255)</f>
        <v>396.4</v>
      </c>
      <c r="H1254" s="7">
        <f>SUM(H1255)</f>
        <v>396.1</v>
      </c>
      <c r="I1254" s="7">
        <f t="shared" si="295"/>
        <v>99.924318869828468</v>
      </c>
    </row>
    <row r="1255" spans="1:9" ht="31.5" x14ac:dyDescent="0.25">
      <c r="A1255" s="80" t="s">
        <v>113</v>
      </c>
      <c r="B1255" s="58"/>
      <c r="C1255" s="4" t="s">
        <v>105</v>
      </c>
      <c r="D1255" s="4" t="s">
        <v>46</v>
      </c>
      <c r="E1255" s="4" t="s">
        <v>399</v>
      </c>
      <c r="F1255" s="4" t="s">
        <v>114</v>
      </c>
      <c r="G1255" s="7">
        <v>396.4</v>
      </c>
      <c r="H1255" s="7">
        <v>396.1</v>
      </c>
      <c r="I1255" s="7">
        <f t="shared" si="295"/>
        <v>99.924318869828468</v>
      </c>
    </row>
    <row r="1256" spans="1:9" x14ac:dyDescent="0.25">
      <c r="A1256" s="80" t="s">
        <v>313</v>
      </c>
      <c r="B1256" s="58"/>
      <c r="C1256" s="4" t="s">
        <v>105</v>
      </c>
      <c r="D1256" s="4" t="s">
        <v>46</v>
      </c>
      <c r="E1256" s="4" t="s">
        <v>393</v>
      </c>
      <c r="F1256" s="4"/>
      <c r="G1256" s="7">
        <f>SUM(G1257)</f>
        <v>506.4</v>
      </c>
      <c r="H1256" s="7">
        <f>SUM(H1257)</f>
        <v>506.4</v>
      </c>
      <c r="I1256" s="7">
        <f t="shared" si="295"/>
        <v>100</v>
      </c>
    </row>
    <row r="1257" spans="1:9" x14ac:dyDescent="0.25">
      <c r="A1257" s="102" t="s">
        <v>111</v>
      </c>
      <c r="B1257" s="58"/>
      <c r="C1257" s="4" t="s">
        <v>105</v>
      </c>
      <c r="D1257" s="4" t="s">
        <v>46</v>
      </c>
      <c r="E1257" s="4" t="s">
        <v>394</v>
      </c>
      <c r="F1257" s="4"/>
      <c r="G1257" s="7">
        <f>G1258</f>
        <v>506.4</v>
      </c>
      <c r="H1257" s="7">
        <f>H1258</f>
        <v>506.4</v>
      </c>
      <c r="I1257" s="7">
        <f t="shared" si="295"/>
        <v>100</v>
      </c>
    </row>
    <row r="1258" spans="1:9" ht="31.5" x14ac:dyDescent="0.25">
      <c r="A1258" s="80" t="s">
        <v>113</v>
      </c>
      <c r="B1258" s="58"/>
      <c r="C1258" s="4" t="s">
        <v>105</v>
      </c>
      <c r="D1258" s="4" t="s">
        <v>46</v>
      </c>
      <c r="E1258" s="4" t="s">
        <v>394</v>
      </c>
      <c r="F1258" s="4" t="s">
        <v>114</v>
      </c>
      <c r="G1258" s="7">
        <v>506.4</v>
      </c>
      <c r="H1258" s="7">
        <v>506.4</v>
      </c>
      <c r="I1258" s="7">
        <f t="shared" si="295"/>
        <v>100</v>
      </c>
    </row>
    <row r="1259" spans="1:9" hidden="1" x14ac:dyDescent="0.25">
      <c r="A1259" s="80" t="s">
        <v>725</v>
      </c>
      <c r="B1259" s="58"/>
      <c r="C1259" s="4" t="s">
        <v>105</v>
      </c>
      <c r="D1259" s="4" t="s">
        <v>46</v>
      </c>
      <c r="E1259" s="4" t="s">
        <v>509</v>
      </c>
      <c r="F1259" s="4"/>
      <c r="G1259" s="7">
        <f t="shared" ref="G1259:H1260" si="305">G1260</f>
        <v>0</v>
      </c>
      <c r="H1259" s="7">
        <f t="shared" si="305"/>
        <v>0</v>
      </c>
      <c r="I1259" s="7"/>
    </row>
    <row r="1260" spans="1:9" ht="31.5" hidden="1" x14ac:dyDescent="0.25">
      <c r="A1260" s="80" t="s">
        <v>881</v>
      </c>
      <c r="B1260" s="58"/>
      <c r="C1260" s="4" t="s">
        <v>105</v>
      </c>
      <c r="D1260" s="4" t="s">
        <v>46</v>
      </c>
      <c r="E1260" s="4" t="s">
        <v>620</v>
      </c>
      <c r="F1260" s="4"/>
      <c r="G1260" s="7">
        <f t="shared" si="305"/>
        <v>0</v>
      </c>
      <c r="H1260" s="7">
        <f t="shared" si="305"/>
        <v>0</v>
      </c>
      <c r="I1260" s="7"/>
    </row>
    <row r="1261" spans="1:9" ht="31.5" hidden="1" x14ac:dyDescent="0.25">
      <c r="A1261" s="80" t="s">
        <v>113</v>
      </c>
      <c r="B1261" s="58"/>
      <c r="C1261" s="4" t="s">
        <v>105</v>
      </c>
      <c r="D1261" s="4" t="s">
        <v>46</v>
      </c>
      <c r="E1261" s="4" t="s">
        <v>620</v>
      </c>
      <c r="F1261" s="4" t="s">
        <v>114</v>
      </c>
      <c r="G1261" s="7"/>
      <c r="H1261" s="7"/>
      <c r="I1261" s="7"/>
    </row>
    <row r="1262" spans="1:9" hidden="1" x14ac:dyDescent="0.25">
      <c r="A1262" s="2" t="s">
        <v>741</v>
      </c>
      <c r="B1262" s="58"/>
      <c r="C1262" s="4" t="s">
        <v>105</v>
      </c>
      <c r="D1262" s="4" t="s">
        <v>159</v>
      </c>
      <c r="E1262" s="4"/>
      <c r="F1262" s="4"/>
      <c r="G1262" s="7">
        <f>SUM(G1263)</f>
        <v>0</v>
      </c>
      <c r="H1262" s="7">
        <f t="shared" ref="H1262:H1264" si="306">SUM(H1263)</f>
        <v>0</v>
      </c>
      <c r="I1262" s="7" t="e">
        <f t="shared" si="295"/>
        <v>#DIV/0!</v>
      </c>
    </row>
    <row r="1263" spans="1:9" hidden="1" x14ac:dyDescent="0.25">
      <c r="A1263" s="80" t="s">
        <v>570</v>
      </c>
      <c r="B1263" s="4"/>
      <c r="C1263" s="4" t="s">
        <v>105</v>
      </c>
      <c r="D1263" s="4" t="s">
        <v>159</v>
      </c>
      <c r="E1263" s="4" t="s">
        <v>107</v>
      </c>
      <c r="F1263" s="4"/>
      <c r="G1263" s="7">
        <f>SUM(G1264)</f>
        <v>0</v>
      </c>
      <c r="H1263" s="7">
        <f t="shared" si="306"/>
        <v>0</v>
      </c>
      <c r="I1263" s="7" t="e">
        <f t="shared" si="295"/>
        <v>#DIV/0!</v>
      </c>
    </row>
    <row r="1264" spans="1:9" ht="24" hidden="1" customHeight="1" x14ac:dyDescent="0.25">
      <c r="A1264" s="80" t="s">
        <v>515</v>
      </c>
      <c r="B1264" s="58"/>
      <c r="C1264" s="4" t="s">
        <v>105</v>
      </c>
      <c r="D1264" s="4" t="s">
        <v>159</v>
      </c>
      <c r="E1264" s="4" t="s">
        <v>137</v>
      </c>
      <c r="F1264" s="4"/>
      <c r="G1264" s="7">
        <f>SUM(G1265)</f>
        <v>0</v>
      </c>
      <c r="H1264" s="7">
        <f t="shared" si="306"/>
        <v>0</v>
      </c>
      <c r="I1264" s="7" t="e">
        <f t="shared" si="295"/>
        <v>#DIV/0!</v>
      </c>
    </row>
    <row r="1265" spans="1:9" ht="31.5" hidden="1" x14ac:dyDescent="0.25">
      <c r="A1265" s="80" t="s">
        <v>90</v>
      </c>
      <c r="B1265" s="58"/>
      <c r="C1265" s="4" t="s">
        <v>105</v>
      </c>
      <c r="D1265" s="4" t="s">
        <v>159</v>
      </c>
      <c r="E1265" s="4" t="s">
        <v>519</v>
      </c>
      <c r="F1265" s="4"/>
      <c r="G1265" s="7">
        <f>SUM(G1266)</f>
        <v>0</v>
      </c>
      <c r="H1265" s="7"/>
      <c r="I1265" s="7" t="e">
        <f t="shared" si="295"/>
        <v>#DIV/0!</v>
      </c>
    </row>
    <row r="1266" spans="1:9" ht="31.5" hidden="1" x14ac:dyDescent="0.25">
      <c r="A1266" s="80" t="s">
        <v>44</v>
      </c>
      <c r="B1266" s="58"/>
      <c r="C1266" s="4" t="s">
        <v>105</v>
      </c>
      <c r="D1266" s="4" t="s">
        <v>159</v>
      </c>
      <c r="E1266" s="4" t="s">
        <v>519</v>
      </c>
      <c r="F1266" s="4" t="s">
        <v>83</v>
      </c>
      <c r="G1266" s="7"/>
      <c r="H1266" s="7"/>
      <c r="I1266" s="7" t="e">
        <f t="shared" si="295"/>
        <v>#DIV/0!</v>
      </c>
    </row>
    <row r="1267" spans="1:9" x14ac:dyDescent="0.25">
      <c r="A1267" s="80" t="s">
        <v>319</v>
      </c>
      <c r="B1267" s="4"/>
      <c r="C1267" s="4" t="s">
        <v>105</v>
      </c>
      <c r="D1267" s="4" t="s">
        <v>105</v>
      </c>
      <c r="E1267" s="4"/>
      <c r="F1267" s="31"/>
      <c r="G1267" s="7">
        <f t="shared" ref="G1267:H1270" si="307">SUM(G1268)</f>
        <v>225.2</v>
      </c>
      <c r="H1267" s="7">
        <f t="shared" si="307"/>
        <v>225.2</v>
      </c>
      <c r="I1267" s="7">
        <f t="shared" si="295"/>
        <v>100</v>
      </c>
    </row>
    <row r="1268" spans="1:9" ht="31.5" x14ac:dyDescent="0.25">
      <c r="A1268" s="80" t="s">
        <v>565</v>
      </c>
      <c r="B1268" s="81"/>
      <c r="C1268" s="106" t="s">
        <v>105</v>
      </c>
      <c r="D1268" s="106" t="s">
        <v>105</v>
      </c>
      <c r="E1268" s="31" t="s">
        <v>304</v>
      </c>
      <c r="F1268" s="31"/>
      <c r="G1268" s="7">
        <f t="shared" si="307"/>
        <v>225.2</v>
      </c>
      <c r="H1268" s="7">
        <f t="shared" si="307"/>
        <v>225.2</v>
      </c>
      <c r="I1268" s="7">
        <f t="shared" si="295"/>
        <v>100</v>
      </c>
    </row>
    <row r="1269" spans="1:9" ht="31.5" x14ac:dyDescent="0.25">
      <c r="A1269" s="80" t="s">
        <v>458</v>
      </c>
      <c r="B1269" s="4"/>
      <c r="C1269" s="4" t="s">
        <v>105</v>
      </c>
      <c r="D1269" s="4" t="s">
        <v>105</v>
      </c>
      <c r="E1269" s="4" t="s">
        <v>323</v>
      </c>
      <c r="F1269" s="4"/>
      <c r="G1269" s="7">
        <f t="shared" si="307"/>
        <v>225.2</v>
      </c>
      <c r="H1269" s="7">
        <f t="shared" si="307"/>
        <v>225.2</v>
      </c>
      <c r="I1269" s="7">
        <f t="shared" si="295"/>
        <v>100</v>
      </c>
    </row>
    <row r="1270" spans="1:9" x14ac:dyDescent="0.25">
      <c r="A1270" s="80" t="s">
        <v>27</v>
      </c>
      <c r="B1270" s="4"/>
      <c r="C1270" s="4" t="s">
        <v>105</v>
      </c>
      <c r="D1270" s="4" t="s">
        <v>105</v>
      </c>
      <c r="E1270" s="4" t="s">
        <v>324</v>
      </c>
      <c r="F1270" s="4"/>
      <c r="G1270" s="7">
        <f t="shared" si="307"/>
        <v>225.2</v>
      </c>
      <c r="H1270" s="7">
        <f t="shared" si="307"/>
        <v>225.2</v>
      </c>
      <c r="I1270" s="7">
        <f t="shared" si="295"/>
        <v>100</v>
      </c>
    </row>
    <row r="1271" spans="1:9" ht="31.5" x14ac:dyDescent="0.25">
      <c r="A1271" s="80" t="s">
        <v>325</v>
      </c>
      <c r="B1271" s="31"/>
      <c r="C1271" s="4" t="s">
        <v>105</v>
      </c>
      <c r="D1271" s="4" t="s">
        <v>105</v>
      </c>
      <c r="E1271" s="4" t="s">
        <v>326</v>
      </c>
      <c r="F1271" s="4"/>
      <c r="G1271" s="7">
        <f>SUM(G1272:G1274)</f>
        <v>225.2</v>
      </c>
      <c r="H1271" s="7">
        <f t="shared" ref="H1271" si="308">SUM(H1272:H1274)</f>
        <v>225.2</v>
      </c>
      <c r="I1271" s="7">
        <f t="shared" si="295"/>
        <v>100</v>
      </c>
    </row>
    <row r="1272" spans="1:9" ht="47.25" x14ac:dyDescent="0.25">
      <c r="A1272" s="80" t="s">
        <v>43</v>
      </c>
      <c r="B1272" s="31"/>
      <c r="C1272" s="4" t="s">
        <v>105</v>
      </c>
      <c r="D1272" s="4" t="s">
        <v>105</v>
      </c>
      <c r="E1272" s="4" t="s">
        <v>326</v>
      </c>
      <c r="F1272" s="4" t="s">
        <v>81</v>
      </c>
      <c r="G1272" s="7">
        <v>54.5</v>
      </c>
      <c r="H1272" s="7">
        <v>54.5</v>
      </c>
      <c r="I1272" s="7">
        <f t="shared" si="295"/>
        <v>100</v>
      </c>
    </row>
    <row r="1273" spans="1:9" ht="31.5" x14ac:dyDescent="0.25">
      <c r="A1273" s="80" t="s">
        <v>44</v>
      </c>
      <c r="B1273" s="31"/>
      <c r="C1273" s="4" t="s">
        <v>105</v>
      </c>
      <c r="D1273" s="4" t="s">
        <v>105</v>
      </c>
      <c r="E1273" s="4" t="s">
        <v>326</v>
      </c>
      <c r="F1273" s="4" t="s">
        <v>83</v>
      </c>
      <c r="G1273" s="7">
        <v>18.5</v>
      </c>
      <c r="H1273" s="7">
        <v>18.5</v>
      </c>
      <c r="I1273" s="7">
        <f t="shared" si="295"/>
        <v>100</v>
      </c>
    </row>
    <row r="1274" spans="1:9" ht="31.5" x14ac:dyDescent="0.25">
      <c r="A1274" s="80" t="s">
        <v>216</v>
      </c>
      <c r="B1274" s="4"/>
      <c r="C1274" s="4" t="s">
        <v>105</v>
      </c>
      <c r="D1274" s="4" t="s">
        <v>105</v>
      </c>
      <c r="E1274" s="4" t="s">
        <v>326</v>
      </c>
      <c r="F1274" s="22">
        <v>600</v>
      </c>
      <c r="G1274" s="7">
        <v>152.19999999999999</v>
      </c>
      <c r="H1274" s="7">
        <v>152.19999999999999</v>
      </c>
      <c r="I1274" s="7">
        <f t="shared" si="295"/>
        <v>100</v>
      </c>
    </row>
    <row r="1275" spans="1:9" x14ac:dyDescent="0.25">
      <c r="A1275" s="80" t="s">
        <v>115</v>
      </c>
      <c r="B1275" s="4"/>
      <c r="C1275" s="4" t="s">
        <v>11</v>
      </c>
      <c r="D1275" s="4"/>
      <c r="E1275" s="4"/>
      <c r="F1275" s="4"/>
      <c r="G1275" s="7">
        <f>SUM(G1276+G1361)</f>
        <v>243230.9</v>
      </c>
      <c r="H1275" s="7">
        <f>SUM(H1276+H1361)</f>
        <v>242835.6</v>
      </c>
      <c r="I1275" s="7">
        <f t="shared" si="295"/>
        <v>99.837479530766856</v>
      </c>
    </row>
    <row r="1276" spans="1:9" x14ac:dyDescent="0.25">
      <c r="A1276" s="80" t="s">
        <v>116</v>
      </c>
      <c r="B1276" s="4"/>
      <c r="C1276" s="4" t="s">
        <v>11</v>
      </c>
      <c r="D1276" s="4" t="s">
        <v>26</v>
      </c>
      <c r="E1276" s="4"/>
      <c r="F1276" s="4"/>
      <c r="G1276" s="7">
        <f>G1277+G1356+G1290</f>
        <v>186977.8</v>
      </c>
      <c r="H1276" s="7">
        <f>H1277+H1356+H1290</f>
        <v>186637.1</v>
      </c>
      <c r="I1276" s="7">
        <f t="shared" si="295"/>
        <v>99.817785854791325</v>
      </c>
    </row>
    <row r="1277" spans="1:9" ht="47.25" customHeight="1" x14ac:dyDescent="0.25">
      <c r="A1277" s="80" t="s">
        <v>614</v>
      </c>
      <c r="B1277" s="4"/>
      <c r="C1277" s="4" t="s">
        <v>11</v>
      </c>
      <c r="D1277" s="4" t="s">
        <v>26</v>
      </c>
      <c r="E1277" s="4" t="s">
        <v>613</v>
      </c>
      <c r="F1277" s="4"/>
      <c r="G1277" s="7">
        <f>SUM(G1278)+G1283+G1287</f>
        <v>16985.3</v>
      </c>
      <c r="H1277" s="7">
        <f t="shared" ref="H1277" si="309">SUM(H1278)+H1283+H1287</f>
        <v>16985.3</v>
      </c>
      <c r="I1277" s="7">
        <f t="shared" si="295"/>
        <v>100</v>
      </c>
    </row>
    <row r="1278" spans="1:9" x14ac:dyDescent="0.25">
      <c r="A1278" s="80" t="s">
        <v>27</v>
      </c>
      <c r="B1278" s="4"/>
      <c r="C1278" s="4" t="s">
        <v>11</v>
      </c>
      <c r="D1278" s="4" t="s">
        <v>26</v>
      </c>
      <c r="E1278" s="4" t="s">
        <v>615</v>
      </c>
      <c r="F1278" s="4"/>
      <c r="G1278" s="7">
        <f>SUM(G1279)+G1281</f>
        <v>12414.5</v>
      </c>
      <c r="H1278" s="7">
        <f t="shared" ref="H1278" si="310">SUM(H1279)+H1281</f>
        <v>12414.5</v>
      </c>
      <c r="I1278" s="7">
        <f t="shared" si="295"/>
        <v>100</v>
      </c>
    </row>
    <row r="1279" spans="1:9" hidden="1" x14ac:dyDescent="0.25">
      <c r="A1279" s="80" t="s">
        <v>120</v>
      </c>
      <c r="B1279" s="4"/>
      <c r="C1279" s="4" t="s">
        <v>11</v>
      </c>
      <c r="D1279" s="4" t="s">
        <v>26</v>
      </c>
      <c r="E1279" s="4" t="s">
        <v>616</v>
      </c>
      <c r="F1279" s="4"/>
      <c r="G1279" s="7">
        <f t="shared" ref="G1279:H1279" si="311">SUM(G1280)</f>
        <v>0</v>
      </c>
      <c r="H1279" s="7">
        <f t="shared" si="311"/>
        <v>0</v>
      </c>
      <c r="I1279" s="7" t="e">
        <f t="shared" si="295"/>
        <v>#DIV/0!</v>
      </c>
    </row>
    <row r="1280" spans="1:9" ht="31.5" hidden="1" x14ac:dyDescent="0.25">
      <c r="A1280" s="80" t="s">
        <v>44</v>
      </c>
      <c r="B1280" s="4"/>
      <c r="C1280" s="4" t="s">
        <v>11</v>
      </c>
      <c r="D1280" s="4" t="s">
        <v>26</v>
      </c>
      <c r="E1280" s="4" t="s">
        <v>616</v>
      </c>
      <c r="F1280" s="4" t="s">
        <v>83</v>
      </c>
      <c r="G1280" s="7"/>
      <c r="H1280" s="7"/>
      <c r="I1280" s="7" t="e">
        <f t="shared" si="295"/>
        <v>#DIV/0!</v>
      </c>
    </row>
    <row r="1281" spans="1:9" ht="63" x14ac:dyDescent="0.25">
      <c r="A1281" s="100" t="s">
        <v>793</v>
      </c>
      <c r="B1281" s="4"/>
      <c r="C1281" s="4" t="s">
        <v>11</v>
      </c>
      <c r="D1281" s="4" t="s">
        <v>26</v>
      </c>
      <c r="E1281" s="4" t="s">
        <v>861</v>
      </c>
      <c r="F1281" s="4"/>
      <c r="G1281" s="7">
        <f>SUM(G1282)</f>
        <v>12414.5</v>
      </c>
      <c r="H1281" s="7">
        <f>SUM(H1282)</f>
        <v>12414.5</v>
      </c>
      <c r="I1281" s="7">
        <f t="shared" ref="I1281:I1344" si="312">SUM(H1281/G1281*100)</f>
        <v>100</v>
      </c>
    </row>
    <row r="1282" spans="1:9" ht="31.5" x14ac:dyDescent="0.25">
      <c r="A1282" s="100" t="s">
        <v>113</v>
      </c>
      <c r="B1282" s="4"/>
      <c r="C1282" s="4" t="s">
        <v>11</v>
      </c>
      <c r="D1282" s="4" t="s">
        <v>26</v>
      </c>
      <c r="E1282" s="4" t="s">
        <v>861</v>
      </c>
      <c r="F1282" s="4" t="s">
        <v>114</v>
      </c>
      <c r="G1282" s="7">
        <v>12414.5</v>
      </c>
      <c r="H1282" s="7">
        <v>12414.5</v>
      </c>
      <c r="I1282" s="7">
        <f t="shared" si="312"/>
        <v>100</v>
      </c>
    </row>
    <row r="1283" spans="1:9" hidden="1" x14ac:dyDescent="0.25">
      <c r="A1283" s="100" t="s">
        <v>142</v>
      </c>
      <c r="B1283" s="4"/>
      <c r="C1283" s="4" t="s">
        <v>11</v>
      </c>
      <c r="D1283" s="4" t="s">
        <v>26</v>
      </c>
      <c r="E1283" s="4" t="s">
        <v>617</v>
      </c>
      <c r="F1283" s="4"/>
      <c r="G1283" s="7">
        <f t="shared" ref="G1283:H1285" si="313">SUM(G1284)</f>
        <v>0</v>
      </c>
      <c r="H1283" s="7">
        <f t="shared" si="313"/>
        <v>0</v>
      </c>
      <c r="I1283" s="7" t="e">
        <f t="shared" si="312"/>
        <v>#DIV/0!</v>
      </c>
    </row>
    <row r="1284" spans="1:9" hidden="1" x14ac:dyDescent="0.25">
      <c r="A1284" s="100" t="s">
        <v>246</v>
      </c>
      <c r="B1284" s="4"/>
      <c r="C1284" s="4" t="s">
        <v>11</v>
      </c>
      <c r="D1284" s="4" t="s">
        <v>26</v>
      </c>
      <c r="E1284" s="4" t="s">
        <v>618</v>
      </c>
      <c r="F1284" s="4"/>
      <c r="G1284" s="7">
        <f>SUM(G1285)</f>
        <v>0</v>
      </c>
      <c r="H1284" s="7">
        <f>SUM(H1285)</f>
        <v>0</v>
      </c>
      <c r="I1284" s="7" t="e">
        <f t="shared" si="312"/>
        <v>#DIV/0!</v>
      </c>
    </row>
    <row r="1285" spans="1:9" hidden="1" x14ac:dyDescent="0.25">
      <c r="A1285" s="100" t="s">
        <v>133</v>
      </c>
      <c r="B1285" s="4"/>
      <c r="C1285" s="4" t="s">
        <v>11</v>
      </c>
      <c r="D1285" s="4" t="s">
        <v>26</v>
      </c>
      <c r="E1285" s="4" t="s">
        <v>619</v>
      </c>
      <c r="F1285" s="4"/>
      <c r="G1285" s="7">
        <f t="shared" si="313"/>
        <v>0</v>
      </c>
      <c r="H1285" s="7">
        <f t="shared" si="313"/>
        <v>0</v>
      </c>
      <c r="I1285" s="7" t="e">
        <f t="shared" si="312"/>
        <v>#DIV/0!</v>
      </c>
    </row>
    <row r="1286" spans="1:9" ht="31.5" hidden="1" x14ac:dyDescent="0.25">
      <c r="A1286" s="100" t="s">
        <v>113</v>
      </c>
      <c r="B1286" s="4"/>
      <c r="C1286" s="4" t="s">
        <v>11</v>
      </c>
      <c r="D1286" s="4" t="s">
        <v>26</v>
      </c>
      <c r="E1286" s="4" t="s">
        <v>619</v>
      </c>
      <c r="F1286" s="4" t="s">
        <v>114</v>
      </c>
      <c r="G1286" s="7"/>
      <c r="H1286" s="7"/>
      <c r="I1286" s="7" t="e">
        <f t="shared" si="312"/>
        <v>#DIV/0!</v>
      </c>
    </row>
    <row r="1287" spans="1:9" x14ac:dyDescent="0.25">
      <c r="A1287" s="100" t="s">
        <v>725</v>
      </c>
      <c r="B1287" s="4"/>
      <c r="C1287" s="4" t="s">
        <v>11</v>
      </c>
      <c r="D1287" s="4" t="s">
        <v>26</v>
      </c>
      <c r="E1287" s="4" t="s">
        <v>863</v>
      </c>
      <c r="F1287" s="4"/>
      <c r="G1287" s="7">
        <f>SUM(G1288)</f>
        <v>4570.8</v>
      </c>
      <c r="H1287" s="7">
        <f t="shared" ref="H1287:H1288" si="314">SUM(H1288)</f>
        <v>4570.8</v>
      </c>
      <c r="I1287" s="7">
        <f t="shared" si="312"/>
        <v>100</v>
      </c>
    </row>
    <row r="1288" spans="1:9" x14ac:dyDescent="0.25">
      <c r="A1288" s="100" t="s">
        <v>862</v>
      </c>
      <c r="B1288" s="4"/>
      <c r="C1288" s="4" t="s">
        <v>11</v>
      </c>
      <c r="D1288" s="4" t="s">
        <v>26</v>
      </c>
      <c r="E1288" s="4" t="s">
        <v>864</v>
      </c>
      <c r="F1288" s="4"/>
      <c r="G1288" s="7">
        <f>SUM(G1289)</f>
        <v>4570.8</v>
      </c>
      <c r="H1288" s="7">
        <f t="shared" si="314"/>
        <v>4570.8</v>
      </c>
      <c r="I1288" s="7">
        <f t="shared" si="312"/>
        <v>100</v>
      </c>
    </row>
    <row r="1289" spans="1:9" ht="31.5" x14ac:dyDescent="0.25">
      <c r="A1289" s="100" t="s">
        <v>113</v>
      </c>
      <c r="B1289" s="4"/>
      <c r="C1289" s="4" t="s">
        <v>11</v>
      </c>
      <c r="D1289" s="4" t="s">
        <v>26</v>
      </c>
      <c r="E1289" s="4" t="s">
        <v>864</v>
      </c>
      <c r="F1289" s="4" t="s">
        <v>114</v>
      </c>
      <c r="G1289" s="7">
        <v>4570.8</v>
      </c>
      <c r="H1289" s="7">
        <v>4570.8</v>
      </c>
      <c r="I1289" s="7">
        <f t="shared" si="312"/>
        <v>100</v>
      </c>
    </row>
    <row r="1290" spans="1:9" x14ac:dyDescent="0.25">
      <c r="A1290" s="80" t="s">
        <v>570</v>
      </c>
      <c r="B1290" s="4"/>
      <c r="C1290" s="4" t="s">
        <v>11</v>
      </c>
      <c r="D1290" s="4" t="s">
        <v>26</v>
      </c>
      <c r="E1290" s="4" t="s">
        <v>107</v>
      </c>
      <c r="F1290" s="4"/>
      <c r="G1290" s="7">
        <f>SUM(G1291+G1304+G1310+G1314)</f>
        <v>169992.5</v>
      </c>
      <c r="H1290" s="7">
        <f t="shared" ref="H1290" si="315">SUM(H1291+H1304+H1310+H1314)</f>
        <v>169651.80000000002</v>
      </c>
      <c r="I1290" s="7">
        <f t="shared" si="312"/>
        <v>99.799579393208532</v>
      </c>
    </row>
    <row r="1291" spans="1:9" x14ac:dyDescent="0.25">
      <c r="A1291" s="80" t="s">
        <v>117</v>
      </c>
      <c r="B1291" s="4"/>
      <c r="C1291" s="4" t="s">
        <v>11</v>
      </c>
      <c r="D1291" s="4" t="s">
        <v>26</v>
      </c>
      <c r="E1291" s="4" t="s">
        <v>118</v>
      </c>
      <c r="F1291" s="4"/>
      <c r="G1291" s="7">
        <f>SUM(G1292+G1295+G1299)</f>
        <v>78440.100000000006</v>
      </c>
      <c r="H1291" s="7">
        <f>SUM(H1292+H1295+H1299)</f>
        <v>78235.600000000006</v>
      </c>
      <c r="I1291" s="7">
        <f t="shared" si="312"/>
        <v>99.739291510337196</v>
      </c>
    </row>
    <row r="1292" spans="1:9" ht="47.25" x14ac:dyDescent="0.25">
      <c r="A1292" s="80" t="s">
        <v>21</v>
      </c>
      <c r="B1292" s="4"/>
      <c r="C1292" s="4" t="s">
        <v>11</v>
      </c>
      <c r="D1292" s="4" t="s">
        <v>26</v>
      </c>
      <c r="E1292" s="4" t="s">
        <v>119</v>
      </c>
      <c r="F1292" s="4"/>
      <c r="G1292" s="7">
        <f>G1293</f>
        <v>52537.5</v>
      </c>
      <c r="H1292" s="7">
        <f>H1293</f>
        <v>52537.5</v>
      </c>
      <c r="I1292" s="7">
        <f t="shared" si="312"/>
        <v>100</v>
      </c>
    </row>
    <row r="1293" spans="1:9" x14ac:dyDescent="0.25">
      <c r="A1293" s="80" t="s">
        <v>120</v>
      </c>
      <c r="B1293" s="4"/>
      <c r="C1293" s="4" t="s">
        <v>11</v>
      </c>
      <c r="D1293" s="4" t="s">
        <v>26</v>
      </c>
      <c r="E1293" s="4" t="s">
        <v>121</v>
      </c>
      <c r="F1293" s="4"/>
      <c r="G1293" s="7">
        <f t="shared" ref="G1293:H1293" si="316">G1294</f>
        <v>52537.5</v>
      </c>
      <c r="H1293" s="7">
        <f t="shared" si="316"/>
        <v>52537.5</v>
      </c>
      <c r="I1293" s="7">
        <f t="shared" si="312"/>
        <v>100</v>
      </c>
    </row>
    <row r="1294" spans="1:9" ht="31.5" x14ac:dyDescent="0.25">
      <c r="A1294" s="80" t="s">
        <v>113</v>
      </c>
      <c r="B1294" s="4"/>
      <c r="C1294" s="4" t="s">
        <v>11</v>
      </c>
      <c r="D1294" s="4" t="s">
        <v>26</v>
      </c>
      <c r="E1294" s="4" t="s">
        <v>121</v>
      </c>
      <c r="F1294" s="4" t="s">
        <v>114</v>
      </c>
      <c r="G1294" s="7">
        <v>52537.5</v>
      </c>
      <c r="H1294" s="7">
        <v>52537.5</v>
      </c>
      <c r="I1294" s="7">
        <f t="shared" si="312"/>
        <v>100</v>
      </c>
    </row>
    <row r="1295" spans="1:9" hidden="1" x14ac:dyDescent="0.25">
      <c r="A1295" s="80" t="s">
        <v>142</v>
      </c>
      <c r="B1295" s="4"/>
      <c r="C1295" s="4" t="s">
        <v>11</v>
      </c>
      <c r="D1295" s="4" t="s">
        <v>26</v>
      </c>
      <c r="E1295" s="4" t="s">
        <v>516</v>
      </c>
      <c r="F1295" s="4"/>
      <c r="G1295" s="7">
        <f t="shared" ref="G1295:H1297" si="317">SUM(G1296)</f>
        <v>0</v>
      </c>
      <c r="H1295" s="7">
        <f t="shared" si="317"/>
        <v>0</v>
      </c>
      <c r="I1295" s="7" t="e">
        <f t="shared" si="312"/>
        <v>#DIV/0!</v>
      </c>
    </row>
    <row r="1296" spans="1:9" hidden="1" x14ac:dyDescent="0.25">
      <c r="A1296" s="80" t="s">
        <v>120</v>
      </c>
      <c r="B1296" s="4"/>
      <c r="C1296" s="4" t="s">
        <v>11</v>
      </c>
      <c r="D1296" s="4" t="s">
        <v>26</v>
      </c>
      <c r="E1296" s="4" t="s">
        <v>517</v>
      </c>
      <c r="F1296" s="4"/>
      <c r="G1296" s="7">
        <f t="shared" si="317"/>
        <v>0</v>
      </c>
      <c r="H1296" s="7">
        <f t="shared" si="317"/>
        <v>0</v>
      </c>
      <c r="I1296" s="7" t="e">
        <f t="shared" si="312"/>
        <v>#DIV/0!</v>
      </c>
    </row>
    <row r="1297" spans="1:9" hidden="1" x14ac:dyDescent="0.25">
      <c r="A1297" s="80" t="s">
        <v>313</v>
      </c>
      <c r="B1297" s="4"/>
      <c r="C1297" s="4" t="s">
        <v>11</v>
      </c>
      <c r="D1297" s="4" t="s">
        <v>26</v>
      </c>
      <c r="E1297" s="4" t="s">
        <v>518</v>
      </c>
      <c r="F1297" s="4"/>
      <c r="G1297" s="7">
        <f t="shared" si="317"/>
        <v>0</v>
      </c>
      <c r="H1297" s="7">
        <f t="shared" si="317"/>
        <v>0</v>
      </c>
      <c r="I1297" s="7" t="e">
        <f t="shared" si="312"/>
        <v>#DIV/0!</v>
      </c>
    </row>
    <row r="1298" spans="1:9" ht="31.5" hidden="1" x14ac:dyDescent="0.25">
      <c r="A1298" s="80" t="s">
        <v>113</v>
      </c>
      <c r="B1298" s="4"/>
      <c r="C1298" s="4" t="s">
        <v>11</v>
      </c>
      <c r="D1298" s="4" t="s">
        <v>26</v>
      </c>
      <c r="E1298" s="4" t="s">
        <v>518</v>
      </c>
      <c r="F1298" s="4" t="s">
        <v>114</v>
      </c>
      <c r="G1298" s="7"/>
      <c r="H1298" s="7"/>
      <c r="I1298" s="7" t="e">
        <f t="shared" si="312"/>
        <v>#DIV/0!</v>
      </c>
    </row>
    <row r="1299" spans="1:9" ht="31.5" x14ac:dyDescent="0.25">
      <c r="A1299" s="80" t="s">
        <v>37</v>
      </c>
      <c r="B1299" s="4"/>
      <c r="C1299" s="4" t="s">
        <v>11</v>
      </c>
      <c r="D1299" s="4" t="s">
        <v>26</v>
      </c>
      <c r="E1299" s="4" t="s">
        <v>122</v>
      </c>
      <c r="F1299" s="4"/>
      <c r="G1299" s="7">
        <f>G1300</f>
        <v>25902.6</v>
      </c>
      <c r="H1299" s="7">
        <f>H1300</f>
        <v>25698.100000000002</v>
      </c>
      <c r="I1299" s="7">
        <f t="shared" si="312"/>
        <v>99.210503964852961</v>
      </c>
    </row>
    <row r="1300" spans="1:9" x14ac:dyDescent="0.25">
      <c r="A1300" s="80" t="s">
        <v>120</v>
      </c>
      <c r="B1300" s="4"/>
      <c r="C1300" s="4" t="s">
        <v>11</v>
      </c>
      <c r="D1300" s="4" t="s">
        <v>26</v>
      </c>
      <c r="E1300" s="4" t="s">
        <v>123</v>
      </c>
      <c r="F1300" s="4"/>
      <c r="G1300" s="7">
        <f>G1301+G1302+G1303</f>
        <v>25902.6</v>
      </c>
      <c r="H1300" s="7">
        <f>H1301+H1302+H1303</f>
        <v>25698.100000000002</v>
      </c>
      <c r="I1300" s="7">
        <f t="shared" si="312"/>
        <v>99.210503964852961</v>
      </c>
    </row>
    <row r="1301" spans="1:9" ht="47.25" x14ac:dyDescent="0.25">
      <c r="A1301" s="80" t="s">
        <v>43</v>
      </c>
      <c r="B1301" s="4"/>
      <c r="C1301" s="4" t="s">
        <v>11</v>
      </c>
      <c r="D1301" s="4" t="s">
        <v>26</v>
      </c>
      <c r="E1301" s="4" t="s">
        <v>123</v>
      </c>
      <c r="F1301" s="4" t="s">
        <v>81</v>
      </c>
      <c r="G1301" s="7">
        <v>22297.5</v>
      </c>
      <c r="H1301" s="7">
        <v>22324.400000000001</v>
      </c>
      <c r="I1301" s="7">
        <f t="shared" si="312"/>
        <v>100.12064132750309</v>
      </c>
    </row>
    <row r="1302" spans="1:9" ht="31.5" x14ac:dyDescent="0.25">
      <c r="A1302" s="80" t="s">
        <v>44</v>
      </c>
      <c r="B1302" s="4"/>
      <c r="C1302" s="4" t="s">
        <v>11</v>
      </c>
      <c r="D1302" s="4" t="s">
        <v>26</v>
      </c>
      <c r="E1302" s="4" t="s">
        <v>123</v>
      </c>
      <c r="F1302" s="4" t="s">
        <v>83</v>
      </c>
      <c r="G1302" s="9">
        <v>3368.8</v>
      </c>
      <c r="H1302" s="9">
        <v>3142.2</v>
      </c>
      <c r="I1302" s="7">
        <f t="shared" si="312"/>
        <v>93.273569223462346</v>
      </c>
    </row>
    <row r="1303" spans="1:9" x14ac:dyDescent="0.25">
      <c r="A1303" s="80" t="s">
        <v>18</v>
      </c>
      <c r="B1303" s="4"/>
      <c r="C1303" s="4" t="s">
        <v>11</v>
      </c>
      <c r="D1303" s="4" t="s">
        <v>26</v>
      </c>
      <c r="E1303" s="4" t="s">
        <v>123</v>
      </c>
      <c r="F1303" s="4" t="s">
        <v>88</v>
      </c>
      <c r="G1303" s="7">
        <v>236.3</v>
      </c>
      <c r="H1303" s="7">
        <v>231.5</v>
      </c>
      <c r="I1303" s="7">
        <f t="shared" si="312"/>
        <v>97.968683876428258</v>
      </c>
    </row>
    <row r="1304" spans="1:9" x14ac:dyDescent="0.25">
      <c r="A1304" s="80" t="s">
        <v>125</v>
      </c>
      <c r="B1304" s="4"/>
      <c r="C1304" s="4" t="s">
        <v>11</v>
      </c>
      <c r="D1304" s="4" t="s">
        <v>26</v>
      </c>
      <c r="E1304" s="4" t="s">
        <v>126</v>
      </c>
      <c r="F1304" s="4"/>
      <c r="G1304" s="7">
        <f t="shared" ref="G1304:H1304" si="318">G1305</f>
        <v>61553.799999999996</v>
      </c>
      <c r="H1304" s="7">
        <f t="shared" si="318"/>
        <v>61417.599999999999</v>
      </c>
      <c r="I1304" s="7">
        <f t="shared" si="312"/>
        <v>99.778730151509748</v>
      </c>
    </row>
    <row r="1305" spans="1:9" ht="31.5" x14ac:dyDescent="0.25">
      <c r="A1305" s="80" t="s">
        <v>37</v>
      </c>
      <c r="B1305" s="4"/>
      <c r="C1305" s="4" t="s">
        <v>11</v>
      </c>
      <c r="D1305" s="4" t="s">
        <v>26</v>
      </c>
      <c r="E1305" s="4" t="s">
        <v>127</v>
      </c>
      <c r="F1305" s="4"/>
      <c r="G1305" s="7">
        <f>G1306</f>
        <v>61553.799999999996</v>
      </c>
      <c r="H1305" s="7">
        <f>H1306</f>
        <v>61417.599999999999</v>
      </c>
      <c r="I1305" s="7">
        <f t="shared" si="312"/>
        <v>99.778730151509748</v>
      </c>
    </row>
    <row r="1306" spans="1:9" x14ac:dyDescent="0.25">
      <c r="A1306" s="80" t="s">
        <v>128</v>
      </c>
      <c r="B1306" s="4"/>
      <c r="C1306" s="4" t="s">
        <v>11</v>
      </c>
      <c r="D1306" s="4" t="s">
        <v>26</v>
      </c>
      <c r="E1306" s="4" t="s">
        <v>129</v>
      </c>
      <c r="F1306" s="4"/>
      <c r="G1306" s="7">
        <f>G1307+G1308+G1309</f>
        <v>61553.799999999996</v>
      </c>
      <c r="H1306" s="7">
        <f>H1307+H1308+H1309</f>
        <v>61417.599999999999</v>
      </c>
      <c r="I1306" s="7">
        <f t="shared" si="312"/>
        <v>99.778730151509748</v>
      </c>
    </row>
    <row r="1307" spans="1:9" ht="47.25" x14ac:dyDescent="0.25">
      <c r="A1307" s="80" t="s">
        <v>43</v>
      </c>
      <c r="B1307" s="4"/>
      <c r="C1307" s="4" t="s">
        <v>11</v>
      </c>
      <c r="D1307" s="4" t="s">
        <v>26</v>
      </c>
      <c r="E1307" s="4" t="s">
        <v>129</v>
      </c>
      <c r="F1307" s="4" t="s">
        <v>81</v>
      </c>
      <c r="G1307" s="7">
        <v>55045.599999999999</v>
      </c>
      <c r="H1307" s="7">
        <v>55045.599999999999</v>
      </c>
      <c r="I1307" s="7">
        <f t="shared" si="312"/>
        <v>100</v>
      </c>
    </row>
    <row r="1308" spans="1:9" ht="31.5" x14ac:dyDescent="0.25">
      <c r="A1308" s="80" t="s">
        <v>44</v>
      </c>
      <c r="B1308" s="4"/>
      <c r="C1308" s="4" t="s">
        <v>11</v>
      </c>
      <c r="D1308" s="4" t="s">
        <v>26</v>
      </c>
      <c r="E1308" s="4" t="s">
        <v>129</v>
      </c>
      <c r="F1308" s="4" t="s">
        <v>83</v>
      </c>
      <c r="G1308" s="9">
        <v>6064.1</v>
      </c>
      <c r="H1308" s="9">
        <v>5929.1</v>
      </c>
      <c r="I1308" s="7">
        <f t="shared" si="312"/>
        <v>97.773783413861906</v>
      </c>
    </row>
    <row r="1309" spans="1:9" x14ac:dyDescent="0.25">
      <c r="A1309" s="80" t="s">
        <v>18</v>
      </c>
      <c r="B1309" s="4"/>
      <c r="C1309" s="4" t="s">
        <v>11</v>
      </c>
      <c r="D1309" s="4" t="s">
        <v>26</v>
      </c>
      <c r="E1309" s="4" t="s">
        <v>129</v>
      </c>
      <c r="F1309" s="4" t="s">
        <v>88</v>
      </c>
      <c r="G1309" s="7">
        <v>444.1</v>
      </c>
      <c r="H1309" s="7">
        <v>442.9</v>
      </c>
      <c r="I1309" s="7">
        <f t="shared" si="312"/>
        <v>99.729790587705452</v>
      </c>
    </row>
    <row r="1310" spans="1:9" x14ac:dyDescent="0.25">
      <c r="A1310" s="80" t="s">
        <v>130</v>
      </c>
      <c r="B1310" s="4"/>
      <c r="C1310" s="4" t="s">
        <v>11</v>
      </c>
      <c r="D1310" s="4" t="s">
        <v>26</v>
      </c>
      <c r="E1310" s="4" t="s">
        <v>131</v>
      </c>
      <c r="F1310" s="4"/>
      <c r="G1310" s="7">
        <f t="shared" ref="G1310:H1312" si="319">G1311</f>
        <v>13029.7</v>
      </c>
      <c r="H1310" s="7">
        <f t="shared" si="319"/>
        <v>13029.7</v>
      </c>
      <c r="I1310" s="7">
        <f t="shared" si="312"/>
        <v>100</v>
      </c>
    </row>
    <row r="1311" spans="1:9" ht="47.25" x14ac:dyDescent="0.25">
      <c r="A1311" s="80" t="s">
        <v>21</v>
      </c>
      <c r="B1311" s="4"/>
      <c r="C1311" s="4" t="s">
        <v>11</v>
      </c>
      <c r="D1311" s="4" t="s">
        <v>26</v>
      </c>
      <c r="E1311" s="4" t="s">
        <v>132</v>
      </c>
      <c r="F1311" s="4"/>
      <c r="G1311" s="7">
        <f>G1312</f>
        <v>13029.7</v>
      </c>
      <c r="H1311" s="7">
        <f>H1312</f>
        <v>13029.7</v>
      </c>
      <c r="I1311" s="7">
        <f t="shared" si="312"/>
        <v>100</v>
      </c>
    </row>
    <row r="1312" spans="1:9" x14ac:dyDescent="0.25">
      <c r="A1312" s="80" t="s">
        <v>133</v>
      </c>
      <c r="B1312" s="4"/>
      <c r="C1312" s="4" t="s">
        <v>11</v>
      </c>
      <c r="D1312" s="4" t="s">
        <v>26</v>
      </c>
      <c r="E1312" s="4" t="s">
        <v>134</v>
      </c>
      <c r="F1312" s="4"/>
      <c r="G1312" s="7">
        <f t="shared" si="319"/>
        <v>13029.7</v>
      </c>
      <c r="H1312" s="7">
        <f t="shared" si="319"/>
        <v>13029.7</v>
      </c>
      <c r="I1312" s="7">
        <f t="shared" si="312"/>
        <v>100</v>
      </c>
    </row>
    <row r="1313" spans="1:9" ht="31.5" x14ac:dyDescent="0.25">
      <c r="A1313" s="80" t="s">
        <v>113</v>
      </c>
      <c r="B1313" s="4"/>
      <c r="C1313" s="4" t="s">
        <v>11</v>
      </c>
      <c r="D1313" s="4" t="s">
        <v>26</v>
      </c>
      <c r="E1313" s="4" t="s">
        <v>134</v>
      </c>
      <c r="F1313" s="4" t="s">
        <v>114</v>
      </c>
      <c r="G1313" s="7">
        <v>13029.7</v>
      </c>
      <c r="H1313" s="7">
        <v>13029.7</v>
      </c>
      <c r="I1313" s="7">
        <f t="shared" si="312"/>
        <v>100</v>
      </c>
    </row>
    <row r="1314" spans="1:9" ht="31.5" x14ac:dyDescent="0.25">
      <c r="A1314" s="80" t="s">
        <v>147</v>
      </c>
      <c r="B1314" s="59"/>
      <c r="C1314" s="4" t="s">
        <v>11</v>
      </c>
      <c r="D1314" s="4" t="s">
        <v>26</v>
      </c>
      <c r="E1314" s="4" t="s">
        <v>148</v>
      </c>
      <c r="F1314" s="4"/>
      <c r="G1314" s="7">
        <f>SUM(G1315+G1349)+G1353+G1332</f>
        <v>16968.900000000001</v>
      </c>
      <c r="H1314" s="7">
        <f t="shared" ref="H1314" si="320">SUM(H1315+H1349)+H1353+H1332</f>
        <v>16968.900000000001</v>
      </c>
      <c r="I1314" s="7">
        <f t="shared" si="312"/>
        <v>100</v>
      </c>
    </row>
    <row r="1315" spans="1:9" x14ac:dyDescent="0.25">
      <c r="A1315" s="80" t="s">
        <v>27</v>
      </c>
      <c r="B1315" s="59"/>
      <c r="C1315" s="4" t="s">
        <v>11</v>
      </c>
      <c r="D1315" s="4" t="s">
        <v>26</v>
      </c>
      <c r="E1315" s="4" t="s">
        <v>387</v>
      </c>
      <c r="F1315" s="4"/>
      <c r="G1315" s="7">
        <f>SUM(G1316+G1318+G1322)+G1324+G1326+G1328</f>
        <v>12553</v>
      </c>
      <c r="H1315" s="7">
        <f t="shared" ref="H1315" si="321">SUM(H1316+H1318+H1322)+H1324+H1326</f>
        <v>12553</v>
      </c>
      <c r="I1315" s="7">
        <f t="shared" si="312"/>
        <v>100</v>
      </c>
    </row>
    <row r="1316" spans="1:9" x14ac:dyDescent="0.25">
      <c r="A1316" s="80" t="s">
        <v>120</v>
      </c>
      <c r="B1316" s="58"/>
      <c r="C1316" s="4" t="s">
        <v>11</v>
      </c>
      <c r="D1316" s="4" t="s">
        <v>26</v>
      </c>
      <c r="E1316" s="4" t="s">
        <v>388</v>
      </c>
      <c r="F1316" s="4"/>
      <c r="G1316" s="7">
        <f>G1317</f>
        <v>2414.1999999999998</v>
      </c>
      <c r="H1316" s="7">
        <f>H1317</f>
        <v>2414.1999999999998</v>
      </c>
      <c r="I1316" s="7">
        <f t="shared" si="312"/>
        <v>100</v>
      </c>
    </row>
    <row r="1317" spans="1:9" ht="31.5" x14ac:dyDescent="0.25">
      <c r="A1317" s="80" t="s">
        <v>44</v>
      </c>
      <c r="B1317" s="58"/>
      <c r="C1317" s="4" t="s">
        <v>11</v>
      </c>
      <c r="D1317" s="4" t="s">
        <v>26</v>
      </c>
      <c r="E1317" s="4" t="s">
        <v>388</v>
      </c>
      <c r="F1317" s="4" t="s">
        <v>83</v>
      </c>
      <c r="G1317" s="7">
        <v>2414.1999999999998</v>
      </c>
      <c r="H1317" s="7">
        <v>2414.1999999999998</v>
      </c>
      <c r="I1317" s="7">
        <f t="shared" si="312"/>
        <v>100</v>
      </c>
    </row>
    <row r="1318" spans="1:9" x14ac:dyDescent="0.25">
      <c r="A1318" s="80" t="s">
        <v>128</v>
      </c>
      <c r="B1318" s="59"/>
      <c r="C1318" s="4" t="s">
        <v>11</v>
      </c>
      <c r="D1318" s="4" t="s">
        <v>26</v>
      </c>
      <c r="E1318" s="4" t="s">
        <v>389</v>
      </c>
      <c r="F1318" s="4"/>
      <c r="G1318" s="7">
        <f>SUM(G1319)</f>
        <v>2289.9</v>
      </c>
      <c r="H1318" s="7">
        <f>SUM(H1319)</f>
        <v>2289.9</v>
      </c>
      <c r="I1318" s="7">
        <f t="shared" si="312"/>
        <v>100</v>
      </c>
    </row>
    <row r="1319" spans="1:9" ht="31.5" x14ac:dyDescent="0.25">
      <c r="A1319" s="80" t="s">
        <v>44</v>
      </c>
      <c r="B1319" s="59"/>
      <c r="C1319" s="4" t="s">
        <v>11</v>
      </c>
      <c r="D1319" s="4" t="s">
        <v>26</v>
      </c>
      <c r="E1319" s="4" t="s">
        <v>389</v>
      </c>
      <c r="F1319" s="4" t="s">
        <v>83</v>
      </c>
      <c r="G1319" s="7">
        <v>2289.9</v>
      </c>
      <c r="H1319" s="7">
        <v>2289.9</v>
      </c>
      <c r="I1319" s="7">
        <f t="shared" si="312"/>
        <v>100</v>
      </c>
    </row>
    <row r="1320" spans="1:9" hidden="1" x14ac:dyDescent="0.25">
      <c r="A1320" s="80" t="s">
        <v>468</v>
      </c>
      <c r="B1320" s="59"/>
      <c r="C1320" s="4" t="s">
        <v>11</v>
      </c>
      <c r="D1320" s="4" t="s">
        <v>26</v>
      </c>
      <c r="E1320" s="4" t="s">
        <v>804</v>
      </c>
      <c r="F1320" s="4"/>
      <c r="G1320" s="7">
        <f>SUM(G1321)</f>
        <v>0</v>
      </c>
      <c r="H1320" s="7"/>
      <c r="I1320" s="7" t="e">
        <f t="shared" si="312"/>
        <v>#DIV/0!</v>
      </c>
    </row>
    <row r="1321" spans="1:9" ht="31.5" hidden="1" x14ac:dyDescent="0.25">
      <c r="A1321" s="80" t="s">
        <v>44</v>
      </c>
      <c r="B1321" s="59"/>
      <c r="C1321" s="4" t="s">
        <v>11</v>
      </c>
      <c r="D1321" s="4" t="s">
        <v>26</v>
      </c>
      <c r="E1321" s="4" t="s">
        <v>804</v>
      </c>
      <c r="F1321" s="4" t="s">
        <v>83</v>
      </c>
      <c r="G1321" s="7"/>
      <c r="H1321" s="7"/>
      <c r="I1321" s="7" t="e">
        <f t="shared" si="312"/>
        <v>#DIV/0!</v>
      </c>
    </row>
    <row r="1322" spans="1:9" ht="63" x14ac:dyDescent="0.25">
      <c r="A1322" s="80" t="s">
        <v>793</v>
      </c>
      <c r="B1322" s="59"/>
      <c r="C1322" s="4" t="s">
        <v>11</v>
      </c>
      <c r="D1322" s="4" t="s">
        <v>26</v>
      </c>
      <c r="E1322" s="4" t="s">
        <v>794</v>
      </c>
      <c r="F1322" s="4"/>
      <c r="G1322" s="7">
        <f>SUM(G1323)</f>
        <v>3075</v>
      </c>
      <c r="H1322" s="7">
        <f t="shared" ref="H1322" si="322">SUM(H1323)</f>
        <v>3075</v>
      </c>
      <c r="I1322" s="7">
        <f t="shared" si="312"/>
        <v>100</v>
      </c>
    </row>
    <row r="1323" spans="1:9" ht="31.5" x14ac:dyDescent="0.25">
      <c r="A1323" s="104" t="s">
        <v>113</v>
      </c>
      <c r="B1323" s="59"/>
      <c r="C1323" s="4" t="s">
        <v>11</v>
      </c>
      <c r="D1323" s="4" t="s">
        <v>26</v>
      </c>
      <c r="E1323" s="4" t="s">
        <v>794</v>
      </c>
      <c r="F1323" s="4" t="s">
        <v>114</v>
      </c>
      <c r="G1323" s="7">
        <v>3075</v>
      </c>
      <c r="H1323" s="7">
        <v>3075</v>
      </c>
      <c r="I1323" s="7">
        <f t="shared" si="312"/>
        <v>100</v>
      </c>
    </row>
    <row r="1324" spans="1:9" ht="31.5" x14ac:dyDescent="0.25">
      <c r="A1324" s="80" t="s">
        <v>865</v>
      </c>
      <c r="B1324" s="59"/>
      <c r="C1324" s="4" t="s">
        <v>11</v>
      </c>
      <c r="D1324" s="4" t="s">
        <v>26</v>
      </c>
      <c r="E1324" s="4" t="s">
        <v>774</v>
      </c>
      <c r="F1324" s="4"/>
      <c r="G1324" s="7">
        <f>SUM(G1325)</f>
        <v>3733.7</v>
      </c>
      <c r="H1324" s="7">
        <f t="shared" ref="H1324" si="323">SUM(H1325)</f>
        <v>3733.7</v>
      </c>
      <c r="I1324" s="7">
        <f t="shared" si="312"/>
        <v>100</v>
      </c>
    </row>
    <row r="1325" spans="1:9" ht="31.5" x14ac:dyDescent="0.25">
      <c r="A1325" s="80" t="s">
        <v>44</v>
      </c>
      <c r="B1325" s="59"/>
      <c r="C1325" s="4" t="s">
        <v>11</v>
      </c>
      <c r="D1325" s="4" t="s">
        <v>26</v>
      </c>
      <c r="E1325" s="4" t="s">
        <v>774</v>
      </c>
      <c r="F1325" s="4" t="s">
        <v>83</v>
      </c>
      <c r="G1325" s="7">
        <v>3733.7</v>
      </c>
      <c r="H1325" s="7">
        <v>3733.7</v>
      </c>
      <c r="I1325" s="7">
        <f t="shared" si="312"/>
        <v>100</v>
      </c>
    </row>
    <row r="1326" spans="1:9" ht="31.5" x14ac:dyDescent="0.25">
      <c r="A1326" s="111" t="s">
        <v>909</v>
      </c>
      <c r="B1326" s="59"/>
      <c r="C1326" s="4" t="s">
        <v>11</v>
      </c>
      <c r="D1326" s="4" t="s">
        <v>26</v>
      </c>
      <c r="E1326" s="4" t="s">
        <v>866</v>
      </c>
      <c r="F1326" s="4"/>
      <c r="G1326" s="7">
        <f>SUM(G1327)</f>
        <v>1040.2</v>
      </c>
      <c r="H1326" s="7">
        <f t="shared" ref="H1326" si="324">SUM(H1327)</f>
        <v>1040.2</v>
      </c>
      <c r="I1326" s="7">
        <f t="shared" si="312"/>
        <v>100</v>
      </c>
    </row>
    <row r="1327" spans="1:9" ht="31.5" x14ac:dyDescent="0.25">
      <c r="A1327" s="147" t="s">
        <v>44</v>
      </c>
      <c r="B1327" s="59"/>
      <c r="C1327" s="4" t="s">
        <v>11</v>
      </c>
      <c r="D1327" s="4" t="s">
        <v>26</v>
      </c>
      <c r="E1327" s="4" t="s">
        <v>866</v>
      </c>
      <c r="F1327" s="4" t="s">
        <v>83</v>
      </c>
      <c r="G1327" s="7">
        <v>1040.2</v>
      </c>
      <c r="H1327" s="7">
        <v>1040.2</v>
      </c>
      <c r="I1327" s="7">
        <f t="shared" si="312"/>
        <v>100</v>
      </c>
    </row>
    <row r="1328" spans="1:9" hidden="1" x14ac:dyDescent="0.25">
      <c r="A1328" s="147" t="s">
        <v>876</v>
      </c>
      <c r="B1328" s="59"/>
      <c r="C1328" s="4" t="s">
        <v>11</v>
      </c>
      <c r="D1328" s="4" t="s">
        <v>26</v>
      </c>
      <c r="E1328" s="4" t="s">
        <v>972</v>
      </c>
      <c r="F1328" s="4"/>
      <c r="G1328" s="7">
        <f>SUM(G1329)</f>
        <v>0</v>
      </c>
      <c r="H1328" s="7"/>
      <c r="I1328" s="7" t="e">
        <f t="shared" si="312"/>
        <v>#DIV/0!</v>
      </c>
    </row>
    <row r="1329" spans="1:9" hidden="1" x14ac:dyDescent="0.25">
      <c r="A1329" s="147"/>
      <c r="B1329" s="59"/>
      <c r="C1329" s="4" t="s">
        <v>11</v>
      </c>
      <c r="D1329" s="4" t="s">
        <v>26</v>
      </c>
      <c r="E1329" s="4" t="s">
        <v>971</v>
      </c>
      <c r="F1329" s="4"/>
      <c r="G1329" s="7">
        <f>SUM(G1330:G1331)</f>
        <v>0</v>
      </c>
      <c r="H1329" s="7"/>
      <c r="I1329" s="7" t="e">
        <f t="shared" si="312"/>
        <v>#DIV/0!</v>
      </c>
    </row>
    <row r="1330" spans="1:9" ht="31.5" hidden="1" x14ac:dyDescent="0.25">
      <c r="A1330" s="147" t="s">
        <v>44</v>
      </c>
      <c r="B1330" s="59"/>
      <c r="C1330" s="4" t="s">
        <v>11</v>
      </c>
      <c r="D1330" s="4" t="s">
        <v>26</v>
      </c>
      <c r="E1330" s="4" t="s">
        <v>971</v>
      </c>
      <c r="F1330" s="4" t="s">
        <v>83</v>
      </c>
      <c r="G1330" s="7"/>
      <c r="H1330" s="7"/>
      <c r="I1330" s="7" t="e">
        <f t="shared" si="312"/>
        <v>#DIV/0!</v>
      </c>
    </row>
    <row r="1331" spans="1:9" ht="31.5" hidden="1" x14ac:dyDescent="0.25">
      <c r="A1331" s="147" t="s">
        <v>113</v>
      </c>
      <c r="B1331" s="59"/>
      <c r="C1331" s="4" t="s">
        <v>11</v>
      </c>
      <c r="D1331" s="4" t="s">
        <v>26</v>
      </c>
      <c r="E1331" s="4" t="s">
        <v>971</v>
      </c>
      <c r="F1331" s="4" t="s">
        <v>114</v>
      </c>
      <c r="G1331" s="7"/>
      <c r="H1331" s="7"/>
      <c r="I1331" s="7" t="e">
        <f t="shared" si="312"/>
        <v>#DIV/0!</v>
      </c>
    </row>
    <row r="1332" spans="1:9" x14ac:dyDescent="0.25">
      <c r="A1332" s="147" t="s">
        <v>142</v>
      </c>
      <c r="B1332" s="59"/>
      <c r="C1332" s="4" t="s">
        <v>11</v>
      </c>
      <c r="D1332" s="4" t="s">
        <v>26</v>
      </c>
      <c r="E1332" s="4" t="s">
        <v>993</v>
      </c>
      <c r="F1332" s="4"/>
      <c r="G1332" s="7">
        <f>SUM(G1333+G1336+G1339+G1344)</f>
        <v>4278.8999999999996</v>
      </c>
      <c r="H1332" s="7">
        <f t="shared" ref="H1332" si="325">SUM(H1333+H1336+H1339+H1344)</f>
        <v>4278.8999999999996</v>
      </c>
      <c r="I1332" s="7">
        <f t="shared" si="312"/>
        <v>100</v>
      </c>
    </row>
    <row r="1333" spans="1:9" ht="31.5" x14ac:dyDescent="0.25">
      <c r="A1333" s="147" t="s">
        <v>641</v>
      </c>
      <c r="B1333" s="59"/>
      <c r="C1333" s="4" t="s">
        <v>11</v>
      </c>
      <c r="D1333" s="4" t="s">
        <v>26</v>
      </c>
      <c r="E1333" s="4" t="s">
        <v>991</v>
      </c>
      <c r="F1333" s="4"/>
      <c r="G1333" s="7">
        <f>G1334</f>
        <v>565</v>
      </c>
      <c r="H1333" s="7">
        <f t="shared" ref="H1333:H1334" si="326">H1334</f>
        <v>565</v>
      </c>
      <c r="I1333" s="7">
        <f t="shared" si="312"/>
        <v>100</v>
      </c>
    </row>
    <row r="1334" spans="1:9" x14ac:dyDescent="0.25">
      <c r="A1334" s="147" t="s">
        <v>120</v>
      </c>
      <c r="B1334" s="59"/>
      <c r="C1334" s="4" t="s">
        <v>11</v>
      </c>
      <c r="D1334" s="4" t="s">
        <v>26</v>
      </c>
      <c r="E1334" s="4" t="s">
        <v>992</v>
      </c>
      <c r="F1334" s="4"/>
      <c r="G1334" s="7">
        <f>G1335</f>
        <v>565</v>
      </c>
      <c r="H1334" s="7">
        <f t="shared" si="326"/>
        <v>565</v>
      </c>
      <c r="I1334" s="7">
        <f t="shared" si="312"/>
        <v>100</v>
      </c>
    </row>
    <row r="1335" spans="1:9" ht="31.5" x14ac:dyDescent="0.25">
      <c r="A1335" s="147" t="s">
        <v>113</v>
      </c>
      <c r="B1335" s="59"/>
      <c r="C1335" s="4" t="s">
        <v>11</v>
      </c>
      <c r="D1335" s="4" t="s">
        <v>26</v>
      </c>
      <c r="E1335" s="4" t="s">
        <v>992</v>
      </c>
      <c r="F1335" s="4" t="s">
        <v>114</v>
      </c>
      <c r="G1335" s="7">
        <v>565</v>
      </c>
      <c r="H1335" s="7">
        <v>565</v>
      </c>
      <c r="I1335" s="7">
        <f t="shared" si="312"/>
        <v>100</v>
      </c>
    </row>
    <row r="1336" spans="1:9" x14ac:dyDescent="0.25">
      <c r="A1336" s="147" t="s">
        <v>390</v>
      </c>
      <c r="B1336" s="59"/>
      <c r="C1336" s="4" t="s">
        <v>11</v>
      </c>
      <c r="D1336" s="4" t="s">
        <v>26</v>
      </c>
      <c r="E1336" s="4" t="s">
        <v>391</v>
      </c>
      <c r="F1336" s="4"/>
      <c r="G1336" s="7">
        <f>G1337</f>
        <v>1503.2</v>
      </c>
      <c r="H1336" s="7">
        <f>H1337</f>
        <v>1503.2</v>
      </c>
      <c r="I1336" s="7">
        <f t="shared" si="312"/>
        <v>100</v>
      </c>
    </row>
    <row r="1337" spans="1:9" x14ac:dyDescent="0.25">
      <c r="A1337" s="80" t="s">
        <v>120</v>
      </c>
      <c r="B1337" s="59"/>
      <c r="C1337" s="4" t="s">
        <v>11</v>
      </c>
      <c r="D1337" s="4" t="s">
        <v>26</v>
      </c>
      <c r="E1337" s="4" t="s">
        <v>397</v>
      </c>
      <c r="F1337" s="4"/>
      <c r="G1337" s="7">
        <f t="shared" ref="G1337:H1337" si="327">G1338</f>
        <v>1503.2</v>
      </c>
      <c r="H1337" s="7">
        <f t="shared" si="327"/>
        <v>1503.2</v>
      </c>
      <c r="I1337" s="7">
        <f t="shared" si="312"/>
        <v>100</v>
      </c>
    </row>
    <row r="1338" spans="1:9" ht="27" customHeight="1" x14ac:dyDescent="0.25">
      <c r="A1338" s="80" t="s">
        <v>113</v>
      </c>
      <c r="B1338" s="59"/>
      <c r="C1338" s="4" t="s">
        <v>11</v>
      </c>
      <c r="D1338" s="4" t="s">
        <v>26</v>
      </c>
      <c r="E1338" s="4" t="s">
        <v>397</v>
      </c>
      <c r="F1338" s="4" t="s">
        <v>114</v>
      </c>
      <c r="G1338" s="7">
        <v>1503.2</v>
      </c>
      <c r="H1338" s="7">
        <v>1503.2</v>
      </c>
      <c r="I1338" s="7">
        <f t="shared" si="312"/>
        <v>100</v>
      </c>
    </row>
    <row r="1339" spans="1:9" ht="31.5" x14ac:dyDescent="0.25">
      <c r="A1339" s="80" t="s">
        <v>247</v>
      </c>
      <c r="B1339" s="59"/>
      <c r="C1339" s="4" t="s">
        <v>11</v>
      </c>
      <c r="D1339" s="4" t="s">
        <v>26</v>
      </c>
      <c r="E1339" s="4" t="s">
        <v>398</v>
      </c>
      <c r="F1339" s="4"/>
      <c r="G1339" s="7">
        <f>G1340+G1342</f>
        <v>493.6</v>
      </c>
      <c r="H1339" s="7">
        <f t="shared" ref="G1339:H1340" si="328">H1340</f>
        <v>493.6</v>
      </c>
      <c r="I1339" s="7">
        <f t="shared" si="312"/>
        <v>100</v>
      </c>
    </row>
    <row r="1340" spans="1:9" x14ac:dyDescent="0.25">
      <c r="A1340" s="80" t="s">
        <v>120</v>
      </c>
      <c r="B1340" s="59"/>
      <c r="C1340" s="4" t="s">
        <v>11</v>
      </c>
      <c r="D1340" s="4" t="s">
        <v>26</v>
      </c>
      <c r="E1340" s="4" t="s">
        <v>400</v>
      </c>
      <c r="F1340" s="4"/>
      <c r="G1340" s="7">
        <f t="shared" si="328"/>
        <v>493.6</v>
      </c>
      <c r="H1340" s="7">
        <f t="shared" si="328"/>
        <v>493.6</v>
      </c>
      <c r="I1340" s="7">
        <f t="shared" si="312"/>
        <v>100</v>
      </c>
    </row>
    <row r="1341" spans="1:9" ht="31.5" x14ac:dyDescent="0.25">
      <c r="A1341" s="80" t="s">
        <v>113</v>
      </c>
      <c r="B1341" s="59"/>
      <c r="C1341" s="4" t="s">
        <v>11</v>
      </c>
      <c r="D1341" s="4" t="s">
        <v>26</v>
      </c>
      <c r="E1341" s="4" t="s">
        <v>400</v>
      </c>
      <c r="F1341" s="4" t="s">
        <v>114</v>
      </c>
      <c r="G1341" s="7">
        <v>493.6</v>
      </c>
      <c r="H1341" s="7">
        <v>493.6</v>
      </c>
      <c r="I1341" s="7">
        <f t="shared" si="312"/>
        <v>100</v>
      </c>
    </row>
    <row r="1342" spans="1:9" hidden="1" x14ac:dyDescent="0.25">
      <c r="A1342" s="80" t="s">
        <v>524</v>
      </c>
      <c r="B1342" s="59"/>
      <c r="C1342" s="4" t="s">
        <v>11</v>
      </c>
      <c r="D1342" s="4" t="s">
        <v>26</v>
      </c>
      <c r="E1342" s="4" t="s">
        <v>801</v>
      </c>
      <c r="F1342" s="4"/>
      <c r="G1342" s="7">
        <f>SUM(G1343)</f>
        <v>0</v>
      </c>
      <c r="H1342" s="7">
        <f t="shared" ref="H1342" si="329">SUM(H1343)</f>
        <v>0</v>
      </c>
      <c r="I1342" s="7"/>
    </row>
    <row r="1343" spans="1:9" ht="31.5" hidden="1" x14ac:dyDescent="0.25">
      <c r="A1343" s="80" t="s">
        <v>113</v>
      </c>
      <c r="B1343" s="59"/>
      <c r="C1343" s="4" t="s">
        <v>11</v>
      </c>
      <c r="D1343" s="4" t="s">
        <v>26</v>
      </c>
      <c r="E1343" s="4" t="s">
        <v>801</v>
      </c>
      <c r="F1343" s="4" t="s">
        <v>114</v>
      </c>
      <c r="G1343" s="7"/>
      <c r="H1343" s="7"/>
      <c r="I1343" s="7"/>
    </row>
    <row r="1344" spans="1:9" ht="14.25" customHeight="1" x14ac:dyDescent="0.25">
      <c r="A1344" s="80" t="s">
        <v>313</v>
      </c>
      <c r="B1344" s="59"/>
      <c r="C1344" s="4" t="s">
        <v>11</v>
      </c>
      <c r="D1344" s="4" t="s">
        <v>26</v>
      </c>
      <c r="E1344" s="4" t="s">
        <v>393</v>
      </c>
      <c r="F1344" s="4"/>
      <c r="G1344" s="7">
        <f>G1345+G1347</f>
        <v>1717.1</v>
      </c>
      <c r="H1344" s="7">
        <f>H1345+H1347</f>
        <v>1717.1</v>
      </c>
      <c r="I1344" s="7">
        <f t="shared" si="312"/>
        <v>100</v>
      </c>
    </row>
    <row r="1345" spans="1:9" x14ac:dyDescent="0.25">
      <c r="A1345" s="80" t="s">
        <v>120</v>
      </c>
      <c r="B1345" s="59"/>
      <c r="C1345" s="4" t="s">
        <v>11</v>
      </c>
      <c r="D1345" s="4" t="s">
        <v>26</v>
      </c>
      <c r="E1345" s="4" t="s">
        <v>420</v>
      </c>
      <c r="F1345" s="4"/>
      <c r="G1345" s="7">
        <f>G1346</f>
        <v>1717.1</v>
      </c>
      <c r="H1345" s="7">
        <f>H1346</f>
        <v>1717.1</v>
      </c>
      <c r="I1345" s="7">
        <f t="shared" ref="I1345:I1408" si="330">SUM(H1345/G1345*100)</f>
        <v>100</v>
      </c>
    </row>
    <row r="1346" spans="1:9" ht="31.5" x14ac:dyDescent="0.25">
      <c r="A1346" s="80" t="s">
        <v>113</v>
      </c>
      <c r="B1346" s="59"/>
      <c r="C1346" s="4" t="s">
        <v>11</v>
      </c>
      <c r="D1346" s="4" t="s">
        <v>26</v>
      </c>
      <c r="E1346" s="4" t="s">
        <v>420</v>
      </c>
      <c r="F1346" s="4" t="s">
        <v>114</v>
      </c>
      <c r="G1346" s="7">
        <v>1717.1</v>
      </c>
      <c r="H1346" s="7">
        <v>1717.1</v>
      </c>
      <c r="I1346" s="7">
        <f t="shared" si="330"/>
        <v>100</v>
      </c>
    </row>
    <row r="1347" spans="1:9" hidden="1" x14ac:dyDescent="0.25">
      <c r="A1347" s="80" t="s">
        <v>133</v>
      </c>
      <c r="B1347" s="59"/>
      <c r="C1347" s="4" t="s">
        <v>11</v>
      </c>
      <c r="D1347" s="4" t="s">
        <v>26</v>
      </c>
      <c r="E1347" s="4" t="s">
        <v>530</v>
      </c>
      <c r="F1347" s="4"/>
      <c r="G1347" s="7">
        <f>G1348</f>
        <v>0</v>
      </c>
      <c r="H1347" s="7">
        <f>H1348</f>
        <v>0</v>
      </c>
      <c r="I1347" s="7" t="e">
        <f t="shared" si="330"/>
        <v>#DIV/0!</v>
      </c>
    </row>
    <row r="1348" spans="1:9" ht="31.5" hidden="1" x14ac:dyDescent="0.25">
      <c r="A1348" s="80" t="s">
        <v>113</v>
      </c>
      <c r="B1348" s="59"/>
      <c r="C1348" s="4" t="s">
        <v>11</v>
      </c>
      <c r="D1348" s="4" t="s">
        <v>26</v>
      </c>
      <c r="E1348" s="4" t="s">
        <v>530</v>
      </c>
      <c r="F1348" s="4" t="s">
        <v>114</v>
      </c>
      <c r="G1348" s="7"/>
      <c r="H1348" s="7"/>
      <c r="I1348" s="7" t="e">
        <f t="shared" si="330"/>
        <v>#DIV/0!</v>
      </c>
    </row>
    <row r="1349" spans="1:9" hidden="1" x14ac:dyDescent="0.25">
      <c r="A1349" s="80" t="s">
        <v>725</v>
      </c>
      <c r="B1349" s="59"/>
      <c r="C1349" s="4" t="s">
        <v>11</v>
      </c>
      <c r="D1349" s="4" t="s">
        <v>26</v>
      </c>
      <c r="E1349" s="4" t="s">
        <v>509</v>
      </c>
      <c r="F1349" s="4"/>
      <c r="G1349" s="7">
        <f>SUM(G1350)</f>
        <v>0</v>
      </c>
      <c r="H1349" s="7">
        <f t="shared" ref="H1349" si="331">SUM(H1350)</f>
        <v>0</v>
      </c>
      <c r="I1349" s="7"/>
    </row>
    <row r="1350" spans="1:9" ht="47.25" hidden="1" x14ac:dyDescent="0.25">
      <c r="A1350" s="80" t="s">
        <v>867</v>
      </c>
      <c r="B1350" s="59"/>
      <c r="C1350" s="4" t="s">
        <v>11</v>
      </c>
      <c r="D1350" s="4" t="s">
        <v>26</v>
      </c>
      <c r="E1350" s="4" t="s">
        <v>868</v>
      </c>
      <c r="F1350" s="4"/>
      <c r="G1350" s="7">
        <f>G1351</f>
        <v>0</v>
      </c>
      <c r="H1350" s="7">
        <f>H1351+H1352</f>
        <v>0</v>
      </c>
      <c r="I1350" s="7"/>
    </row>
    <row r="1351" spans="1:9" ht="31.5" hidden="1" x14ac:dyDescent="0.25">
      <c r="A1351" s="80" t="s">
        <v>44</v>
      </c>
      <c r="B1351" s="59"/>
      <c r="C1351" s="4" t="s">
        <v>11</v>
      </c>
      <c r="D1351" s="4" t="s">
        <v>26</v>
      </c>
      <c r="E1351" s="4" t="s">
        <v>868</v>
      </c>
      <c r="F1351" s="4" t="s">
        <v>83</v>
      </c>
      <c r="G1351" s="7">
        <v>0</v>
      </c>
      <c r="H1351" s="7"/>
      <c r="I1351" s="7"/>
    </row>
    <row r="1352" spans="1:9" ht="31.5" hidden="1" x14ac:dyDescent="0.25">
      <c r="A1352" s="80" t="s">
        <v>113</v>
      </c>
      <c r="B1352" s="59"/>
      <c r="C1352" s="4" t="s">
        <v>11</v>
      </c>
      <c r="D1352" s="4" t="s">
        <v>26</v>
      </c>
      <c r="E1352" s="4" t="s">
        <v>868</v>
      </c>
      <c r="F1352" s="4" t="s">
        <v>114</v>
      </c>
      <c r="G1352" s="7">
        <v>0</v>
      </c>
      <c r="H1352" s="7">
        <v>0</v>
      </c>
      <c r="I1352" s="7"/>
    </row>
    <row r="1353" spans="1:9" x14ac:dyDescent="0.25">
      <c r="A1353" s="104" t="s">
        <v>893</v>
      </c>
      <c r="B1353" s="59"/>
      <c r="C1353" s="4" t="s">
        <v>11</v>
      </c>
      <c r="D1353" s="4" t="s">
        <v>26</v>
      </c>
      <c r="E1353" s="4" t="s">
        <v>892</v>
      </c>
      <c r="F1353" s="4"/>
      <c r="G1353" s="7">
        <f>SUM(G1354)</f>
        <v>137</v>
      </c>
      <c r="H1353" s="7">
        <f t="shared" ref="H1353" si="332">SUM(H1354)</f>
        <v>137</v>
      </c>
      <c r="I1353" s="7">
        <f t="shared" si="330"/>
        <v>100</v>
      </c>
    </row>
    <row r="1354" spans="1:9" x14ac:dyDescent="0.25">
      <c r="A1354" s="104" t="s">
        <v>895</v>
      </c>
      <c r="B1354" s="59"/>
      <c r="C1354" s="4" t="s">
        <v>11</v>
      </c>
      <c r="D1354" s="4" t="s">
        <v>26</v>
      </c>
      <c r="E1354" s="4" t="s">
        <v>894</v>
      </c>
      <c r="F1354" s="4"/>
      <c r="G1354" s="7">
        <f>SUM(G1355)</f>
        <v>137</v>
      </c>
      <c r="H1354" s="7">
        <f t="shared" ref="H1354" si="333">SUM(H1355)</f>
        <v>137</v>
      </c>
      <c r="I1354" s="7">
        <f t="shared" si="330"/>
        <v>100</v>
      </c>
    </row>
    <row r="1355" spans="1:9" ht="31.5" x14ac:dyDescent="0.25">
      <c r="A1355" s="104" t="s">
        <v>113</v>
      </c>
      <c r="B1355" s="59"/>
      <c r="C1355" s="4" t="s">
        <v>11</v>
      </c>
      <c r="D1355" s="4" t="s">
        <v>26</v>
      </c>
      <c r="E1355" s="4" t="s">
        <v>894</v>
      </c>
      <c r="F1355" s="4" t="s">
        <v>114</v>
      </c>
      <c r="G1355" s="7">
        <v>137</v>
      </c>
      <c r="H1355" s="7">
        <v>137</v>
      </c>
      <c r="I1355" s="7">
        <f t="shared" si="330"/>
        <v>100</v>
      </c>
    </row>
    <row r="1356" spans="1:9" ht="31.5" hidden="1" x14ac:dyDescent="0.25">
      <c r="A1356" s="80" t="s">
        <v>440</v>
      </c>
      <c r="B1356" s="39"/>
      <c r="C1356" s="106" t="s">
        <v>11</v>
      </c>
      <c r="D1356" s="106" t="s">
        <v>26</v>
      </c>
      <c r="E1356" s="31" t="s">
        <v>12</v>
      </c>
      <c r="F1356" s="31"/>
      <c r="G1356" s="9">
        <f t="shared" ref="G1356:H1359" si="334">G1357</f>
        <v>0</v>
      </c>
      <c r="H1356" s="9">
        <f t="shared" si="334"/>
        <v>0</v>
      </c>
      <c r="I1356" s="7" t="e">
        <f t="shared" si="330"/>
        <v>#DIV/0!</v>
      </c>
    </row>
    <row r="1357" spans="1:9" hidden="1" x14ac:dyDescent="0.25">
      <c r="A1357" s="80" t="s">
        <v>76</v>
      </c>
      <c r="B1357" s="39"/>
      <c r="C1357" s="106" t="s">
        <v>11</v>
      </c>
      <c r="D1357" s="106" t="s">
        <v>26</v>
      </c>
      <c r="E1357" s="31" t="s">
        <v>60</v>
      </c>
      <c r="F1357" s="31"/>
      <c r="G1357" s="9">
        <f t="shared" si="334"/>
        <v>0</v>
      </c>
      <c r="H1357" s="9">
        <f t="shared" si="334"/>
        <v>0</v>
      </c>
      <c r="I1357" s="7" t="e">
        <f t="shared" si="330"/>
        <v>#DIV/0!</v>
      </c>
    </row>
    <row r="1358" spans="1:9" hidden="1" x14ac:dyDescent="0.25">
      <c r="A1358" s="80" t="s">
        <v>27</v>
      </c>
      <c r="B1358" s="39"/>
      <c r="C1358" s="106" t="s">
        <v>11</v>
      </c>
      <c r="D1358" s="106" t="s">
        <v>26</v>
      </c>
      <c r="E1358" s="31" t="s">
        <v>395</v>
      </c>
      <c r="F1358" s="31"/>
      <c r="G1358" s="9">
        <f t="shared" si="334"/>
        <v>0</v>
      </c>
      <c r="H1358" s="9">
        <f t="shared" si="334"/>
        <v>0</v>
      </c>
      <c r="I1358" s="7" t="e">
        <f t="shared" si="330"/>
        <v>#DIV/0!</v>
      </c>
    </row>
    <row r="1359" spans="1:9" hidden="1" x14ac:dyDescent="0.25">
      <c r="A1359" s="80" t="s">
        <v>29</v>
      </c>
      <c r="B1359" s="39"/>
      <c r="C1359" s="106" t="s">
        <v>11</v>
      </c>
      <c r="D1359" s="106" t="s">
        <v>26</v>
      </c>
      <c r="E1359" s="31" t="s">
        <v>396</v>
      </c>
      <c r="F1359" s="31"/>
      <c r="G1359" s="9">
        <f t="shared" si="334"/>
        <v>0</v>
      </c>
      <c r="H1359" s="9">
        <f t="shared" si="334"/>
        <v>0</v>
      </c>
      <c r="I1359" s="7" t="e">
        <f t="shared" si="330"/>
        <v>#DIV/0!</v>
      </c>
    </row>
    <row r="1360" spans="1:9" ht="31.5" hidden="1" x14ac:dyDescent="0.25">
      <c r="A1360" s="80" t="s">
        <v>113</v>
      </c>
      <c r="B1360" s="39"/>
      <c r="C1360" s="106" t="s">
        <v>11</v>
      </c>
      <c r="D1360" s="106" t="s">
        <v>26</v>
      </c>
      <c r="E1360" s="31" t="s">
        <v>396</v>
      </c>
      <c r="F1360" s="31">
        <v>600</v>
      </c>
      <c r="G1360" s="9"/>
      <c r="H1360" s="9"/>
      <c r="I1360" s="7" t="e">
        <f t="shared" si="330"/>
        <v>#DIV/0!</v>
      </c>
    </row>
    <row r="1361" spans="1:9" x14ac:dyDescent="0.25">
      <c r="A1361" s="80" t="s">
        <v>135</v>
      </c>
      <c r="B1361" s="59"/>
      <c r="C1361" s="4" t="s">
        <v>11</v>
      </c>
      <c r="D1361" s="4" t="s">
        <v>9</v>
      </c>
      <c r="E1361" s="4"/>
      <c r="F1361" s="59"/>
      <c r="G1361" s="7">
        <f>G1362</f>
        <v>56253.1</v>
      </c>
      <c r="H1361" s="7">
        <f>H1362</f>
        <v>56198.5</v>
      </c>
      <c r="I1361" s="7">
        <f t="shared" si="330"/>
        <v>99.902938682490401</v>
      </c>
    </row>
    <row r="1362" spans="1:9" x14ac:dyDescent="0.25">
      <c r="A1362" s="80" t="s">
        <v>570</v>
      </c>
      <c r="B1362" s="59"/>
      <c r="C1362" s="4" t="s">
        <v>11</v>
      </c>
      <c r="D1362" s="4" t="s">
        <v>9</v>
      </c>
      <c r="E1362" s="4" t="s">
        <v>107</v>
      </c>
      <c r="F1362" s="59"/>
      <c r="G1362" s="7">
        <f>G1363+G1371+G1386+G1390</f>
        <v>56253.1</v>
      </c>
      <c r="H1362" s="7">
        <f>H1363+H1371+H1386+H1390</f>
        <v>56198.5</v>
      </c>
      <c r="I1362" s="7">
        <f t="shared" si="330"/>
        <v>99.902938682490401</v>
      </c>
    </row>
    <row r="1363" spans="1:9" ht="31.5" hidden="1" x14ac:dyDescent="0.25">
      <c r="A1363" s="80" t="s">
        <v>140</v>
      </c>
      <c r="B1363" s="59"/>
      <c r="C1363" s="4" t="s">
        <v>11</v>
      </c>
      <c r="D1363" s="4" t="s">
        <v>9</v>
      </c>
      <c r="E1363" s="4" t="s">
        <v>141</v>
      </c>
      <c r="F1363" s="59"/>
      <c r="G1363" s="7">
        <f>G1367+G1364</f>
        <v>0</v>
      </c>
      <c r="H1363" s="7">
        <f>H1367+H1364</f>
        <v>0</v>
      </c>
      <c r="I1363" s="7" t="e">
        <f t="shared" si="330"/>
        <v>#DIV/0!</v>
      </c>
    </row>
    <row r="1364" spans="1:9" hidden="1" x14ac:dyDescent="0.25">
      <c r="A1364" s="80" t="s">
        <v>27</v>
      </c>
      <c r="B1364" s="59"/>
      <c r="C1364" s="4" t="s">
        <v>11</v>
      </c>
      <c r="D1364" s="4" t="s">
        <v>9</v>
      </c>
      <c r="E1364" s="4" t="s">
        <v>384</v>
      </c>
      <c r="F1364" s="59"/>
      <c r="G1364" s="7">
        <f t="shared" ref="G1364:H1365" si="335">G1365</f>
        <v>0</v>
      </c>
      <c r="H1364" s="7">
        <f t="shared" si="335"/>
        <v>0</v>
      </c>
      <c r="I1364" s="7" t="e">
        <f t="shared" si="330"/>
        <v>#DIV/0!</v>
      </c>
    </row>
    <row r="1365" spans="1:9" hidden="1" x14ac:dyDescent="0.25">
      <c r="A1365" s="80" t="s">
        <v>120</v>
      </c>
      <c r="B1365" s="59"/>
      <c r="C1365" s="4" t="s">
        <v>11</v>
      </c>
      <c r="D1365" s="4" t="s">
        <v>9</v>
      </c>
      <c r="E1365" s="4" t="s">
        <v>385</v>
      </c>
      <c r="F1365" s="59"/>
      <c r="G1365" s="7">
        <f t="shared" si="335"/>
        <v>0</v>
      </c>
      <c r="H1365" s="7">
        <f t="shared" si="335"/>
        <v>0</v>
      </c>
      <c r="I1365" s="7" t="e">
        <f t="shared" si="330"/>
        <v>#DIV/0!</v>
      </c>
    </row>
    <row r="1366" spans="1:9" ht="31.5" hidden="1" x14ac:dyDescent="0.25">
      <c r="A1366" s="80" t="s">
        <v>44</v>
      </c>
      <c r="B1366" s="59"/>
      <c r="C1366" s="4" t="s">
        <v>11</v>
      </c>
      <c r="D1366" s="4" t="s">
        <v>9</v>
      </c>
      <c r="E1366" s="4" t="s">
        <v>385</v>
      </c>
      <c r="F1366" s="4" t="s">
        <v>83</v>
      </c>
      <c r="G1366" s="7"/>
      <c r="H1366" s="7"/>
      <c r="I1366" s="7" t="e">
        <f t="shared" si="330"/>
        <v>#DIV/0!</v>
      </c>
    </row>
    <row r="1367" spans="1:9" hidden="1" x14ac:dyDescent="0.25">
      <c r="A1367" s="80" t="s">
        <v>142</v>
      </c>
      <c r="B1367" s="59"/>
      <c r="C1367" s="4" t="s">
        <v>11</v>
      </c>
      <c r="D1367" s="4" t="s">
        <v>9</v>
      </c>
      <c r="E1367" s="4" t="s">
        <v>143</v>
      </c>
      <c r="F1367" s="4"/>
      <c r="G1367" s="7">
        <f t="shared" ref="G1367:H1369" si="336">G1368</f>
        <v>0</v>
      </c>
      <c r="H1367" s="7">
        <f t="shared" si="336"/>
        <v>0</v>
      </c>
      <c r="I1367" s="7" t="e">
        <f t="shared" si="330"/>
        <v>#DIV/0!</v>
      </c>
    </row>
    <row r="1368" spans="1:9" hidden="1" x14ac:dyDescent="0.25">
      <c r="A1368" s="80" t="s">
        <v>133</v>
      </c>
      <c r="B1368" s="59"/>
      <c r="C1368" s="4" t="s">
        <v>11</v>
      </c>
      <c r="D1368" s="4" t="s">
        <v>9</v>
      </c>
      <c r="E1368" s="4" t="s">
        <v>382</v>
      </c>
      <c r="F1368" s="4"/>
      <c r="G1368" s="7">
        <f t="shared" si="336"/>
        <v>0</v>
      </c>
      <c r="H1368" s="7">
        <f t="shared" si="336"/>
        <v>0</v>
      </c>
      <c r="I1368" s="7" t="e">
        <f t="shared" si="330"/>
        <v>#DIV/0!</v>
      </c>
    </row>
    <row r="1369" spans="1:9" hidden="1" x14ac:dyDescent="0.25">
      <c r="A1369" s="80" t="s">
        <v>313</v>
      </c>
      <c r="B1369" s="59"/>
      <c r="C1369" s="4" t="s">
        <v>11</v>
      </c>
      <c r="D1369" s="4" t="s">
        <v>9</v>
      </c>
      <c r="E1369" s="4" t="s">
        <v>383</v>
      </c>
      <c r="F1369" s="4"/>
      <c r="G1369" s="7">
        <f t="shared" si="336"/>
        <v>0</v>
      </c>
      <c r="H1369" s="7">
        <f t="shared" si="336"/>
        <v>0</v>
      </c>
      <c r="I1369" s="7" t="e">
        <f t="shared" si="330"/>
        <v>#DIV/0!</v>
      </c>
    </row>
    <row r="1370" spans="1:9" ht="31.5" hidden="1" x14ac:dyDescent="0.25">
      <c r="A1370" s="80" t="s">
        <v>64</v>
      </c>
      <c r="B1370" s="59"/>
      <c r="C1370" s="4" t="s">
        <v>11</v>
      </c>
      <c r="D1370" s="4" t="s">
        <v>9</v>
      </c>
      <c r="E1370" s="4" t="s">
        <v>383</v>
      </c>
      <c r="F1370" s="4" t="s">
        <v>114</v>
      </c>
      <c r="G1370" s="7"/>
      <c r="H1370" s="7"/>
      <c r="I1370" s="7" t="e">
        <f t="shared" si="330"/>
        <v>#DIV/0!</v>
      </c>
    </row>
    <row r="1371" spans="1:9" x14ac:dyDescent="0.25">
      <c r="A1371" s="80" t="s">
        <v>145</v>
      </c>
      <c r="B1371" s="59"/>
      <c r="C1371" s="4" t="s">
        <v>11</v>
      </c>
      <c r="D1371" s="4" t="s">
        <v>9</v>
      </c>
      <c r="E1371" s="4" t="s">
        <v>146</v>
      </c>
      <c r="F1371" s="4"/>
      <c r="G1371" s="7">
        <f>G1372</f>
        <v>5465.4</v>
      </c>
      <c r="H1371" s="7">
        <f>H1372</f>
        <v>5464</v>
      </c>
      <c r="I1371" s="7">
        <f t="shared" si="330"/>
        <v>99.974384308559308</v>
      </c>
    </row>
    <row r="1372" spans="1:9" x14ac:dyDescent="0.25">
      <c r="A1372" s="80" t="s">
        <v>27</v>
      </c>
      <c r="B1372" s="59"/>
      <c r="C1372" s="4" t="s">
        <v>11</v>
      </c>
      <c r="D1372" s="4" t="s">
        <v>9</v>
      </c>
      <c r="E1372" s="4" t="s">
        <v>386</v>
      </c>
      <c r="F1372" s="4"/>
      <c r="G1372" s="7">
        <f>SUM(G1373+G1376+G1380)+G1378+G1384</f>
        <v>5465.4</v>
      </c>
      <c r="H1372" s="7">
        <f>SUM(H1373+H1376+H1380)+H1378+H1384</f>
        <v>5464</v>
      </c>
      <c r="I1372" s="7">
        <f t="shared" si="330"/>
        <v>99.974384308559308</v>
      </c>
    </row>
    <row r="1373" spans="1:9" s="60" customFormat="1" ht="14.25" customHeight="1" x14ac:dyDescent="0.25">
      <c r="A1373" s="80" t="s">
        <v>120</v>
      </c>
      <c r="B1373" s="59"/>
      <c r="C1373" s="4" t="s">
        <v>11</v>
      </c>
      <c r="D1373" s="4" t="s">
        <v>9</v>
      </c>
      <c r="E1373" s="4" t="s">
        <v>775</v>
      </c>
      <c r="F1373" s="4"/>
      <c r="G1373" s="7">
        <f>G1374+G1375</f>
        <v>3893.7</v>
      </c>
      <c r="H1373" s="7">
        <f>H1374+H1375</f>
        <v>3892.3</v>
      </c>
      <c r="I1373" s="7">
        <f t="shared" si="330"/>
        <v>99.964044482112129</v>
      </c>
    </row>
    <row r="1374" spans="1:9" ht="35.25" customHeight="1" x14ac:dyDescent="0.25">
      <c r="A1374" s="80" t="s">
        <v>44</v>
      </c>
      <c r="B1374" s="59"/>
      <c r="C1374" s="4" t="s">
        <v>11</v>
      </c>
      <c r="D1374" s="4" t="s">
        <v>9</v>
      </c>
      <c r="E1374" s="4" t="s">
        <v>775</v>
      </c>
      <c r="F1374" s="4" t="s">
        <v>83</v>
      </c>
      <c r="G1374" s="7">
        <v>637</v>
      </c>
      <c r="H1374" s="7">
        <v>637</v>
      </c>
      <c r="I1374" s="7">
        <f t="shared" si="330"/>
        <v>100</v>
      </c>
    </row>
    <row r="1375" spans="1:9" ht="30.75" customHeight="1" x14ac:dyDescent="0.25">
      <c r="A1375" s="80" t="s">
        <v>113</v>
      </c>
      <c r="B1375" s="59"/>
      <c r="C1375" s="4" t="s">
        <v>11</v>
      </c>
      <c r="D1375" s="4" t="s">
        <v>9</v>
      </c>
      <c r="E1375" s="4" t="s">
        <v>775</v>
      </c>
      <c r="F1375" s="4" t="s">
        <v>114</v>
      </c>
      <c r="G1375" s="7">
        <v>3256.7</v>
      </c>
      <c r="H1375" s="7">
        <v>3255.3</v>
      </c>
      <c r="I1375" s="7">
        <f t="shared" si="330"/>
        <v>99.957011698959079</v>
      </c>
    </row>
    <row r="1376" spans="1:9" x14ac:dyDescent="0.25">
      <c r="A1376" s="80" t="s">
        <v>524</v>
      </c>
      <c r="B1376" s="58"/>
      <c r="C1376" s="4" t="s">
        <v>11</v>
      </c>
      <c r="D1376" s="4" t="s">
        <v>9</v>
      </c>
      <c r="E1376" s="4" t="s">
        <v>776</v>
      </c>
      <c r="F1376" s="4"/>
      <c r="G1376" s="7">
        <f>SUM(G1377)</f>
        <v>84.1</v>
      </c>
      <c r="H1376" s="7">
        <f t="shared" ref="H1376" si="337">SUM(H1377)</f>
        <v>84.1</v>
      </c>
      <c r="I1376" s="7">
        <f t="shared" si="330"/>
        <v>100</v>
      </c>
    </row>
    <row r="1377" spans="1:9" ht="31.5" x14ac:dyDescent="0.25">
      <c r="A1377" s="80" t="s">
        <v>113</v>
      </c>
      <c r="B1377" s="59"/>
      <c r="C1377" s="4" t="s">
        <v>11</v>
      </c>
      <c r="D1377" s="4" t="s">
        <v>9</v>
      </c>
      <c r="E1377" s="4" t="s">
        <v>776</v>
      </c>
      <c r="F1377" s="4" t="s">
        <v>114</v>
      </c>
      <c r="G1377" s="7">
        <v>84.1</v>
      </c>
      <c r="H1377" s="7">
        <v>84.1</v>
      </c>
      <c r="I1377" s="7">
        <f t="shared" si="330"/>
        <v>100</v>
      </c>
    </row>
    <row r="1378" spans="1:9" x14ac:dyDescent="0.25">
      <c r="A1378" s="80" t="s">
        <v>128</v>
      </c>
      <c r="B1378" s="59"/>
      <c r="C1378" s="4" t="s">
        <v>11</v>
      </c>
      <c r="D1378" s="4" t="s">
        <v>9</v>
      </c>
      <c r="E1378" s="4" t="s">
        <v>869</v>
      </c>
      <c r="F1378" s="4"/>
      <c r="G1378" s="7">
        <f>G1379</f>
        <v>14</v>
      </c>
      <c r="H1378" s="7">
        <f t="shared" ref="H1378" si="338">H1379</f>
        <v>14</v>
      </c>
      <c r="I1378" s="7">
        <f t="shared" si="330"/>
        <v>100</v>
      </c>
    </row>
    <row r="1379" spans="1:9" ht="31.5" x14ac:dyDescent="0.25">
      <c r="A1379" s="80" t="s">
        <v>44</v>
      </c>
      <c r="B1379" s="59"/>
      <c r="C1379" s="4" t="s">
        <v>11</v>
      </c>
      <c r="D1379" s="4" t="s">
        <v>9</v>
      </c>
      <c r="E1379" s="4" t="s">
        <v>869</v>
      </c>
      <c r="F1379" s="4" t="s">
        <v>83</v>
      </c>
      <c r="G1379" s="7">
        <v>14</v>
      </c>
      <c r="H1379" s="7">
        <v>14</v>
      </c>
      <c r="I1379" s="7">
        <f t="shared" si="330"/>
        <v>100</v>
      </c>
    </row>
    <row r="1380" spans="1:9" x14ac:dyDescent="0.25">
      <c r="A1380" s="80" t="s">
        <v>468</v>
      </c>
      <c r="B1380" s="58"/>
      <c r="C1380" s="4" t="s">
        <v>11</v>
      </c>
      <c r="D1380" s="4" t="s">
        <v>9</v>
      </c>
      <c r="E1380" s="4" t="s">
        <v>777</v>
      </c>
      <c r="F1380" s="59"/>
      <c r="G1380" s="7">
        <f>SUM(G1381:G1383)</f>
        <v>1448.6</v>
      </c>
      <c r="H1380" s="7">
        <f>SUM(H1381:H1383)</f>
        <v>1448.6</v>
      </c>
      <c r="I1380" s="7">
        <f t="shared" si="330"/>
        <v>100</v>
      </c>
    </row>
    <row r="1381" spans="1:9" ht="47.25" x14ac:dyDescent="0.25">
      <c r="A1381" s="32" t="s">
        <v>43</v>
      </c>
      <c r="B1381" s="58"/>
      <c r="C1381" s="4" t="s">
        <v>11</v>
      </c>
      <c r="D1381" s="4" t="s">
        <v>9</v>
      </c>
      <c r="E1381" s="4" t="s">
        <v>777</v>
      </c>
      <c r="F1381" s="50" t="s">
        <v>81</v>
      </c>
      <c r="G1381" s="7">
        <v>29.3</v>
      </c>
      <c r="H1381" s="7">
        <v>29.3</v>
      </c>
      <c r="I1381" s="7">
        <f t="shared" si="330"/>
        <v>100</v>
      </c>
    </row>
    <row r="1382" spans="1:9" ht="31.5" x14ac:dyDescent="0.25">
      <c r="A1382" s="80" t="s">
        <v>44</v>
      </c>
      <c r="B1382" s="58"/>
      <c r="C1382" s="4" t="s">
        <v>11</v>
      </c>
      <c r="D1382" s="4" t="s">
        <v>9</v>
      </c>
      <c r="E1382" s="4" t="s">
        <v>777</v>
      </c>
      <c r="F1382" s="4" t="s">
        <v>83</v>
      </c>
      <c r="G1382" s="7">
        <v>1319.3</v>
      </c>
      <c r="H1382" s="7">
        <v>1319.3</v>
      </c>
      <c r="I1382" s="7">
        <f t="shared" si="330"/>
        <v>100</v>
      </c>
    </row>
    <row r="1383" spans="1:9" x14ac:dyDescent="0.25">
      <c r="A1383" s="80" t="s">
        <v>34</v>
      </c>
      <c r="B1383" s="59"/>
      <c r="C1383" s="4" t="s">
        <v>11</v>
      </c>
      <c r="D1383" s="4" t="s">
        <v>9</v>
      </c>
      <c r="E1383" s="4" t="s">
        <v>777</v>
      </c>
      <c r="F1383" s="4" t="s">
        <v>91</v>
      </c>
      <c r="G1383" s="7">
        <v>100</v>
      </c>
      <c r="H1383" s="7">
        <v>100</v>
      </c>
      <c r="I1383" s="7">
        <f t="shared" si="330"/>
        <v>100</v>
      </c>
    </row>
    <row r="1384" spans="1:9" ht="31.5" x14ac:dyDescent="0.25">
      <c r="A1384" s="122" t="s">
        <v>976</v>
      </c>
      <c r="B1384" s="59"/>
      <c r="C1384" s="4" t="s">
        <v>11</v>
      </c>
      <c r="D1384" s="4" t="s">
        <v>9</v>
      </c>
      <c r="E1384" s="4" t="s">
        <v>977</v>
      </c>
      <c r="F1384" s="4"/>
      <c r="G1384" s="7">
        <f>SUM(G1385)</f>
        <v>25</v>
      </c>
      <c r="H1384" s="7">
        <f t="shared" ref="H1384" si="339">SUM(H1385)</f>
        <v>25</v>
      </c>
      <c r="I1384" s="7">
        <f t="shared" si="330"/>
        <v>100</v>
      </c>
    </row>
    <row r="1385" spans="1:9" x14ac:dyDescent="0.25">
      <c r="A1385" s="122" t="s">
        <v>34</v>
      </c>
      <c r="B1385" s="59"/>
      <c r="C1385" s="4" t="s">
        <v>11</v>
      </c>
      <c r="D1385" s="4" t="s">
        <v>9</v>
      </c>
      <c r="E1385" s="4" t="s">
        <v>977</v>
      </c>
      <c r="F1385" s="4" t="s">
        <v>91</v>
      </c>
      <c r="G1385" s="7">
        <v>25</v>
      </c>
      <c r="H1385" s="7">
        <v>25</v>
      </c>
      <c r="I1385" s="7">
        <f t="shared" si="330"/>
        <v>100</v>
      </c>
    </row>
    <row r="1386" spans="1:9" ht="31.5" x14ac:dyDescent="0.25">
      <c r="A1386" s="140" t="s">
        <v>147</v>
      </c>
      <c r="B1386" s="59"/>
      <c r="C1386" s="4" t="s">
        <v>11</v>
      </c>
      <c r="D1386" s="4" t="s">
        <v>9</v>
      </c>
      <c r="E1386" s="4" t="s">
        <v>148</v>
      </c>
      <c r="F1386" s="4"/>
      <c r="G1386" s="7">
        <f t="shared" ref="G1386:H1388" si="340">SUM(G1387)</f>
        <v>101.6</v>
      </c>
      <c r="H1386" s="7">
        <f t="shared" si="340"/>
        <v>101.6</v>
      </c>
      <c r="I1386" s="7">
        <f t="shared" si="330"/>
        <v>100</v>
      </c>
    </row>
    <row r="1387" spans="1:9" x14ac:dyDescent="0.25">
      <c r="A1387" s="140" t="s">
        <v>27</v>
      </c>
      <c r="B1387" s="59"/>
      <c r="C1387" s="4" t="s">
        <v>11</v>
      </c>
      <c r="D1387" s="4" t="s">
        <v>9</v>
      </c>
      <c r="E1387" s="4" t="s">
        <v>387</v>
      </c>
      <c r="F1387" s="4"/>
      <c r="G1387" s="7">
        <f t="shared" si="340"/>
        <v>101.6</v>
      </c>
      <c r="H1387" s="7">
        <f t="shared" si="340"/>
        <v>101.6</v>
      </c>
      <c r="I1387" s="7">
        <f t="shared" si="330"/>
        <v>100</v>
      </c>
    </row>
    <row r="1388" spans="1:9" x14ac:dyDescent="0.25">
      <c r="A1388" s="140" t="s">
        <v>468</v>
      </c>
      <c r="B1388" s="59"/>
      <c r="C1388" s="4" t="s">
        <v>11</v>
      </c>
      <c r="D1388" s="4" t="s">
        <v>9</v>
      </c>
      <c r="E1388" s="4" t="s">
        <v>804</v>
      </c>
      <c r="F1388" s="4"/>
      <c r="G1388" s="7">
        <f t="shared" si="340"/>
        <v>101.6</v>
      </c>
      <c r="H1388" s="7">
        <f t="shared" si="340"/>
        <v>101.6</v>
      </c>
      <c r="I1388" s="7">
        <f t="shared" si="330"/>
        <v>100</v>
      </c>
    </row>
    <row r="1389" spans="1:9" ht="31.5" x14ac:dyDescent="0.25">
      <c r="A1389" s="140" t="s">
        <v>44</v>
      </c>
      <c r="B1389" s="59"/>
      <c r="C1389" s="4" t="s">
        <v>11</v>
      </c>
      <c r="D1389" s="4" t="s">
        <v>9</v>
      </c>
      <c r="E1389" s="4" t="s">
        <v>804</v>
      </c>
      <c r="F1389" s="4" t="s">
        <v>83</v>
      </c>
      <c r="G1389" s="7">
        <v>101.6</v>
      </c>
      <c r="H1389" s="7">
        <v>101.6</v>
      </c>
      <c r="I1389" s="7">
        <f t="shared" si="330"/>
        <v>100</v>
      </c>
    </row>
    <row r="1390" spans="1:9" ht="31.5" x14ac:dyDescent="0.25">
      <c r="A1390" s="80" t="s">
        <v>515</v>
      </c>
      <c r="B1390" s="59"/>
      <c r="C1390" s="4" t="s">
        <v>11</v>
      </c>
      <c r="D1390" s="4" t="s">
        <v>9</v>
      </c>
      <c r="E1390" s="4" t="s">
        <v>137</v>
      </c>
      <c r="F1390" s="4"/>
      <c r="G1390" s="7">
        <f>G1398+G1391+G1396+G1394</f>
        <v>50686.1</v>
      </c>
      <c r="H1390" s="7">
        <f>H1398+H1391+H1396+H1394</f>
        <v>50632.9</v>
      </c>
      <c r="I1390" s="7">
        <f t="shared" si="330"/>
        <v>99.895040257585421</v>
      </c>
    </row>
    <row r="1391" spans="1:9" x14ac:dyDescent="0.25">
      <c r="A1391" s="32" t="s">
        <v>72</v>
      </c>
      <c r="B1391" s="50"/>
      <c r="C1391" s="50" t="s">
        <v>11</v>
      </c>
      <c r="D1391" s="50" t="s">
        <v>9</v>
      </c>
      <c r="E1391" s="56" t="s">
        <v>453</v>
      </c>
      <c r="F1391" s="50"/>
      <c r="G1391" s="52">
        <f>+G1392+G1393</f>
        <v>4299.6000000000004</v>
      </c>
      <c r="H1391" s="52">
        <f>+H1392+H1393</f>
        <v>4298.5</v>
      </c>
      <c r="I1391" s="7">
        <f t="shared" si="330"/>
        <v>99.974416224765079</v>
      </c>
    </row>
    <row r="1392" spans="1:9" ht="47.25" x14ac:dyDescent="0.25">
      <c r="A1392" s="32" t="s">
        <v>43</v>
      </c>
      <c r="B1392" s="50"/>
      <c r="C1392" s="50" t="s">
        <v>11</v>
      </c>
      <c r="D1392" s="50" t="s">
        <v>9</v>
      </c>
      <c r="E1392" s="56" t="s">
        <v>453</v>
      </c>
      <c r="F1392" s="50" t="s">
        <v>81</v>
      </c>
      <c r="G1392" s="52">
        <v>4299.1000000000004</v>
      </c>
      <c r="H1392" s="52">
        <v>4298</v>
      </c>
      <c r="I1392" s="7">
        <f t="shared" si="330"/>
        <v>99.974413249284723</v>
      </c>
    </row>
    <row r="1393" spans="1:9" ht="31.5" x14ac:dyDescent="0.25">
      <c r="A1393" s="32" t="s">
        <v>44</v>
      </c>
      <c r="B1393" s="50"/>
      <c r="C1393" s="50" t="s">
        <v>11</v>
      </c>
      <c r="D1393" s="50" t="s">
        <v>9</v>
      </c>
      <c r="E1393" s="56" t="s">
        <v>453</v>
      </c>
      <c r="F1393" s="50" t="s">
        <v>83</v>
      </c>
      <c r="G1393" s="52">
        <v>0.5</v>
      </c>
      <c r="H1393" s="52">
        <v>0.5</v>
      </c>
      <c r="I1393" s="7">
        <f t="shared" si="330"/>
        <v>100</v>
      </c>
    </row>
    <row r="1394" spans="1:9" x14ac:dyDescent="0.25">
      <c r="A1394" s="32" t="s">
        <v>87</v>
      </c>
      <c r="B1394" s="50"/>
      <c r="C1394" s="50" t="s">
        <v>11</v>
      </c>
      <c r="D1394" s="50" t="s">
        <v>9</v>
      </c>
      <c r="E1394" s="56" t="s">
        <v>896</v>
      </c>
      <c r="F1394" s="50"/>
      <c r="G1394" s="52">
        <f>SUM(G1395)</f>
        <v>1325</v>
      </c>
      <c r="H1394" s="52">
        <f t="shared" ref="H1394" si="341">SUM(H1395)</f>
        <v>1318.8</v>
      </c>
      <c r="I1394" s="7">
        <f t="shared" si="330"/>
        <v>99.532075471698107</v>
      </c>
    </row>
    <row r="1395" spans="1:9" ht="31.5" x14ac:dyDescent="0.25">
      <c r="A1395" s="32" t="s">
        <v>44</v>
      </c>
      <c r="B1395" s="50"/>
      <c r="C1395" s="50" t="s">
        <v>11</v>
      </c>
      <c r="D1395" s="50" t="s">
        <v>9</v>
      </c>
      <c r="E1395" s="56" t="s">
        <v>896</v>
      </c>
      <c r="F1395" s="50" t="s">
        <v>83</v>
      </c>
      <c r="G1395" s="52">
        <v>1325</v>
      </c>
      <c r="H1395" s="52">
        <v>1318.8</v>
      </c>
      <c r="I1395" s="7">
        <f t="shared" si="330"/>
        <v>99.532075471698107</v>
      </c>
    </row>
    <row r="1396" spans="1:9" ht="33.75" customHeight="1" x14ac:dyDescent="0.25">
      <c r="A1396" s="80" t="s">
        <v>90</v>
      </c>
      <c r="B1396" s="50"/>
      <c r="C1396" s="50" t="s">
        <v>11</v>
      </c>
      <c r="D1396" s="50" t="s">
        <v>9</v>
      </c>
      <c r="E1396" s="56" t="s">
        <v>519</v>
      </c>
      <c r="F1396" s="50"/>
      <c r="G1396" s="52">
        <f>SUM(G1397)</f>
        <v>275.8</v>
      </c>
      <c r="H1396" s="52">
        <f>SUM(H1397)</f>
        <v>271.60000000000002</v>
      </c>
      <c r="I1396" s="7">
        <f t="shared" si="330"/>
        <v>98.477157360406096</v>
      </c>
    </row>
    <row r="1397" spans="1:9" ht="31.5" x14ac:dyDescent="0.25">
      <c r="A1397" s="32" t="s">
        <v>44</v>
      </c>
      <c r="B1397" s="50"/>
      <c r="C1397" s="50" t="s">
        <v>11</v>
      </c>
      <c r="D1397" s="50" t="s">
        <v>9</v>
      </c>
      <c r="E1397" s="56" t="s">
        <v>519</v>
      </c>
      <c r="F1397" s="50" t="s">
        <v>83</v>
      </c>
      <c r="G1397" s="52">
        <v>275.8</v>
      </c>
      <c r="H1397" s="52">
        <v>271.60000000000002</v>
      </c>
      <c r="I1397" s="7">
        <f t="shared" si="330"/>
        <v>98.477157360406096</v>
      </c>
    </row>
    <row r="1398" spans="1:9" ht="31.5" x14ac:dyDescent="0.25">
      <c r="A1398" s="80" t="s">
        <v>37</v>
      </c>
      <c r="B1398" s="58"/>
      <c r="C1398" s="4" t="s">
        <v>11</v>
      </c>
      <c r="D1398" s="4" t="s">
        <v>9</v>
      </c>
      <c r="E1398" s="4" t="s">
        <v>138</v>
      </c>
      <c r="F1398" s="4"/>
      <c r="G1398" s="7">
        <f>G1399</f>
        <v>44785.7</v>
      </c>
      <c r="H1398" s="7">
        <f>H1399</f>
        <v>44744</v>
      </c>
      <c r="I1398" s="7">
        <f t="shared" si="330"/>
        <v>99.906889922452933</v>
      </c>
    </row>
    <row r="1399" spans="1:9" x14ac:dyDescent="0.25">
      <c r="A1399" s="80" t="s">
        <v>468</v>
      </c>
      <c r="B1399" s="58"/>
      <c r="C1399" s="4" t="s">
        <v>11</v>
      </c>
      <c r="D1399" s="4" t="s">
        <v>9</v>
      </c>
      <c r="E1399" s="4" t="s">
        <v>139</v>
      </c>
      <c r="F1399" s="4"/>
      <c r="G1399" s="7">
        <f>G1400+G1401+G1402</f>
        <v>44785.7</v>
      </c>
      <c r="H1399" s="7">
        <f>H1400+H1401+H1402</f>
        <v>44744</v>
      </c>
      <c r="I1399" s="7">
        <f t="shared" si="330"/>
        <v>99.906889922452933</v>
      </c>
    </row>
    <row r="1400" spans="1:9" ht="47.25" x14ac:dyDescent="0.25">
      <c r="A1400" s="80" t="s">
        <v>43</v>
      </c>
      <c r="B1400" s="59"/>
      <c r="C1400" s="4" t="s">
        <v>11</v>
      </c>
      <c r="D1400" s="4" t="s">
        <v>9</v>
      </c>
      <c r="E1400" s="4" t="s">
        <v>139</v>
      </c>
      <c r="F1400" s="4" t="s">
        <v>81</v>
      </c>
      <c r="G1400" s="7">
        <v>42992.6</v>
      </c>
      <c r="H1400" s="7">
        <v>42989</v>
      </c>
      <c r="I1400" s="7">
        <f t="shared" si="330"/>
        <v>99.991626465949963</v>
      </c>
    </row>
    <row r="1401" spans="1:9" s="27" customFormat="1" ht="31.5" x14ac:dyDescent="0.25">
      <c r="A1401" s="80" t="s">
        <v>44</v>
      </c>
      <c r="B1401" s="59"/>
      <c r="C1401" s="4" t="s">
        <v>11</v>
      </c>
      <c r="D1401" s="4" t="s">
        <v>9</v>
      </c>
      <c r="E1401" s="4" t="s">
        <v>139</v>
      </c>
      <c r="F1401" s="4" t="s">
        <v>83</v>
      </c>
      <c r="G1401" s="7">
        <v>1789.7</v>
      </c>
      <c r="H1401" s="7">
        <v>1753.4</v>
      </c>
      <c r="I1401" s="7">
        <f t="shared" si="330"/>
        <v>97.971727105101408</v>
      </c>
    </row>
    <row r="1402" spans="1:9" x14ac:dyDescent="0.25">
      <c r="A1402" s="80" t="s">
        <v>18</v>
      </c>
      <c r="B1402" s="59"/>
      <c r="C1402" s="4" t="s">
        <v>11</v>
      </c>
      <c r="D1402" s="4" t="s">
        <v>9</v>
      </c>
      <c r="E1402" s="4" t="s">
        <v>139</v>
      </c>
      <c r="F1402" s="4" t="s">
        <v>88</v>
      </c>
      <c r="G1402" s="7">
        <v>3.4</v>
      </c>
      <c r="H1402" s="7">
        <v>1.6</v>
      </c>
      <c r="I1402" s="7">
        <f t="shared" si="330"/>
        <v>47.058823529411768</v>
      </c>
    </row>
    <row r="1403" spans="1:9" x14ac:dyDescent="0.25">
      <c r="A1403" s="80" t="s">
        <v>22</v>
      </c>
      <c r="B1403" s="81"/>
      <c r="C1403" s="106" t="s">
        <v>23</v>
      </c>
      <c r="D1403" s="106" t="s">
        <v>24</v>
      </c>
      <c r="E1403" s="31"/>
      <c r="F1403" s="31"/>
      <c r="G1403" s="9">
        <f>SUM(G1404)</f>
        <v>486.29999999999995</v>
      </c>
      <c r="H1403" s="9">
        <f>SUM(H1404)</f>
        <v>486.29999999999995</v>
      </c>
      <c r="I1403" s="7">
        <f t="shared" si="330"/>
        <v>100</v>
      </c>
    </row>
    <row r="1404" spans="1:9" x14ac:dyDescent="0.25">
      <c r="A1404" s="80" t="s">
        <v>45</v>
      </c>
      <c r="B1404" s="4"/>
      <c r="C1404" s="4" t="s">
        <v>23</v>
      </c>
      <c r="D1404" s="4" t="s">
        <v>46</v>
      </c>
      <c r="E1404" s="6"/>
      <c r="F1404" s="4"/>
      <c r="G1404" s="7">
        <f t="shared" ref="G1404:H1405" si="342">G1405</f>
        <v>486.29999999999995</v>
      </c>
      <c r="H1404" s="7">
        <f t="shared" si="342"/>
        <v>486.29999999999995</v>
      </c>
      <c r="I1404" s="7">
        <f t="shared" si="330"/>
        <v>100</v>
      </c>
    </row>
    <row r="1405" spans="1:9" ht="31.5" x14ac:dyDescent="0.25">
      <c r="A1405" s="80" t="s">
        <v>454</v>
      </c>
      <c r="B1405" s="40"/>
      <c r="C1405" s="106" t="s">
        <v>23</v>
      </c>
      <c r="D1405" s="106" t="s">
        <v>46</v>
      </c>
      <c r="E1405" s="106" t="s">
        <v>339</v>
      </c>
      <c r="F1405" s="31"/>
      <c r="G1405" s="44">
        <f t="shared" si="342"/>
        <v>486.29999999999995</v>
      </c>
      <c r="H1405" s="44">
        <f t="shared" si="342"/>
        <v>486.29999999999995</v>
      </c>
      <c r="I1405" s="7">
        <f t="shared" si="330"/>
        <v>100</v>
      </c>
    </row>
    <row r="1406" spans="1:9" ht="31.5" x14ac:dyDescent="0.25">
      <c r="A1406" s="80" t="s">
        <v>349</v>
      </c>
      <c r="B1406" s="40"/>
      <c r="C1406" s="106" t="s">
        <v>23</v>
      </c>
      <c r="D1406" s="106" t="s">
        <v>46</v>
      </c>
      <c r="E1406" s="106" t="s">
        <v>350</v>
      </c>
      <c r="F1406" s="31"/>
      <c r="G1406" s="44">
        <f>SUM(G1407)</f>
        <v>486.29999999999995</v>
      </c>
      <c r="H1406" s="44">
        <f>SUM(H1407)</f>
        <v>486.29999999999995</v>
      </c>
      <c r="I1406" s="7">
        <f t="shared" si="330"/>
        <v>100</v>
      </c>
    </row>
    <row r="1407" spans="1:9" ht="47.25" x14ac:dyDescent="0.25">
      <c r="A1407" s="80" t="s">
        <v>359</v>
      </c>
      <c r="B1407" s="40"/>
      <c r="C1407" s="106" t="s">
        <v>23</v>
      </c>
      <c r="D1407" s="106" t="s">
        <v>46</v>
      </c>
      <c r="E1407" s="106" t="s">
        <v>491</v>
      </c>
      <c r="F1407" s="31"/>
      <c r="G1407" s="44">
        <f>SUM(G1408:G1409)</f>
        <v>486.29999999999995</v>
      </c>
      <c r="H1407" s="44">
        <f t="shared" ref="H1407" si="343">SUM(H1408:H1409)</f>
        <v>486.29999999999995</v>
      </c>
      <c r="I1407" s="7">
        <f t="shared" si="330"/>
        <v>100</v>
      </c>
    </row>
    <row r="1408" spans="1:9" x14ac:dyDescent="0.25">
      <c r="A1408" s="80" t="s">
        <v>34</v>
      </c>
      <c r="B1408" s="40"/>
      <c r="C1408" s="106" t="s">
        <v>23</v>
      </c>
      <c r="D1408" s="106" t="s">
        <v>46</v>
      </c>
      <c r="E1408" s="106" t="s">
        <v>491</v>
      </c>
      <c r="F1408" s="31">
        <v>300</v>
      </c>
      <c r="G1408" s="44">
        <v>324.2</v>
      </c>
      <c r="H1408" s="44">
        <v>324.2</v>
      </c>
      <c r="I1408" s="7">
        <f t="shared" si="330"/>
        <v>100</v>
      </c>
    </row>
    <row r="1409" spans="1:9" ht="31.5" x14ac:dyDescent="0.25">
      <c r="A1409" s="80" t="s">
        <v>113</v>
      </c>
      <c r="B1409" s="40"/>
      <c r="C1409" s="106" t="s">
        <v>23</v>
      </c>
      <c r="D1409" s="106" t="s">
        <v>46</v>
      </c>
      <c r="E1409" s="106" t="s">
        <v>491</v>
      </c>
      <c r="F1409" s="31">
        <v>600</v>
      </c>
      <c r="G1409" s="44">
        <v>162.1</v>
      </c>
      <c r="H1409" s="44">
        <v>162.1</v>
      </c>
      <c r="I1409" s="7">
        <f t="shared" ref="I1409:I1411" si="344">SUM(H1409/G1409*100)</f>
        <v>100</v>
      </c>
    </row>
    <row r="1410" spans="1:9" hidden="1" x14ac:dyDescent="0.25">
      <c r="A1410" s="23" t="s">
        <v>670</v>
      </c>
      <c r="B1410" s="40"/>
      <c r="C1410" s="106"/>
      <c r="D1410" s="106"/>
      <c r="E1410" s="106"/>
      <c r="F1410" s="31"/>
      <c r="G1410" s="44"/>
      <c r="H1410" s="10"/>
      <c r="I1410" s="7"/>
    </row>
    <row r="1411" spans="1:9" x14ac:dyDescent="0.25">
      <c r="A1411" s="23" t="s">
        <v>180</v>
      </c>
      <c r="B1411" s="38"/>
      <c r="C1411" s="29"/>
      <c r="D1411" s="29"/>
      <c r="E1411" s="29"/>
      <c r="F1411" s="29"/>
      <c r="G1411" s="10">
        <f>SUM(G7+G33+G52+G554+G592+G1235+G798)+G913</f>
        <v>8109437.4000000004</v>
      </c>
      <c r="H1411" s="10">
        <f>SUM(H7+H33+H52+H554+H592+H1235+H798)+H913+H1410</f>
        <v>7989785</v>
      </c>
      <c r="I1411" s="26">
        <f t="shared" si="344"/>
        <v>98.524528964241085</v>
      </c>
    </row>
    <row r="1412" spans="1:9" x14ac:dyDescent="0.25">
      <c r="H1412" s="63"/>
      <c r="I1412" s="63"/>
    </row>
    <row r="1413" spans="1:9" ht="24" hidden="1" customHeight="1" x14ac:dyDescent="0.25">
      <c r="G1413" s="118">
        <f>8109437.4</f>
        <v>8109437.4000000004</v>
      </c>
      <c r="H1413" s="118">
        <v>7989785</v>
      </c>
      <c r="I1413" s="118"/>
    </row>
    <row r="1414" spans="1:9" ht="18" hidden="1" customHeight="1" x14ac:dyDescent="0.25">
      <c r="G1414" s="63">
        <f>SUM(G1413-G1411)</f>
        <v>0</v>
      </c>
      <c r="H1414" s="63">
        <f t="shared" ref="H1414" si="345">SUM(H1413-H1411)</f>
        <v>0</v>
      </c>
      <c r="I1414" s="63"/>
    </row>
    <row r="1415" spans="1:9" ht="25.5" hidden="1" customHeight="1" x14ac:dyDescent="0.25"/>
    <row r="1416" spans="1:9" outlineLevel="1" x14ac:dyDescent="0.25"/>
    <row r="1417" spans="1:9" outlineLevel="1" x14ac:dyDescent="0.25"/>
    <row r="1419" spans="1:9" x14ac:dyDescent="0.25">
      <c r="G1419" s="118"/>
      <c r="H1419" s="118"/>
      <c r="I1419" s="118"/>
    </row>
    <row r="1421" spans="1:9" x14ac:dyDescent="0.25">
      <c r="G1421" s="118"/>
    </row>
  </sheetData>
  <mergeCells count="5">
    <mergeCell ref="A5:A6"/>
    <mergeCell ref="B5:F5"/>
    <mergeCell ref="G5:G6"/>
    <mergeCell ref="H5:H6"/>
    <mergeCell ref="I5:I6"/>
  </mergeCells>
  <pageMargins left="0.51181102362204722" right="0.11811023622047245" top="0" bottom="0" header="0" footer="0"/>
  <pageSetup paperSize="9" scale="73" fitToHeight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activeCell="A3" sqref="A3:F3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3"/>
      <c r="E1" s="3"/>
      <c r="F1" s="14" t="s">
        <v>1009</v>
      </c>
    </row>
    <row r="2" spans="1:6" ht="15.75" customHeight="1" x14ac:dyDescent="0.25">
      <c r="C2" s="3"/>
      <c r="E2" s="3"/>
      <c r="F2" s="3" t="s">
        <v>1008</v>
      </c>
    </row>
    <row r="3" spans="1:6" ht="46.5" customHeight="1" x14ac:dyDescent="0.25">
      <c r="A3" s="295" t="s">
        <v>1398</v>
      </c>
      <c r="B3" s="296"/>
      <c r="C3" s="296"/>
      <c r="D3" s="297"/>
      <c r="E3" s="297"/>
      <c r="F3" s="297"/>
    </row>
    <row r="4" spans="1:6" x14ac:dyDescent="0.25">
      <c r="D4" s="84"/>
      <c r="E4" s="84"/>
      <c r="F4" s="84" t="s">
        <v>456</v>
      </c>
    </row>
    <row r="5" spans="1:6" ht="47.25" x14ac:dyDescent="0.25">
      <c r="A5" s="85" t="s">
        <v>149</v>
      </c>
      <c r="B5" s="86" t="s">
        <v>153</v>
      </c>
      <c r="C5" s="86" t="s">
        <v>154</v>
      </c>
      <c r="D5" s="7" t="s">
        <v>1004</v>
      </c>
      <c r="E5" s="7" t="s">
        <v>1005</v>
      </c>
      <c r="F5" s="31" t="s">
        <v>1003</v>
      </c>
    </row>
    <row r="6" spans="1:6" s="90" customFormat="1" x14ac:dyDescent="0.25">
      <c r="A6" s="87" t="s">
        <v>79</v>
      </c>
      <c r="B6" s="88" t="s">
        <v>26</v>
      </c>
      <c r="C6" s="88" t="s">
        <v>24</v>
      </c>
      <c r="D6" s="89">
        <f>SUM(D7:D14)</f>
        <v>303179.60000000003</v>
      </c>
      <c r="E6" s="89">
        <f>SUM(E7:E14)</f>
        <v>299493.90000000002</v>
      </c>
      <c r="F6" s="89">
        <f>SUM(E6/D6)*100</f>
        <v>98.784317942236214</v>
      </c>
    </row>
    <row r="7" spans="1:6" ht="47.25" x14ac:dyDescent="0.25">
      <c r="A7" s="91" t="s">
        <v>155</v>
      </c>
      <c r="B7" s="92" t="s">
        <v>26</v>
      </c>
      <c r="C7" s="92" t="s">
        <v>36</v>
      </c>
      <c r="D7" s="93">
        <f>'4.Ведомст'!G54</f>
        <v>4442.3999999999996</v>
      </c>
      <c r="E7" s="93">
        <f>'4.Ведомст'!H54</f>
        <v>4442.3999999999996</v>
      </c>
      <c r="F7" s="93">
        <f t="shared" ref="F7:F55" si="0">SUM(E7/D7)*100</f>
        <v>100</v>
      </c>
    </row>
    <row r="8" spans="1:6" ht="63" x14ac:dyDescent="0.25">
      <c r="A8" s="91" t="s">
        <v>156</v>
      </c>
      <c r="B8" s="92" t="s">
        <v>26</v>
      </c>
      <c r="C8" s="92" t="s">
        <v>46</v>
      </c>
      <c r="D8" s="93">
        <f>'4.Ведомст'!G9</f>
        <v>20410.099999999999</v>
      </c>
      <c r="E8" s="93">
        <f>'4.Ведомст'!H9</f>
        <v>20046.599999999999</v>
      </c>
      <c r="F8" s="93">
        <f t="shared" si="0"/>
        <v>98.219019015095469</v>
      </c>
    </row>
    <row r="9" spans="1:6" ht="63" x14ac:dyDescent="0.25">
      <c r="A9" s="91" t="s">
        <v>157</v>
      </c>
      <c r="B9" s="92" t="s">
        <v>26</v>
      </c>
      <c r="C9" s="92" t="s">
        <v>9</v>
      </c>
      <c r="D9" s="93">
        <f>'4.Ведомст'!G60</f>
        <v>167257.50000000003</v>
      </c>
      <c r="E9" s="93">
        <f>'4.Ведомст'!H60</f>
        <v>167256.90000000002</v>
      </c>
      <c r="F9" s="93">
        <f t="shared" si="0"/>
        <v>99.999641271691857</v>
      </c>
    </row>
    <row r="10" spans="1:6" x14ac:dyDescent="0.25">
      <c r="A10" s="91" t="s">
        <v>158</v>
      </c>
      <c r="B10" s="92" t="s">
        <v>26</v>
      </c>
      <c r="C10" s="92" t="s">
        <v>159</v>
      </c>
      <c r="D10" s="93">
        <f>'4.Ведомст'!G83</f>
        <v>166.8</v>
      </c>
      <c r="E10" s="93">
        <f>'4.Ведомст'!H83</f>
        <v>166.8</v>
      </c>
      <c r="F10" s="93">
        <f t="shared" si="0"/>
        <v>100</v>
      </c>
    </row>
    <row r="11" spans="1:6" ht="47.25" x14ac:dyDescent="0.25">
      <c r="A11" s="91" t="s">
        <v>94</v>
      </c>
      <c r="B11" s="92" t="s">
        <v>26</v>
      </c>
      <c r="C11" s="92" t="s">
        <v>70</v>
      </c>
      <c r="D11" s="93">
        <f>'4.Ведомст'!G35+'4.Ведомст'!G556</f>
        <v>42772.800000000003</v>
      </c>
      <c r="E11" s="93">
        <f>'4.Ведомст'!H35+'4.Ведомст'!H556</f>
        <v>42766.8</v>
      </c>
      <c r="F11" s="93">
        <f t="shared" si="0"/>
        <v>99.985972393670735</v>
      </c>
    </row>
    <row r="12" spans="1:6" hidden="1" x14ac:dyDescent="0.25">
      <c r="A12" s="91" t="s">
        <v>527</v>
      </c>
      <c r="B12" s="92" t="s">
        <v>26</v>
      </c>
      <c r="C12" s="92" t="s">
        <v>105</v>
      </c>
      <c r="D12" s="93">
        <f>SUM('4.Ведомст'!G87)</f>
        <v>0</v>
      </c>
      <c r="E12" s="93">
        <f>SUM('4.Ведомст'!H87)</f>
        <v>0</v>
      </c>
      <c r="F12" s="93" t="e">
        <f t="shared" si="0"/>
        <v>#DIV/0!</v>
      </c>
    </row>
    <row r="13" spans="1:6" x14ac:dyDescent="0.25">
      <c r="A13" s="91" t="s">
        <v>136</v>
      </c>
      <c r="B13" s="92" t="s">
        <v>26</v>
      </c>
      <c r="C13" s="92" t="s">
        <v>160</v>
      </c>
      <c r="D13" s="93">
        <f>SUM('4.Ведомст'!G561)</f>
        <v>1820.1</v>
      </c>
      <c r="E13" s="93">
        <f>SUM('4.Ведомст'!H561)</f>
        <v>0</v>
      </c>
      <c r="F13" s="93">
        <f t="shared" si="0"/>
        <v>0</v>
      </c>
    </row>
    <row r="14" spans="1:6" x14ac:dyDescent="0.25">
      <c r="A14" s="91" t="s">
        <v>85</v>
      </c>
      <c r="B14" s="92" t="s">
        <v>26</v>
      </c>
      <c r="C14" s="92" t="s">
        <v>86</v>
      </c>
      <c r="D14" s="93">
        <f>SUM('4.Ведомст'!G17+'4.Ведомст'!G42+'4.Ведомст'!G91+'4.Ведомст'!G565)</f>
        <v>66309.899999999994</v>
      </c>
      <c r="E14" s="93">
        <f>SUM('4.Ведомст'!H17+'4.Ведомст'!H42+'4.Ведомст'!H91+'4.Ведомст'!H565)</f>
        <v>64814.400000000009</v>
      </c>
      <c r="F14" s="93">
        <f t="shared" si="0"/>
        <v>97.744680658544226</v>
      </c>
    </row>
    <row r="15" spans="1:6" s="90" customFormat="1" ht="31.5" x14ac:dyDescent="0.25">
      <c r="A15" s="87" t="s">
        <v>217</v>
      </c>
      <c r="B15" s="88" t="s">
        <v>46</v>
      </c>
      <c r="C15" s="88" t="s">
        <v>24</v>
      </c>
      <c r="D15" s="89">
        <f>SUM(D16:D18)</f>
        <v>35645.5</v>
      </c>
      <c r="E15" s="89">
        <f t="shared" ref="E15" si="1">SUM(E16:E18)</f>
        <v>34884.300000000003</v>
      </c>
      <c r="F15" s="89">
        <f t="shared" si="0"/>
        <v>97.864527079154456</v>
      </c>
    </row>
    <row r="16" spans="1:6" x14ac:dyDescent="0.25">
      <c r="A16" s="91" t="s">
        <v>161</v>
      </c>
      <c r="B16" s="92" t="s">
        <v>46</v>
      </c>
      <c r="C16" s="92" t="s">
        <v>9</v>
      </c>
      <c r="D16" s="93">
        <f>SUM('4.Ведомст'!G141)</f>
        <v>8362.7000000000007</v>
      </c>
      <c r="E16" s="93">
        <f>SUM('4.Ведомст'!H141)</f>
        <v>8362.7000000000007</v>
      </c>
      <c r="F16" s="93">
        <f t="shared" si="0"/>
        <v>100</v>
      </c>
    </row>
    <row r="17" spans="1:6" x14ac:dyDescent="0.25">
      <c r="A17" s="91" t="s">
        <v>771</v>
      </c>
      <c r="B17" s="92" t="s">
        <v>46</v>
      </c>
      <c r="C17" s="92" t="s">
        <v>162</v>
      </c>
      <c r="D17" s="93">
        <f>SUM('4.Ведомст'!G149)</f>
        <v>22476.2</v>
      </c>
      <c r="E17" s="93">
        <f>SUM('4.Ведомст'!H149)</f>
        <v>22351.500000000004</v>
      </c>
      <c r="F17" s="93">
        <f t="shared" si="0"/>
        <v>99.445190913054716</v>
      </c>
    </row>
    <row r="18" spans="1:6" ht="47.25" x14ac:dyDescent="0.25">
      <c r="A18" s="2" t="s">
        <v>772</v>
      </c>
      <c r="B18" s="92" t="s">
        <v>46</v>
      </c>
      <c r="C18" s="92" t="s">
        <v>23</v>
      </c>
      <c r="D18" s="93">
        <f>SUM('4.Ведомст'!G162)</f>
        <v>4806.6000000000004</v>
      </c>
      <c r="E18" s="93">
        <f>SUM('4.Ведомст'!H162)</f>
        <v>4170.1000000000004</v>
      </c>
      <c r="F18" s="93">
        <f t="shared" si="0"/>
        <v>86.757791370199314</v>
      </c>
    </row>
    <row r="19" spans="1:6" s="90" customFormat="1" x14ac:dyDescent="0.25">
      <c r="A19" s="87" t="s">
        <v>8</v>
      </c>
      <c r="B19" s="88" t="s">
        <v>9</v>
      </c>
      <c r="C19" s="88" t="s">
        <v>24</v>
      </c>
      <c r="D19" s="89">
        <f>SUM(D20:D22)</f>
        <v>969261.79999999993</v>
      </c>
      <c r="E19" s="89">
        <f>SUM(E20:E22)</f>
        <v>967309.3</v>
      </c>
      <c r="F19" s="93">
        <f t="shared" si="0"/>
        <v>99.798558036641921</v>
      </c>
    </row>
    <row r="20" spans="1:6" x14ac:dyDescent="0.25">
      <c r="A20" s="91" t="s">
        <v>10</v>
      </c>
      <c r="B20" s="92" t="s">
        <v>9</v>
      </c>
      <c r="C20" s="92" t="s">
        <v>11</v>
      </c>
      <c r="D20" s="93">
        <f>'4.Ведомст'!G185</f>
        <v>454032.8</v>
      </c>
      <c r="E20" s="93">
        <f>'4.Ведомст'!H185</f>
        <v>455017.10000000003</v>
      </c>
      <c r="F20" s="93">
        <f t="shared" si="0"/>
        <v>100.21679050500319</v>
      </c>
    </row>
    <row r="21" spans="1:6" x14ac:dyDescent="0.25">
      <c r="A21" s="91" t="s">
        <v>163</v>
      </c>
      <c r="B21" s="92" t="s">
        <v>9</v>
      </c>
      <c r="C21" s="92" t="s">
        <v>162</v>
      </c>
      <c r="D21" s="93">
        <f>SUM('4.Ведомст'!G203)</f>
        <v>495039.89999999997</v>
      </c>
      <c r="E21" s="93">
        <f>SUM('4.Ведомст'!H203)</f>
        <v>492740.2</v>
      </c>
      <c r="F21" s="93">
        <f t="shared" si="0"/>
        <v>99.535451586831698</v>
      </c>
    </row>
    <row r="22" spans="1:6" x14ac:dyDescent="0.25">
      <c r="A22" s="91" t="s">
        <v>19</v>
      </c>
      <c r="B22" s="92" t="s">
        <v>9</v>
      </c>
      <c r="C22" s="92" t="s">
        <v>20</v>
      </c>
      <c r="D22" s="93">
        <f>'4.Ведомст'!G245</f>
        <v>20189.100000000002</v>
      </c>
      <c r="E22" s="93">
        <f>'4.Ведомст'!H245</f>
        <v>19552</v>
      </c>
      <c r="F22" s="93">
        <f t="shared" si="0"/>
        <v>96.844336795597613</v>
      </c>
    </row>
    <row r="23" spans="1:6" ht="14.25" customHeight="1" x14ac:dyDescent="0.25">
      <c r="A23" s="87" t="s">
        <v>223</v>
      </c>
      <c r="B23" s="88" t="s">
        <v>159</v>
      </c>
      <c r="C23" s="88" t="s">
        <v>24</v>
      </c>
      <c r="D23" s="89">
        <f>SUM(D24:D27)</f>
        <v>917950.8</v>
      </c>
      <c r="E23" s="89">
        <f>SUM(E24:E27)</f>
        <v>836128.99999999988</v>
      </c>
      <c r="F23" s="93">
        <f t="shared" si="0"/>
        <v>91.08647217258266</v>
      </c>
    </row>
    <row r="24" spans="1:6" x14ac:dyDescent="0.25">
      <c r="A24" s="91" t="s">
        <v>164</v>
      </c>
      <c r="B24" s="92" t="s">
        <v>159</v>
      </c>
      <c r="C24" s="92" t="s">
        <v>26</v>
      </c>
      <c r="D24" s="93">
        <f>SUM('4.Ведомст'!G299)</f>
        <v>540284.30000000005</v>
      </c>
      <c r="E24" s="93">
        <f>SUM('4.Ведомст'!H299)</f>
        <v>539059.19999999995</v>
      </c>
      <c r="F24" s="93">
        <f t="shared" si="0"/>
        <v>99.773249009826841</v>
      </c>
    </row>
    <row r="25" spans="1:6" x14ac:dyDescent="0.25">
      <c r="A25" s="91" t="s">
        <v>165</v>
      </c>
      <c r="B25" s="92" t="s">
        <v>159</v>
      </c>
      <c r="C25" s="92" t="s">
        <v>36</v>
      </c>
      <c r="D25" s="93">
        <f>SUM('4.Ведомст'!G310)</f>
        <v>151468.1</v>
      </c>
      <c r="E25" s="93">
        <f>SUM('4.Ведомст'!H310)</f>
        <v>79128</v>
      </c>
      <c r="F25" s="93">
        <f t="shared" si="0"/>
        <v>52.240702827856154</v>
      </c>
    </row>
    <row r="26" spans="1:6" x14ac:dyDescent="0.25">
      <c r="A26" s="91" t="s">
        <v>166</v>
      </c>
      <c r="B26" s="92" t="s">
        <v>159</v>
      </c>
      <c r="C26" s="92" t="s">
        <v>46</v>
      </c>
      <c r="D26" s="93">
        <f>SUM('4.Ведомст'!G347)</f>
        <v>207906.60000000003</v>
      </c>
      <c r="E26" s="93">
        <f>SUM('4.Ведомст'!H347)</f>
        <v>205689.60000000001</v>
      </c>
      <c r="F26" s="93">
        <f t="shared" si="0"/>
        <v>98.933655785819198</v>
      </c>
    </row>
    <row r="27" spans="1:6" ht="31.5" x14ac:dyDescent="0.25">
      <c r="A27" s="91" t="s">
        <v>167</v>
      </c>
      <c r="B27" s="92" t="s">
        <v>159</v>
      </c>
      <c r="C27" s="92" t="s">
        <v>159</v>
      </c>
      <c r="D27" s="93">
        <f>SUM('4.Ведомст'!G433)</f>
        <v>18291.800000000003</v>
      </c>
      <c r="E27" s="93">
        <f>SUM('4.Ведомст'!H433)</f>
        <v>12252.2</v>
      </c>
      <c r="F27" s="93">
        <f t="shared" si="0"/>
        <v>66.981926327644075</v>
      </c>
    </row>
    <row r="28" spans="1:6" s="90" customFormat="1" x14ac:dyDescent="0.25">
      <c r="A28" s="87" t="s">
        <v>334</v>
      </c>
      <c r="B28" s="88" t="s">
        <v>70</v>
      </c>
      <c r="C28" s="88" t="s">
        <v>24</v>
      </c>
      <c r="D28" s="89">
        <f>SUM(D29:D30)</f>
        <v>20103</v>
      </c>
      <c r="E28" s="89">
        <f>SUM(E29:E30)</f>
        <v>20044.7</v>
      </c>
      <c r="F28" s="89">
        <f t="shared" si="0"/>
        <v>99.709993533303489</v>
      </c>
    </row>
    <row r="29" spans="1:6" ht="31.5" x14ac:dyDescent="0.25">
      <c r="A29" s="91" t="s">
        <v>228</v>
      </c>
      <c r="B29" s="92" t="s">
        <v>70</v>
      </c>
      <c r="C29" s="92" t="s">
        <v>46</v>
      </c>
      <c r="D29" s="93">
        <f>SUM('4.Ведомст'!G458)</f>
        <v>8981.8000000000011</v>
      </c>
      <c r="E29" s="93">
        <f>SUM('4.Ведомст'!H458)</f>
        <v>8981.8000000000011</v>
      </c>
      <c r="F29" s="93">
        <f t="shared" si="0"/>
        <v>100</v>
      </c>
    </row>
    <row r="30" spans="1:6" x14ac:dyDescent="0.25">
      <c r="A30" s="91" t="s">
        <v>168</v>
      </c>
      <c r="B30" s="92" t="s">
        <v>70</v>
      </c>
      <c r="C30" s="92" t="s">
        <v>159</v>
      </c>
      <c r="D30" s="93">
        <f>SUM('4.Ведомст'!G465)</f>
        <v>11121.199999999999</v>
      </c>
      <c r="E30" s="93">
        <f>SUM('4.Ведомст'!H465)</f>
        <v>11062.9</v>
      </c>
      <c r="F30" s="93">
        <f t="shared" si="0"/>
        <v>99.475775995396191</v>
      </c>
    </row>
    <row r="31" spans="1:6" s="90" customFormat="1" x14ac:dyDescent="0.25">
      <c r="A31" s="87" t="s">
        <v>104</v>
      </c>
      <c r="B31" s="88" t="s">
        <v>105</v>
      </c>
      <c r="C31" s="88" t="s">
        <v>24</v>
      </c>
      <c r="D31" s="89">
        <f>SUM(D32:D37)</f>
        <v>4014052.5</v>
      </c>
      <c r="E31" s="89">
        <f>SUM(E32:E37)</f>
        <v>4003795.9</v>
      </c>
      <c r="F31" s="89">
        <f t="shared" si="0"/>
        <v>99.744482664339841</v>
      </c>
    </row>
    <row r="32" spans="1:6" x14ac:dyDescent="0.25">
      <c r="A32" s="91" t="s">
        <v>169</v>
      </c>
      <c r="B32" s="92" t="s">
        <v>105</v>
      </c>
      <c r="C32" s="92" t="s">
        <v>26</v>
      </c>
      <c r="D32" s="93">
        <f>SUM('4.Ведомст'!G915)</f>
        <v>1105275.7</v>
      </c>
      <c r="E32" s="93">
        <f>SUM('4.Ведомст'!H915)</f>
        <v>1104393.8</v>
      </c>
      <c r="F32" s="93">
        <f t="shared" si="0"/>
        <v>99.920209953046111</v>
      </c>
    </row>
    <row r="33" spans="1:6" x14ac:dyDescent="0.25">
      <c r="A33" s="91" t="s">
        <v>170</v>
      </c>
      <c r="B33" s="92" t="s">
        <v>105</v>
      </c>
      <c r="C33" s="92" t="s">
        <v>36</v>
      </c>
      <c r="D33" s="93">
        <f>SUM('4.Ведомст'!G975)+'4.Ведомст'!G475</f>
        <v>2558554.5</v>
      </c>
      <c r="E33" s="93">
        <f>SUM('4.Ведомст'!H975)+'4.Ведомст'!H475</f>
        <v>2551728.4</v>
      </c>
      <c r="F33" s="93">
        <f t="shared" si="0"/>
        <v>99.733204823270327</v>
      </c>
    </row>
    <row r="34" spans="1:6" x14ac:dyDescent="0.25">
      <c r="A34" s="91" t="s">
        <v>106</v>
      </c>
      <c r="B34" s="92" t="s">
        <v>105</v>
      </c>
      <c r="C34" s="92" t="s">
        <v>46</v>
      </c>
      <c r="D34" s="93">
        <f>SUM('4.Ведомст'!G1237+'4.Ведомст'!G1078)</f>
        <v>233640.3</v>
      </c>
      <c r="E34" s="93">
        <f>SUM('4.Ведомст'!H1237+'4.Ведомст'!H1078)</f>
        <v>233634.39999999997</v>
      </c>
      <c r="F34" s="93">
        <f t="shared" si="0"/>
        <v>99.997474750717231</v>
      </c>
    </row>
    <row r="35" spans="1:6" ht="31.5" x14ac:dyDescent="0.25">
      <c r="A35" s="2" t="s">
        <v>741</v>
      </c>
      <c r="B35" s="92" t="s">
        <v>105</v>
      </c>
      <c r="C35" s="92" t="s">
        <v>159</v>
      </c>
      <c r="D35" s="94">
        <f>SUM('4.Ведомст'!G29+'4.Ведомст'!G479+'4.Ведомст'!G578+'4.Ведомст'!G594+'4.Ведомст'!G1097)+'4.Ведомст'!G1262</f>
        <v>725.3</v>
      </c>
      <c r="E35" s="94">
        <f>SUM('4.Ведомст'!H29+'4.Ведомст'!H479+'4.Ведомст'!H578+'4.Ведомст'!H594+'4.Ведомст'!H1097)+'4.Ведомст'!H1262</f>
        <v>725.3</v>
      </c>
      <c r="F35" s="93">
        <f t="shared" si="0"/>
        <v>100</v>
      </c>
    </row>
    <row r="36" spans="1:6" x14ac:dyDescent="0.25">
      <c r="A36" s="91" t="s">
        <v>171</v>
      </c>
      <c r="B36" s="92" t="s">
        <v>105</v>
      </c>
      <c r="C36" s="92" t="s">
        <v>105</v>
      </c>
      <c r="D36" s="93">
        <f>SUM('4.Ведомст'!G608+'4.Ведомст'!G800+'4.Ведомст'!G1105+'4.Ведомст'!G1267)</f>
        <v>33167</v>
      </c>
      <c r="E36" s="93">
        <f>SUM('4.Ведомст'!H608+'4.Ведомст'!H800+'4.Ведомст'!H1105+'4.Ведомст'!H1267)</f>
        <v>33035.299999999996</v>
      </c>
      <c r="F36" s="93">
        <f t="shared" si="0"/>
        <v>99.602918563632514</v>
      </c>
    </row>
    <row r="37" spans="1:6" x14ac:dyDescent="0.25">
      <c r="A37" s="91" t="s">
        <v>172</v>
      </c>
      <c r="B37" s="92" t="s">
        <v>105</v>
      </c>
      <c r="C37" s="92" t="s">
        <v>162</v>
      </c>
      <c r="D37" s="93">
        <f>SUM('4.Ведомст'!G1147)+'4.Ведомст'!G507</f>
        <v>82689.7</v>
      </c>
      <c r="E37" s="93">
        <f>SUM('4.Ведомст'!H1147)+'4.Ведомст'!H507</f>
        <v>80278.7</v>
      </c>
      <c r="F37" s="93">
        <f t="shared" si="0"/>
        <v>97.084280146136706</v>
      </c>
    </row>
    <row r="38" spans="1:6" s="90" customFormat="1" x14ac:dyDescent="0.25">
      <c r="A38" s="87" t="s">
        <v>335</v>
      </c>
      <c r="B38" s="88" t="s">
        <v>11</v>
      </c>
      <c r="C38" s="88" t="s">
        <v>24</v>
      </c>
      <c r="D38" s="89">
        <f>SUM(D39:D40)</f>
        <v>244730.9</v>
      </c>
      <c r="E38" s="89">
        <f>SUM(E39:E40)</f>
        <v>244309.2</v>
      </c>
      <c r="F38" s="89">
        <f t="shared" si="0"/>
        <v>99.827688289464064</v>
      </c>
    </row>
    <row r="39" spans="1:6" x14ac:dyDescent="0.25">
      <c r="A39" s="91" t="s">
        <v>173</v>
      </c>
      <c r="B39" s="92" t="s">
        <v>11</v>
      </c>
      <c r="C39" s="92" t="s">
        <v>26</v>
      </c>
      <c r="D39" s="93">
        <f>SUM('4.Ведомст'!G1276)+'4.Ведомст'!G512</f>
        <v>188477.8</v>
      </c>
      <c r="E39" s="93">
        <f>SUM('4.Ведомст'!H1276)+'4.Ведомст'!H512</f>
        <v>188110.7</v>
      </c>
      <c r="F39" s="93">
        <f t="shared" si="0"/>
        <v>99.805229050848439</v>
      </c>
    </row>
    <row r="40" spans="1:6" x14ac:dyDescent="0.25">
      <c r="A40" s="91" t="s">
        <v>174</v>
      </c>
      <c r="B40" s="92" t="s">
        <v>11</v>
      </c>
      <c r="C40" s="92" t="s">
        <v>9</v>
      </c>
      <c r="D40" s="93">
        <f>SUM('4.Ведомст'!G1361)</f>
        <v>56253.1</v>
      </c>
      <c r="E40" s="93">
        <f>SUM('4.Ведомст'!H1361)</f>
        <v>56198.5</v>
      </c>
      <c r="F40" s="93">
        <f t="shared" si="0"/>
        <v>99.902938682490401</v>
      </c>
    </row>
    <row r="41" spans="1:6" s="90" customFormat="1" x14ac:dyDescent="0.25">
      <c r="A41" s="87" t="s">
        <v>22</v>
      </c>
      <c r="B41" s="88" t="s">
        <v>23</v>
      </c>
      <c r="C41" s="88" t="s">
        <v>24</v>
      </c>
      <c r="D41" s="89">
        <f>SUM(D42:D46)</f>
        <v>1199131.7</v>
      </c>
      <c r="E41" s="89">
        <f>SUM(E42:E46)</f>
        <v>1186606.0999999999</v>
      </c>
      <c r="F41" s="89">
        <f t="shared" si="0"/>
        <v>98.955444176815604</v>
      </c>
    </row>
    <row r="42" spans="1:6" x14ac:dyDescent="0.25">
      <c r="A42" s="91" t="s">
        <v>25</v>
      </c>
      <c r="B42" s="92" t="s">
        <v>23</v>
      </c>
      <c r="C42" s="92" t="s">
        <v>26</v>
      </c>
      <c r="D42" s="93">
        <f>SUM('4.Ведомст'!G616)</f>
        <v>16018.5</v>
      </c>
      <c r="E42" s="93">
        <f>SUM('4.Ведомст'!H616)</f>
        <v>16007.7</v>
      </c>
      <c r="F42" s="93">
        <f t="shared" si="0"/>
        <v>99.932577956737518</v>
      </c>
    </row>
    <row r="43" spans="1:6" x14ac:dyDescent="0.25">
      <c r="A43" s="91" t="s">
        <v>35</v>
      </c>
      <c r="B43" s="92" t="s">
        <v>23</v>
      </c>
      <c r="C43" s="92" t="s">
        <v>36</v>
      </c>
      <c r="D43" s="93">
        <f>SUM('4.Ведомст'!G623)</f>
        <v>67773</v>
      </c>
      <c r="E43" s="93">
        <f>SUM('4.Ведомст'!H623)</f>
        <v>67773</v>
      </c>
      <c r="F43" s="93">
        <f t="shared" si="0"/>
        <v>100</v>
      </c>
    </row>
    <row r="44" spans="1:6" x14ac:dyDescent="0.25">
      <c r="A44" s="91" t="s">
        <v>45</v>
      </c>
      <c r="B44" s="92" t="s">
        <v>23</v>
      </c>
      <c r="C44" s="92" t="s">
        <v>46</v>
      </c>
      <c r="D44" s="93">
        <f>SUM('4.Ведомст'!G643+'4.Ведомст'!G1404)+'4.Ведомст'!G1196+'4.Ведомст'!G807</f>
        <v>674760.8</v>
      </c>
      <c r="E44" s="93">
        <f>SUM('4.Ведомст'!H643+'4.Ведомст'!H1404)+'4.Ведомст'!H1196+'4.Ведомст'!H807</f>
        <v>664385.70000000007</v>
      </c>
      <c r="F44" s="93">
        <f t="shared" si="0"/>
        <v>98.462403269425252</v>
      </c>
    </row>
    <row r="45" spans="1:6" x14ac:dyDescent="0.25">
      <c r="A45" s="91" t="s">
        <v>175</v>
      </c>
      <c r="B45" s="92" t="s">
        <v>23</v>
      </c>
      <c r="C45" s="92" t="s">
        <v>9</v>
      </c>
      <c r="D45" s="93">
        <f>SUM('4.Ведомст'!G730+'4.Ведомст'!G523+'4.Ведомст'!G1206)</f>
        <v>386822.2</v>
      </c>
      <c r="E45" s="93">
        <f>SUM('4.Ведомст'!H730+'4.Ведомст'!H523+'4.Ведомст'!H1206)</f>
        <v>384854.5</v>
      </c>
      <c r="F45" s="93">
        <f t="shared" si="0"/>
        <v>99.49131668244479</v>
      </c>
    </row>
    <row r="46" spans="1:6" x14ac:dyDescent="0.25">
      <c r="A46" s="91" t="s">
        <v>69</v>
      </c>
      <c r="B46" s="92" t="s">
        <v>23</v>
      </c>
      <c r="C46" s="92" t="s">
        <v>70</v>
      </c>
      <c r="D46" s="93">
        <f>SUM('4.Ведомст'!G534+'4.Ведомст'!G583+'4.Ведомст'!G757+'4.Ведомст'!G1222)</f>
        <v>53757.200000000004</v>
      </c>
      <c r="E46" s="93">
        <f>SUM('4.Ведомст'!H534+'4.Ведомст'!H583+'4.Ведомст'!H757+'4.Ведомст'!H1222)</f>
        <v>53585.2</v>
      </c>
      <c r="F46" s="93">
        <f t="shared" si="0"/>
        <v>99.680042859375106</v>
      </c>
    </row>
    <row r="47" spans="1:6" s="90" customFormat="1" x14ac:dyDescent="0.25">
      <c r="A47" s="87" t="s">
        <v>240</v>
      </c>
      <c r="B47" s="88" t="s">
        <v>160</v>
      </c>
      <c r="C47" s="88" t="s">
        <v>24</v>
      </c>
      <c r="D47" s="89">
        <f>SUM(D48:D51)</f>
        <v>405381.59999999992</v>
      </c>
      <c r="E47" s="89">
        <f>SUM(E48:E51)</f>
        <v>397212.6</v>
      </c>
      <c r="F47" s="89">
        <f t="shared" si="0"/>
        <v>97.98486167107734</v>
      </c>
    </row>
    <row r="48" spans="1:6" x14ac:dyDescent="0.25">
      <c r="A48" s="91" t="s">
        <v>176</v>
      </c>
      <c r="B48" s="92" t="s">
        <v>160</v>
      </c>
      <c r="C48" s="92" t="s">
        <v>26</v>
      </c>
      <c r="D48" s="93">
        <f>SUM('4.Ведомст'!G540+'4.Ведомст'!G814)</f>
        <v>310377.89999999997</v>
      </c>
      <c r="E48" s="93">
        <f>SUM('4.Ведомст'!H540+'4.Ведомст'!H814)</f>
        <v>309940.5</v>
      </c>
      <c r="F48" s="93">
        <f t="shared" si="0"/>
        <v>99.85907501790561</v>
      </c>
    </row>
    <row r="49" spans="1:6" x14ac:dyDescent="0.25">
      <c r="A49" s="91" t="s">
        <v>177</v>
      </c>
      <c r="B49" s="92" t="s">
        <v>160</v>
      </c>
      <c r="C49" s="92" t="s">
        <v>36</v>
      </c>
      <c r="D49" s="93">
        <f>'4.Ведомст'!G854</f>
        <v>73085.399999999994</v>
      </c>
      <c r="E49" s="93">
        <f>'4.Ведомст'!H854</f>
        <v>65397.099999999991</v>
      </c>
      <c r="F49" s="93">
        <f t="shared" si="0"/>
        <v>89.480388695963896</v>
      </c>
    </row>
    <row r="50" spans="1:6" ht="13.5" customHeight="1" x14ac:dyDescent="0.25">
      <c r="A50" s="91" t="s">
        <v>178</v>
      </c>
      <c r="B50" s="92" t="s">
        <v>160</v>
      </c>
      <c r="C50" s="92" t="s">
        <v>46</v>
      </c>
      <c r="D50" s="93">
        <f>'4.Ведомст'!G886</f>
        <v>8597.3000000000011</v>
      </c>
      <c r="E50" s="93">
        <f>'4.Ведомст'!H886</f>
        <v>8597.3000000000011</v>
      </c>
      <c r="F50" s="93">
        <f t="shared" si="0"/>
        <v>100</v>
      </c>
    </row>
    <row r="51" spans="1:6" ht="31.5" x14ac:dyDescent="0.25">
      <c r="A51" s="91" t="s">
        <v>179</v>
      </c>
      <c r="B51" s="92" t="s">
        <v>160</v>
      </c>
      <c r="C51" s="92" t="s">
        <v>159</v>
      </c>
      <c r="D51" s="93">
        <f>SUM('4.Ведомст'!G899)+'4.Ведомст'!G1234</f>
        <v>13321</v>
      </c>
      <c r="E51" s="93">
        <f>SUM('4.Ведомст'!H899)+'4.Ведомст'!H1234</f>
        <v>13277.7</v>
      </c>
      <c r="F51" s="93">
        <f t="shared" si="0"/>
        <v>99.67494932812852</v>
      </c>
    </row>
    <row r="52" spans="1:6" ht="31.5" hidden="1" x14ac:dyDescent="0.25">
      <c r="A52" s="87" t="s">
        <v>757</v>
      </c>
      <c r="B52" s="88" t="s">
        <v>86</v>
      </c>
      <c r="C52" s="88" t="s">
        <v>24</v>
      </c>
      <c r="D52" s="89">
        <f>SUM(D53)</f>
        <v>0</v>
      </c>
      <c r="E52" s="89">
        <f t="shared" ref="E52" si="2">SUM(E53)</f>
        <v>0</v>
      </c>
      <c r="F52" s="93" t="e">
        <f t="shared" si="0"/>
        <v>#DIV/0!</v>
      </c>
    </row>
    <row r="53" spans="1:6" ht="31.5" hidden="1" x14ac:dyDescent="0.25">
      <c r="A53" s="91" t="s">
        <v>762</v>
      </c>
      <c r="B53" s="92" t="s">
        <v>86</v>
      </c>
      <c r="C53" s="92" t="s">
        <v>26</v>
      </c>
      <c r="D53" s="93">
        <f>SUM('4.Ведомст'!G588)</f>
        <v>0</v>
      </c>
      <c r="E53" s="93">
        <f>SUM('4.Ведомст'!H588)</f>
        <v>0</v>
      </c>
      <c r="F53" s="93" t="e">
        <f t="shared" si="0"/>
        <v>#DIV/0!</v>
      </c>
    </row>
    <row r="54" spans="1:6" hidden="1" x14ac:dyDescent="0.25">
      <c r="A54" s="87" t="s">
        <v>670</v>
      </c>
      <c r="B54" s="92"/>
      <c r="C54" s="92"/>
      <c r="D54" s="93"/>
      <c r="E54" s="95"/>
      <c r="F54" s="93"/>
    </row>
    <row r="55" spans="1:6" s="90" customFormat="1" ht="18.75" customHeight="1" x14ac:dyDescent="0.25">
      <c r="A55" s="87" t="s">
        <v>180</v>
      </c>
      <c r="B55" s="96"/>
      <c r="C55" s="96"/>
      <c r="D55" s="97">
        <f>SUM(D6+D15+D19+D23+D28+D31+D38+D41+D47)+D52+D54</f>
        <v>8109437.4000000004</v>
      </c>
      <c r="E55" s="97">
        <f t="shared" ref="E55" si="3">SUM(E6+E15+E19+E23+E28+E31+E38+E41+E47)+E52+E54</f>
        <v>7989784.9999999991</v>
      </c>
      <c r="F55" s="89">
        <f t="shared" si="0"/>
        <v>98.524528964241071</v>
      </c>
    </row>
    <row r="56" spans="1:6" x14ac:dyDescent="0.25">
      <c r="D56" s="98"/>
      <c r="E56" s="98"/>
      <c r="F56" s="98"/>
    </row>
    <row r="57" spans="1:6" hidden="1" x14ac:dyDescent="0.25">
      <c r="D57" s="107">
        <f>SUM('4.Ведомст'!G1411)</f>
        <v>8109437.4000000004</v>
      </c>
      <c r="E57" s="107">
        <f>SUM('4.Ведомст'!H1411)</f>
        <v>7989785</v>
      </c>
      <c r="F57" s="107">
        <f>SUM('4.Ведомст'!I1411)</f>
        <v>98.524528964241085</v>
      </c>
    </row>
    <row r="58" spans="1:6" hidden="1" x14ac:dyDescent="0.25">
      <c r="D58" s="107">
        <f>SUM(D57-D55)</f>
        <v>0</v>
      </c>
      <c r="E58" s="107">
        <f>SUM(E57-E55)</f>
        <v>9.3132257461547852E-10</v>
      </c>
      <c r="F58" s="107">
        <f>SUM(F57-F55)</f>
        <v>1.4210854715202004E-14</v>
      </c>
    </row>
    <row r="59" spans="1:6" hidden="1" x14ac:dyDescent="0.25">
      <c r="D59" s="113"/>
      <c r="E59" s="113"/>
      <c r="F59" s="113"/>
    </row>
    <row r="60" spans="1:6" hidden="1" x14ac:dyDescent="0.25"/>
  </sheetData>
  <mergeCells count="1">
    <mergeCell ref="A3:F3"/>
  </mergeCells>
  <conditionalFormatting sqref="D6:D54 E33 E18 E15 E52:E53 E35:E36 E39 E46 E44">
    <cfRule type="cellIs" dxfId="2" priority="16" operator="lessThan">
      <formula>0</formula>
    </cfRule>
  </conditionalFormatting>
  <conditionalFormatting sqref="E6:E14 E34 E37:E38 E19:E32 E16:E17 E54 E45 E40:E43 E47:E51">
    <cfRule type="cellIs" dxfId="1" priority="2" operator="lessThan">
      <formula>0</formula>
    </cfRule>
  </conditionalFormatting>
  <conditionalFormatting sqref="F6:F55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opLeftCell="A2" workbookViewId="0">
      <selection activeCell="A13" sqref="A13"/>
    </sheetView>
  </sheetViews>
  <sheetFormatPr defaultRowHeight="15.75" x14ac:dyDescent="0.25"/>
  <cols>
    <col min="1" max="1" width="54.85546875" style="251" customWidth="1"/>
    <col min="2" max="3" width="14.7109375" style="251" customWidth="1"/>
    <col min="4" max="4" width="16.28515625" style="251" customWidth="1"/>
    <col min="5" max="256" width="9.140625" style="251"/>
    <col min="257" max="257" width="54.85546875" style="251" customWidth="1"/>
    <col min="258" max="260" width="14.7109375" style="251" customWidth="1"/>
    <col min="261" max="512" width="9.140625" style="251"/>
    <col min="513" max="513" width="54.85546875" style="251" customWidth="1"/>
    <col min="514" max="516" width="14.7109375" style="251" customWidth="1"/>
    <col min="517" max="768" width="9.140625" style="251"/>
    <col min="769" max="769" width="54.85546875" style="251" customWidth="1"/>
    <col min="770" max="772" width="14.7109375" style="251" customWidth="1"/>
    <col min="773" max="1024" width="9.140625" style="251"/>
    <col min="1025" max="1025" width="54.85546875" style="251" customWidth="1"/>
    <col min="1026" max="1028" width="14.7109375" style="251" customWidth="1"/>
    <col min="1029" max="1280" width="9.140625" style="251"/>
    <col min="1281" max="1281" width="54.85546875" style="251" customWidth="1"/>
    <col min="1282" max="1284" width="14.7109375" style="251" customWidth="1"/>
    <col min="1285" max="1536" width="9.140625" style="251"/>
    <col min="1537" max="1537" width="54.85546875" style="251" customWidth="1"/>
    <col min="1538" max="1540" width="14.7109375" style="251" customWidth="1"/>
    <col min="1541" max="1792" width="9.140625" style="251"/>
    <col min="1793" max="1793" width="54.85546875" style="251" customWidth="1"/>
    <col min="1794" max="1796" width="14.7109375" style="251" customWidth="1"/>
    <col min="1797" max="2048" width="9.140625" style="251"/>
    <col min="2049" max="2049" width="54.85546875" style="251" customWidth="1"/>
    <col min="2050" max="2052" width="14.7109375" style="251" customWidth="1"/>
    <col min="2053" max="2304" width="9.140625" style="251"/>
    <col min="2305" max="2305" width="54.85546875" style="251" customWidth="1"/>
    <col min="2306" max="2308" width="14.7109375" style="251" customWidth="1"/>
    <col min="2309" max="2560" width="9.140625" style="251"/>
    <col min="2561" max="2561" width="54.85546875" style="251" customWidth="1"/>
    <col min="2562" max="2564" width="14.7109375" style="251" customWidth="1"/>
    <col min="2565" max="2816" width="9.140625" style="251"/>
    <col min="2817" max="2817" width="54.85546875" style="251" customWidth="1"/>
    <col min="2818" max="2820" width="14.7109375" style="251" customWidth="1"/>
    <col min="2821" max="3072" width="9.140625" style="251"/>
    <col min="3073" max="3073" width="54.85546875" style="251" customWidth="1"/>
    <col min="3074" max="3076" width="14.7109375" style="251" customWidth="1"/>
    <col min="3077" max="3328" width="9.140625" style="251"/>
    <col min="3329" max="3329" width="54.85546875" style="251" customWidth="1"/>
    <col min="3330" max="3332" width="14.7109375" style="251" customWidth="1"/>
    <col min="3333" max="3584" width="9.140625" style="251"/>
    <col min="3585" max="3585" width="54.85546875" style="251" customWidth="1"/>
    <col min="3586" max="3588" width="14.7109375" style="251" customWidth="1"/>
    <col min="3589" max="3840" width="9.140625" style="251"/>
    <col min="3841" max="3841" width="54.85546875" style="251" customWidth="1"/>
    <col min="3842" max="3844" width="14.7109375" style="251" customWidth="1"/>
    <col min="3845" max="4096" width="9.140625" style="251"/>
    <col min="4097" max="4097" width="54.85546875" style="251" customWidth="1"/>
    <col min="4098" max="4100" width="14.7109375" style="251" customWidth="1"/>
    <col min="4101" max="4352" width="9.140625" style="251"/>
    <col min="4353" max="4353" width="54.85546875" style="251" customWidth="1"/>
    <col min="4354" max="4356" width="14.7109375" style="251" customWidth="1"/>
    <col min="4357" max="4608" width="9.140625" style="251"/>
    <col min="4609" max="4609" width="54.85546875" style="251" customWidth="1"/>
    <col min="4610" max="4612" width="14.7109375" style="251" customWidth="1"/>
    <col min="4613" max="4864" width="9.140625" style="251"/>
    <col min="4865" max="4865" width="54.85546875" style="251" customWidth="1"/>
    <col min="4866" max="4868" width="14.7109375" style="251" customWidth="1"/>
    <col min="4869" max="5120" width="9.140625" style="251"/>
    <col min="5121" max="5121" width="54.85546875" style="251" customWidth="1"/>
    <col min="5122" max="5124" width="14.7109375" style="251" customWidth="1"/>
    <col min="5125" max="5376" width="9.140625" style="251"/>
    <col min="5377" max="5377" width="54.85546875" style="251" customWidth="1"/>
    <col min="5378" max="5380" width="14.7109375" style="251" customWidth="1"/>
    <col min="5381" max="5632" width="9.140625" style="251"/>
    <col min="5633" max="5633" width="54.85546875" style="251" customWidth="1"/>
    <col min="5634" max="5636" width="14.7109375" style="251" customWidth="1"/>
    <col min="5637" max="5888" width="9.140625" style="251"/>
    <col min="5889" max="5889" width="54.85546875" style="251" customWidth="1"/>
    <col min="5890" max="5892" width="14.7109375" style="251" customWidth="1"/>
    <col min="5893" max="6144" width="9.140625" style="251"/>
    <col min="6145" max="6145" width="54.85546875" style="251" customWidth="1"/>
    <col min="6146" max="6148" width="14.7109375" style="251" customWidth="1"/>
    <col min="6149" max="6400" width="9.140625" style="251"/>
    <col min="6401" max="6401" width="54.85546875" style="251" customWidth="1"/>
    <col min="6402" max="6404" width="14.7109375" style="251" customWidth="1"/>
    <col min="6405" max="6656" width="9.140625" style="251"/>
    <col min="6657" max="6657" width="54.85546875" style="251" customWidth="1"/>
    <col min="6658" max="6660" width="14.7109375" style="251" customWidth="1"/>
    <col min="6661" max="6912" width="9.140625" style="251"/>
    <col min="6913" max="6913" width="54.85546875" style="251" customWidth="1"/>
    <col min="6914" max="6916" width="14.7109375" style="251" customWidth="1"/>
    <col min="6917" max="7168" width="9.140625" style="251"/>
    <col min="7169" max="7169" width="54.85546875" style="251" customWidth="1"/>
    <col min="7170" max="7172" width="14.7109375" style="251" customWidth="1"/>
    <col min="7173" max="7424" width="9.140625" style="251"/>
    <col min="7425" max="7425" width="54.85546875" style="251" customWidth="1"/>
    <col min="7426" max="7428" width="14.7109375" style="251" customWidth="1"/>
    <col min="7429" max="7680" width="9.140625" style="251"/>
    <col min="7681" max="7681" width="54.85546875" style="251" customWidth="1"/>
    <col min="7682" max="7684" width="14.7109375" style="251" customWidth="1"/>
    <col min="7685" max="7936" width="9.140625" style="251"/>
    <col min="7937" max="7937" width="54.85546875" style="251" customWidth="1"/>
    <col min="7938" max="7940" width="14.7109375" style="251" customWidth="1"/>
    <col min="7941" max="8192" width="9.140625" style="251"/>
    <col min="8193" max="8193" width="54.85546875" style="251" customWidth="1"/>
    <col min="8194" max="8196" width="14.7109375" style="251" customWidth="1"/>
    <col min="8197" max="8448" width="9.140625" style="251"/>
    <col min="8449" max="8449" width="54.85546875" style="251" customWidth="1"/>
    <col min="8450" max="8452" width="14.7109375" style="251" customWidth="1"/>
    <col min="8453" max="8704" width="9.140625" style="251"/>
    <col min="8705" max="8705" width="54.85546875" style="251" customWidth="1"/>
    <col min="8706" max="8708" width="14.7109375" style="251" customWidth="1"/>
    <col min="8709" max="8960" width="9.140625" style="251"/>
    <col min="8961" max="8961" width="54.85546875" style="251" customWidth="1"/>
    <col min="8962" max="8964" width="14.7109375" style="251" customWidth="1"/>
    <col min="8965" max="9216" width="9.140625" style="251"/>
    <col min="9217" max="9217" width="54.85546875" style="251" customWidth="1"/>
    <col min="9218" max="9220" width="14.7109375" style="251" customWidth="1"/>
    <col min="9221" max="9472" width="9.140625" style="251"/>
    <col min="9473" max="9473" width="54.85546875" style="251" customWidth="1"/>
    <col min="9474" max="9476" width="14.7109375" style="251" customWidth="1"/>
    <col min="9477" max="9728" width="9.140625" style="251"/>
    <col min="9729" max="9729" width="54.85546875" style="251" customWidth="1"/>
    <col min="9730" max="9732" width="14.7109375" style="251" customWidth="1"/>
    <col min="9733" max="9984" width="9.140625" style="251"/>
    <col min="9985" max="9985" width="54.85546875" style="251" customWidth="1"/>
    <col min="9986" max="9988" width="14.7109375" style="251" customWidth="1"/>
    <col min="9989" max="10240" width="9.140625" style="251"/>
    <col min="10241" max="10241" width="54.85546875" style="251" customWidth="1"/>
    <col min="10242" max="10244" width="14.7109375" style="251" customWidth="1"/>
    <col min="10245" max="10496" width="9.140625" style="251"/>
    <col min="10497" max="10497" width="54.85546875" style="251" customWidth="1"/>
    <col min="10498" max="10500" width="14.7109375" style="251" customWidth="1"/>
    <col min="10501" max="10752" width="9.140625" style="251"/>
    <col min="10753" max="10753" width="54.85546875" style="251" customWidth="1"/>
    <col min="10754" max="10756" width="14.7109375" style="251" customWidth="1"/>
    <col min="10757" max="11008" width="9.140625" style="251"/>
    <col min="11009" max="11009" width="54.85546875" style="251" customWidth="1"/>
    <col min="11010" max="11012" width="14.7109375" style="251" customWidth="1"/>
    <col min="11013" max="11264" width="9.140625" style="251"/>
    <col min="11265" max="11265" width="54.85546875" style="251" customWidth="1"/>
    <col min="11266" max="11268" width="14.7109375" style="251" customWidth="1"/>
    <col min="11269" max="11520" width="9.140625" style="251"/>
    <col min="11521" max="11521" width="54.85546875" style="251" customWidth="1"/>
    <col min="11522" max="11524" width="14.7109375" style="251" customWidth="1"/>
    <col min="11525" max="11776" width="9.140625" style="251"/>
    <col min="11777" max="11777" width="54.85546875" style="251" customWidth="1"/>
    <col min="11778" max="11780" width="14.7109375" style="251" customWidth="1"/>
    <col min="11781" max="12032" width="9.140625" style="251"/>
    <col min="12033" max="12033" width="54.85546875" style="251" customWidth="1"/>
    <col min="12034" max="12036" width="14.7109375" style="251" customWidth="1"/>
    <col min="12037" max="12288" width="9.140625" style="251"/>
    <col min="12289" max="12289" width="54.85546875" style="251" customWidth="1"/>
    <col min="12290" max="12292" width="14.7109375" style="251" customWidth="1"/>
    <col min="12293" max="12544" width="9.140625" style="251"/>
    <col min="12545" max="12545" width="54.85546875" style="251" customWidth="1"/>
    <col min="12546" max="12548" width="14.7109375" style="251" customWidth="1"/>
    <col min="12549" max="12800" width="9.140625" style="251"/>
    <col min="12801" max="12801" width="54.85546875" style="251" customWidth="1"/>
    <col min="12802" max="12804" width="14.7109375" style="251" customWidth="1"/>
    <col min="12805" max="13056" width="9.140625" style="251"/>
    <col min="13057" max="13057" width="54.85546875" style="251" customWidth="1"/>
    <col min="13058" max="13060" width="14.7109375" style="251" customWidth="1"/>
    <col min="13061" max="13312" width="9.140625" style="251"/>
    <col min="13313" max="13313" width="54.85546875" style="251" customWidth="1"/>
    <col min="13314" max="13316" width="14.7109375" style="251" customWidth="1"/>
    <col min="13317" max="13568" width="9.140625" style="251"/>
    <col min="13569" max="13569" width="54.85546875" style="251" customWidth="1"/>
    <col min="13570" max="13572" width="14.7109375" style="251" customWidth="1"/>
    <col min="13573" max="13824" width="9.140625" style="251"/>
    <col min="13825" max="13825" width="54.85546875" style="251" customWidth="1"/>
    <col min="13826" max="13828" width="14.7109375" style="251" customWidth="1"/>
    <col min="13829" max="14080" width="9.140625" style="251"/>
    <col min="14081" max="14081" width="54.85546875" style="251" customWidth="1"/>
    <col min="14082" max="14084" width="14.7109375" style="251" customWidth="1"/>
    <col min="14085" max="14336" width="9.140625" style="251"/>
    <col min="14337" max="14337" width="54.85546875" style="251" customWidth="1"/>
    <col min="14338" max="14340" width="14.7109375" style="251" customWidth="1"/>
    <col min="14341" max="14592" width="9.140625" style="251"/>
    <col min="14593" max="14593" width="54.85546875" style="251" customWidth="1"/>
    <col min="14594" max="14596" width="14.7109375" style="251" customWidth="1"/>
    <col min="14597" max="14848" width="9.140625" style="251"/>
    <col min="14849" max="14849" width="54.85546875" style="251" customWidth="1"/>
    <col min="14850" max="14852" width="14.7109375" style="251" customWidth="1"/>
    <col min="14853" max="15104" width="9.140625" style="251"/>
    <col min="15105" max="15105" width="54.85546875" style="251" customWidth="1"/>
    <col min="15106" max="15108" width="14.7109375" style="251" customWidth="1"/>
    <col min="15109" max="15360" width="9.140625" style="251"/>
    <col min="15361" max="15361" width="54.85546875" style="251" customWidth="1"/>
    <col min="15362" max="15364" width="14.7109375" style="251" customWidth="1"/>
    <col min="15365" max="15616" width="9.140625" style="251"/>
    <col min="15617" max="15617" width="54.85546875" style="251" customWidth="1"/>
    <col min="15618" max="15620" width="14.7109375" style="251" customWidth="1"/>
    <col min="15621" max="15872" width="9.140625" style="251"/>
    <col min="15873" max="15873" width="54.85546875" style="251" customWidth="1"/>
    <col min="15874" max="15876" width="14.7109375" style="251" customWidth="1"/>
    <col min="15877" max="16128" width="9.140625" style="251"/>
    <col min="16129" max="16129" width="54.85546875" style="251" customWidth="1"/>
    <col min="16130" max="16132" width="14.7109375" style="251" customWidth="1"/>
    <col min="16133" max="16384" width="9.140625" style="251"/>
  </cols>
  <sheetData>
    <row r="1" spans="1:4" hidden="1" x14ac:dyDescent="0.25">
      <c r="B1" s="252" t="s">
        <v>973</v>
      </c>
      <c r="C1" s="252"/>
      <c r="D1" s="252"/>
    </row>
    <row r="2" spans="1:4" ht="13.5" customHeight="1" x14ac:dyDescent="0.25">
      <c r="B2" s="252"/>
      <c r="C2" s="252"/>
      <c r="D2" s="252" t="s">
        <v>1385</v>
      </c>
    </row>
    <row r="3" spans="1:4" x14ac:dyDescent="0.25">
      <c r="B3" s="83"/>
      <c r="C3" s="83"/>
      <c r="D3" s="83" t="s">
        <v>1010</v>
      </c>
    </row>
    <row r="5" spans="1:4" ht="37.5" customHeight="1" x14ac:dyDescent="0.25">
      <c r="A5" s="298" t="s">
        <v>1401</v>
      </c>
      <c r="B5" s="299"/>
      <c r="C5" s="299"/>
      <c r="D5" s="299"/>
    </row>
    <row r="6" spans="1:4" ht="10.5" customHeight="1" x14ac:dyDescent="0.25">
      <c r="A6" s="253"/>
    </row>
    <row r="7" spans="1:4" ht="20.25" customHeight="1" x14ac:dyDescent="0.25">
      <c r="A7" s="300" t="s">
        <v>1386</v>
      </c>
      <c r="B7" s="301"/>
      <c r="C7" s="301"/>
      <c r="D7" s="301"/>
    </row>
    <row r="8" spans="1:4" x14ac:dyDescent="0.25">
      <c r="D8" s="239" t="s">
        <v>456</v>
      </c>
    </row>
    <row r="9" spans="1:4" ht="35.25" customHeight="1" x14ac:dyDescent="0.25">
      <c r="A9" s="254" t="s">
        <v>149</v>
      </c>
      <c r="B9" s="255" t="s">
        <v>1397</v>
      </c>
      <c r="C9" s="255" t="s">
        <v>1005</v>
      </c>
      <c r="D9" s="261" t="s">
        <v>1387</v>
      </c>
    </row>
    <row r="10" spans="1:4" ht="45.75" customHeight="1" x14ac:dyDescent="0.25">
      <c r="A10" s="256" t="s">
        <v>1388</v>
      </c>
      <c r="B10" s="257">
        <f>SUM(B11-B12)</f>
        <v>0</v>
      </c>
      <c r="C10" s="257">
        <f>SUM(C11-C12)</f>
        <v>0</v>
      </c>
      <c r="D10" s="257"/>
    </row>
    <row r="11" spans="1:4" ht="24" customHeight="1" x14ac:dyDescent="0.25">
      <c r="A11" s="254" t="s">
        <v>1389</v>
      </c>
      <c r="B11" s="257"/>
      <c r="C11" s="257"/>
      <c r="D11" s="257"/>
    </row>
    <row r="12" spans="1:4" ht="25.5" customHeight="1" x14ac:dyDescent="0.25">
      <c r="A12" s="254" t="s">
        <v>1390</v>
      </c>
      <c r="B12" s="257"/>
      <c r="C12" s="257"/>
      <c r="D12" s="257"/>
    </row>
    <row r="13" spans="1:4" ht="31.5" x14ac:dyDescent="0.25">
      <c r="A13" s="256" t="s">
        <v>1391</v>
      </c>
      <c r="B13" s="257">
        <f>SUM(B15-B16)</f>
        <v>0</v>
      </c>
      <c r="C13" s="257">
        <f>SUM(C15-C16)</f>
        <v>0</v>
      </c>
      <c r="D13" s="257"/>
    </row>
    <row r="14" spans="1:4" hidden="1" x14ac:dyDescent="0.25">
      <c r="A14" s="258"/>
      <c r="B14" s="257"/>
      <c r="C14" s="257"/>
      <c r="D14" s="257"/>
    </row>
    <row r="15" spans="1:4" ht="24" customHeight="1" x14ac:dyDescent="0.25">
      <c r="A15" s="254" t="s">
        <v>1389</v>
      </c>
      <c r="B15" s="257"/>
      <c r="C15" s="257"/>
      <c r="D15" s="257"/>
    </row>
    <row r="16" spans="1:4" ht="25.5" customHeight="1" x14ac:dyDescent="0.25">
      <c r="A16" s="254" t="s">
        <v>1390</v>
      </c>
      <c r="B16" s="257">
        <v>0</v>
      </c>
      <c r="C16" s="257">
        <v>0</v>
      </c>
      <c r="D16" s="257"/>
    </row>
    <row r="17" spans="1:4" ht="21" customHeight="1" x14ac:dyDescent="0.25">
      <c r="A17" s="259" t="s">
        <v>1392</v>
      </c>
      <c r="B17" s="257">
        <f>SUM(B18-B19)</f>
        <v>0</v>
      </c>
      <c r="C17" s="257">
        <f>SUM(C18-C19)</f>
        <v>0</v>
      </c>
      <c r="D17" s="257" t="s">
        <v>1393</v>
      </c>
    </row>
    <row r="18" spans="1:4" ht="24" customHeight="1" x14ac:dyDescent="0.25">
      <c r="A18" s="254" t="s">
        <v>1389</v>
      </c>
      <c r="B18" s="257">
        <f>SUM(B11+B15)</f>
        <v>0</v>
      </c>
      <c r="C18" s="257">
        <f>SUM(C11+C15)</f>
        <v>0</v>
      </c>
      <c r="D18" s="257"/>
    </row>
    <row r="19" spans="1:4" ht="21.75" customHeight="1" x14ac:dyDescent="0.25">
      <c r="A19" s="254" t="s">
        <v>1390</v>
      </c>
      <c r="B19" s="257">
        <v>0</v>
      </c>
      <c r="C19" s="257">
        <v>0</v>
      </c>
      <c r="D19" s="257"/>
    </row>
    <row r="21" spans="1:4" ht="32.25" customHeight="1" x14ac:dyDescent="0.25">
      <c r="A21" s="260"/>
    </row>
  </sheetData>
  <mergeCells count="2">
    <mergeCell ref="A5:D5"/>
    <mergeCell ref="A7:D7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opLeftCell="A2" workbookViewId="0">
      <selection activeCell="A5" sqref="A5"/>
    </sheetView>
  </sheetViews>
  <sheetFormatPr defaultRowHeight="15.75" x14ac:dyDescent="0.25"/>
  <cols>
    <col min="1" max="1" width="54.85546875" style="251" customWidth="1"/>
    <col min="2" max="3" width="14.7109375" style="251" customWidth="1"/>
    <col min="4" max="4" width="16.28515625" style="270" customWidth="1"/>
    <col min="5" max="256" width="9.140625" style="251"/>
    <col min="257" max="257" width="54.85546875" style="251" customWidth="1"/>
    <col min="258" max="260" width="14.7109375" style="251" customWidth="1"/>
    <col min="261" max="512" width="9.140625" style="251"/>
    <col min="513" max="513" width="54.85546875" style="251" customWidth="1"/>
    <col min="514" max="516" width="14.7109375" style="251" customWidth="1"/>
    <col min="517" max="768" width="9.140625" style="251"/>
    <col min="769" max="769" width="54.85546875" style="251" customWidth="1"/>
    <col min="770" max="772" width="14.7109375" style="251" customWidth="1"/>
    <col min="773" max="1024" width="9.140625" style="251"/>
    <col min="1025" max="1025" width="54.85546875" style="251" customWidth="1"/>
    <col min="1026" max="1028" width="14.7109375" style="251" customWidth="1"/>
    <col min="1029" max="1280" width="9.140625" style="251"/>
    <col min="1281" max="1281" width="54.85546875" style="251" customWidth="1"/>
    <col min="1282" max="1284" width="14.7109375" style="251" customWidth="1"/>
    <col min="1285" max="1536" width="9.140625" style="251"/>
    <col min="1537" max="1537" width="54.85546875" style="251" customWidth="1"/>
    <col min="1538" max="1540" width="14.7109375" style="251" customWidth="1"/>
    <col min="1541" max="1792" width="9.140625" style="251"/>
    <col min="1793" max="1793" width="54.85546875" style="251" customWidth="1"/>
    <col min="1794" max="1796" width="14.7109375" style="251" customWidth="1"/>
    <col min="1797" max="2048" width="9.140625" style="251"/>
    <col min="2049" max="2049" width="54.85546875" style="251" customWidth="1"/>
    <col min="2050" max="2052" width="14.7109375" style="251" customWidth="1"/>
    <col min="2053" max="2304" width="9.140625" style="251"/>
    <col min="2305" max="2305" width="54.85546875" style="251" customWidth="1"/>
    <col min="2306" max="2308" width="14.7109375" style="251" customWidth="1"/>
    <col min="2309" max="2560" width="9.140625" style="251"/>
    <col min="2561" max="2561" width="54.85546875" style="251" customWidth="1"/>
    <col min="2562" max="2564" width="14.7109375" style="251" customWidth="1"/>
    <col min="2565" max="2816" width="9.140625" style="251"/>
    <col min="2817" max="2817" width="54.85546875" style="251" customWidth="1"/>
    <col min="2818" max="2820" width="14.7109375" style="251" customWidth="1"/>
    <col min="2821" max="3072" width="9.140625" style="251"/>
    <col min="3073" max="3073" width="54.85546875" style="251" customWidth="1"/>
    <col min="3074" max="3076" width="14.7109375" style="251" customWidth="1"/>
    <col min="3077" max="3328" width="9.140625" style="251"/>
    <col min="3329" max="3329" width="54.85546875" style="251" customWidth="1"/>
    <col min="3330" max="3332" width="14.7109375" style="251" customWidth="1"/>
    <col min="3333" max="3584" width="9.140625" style="251"/>
    <col min="3585" max="3585" width="54.85546875" style="251" customWidth="1"/>
    <col min="3586" max="3588" width="14.7109375" style="251" customWidth="1"/>
    <col min="3589" max="3840" width="9.140625" style="251"/>
    <col min="3841" max="3841" width="54.85546875" style="251" customWidth="1"/>
    <col min="3842" max="3844" width="14.7109375" style="251" customWidth="1"/>
    <col min="3845" max="4096" width="9.140625" style="251"/>
    <col min="4097" max="4097" width="54.85546875" style="251" customWidth="1"/>
    <col min="4098" max="4100" width="14.7109375" style="251" customWidth="1"/>
    <col min="4101" max="4352" width="9.140625" style="251"/>
    <col min="4353" max="4353" width="54.85546875" style="251" customWidth="1"/>
    <col min="4354" max="4356" width="14.7109375" style="251" customWidth="1"/>
    <col min="4357" max="4608" width="9.140625" style="251"/>
    <col min="4609" max="4609" width="54.85546875" style="251" customWidth="1"/>
    <col min="4610" max="4612" width="14.7109375" style="251" customWidth="1"/>
    <col min="4613" max="4864" width="9.140625" style="251"/>
    <col min="4865" max="4865" width="54.85546875" style="251" customWidth="1"/>
    <col min="4866" max="4868" width="14.7109375" style="251" customWidth="1"/>
    <col min="4869" max="5120" width="9.140625" style="251"/>
    <col min="5121" max="5121" width="54.85546875" style="251" customWidth="1"/>
    <col min="5122" max="5124" width="14.7109375" style="251" customWidth="1"/>
    <col min="5125" max="5376" width="9.140625" style="251"/>
    <col min="5377" max="5377" width="54.85546875" style="251" customWidth="1"/>
    <col min="5378" max="5380" width="14.7109375" style="251" customWidth="1"/>
    <col min="5381" max="5632" width="9.140625" style="251"/>
    <col min="5633" max="5633" width="54.85546875" style="251" customWidth="1"/>
    <col min="5634" max="5636" width="14.7109375" style="251" customWidth="1"/>
    <col min="5637" max="5888" width="9.140625" style="251"/>
    <col min="5889" max="5889" width="54.85546875" style="251" customWidth="1"/>
    <col min="5890" max="5892" width="14.7109375" style="251" customWidth="1"/>
    <col min="5893" max="6144" width="9.140625" style="251"/>
    <col min="6145" max="6145" width="54.85546875" style="251" customWidth="1"/>
    <col min="6146" max="6148" width="14.7109375" style="251" customWidth="1"/>
    <col min="6149" max="6400" width="9.140625" style="251"/>
    <col min="6401" max="6401" width="54.85546875" style="251" customWidth="1"/>
    <col min="6402" max="6404" width="14.7109375" style="251" customWidth="1"/>
    <col min="6405" max="6656" width="9.140625" style="251"/>
    <col min="6657" max="6657" width="54.85546875" style="251" customWidth="1"/>
    <col min="6658" max="6660" width="14.7109375" style="251" customWidth="1"/>
    <col min="6661" max="6912" width="9.140625" style="251"/>
    <col min="6913" max="6913" width="54.85546875" style="251" customWidth="1"/>
    <col min="6914" max="6916" width="14.7109375" style="251" customWidth="1"/>
    <col min="6917" max="7168" width="9.140625" style="251"/>
    <col min="7169" max="7169" width="54.85546875" style="251" customWidth="1"/>
    <col min="7170" max="7172" width="14.7109375" style="251" customWidth="1"/>
    <col min="7173" max="7424" width="9.140625" style="251"/>
    <col min="7425" max="7425" width="54.85546875" style="251" customWidth="1"/>
    <col min="7426" max="7428" width="14.7109375" style="251" customWidth="1"/>
    <col min="7429" max="7680" width="9.140625" style="251"/>
    <col min="7681" max="7681" width="54.85546875" style="251" customWidth="1"/>
    <col min="7682" max="7684" width="14.7109375" style="251" customWidth="1"/>
    <col min="7685" max="7936" width="9.140625" style="251"/>
    <col min="7937" max="7937" width="54.85546875" style="251" customWidth="1"/>
    <col min="7938" max="7940" width="14.7109375" style="251" customWidth="1"/>
    <col min="7941" max="8192" width="9.140625" style="251"/>
    <col min="8193" max="8193" width="54.85546875" style="251" customWidth="1"/>
    <col min="8194" max="8196" width="14.7109375" style="251" customWidth="1"/>
    <col min="8197" max="8448" width="9.140625" style="251"/>
    <col min="8449" max="8449" width="54.85546875" style="251" customWidth="1"/>
    <col min="8450" max="8452" width="14.7109375" style="251" customWidth="1"/>
    <col min="8453" max="8704" width="9.140625" style="251"/>
    <col min="8705" max="8705" width="54.85546875" style="251" customWidth="1"/>
    <col min="8706" max="8708" width="14.7109375" style="251" customWidth="1"/>
    <col min="8709" max="8960" width="9.140625" style="251"/>
    <col min="8961" max="8961" width="54.85546875" style="251" customWidth="1"/>
    <col min="8962" max="8964" width="14.7109375" style="251" customWidth="1"/>
    <col min="8965" max="9216" width="9.140625" style="251"/>
    <col min="9217" max="9217" width="54.85546875" style="251" customWidth="1"/>
    <col min="9218" max="9220" width="14.7109375" style="251" customWidth="1"/>
    <col min="9221" max="9472" width="9.140625" style="251"/>
    <col min="9473" max="9473" width="54.85546875" style="251" customWidth="1"/>
    <col min="9474" max="9476" width="14.7109375" style="251" customWidth="1"/>
    <col min="9477" max="9728" width="9.140625" style="251"/>
    <col min="9729" max="9729" width="54.85546875" style="251" customWidth="1"/>
    <col min="9730" max="9732" width="14.7109375" style="251" customWidth="1"/>
    <col min="9733" max="9984" width="9.140625" style="251"/>
    <col min="9985" max="9985" width="54.85546875" style="251" customWidth="1"/>
    <col min="9986" max="9988" width="14.7109375" style="251" customWidth="1"/>
    <col min="9989" max="10240" width="9.140625" style="251"/>
    <col min="10241" max="10241" width="54.85546875" style="251" customWidth="1"/>
    <col min="10242" max="10244" width="14.7109375" style="251" customWidth="1"/>
    <col min="10245" max="10496" width="9.140625" style="251"/>
    <col min="10497" max="10497" width="54.85546875" style="251" customWidth="1"/>
    <col min="10498" max="10500" width="14.7109375" style="251" customWidth="1"/>
    <col min="10501" max="10752" width="9.140625" style="251"/>
    <col min="10753" max="10753" width="54.85546875" style="251" customWidth="1"/>
    <col min="10754" max="10756" width="14.7109375" style="251" customWidth="1"/>
    <col min="10757" max="11008" width="9.140625" style="251"/>
    <col min="11009" max="11009" width="54.85546875" style="251" customWidth="1"/>
    <col min="11010" max="11012" width="14.7109375" style="251" customWidth="1"/>
    <col min="11013" max="11264" width="9.140625" style="251"/>
    <col min="11265" max="11265" width="54.85546875" style="251" customWidth="1"/>
    <col min="11266" max="11268" width="14.7109375" style="251" customWidth="1"/>
    <col min="11269" max="11520" width="9.140625" style="251"/>
    <col min="11521" max="11521" width="54.85546875" style="251" customWidth="1"/>
    <col min="11522" max="11524" width="14.7109375" style="251" customWidth="1"/>
    <col min="11525" max="11776" width="9.140625" style="251"/>
    <col min="11777" max="11777" width="54.85546875" style="251" customWidth="1"/>
    <col min="11778" max="11780" width="14.7109375" style="251" customWidth="1"/>
    <col min="11781" max="12032" width="9.140625" style="251"/>
    <col min="12033" max="12033" width="54.85546875" style="251" customWidth="1"/>
    <col min="12034" max="12036" width="14.7109375" style="251" customWidth="1"/>
    <col min="12037" max="12288" width="9.140625" style="251"/>
    <col min="12289" max="12289" width="54.85546875" style="251" customWidth="1"/>
    <col min="12290" max="12292" width="14.7109375" style="251" customWidth="1"/>
    <col min="12293" max="12544" width="9.140625" style="251"/>
    <col min="12545" max="12545" width="54.85546875" style="251" customWidth="1"/>
    <col min="12546" max="12548" width="14.7109375" style="251" customWidth="1"/>
    <col min="12549" max="12800" width="9.140625" style="251"/>
    <col min="12801" max="12801" width="54.85546875" style="251" customWidth="1"/>
    <col min="12802" max="12804" width="14.7109375" style="251" customWidth="1"/>
    <col min="12805" max="13056" width="9.140625" style="251"/>
    <col min="13057" max="13057" width="54.85546875" style="251" customWidth="1"/>
    <col min="13058" max="13060" width="14.7109375" style="251" customWidth="1"/>
    <col min="13061" max="13312" width="9.140625" style="251"/>
    <col min="13313" max="13313" width="54.85546875" style="251" customWidth="1"/>
    <col min="13314" max="13316" width="14.7109375" style="251" customWidth="1"/>
    <col min="13317" max="13568" width="9.140625" style="251"/>
    <col min="13569" max="13569" width="54.85546875" style="251" customWidth="1"/>
    <col min="13570" max="13572" width="14.7109375" style="251" customWidth="1"/>
    <col min="13573" max="13824" width="9.140625" style="251"/>
    <col min="13825" max="13825" width="54.85546875" style="251" customWidth="1"/>
    <col min="13826" max="13828" width="14.7109375" style="251" customWidth="1"/>
    <col min="13829" max="14080" width="9.140625" style="251"/>
    <col min="14081" max="14081" width="54.85546875" style="251" customWidth="1"/>
    <col min="14082" max="14084" width="14.7109375" style="251" customWidth="1"/>
    <col min="14085" max="14336" width="9.140625" style="251"/>
    <col min="14337" max="14337" width="54.85546875" style="251" customWidth="1"/>
    <col min="14338" max="14340" width="14.7109375" style="251" customWidth="1"/>
    <col min="14341" max="14592" width="9.140625" style="251"/>
    <col min="14593" max="14593" width="54.85546875" style="251" customWidth="1"/>
    <col min="14594" max="14596" width="14.7109375" style="251" customWidth="1"/>
    <col min="14597" max="14848" width="9.140625" style="251"/>
    <col min="14849" max="14849" width="54.85546875" style="251" customWidth="1"/>
    <col min="14850" max="14852" width="14.7109375" style="251" customWidth="1"/>
    <col min="14853" max="15104" width="9.140625" style="251"/>
    <col min="15105" max="15105" width="54.85546875" style="251" customWidth="1"/>
    <col min="15106" max="15108" width="14.7109375" style="251" customWidth="1"/>
    <col min="15109" max="15360" width="9.140625" style="251"/>
    <col min="15361" max="15361" width="54.85546875" style="251" customWidth="1"/>
    <col min="15362" max="15364" width="14.7109375" style="251" customWidth="1"/>
    <col min="15365" max="15616" width="9.140625" style="251"/>
    <col min="15617" max="15617" width="54.85546875" style="251" customWidth="1"/>
    <col min="15618" max="15620" width="14.7109375" style="251" customWidth="1"/>
    <col min="15621" max="15872" width="9.140625" style="251"/>
    <col min="15873" max="15873" width="54.85546875" style="251" customWidth="1"/>
    <col min="15874" max="15876" width="14.7109375" style="251" customWidth="1"/>
    <col min="15877" max="16128" width="9.140625" style="251"/>
    <col min="16129" max="16129" width="54.85546875" style="251" customWidth="1"/>
    <col min="16130" max="16132" width="14.7109375" style="251" customWidth="1"/>
    <col min="16133" max="16384" width="9.140625" style="251"/>
  </cols>
  <sheetData>
    <row r="1" spans="1:4" hidden="1" x14ac:dyDescent="0.25">
      <c r="B1" s="252" t="s">
        <v>973</v>
      </c>
      <c r="C1" s="252"/>
      <c r="D1" s="252"/>
    </row>
    <row r="2" spans="1:4" ht="13.5" customHeight="1" x14ac:dyDescent="0.25">
      <c r="B2" s="252"/>
      <c r="C2" s="252"/>
      <c r="D2" s="252" t="s">
        <v>1395</v>
      </c>
    </row>
    <row r="3" spans="1:4" x14ac:dyDescent="0.25">
      <c r="B3" s="83"/>
      <c r="C3" s="83"/>
      <c r="D3" s="83" t="s">
        <v>1010</v>
      </c>
    </row>
    <row r="4" spans="1:4" ht="37.5" customHeight="1" x14ac:dyDescent="0.25">
      <c r="A4" s="298" t="s">
        <v>1408</v>
      </c>
      <c r="B4" s="299"/>
      <c r="C4" s="299"/>
      <c r="D4" s="299"/>
    </row>
    <row r="5" spans="1:4" ht="10.5" customHeight="1" x14ac:dyDescent="0.25">
      <c r="A5" s="253"/>
    </row>
    <row r="6" spans="1:4" ht="20.25" customHeight="1" x14ac:dyDescent="0.25">
      <c r="A6" s="300" t="s">
        <v>1396</v>
      </c>
      <c r="B6" s="301"/>
      <c r="C6" s="301"/>
      <c r="D6" s="301"/>
    </row>
    <row r="8" spans="1:4" ht="35.25" customHeight="1" x14ac:dyDescent="0.25">
      <c r="A8" s="254" t="s">
        <v>149</v>
      </c>
      <c r="B8" s="255" t="s">
        <v>1397</v>
      </c>
      <c r="C8" s="255" t="s">
        <v>1005</v>
      </c>
      <c r="D8" s="261" t="s">
        <v>1387</v>
      </c>
    </row>
    <row r="9" spans="1:4" ht="45.75" customHeight="1" x14ac:dyDescent="0.25">
      <c r="A9" s="256" t="s">
        <v>1388</v>
      </c>
      <c r="B9" s="257">
        <f>SUM(B10-B11)</f>
        <v>0</v>
      </c>
      <c r="C9" s="257"/>
      <c r="D9" s="257"/>
    </row>
    <row r="10" spans="1:4" ht="24" customHeight="1" x14ac:dyDescent="0.25">
      <c r="A10" s="254" t="s">
        <v>1389</v>
      </c>
      <c r="B10" s="257"/>
      <c r="C10" s="257"/>
      <c r="D10" s="257"/>
    </row>
    <row r="11" spans="1:4" ht="25.5" customHeight="1" x14ac:dyDescent="0.25">
      <c r="A11" s="254" t="s">
        <v>1390</v>
      </c>
      <c r="B11" s="257"/>
      <c r="C11" s="257"/>
      <c r="D11" s="257"/>
    </row>
    <row r="12" spans="1:4" ht="31.5" x14ac:dyDescent="0.25">
      <c r="A12" s="256" t="s">
        <v>1391</v>
      </c>
      <c r="B12" s="257">
        <f>SUM(B14-B15)</f>
        <v>0</v>
      </c>
      <c r="C12" s="257"/>
      <c r="D12" s="257"/>
    </row>
    <row r="13" spans="1:4" hidden="1" x14ac:dyDescent="0.25">
      <c r="A13" s="258"/>
      <c r="B13" s="257"/>
      <c r="C13" s="257"/>
      <c r="D13" s="257"/>
    </row>
    <row r="14" spans="1:4" ht="24" customHeight="1" x14ac:dyDescent="0.25">
      <c r="A14" s="254" t="s">
        <v>1389</v>
      </c>
      <c r="B14" s="257"/>
      <c r="C14" s="257"/>
      <c r="D14" s="257"/>
    </row>
    <row r="15" spans="1:4" ht="25.5" customHeight="1" x14ac:dyDescent="0.25">
      <c r="A15" s="254" t="s">
        <v>1390</v>
      </c>
      <c r="B15" s="257">
        <v>0</v>
      </c>
      <c r="C15" s="257"/>
      <c r="D15" s="257"/>
    </row>
    <row r="16" spans="1:4" ht="21" customHeight="1" x14ac:dyDescent="0.25">
      <c r="A16" s="259" t="s">
        <v>1392</v>
      </c>
      <c r="B16" s="257">
        <f>SUM(B17-B18)</f>
        <v>0</v>
      </c>
      <c r="C16" s="257"/>
      <c r="D16" s="257" t="s">
        <v>1394</v>
      </c>
    </row>
    <row r="17" spans="1:4" ht="24" customHeight="1" x14ac:dyDescent="0.25">
      <c r="A17" s="254" t="s">
        <v>1389</v>
      </c>
      <c r="B17" s="257">
        <f>SUM(B10+B14)</f>
        <v>0</v>
      </c>
      <c r="C17" s="257"/>
      <c r="D17" s="257"/>
    </row>
    <row r="18" spans="1:4" ht="21.75" customHeight="1" x14ac:dyDescent="0.25">
      <c r="A18" s="254" t="s">
        <v>1390</v>
      </c>
      <c r="B18" s="257">
        <v>0</v>
      </c>
      <c r="C18" s="257"/>
      <c r="D18" s="257"/>
    </row>
    <row r="20" spans="1:4" ht="32.25" customHeight="1" x14ac:dyDescent="0.25">
      <c r="A20" s="260"/>
    </row>
  </sheetData>
  <mergeCells count="2">
    <mergeCell ref="A4:D4"/>
    <mergeCell ref="A6:D6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2" workbookViewId="0">
      <selection activeCell="F16" sqref="F16"/>
    </sheetView>
  </sheetViews>
  <sheetFormatPr defaultRowHeight="15.75" x14ac:dyDescent="0.25"/>
  <cols>
    <col min="1" max="1" width="29.5703125" style="162" customWidth="1"/>
    <col min="2" max="2" width="53.140625" style="166" customWidth="1"/>
    <col min="3" max="3" width="17.7109375" style="166" customWidth="1"/>
    <col min="4" max="4" width="18.42578125" style="236" customWidth="1"/>
    <col min="5" max="251" width="9.140625" style="164"/>
    <col min="252" max="252" width="27.5703125" style="164" customWidth="1"/>
    <col min="253" max="253" width="51.7109375" style="164" customWidth="1"/>
    <col min="254" max="254" width="0" style="164" hidden="1" customWidth="1"/>
    <col min="255" max="255" width="14.7109375" style="164" customWidth="1"/>
    <col min="256" max="257" width="0" style="164" hidden="1" customWidth="1"/>
    <col min="258" max="259" width="12.85546875" style="164" customWidth="1"/>
    <col min="260" max="507" width="9.140625" style="164"/>
    <col min="508" max="508" width="27.5703125" style="164" customWidth="1"/>
    <col min="509" max="509" width="51.7109375" style="164" customWidth="1"/>
    <col min="510" max="510" width="0" style="164" hidden="1" customWidth="1"/>
    <col min="511" max="511" width="14.7109375" style="164" customWidth="1"/>
    <col min="512" max="513" width="0" style="164" hidden="1" customWidth="1"/>
    <col min="514" max="515" width="12.85546875" style="164" customWidth="1"/>
    <col min="516" max="763" width="9.140625" style="164"/>
    <col min="764" max="764" width="27.5703125" style="164" customWidth="1"/>
    <col min="765" max="765" width="51.7109375" style="164" customWidth="1"/>
    <col min="766" max="766" width="0" style="164" hidden="1" customWidth="1"/>
    <col min="767" max="767" width="14.7109375" style="164" customWidth="1"/>
    <col min="768" max="769" width="0" style="164" hidden="1" customWidth="1"/>
    <col min="770" max="771" width="12.85546875" style="164" customWidth="1"/>
    <col min="772" max="1019" width="9.140625" style="164"/>
    <col min="1020" max="1020" width="27.5703125" style="164" customWidth="1"/>
    <col min="1021" max="1021" width="51.7109375" style="164" customWidth="1"/>
    <col min="1022" max="1022" width="0" style="164" hidden="1" customWidth="1"/>
    <col min="1023" max="1023" width="14.7109375" style="164" customWidth="1"/>
    <col min="1024" max="1025" width="0" style="164" hidden="1" customWidth="1"/>
    <col min="1026" max="1027" width="12.85546875" style="164" customWidth="1"/>
    <col min="1028" max="1275" width="9.140625" style="164"/>
    <col min="1276" max="1276" width="27.5703125" style="164" customWidth="1"/>
    <col min="1277" max="1277" width="51.7109375" style="164" customWidth="1"/>
    <col min="1278" max="1278" width="0" style="164" hidden="1" customWidth="1"/>
    <col min="1279" max="1279" width="14.7109375" style="164" customWidth="1"/>
    <col min="1280" max="1281" width="0" style="164" hidden="1" customWidth="1"/>
    <col min="1282" max="1283" width="12.85546875" style="164" customWidth="1"/>
    <col min="1284" max="1531" width="9.140625" style="164"/>
    <col min="1532" max="1532" width="27.5703125" style="164" customWidth="1"/>
    <col min="1533" max="1533" width="51.7109375" style="164" customWidth="1"/>
    <col min="1534" max="1534" width="0" style="164" hidden="1" customWidth="1"/>
    <col min="1535" max="1535" width="14.7109375" style="164" customWidth="1"/>
    <col min="1536" max="1537" width="0" style="164" hidden="1" customWidth="1"/>
    <col min="1538" max="1539" width="12.85546875" style="164" customWidth="1"/>
    <col min="1540" max="1787" width="9.140625" style="164"/>
    <col min="1788" max="1788" width="27.5703125" style="164" customWidth="1"/>
    <col min="1789" max="1789" width="51.7109375" style="164" customWidth="1"/>
    <col min="1790" max="1790" width="0" style="164" hidden="1" customWidth="1"/>
    <col min="1791" max="1791" width="14.7109375" style="164" customWidth="1"/>
    <col min="1792" max="1793" width="0" style="164" hidden="1" customWidth="1"/>
    <col min="1794" max="1795" width="12.85546875" style="164" customWidth="1"/>
    <col min="1796" max="2043" width="9.140625" style="164"/>
    <col min="2044" max="2044" width="27.5703125" style="164" customWidth="1"/>
    <col min="2045" max="2045" width="51.7109375" style="164" customWidth="1"/>
    <col min="2046" max="2046" width="0" style="164" hidden="1" customWidth="1"/>
    <col min="2047" max="2047" width="14.7109375" style="164" customWidth="1"/>
    <col min="2048" max="2049" width="0" style="164" hidden="1" customWidth="1"/>
    <col min="2050" max="2051" width="12.85546875" style="164" customWidth="1"/>
    <col min="2052" max="2299" width="9.140625" style="164"/>
    <col min="2300" max="2300" width="27.5703125" style="164" customWidth="1"/>
    <col min="2301" max="2301" width="51.7109375" style="164" customWidth="1"/>
    <col min="2302" max="2302" width="0" style="164" hidden="1" customWidth="1"/>
    <col min="2303" max="2303" width="14.7109375" style="164" customWidth="1"/>
    <col min="2304" max="2305" width="0" style="164" hidden="1" customWidth="1"/>
    <col min="2306" max="2307" width="12.85546875" style="164" customWidth="1"/>
    <col min="2308" max="2555" width="9.140625" style="164"/>
    <col min="2556" max="2556" width="27.5703125" style="164" customWidth="1"/>
    <col min="2557" max="2557" width="51.7109375" style="164" customWidth="1"/>
    <col min="2558" max="2558" width="0" style="164" hidden="1" customWidth="1"/>
    <col min="2559" max="2559" width="14.7109375" style="164" customWidth="1"/>
    <col min="2560" max="2561" width="0" style="164" hidden="1" customWidth="1"/>
    <col min="2562" max="2563" width="12.85546875" style="164" customWidth="1"/>
    <col min="2564" max="2811" width="9.140625" style="164"/>
    <col min="2812" max="2812" width="27.5703125" style="164" customWidth="1"/>
    <col min="2813" max="2813" width="51.7109375" style="164" customWidth="1"/>
    <col min="2814" max="2814" width="0" style="164" hidden="1" customWidth="1"/>
    <col min="2815" max="2815" width="14.7109375" style="164" customWidth="1"/>
    <col min="2816" max="2817" width="0" style="164" hidden="1" customWidth="1"/>
    <col min="2818" max="2819" width="12.85546875" style="164" customWidth="1"/>
    <col min="2820" max="3067" width="9.140625" style="164"/>
    <col min="3068" max="3068" width="27.5703125" style="164" customWidth="1"/>
    <col min="3069" max="3069" width="51.7109375" style="164" customWidth="1"/>
    <col min="3070" max="3070" width="0" style="164" hidden="1" customWidth="1"/>
    <col min="3071" max="3071" width="14.7109375" style="164" customWidth="1"/>
    <col min="3072" max="3073" width="0" style="164" hidden="1" customWidth="1"/>
    <col min="3074" max="3075" width="12.85546875" style="164" customWidth="1"/>
    <col min="3076" max="3323" width="9.140625" style="164"/>
    <col min="3324" max="3324" width="27.5703125" style="164" customWidth="1"/>
    <col min="3325" max="3325" width="51.7109375" style="164" customWidth="1"/>
    <col min="3326" max="3326" width="0" style="164" hidden="1" customWidth="1"/>
    <col min="3327" max="3327" width="14.7109375" style="164" customWidth="1"/>
    <col min="3328" max="3329" width="0" style="164" hidden="1" customWidth="1"/>
    <col min="3330" max="3331" width="12.85546875" style="164" customWidth="1"/>
    <col min="3332" max="3579" width="9.140625" style="164"/>
    <col min="3580" max="3580" width="27.5703125" style="164" customWidth="1"/>
    <col min="3581" max="3581" width="51.7109375" style="164" customWidth="1"/>
    <col min="3582" max="3582" width="0" style="164" hidden="1" customWidth="1"/>
    <col min="3583" max="3583" width="14.7109375" style="164" customWidth="1"/>
    <col min="3584" max="3585" width="0" style="164" hidden="1" customWidth="1"/>
    <col min="3586" max="3587" width="12.85546875" style="164" customWidth="1"/>
    <col min="3588" max="3835" width="9.140625" style="164"/>
    <col min="3836" max="3836" width="27.5703125" style="164" customWidth="1"/>
    <col min="3837" max="3837" width="51.7109375" style="164" customWidth="1"/>
    <col min="3838" max="3838" width="0" style="164" hidden="1" customWidth="1"/>
    <col min="3839" max="3839" width="14.7109375" style="164" customWidth="1"/>
    <col min="3840" max="3841" width="0" style="164" hidden="1" customWidth="1"/>
    <col min="3842" max="3843" width="12.85546875" style="164" customWidth="1"/>
    <col min="3844" max="4091" width="9.140625" style="164"/>
    <col min="4092" max="4092" width="27.5703125" style="164" customWidth="1"/>
    <col min="4093" max="4093" width="51.7109375" style="164" customWidth="1"/>
    <col min="4094" max="4094" width="0" style="164" hidden="1" customWidth="1"/>
    <col min="4095" max="4095" width="14.7109375" style="164" customWidth="1"/>
    <col min="4096" max="4097" width="0" style="164" hidden="1" customWidth="1"/>
    <col min="4098" max="4099" width="12.85546875" style="164" customWidth="1"/>
    <col min="4100" max="4347" width="9.140625" style="164"/>
    <col min="4348" max="4348" width="27.5703125" style="164" customWidth="1"/>
    <col min="4349" max="4349" width="51.7109375" style="164" customWidth="1"/>
    <col min="4350" max="4350" width="0" style="164" hidden="1" customWidth="1"/>
    <col min="4351" max="4351" width="14.7109375" style="164" customWidth="1"/>
    <col min="4352" max="4353" width="0" style="164" hidden="1" customWidth="1"/>
    <col min="4354" max="4355" width="12.85546875" style="164" customWidth="1"/>
    <col min="4356" max="4603" width="9.140625" style="164"/>
    <col min="4604" max="4604" width="27.5703125" style="164" customWidth="1"/>
    <col min="4605" max="4605" width="51.7109375" style="164" customWidth="1"/>
    <col min="4606" max="4606" width="0" style="164" hidden="1" customWidth="1"/>
    <col min="4607" max="4607" width="14.7109375" style="164" customWidth="1"/>
    <col min="4608" max="4609" width="0" style="164" hidden="1" customWidth="1"/>
    <col min="4610" max="4611" width="12.85546875" style="164" customWidth="1"/>
    <col min="4612" max="4859" width="9.140625" style="164"/>
    <col min="4860" max="4860" width="27.5703125" style="164" customWidth="1"/>
    <col min="4861" max="4861" width="51.7109375" style="164" customWidth="1"/>
    <col min="4862" max="4862" width="0" style="164" hidden="1" customWidth="1"/>
    <col min="4863" max="4863" width="14.7109375" style="164" customWidth="1"/>
    <col min="4864" max="4865" width="0" style="164" hidden="1" customWidth="1"/>
    <col min="4866" max="4867" width="12.85546875" style="164" customWidth="1"/>
    <col min="4868" max="5115" width="9.140625" style="164"/>
    <col min="5116" max="5116" width="27.5703125" style="164" customWidth="1"/>
    <col min="5117" max="5117" width="51.7109375" style="164" customWidth="1"/>
    <col min="5118" max="5118" width="0" style="164" hidden="1" customWidth="1"/>
    <col min="5119" max="5119" width="14.7109375" style="164" customWidth="1"/>
    <col min="5120" max="5121" width="0" style="164" hidden="1" customWidth="1"/>
    <col min="5122" max="5123" width="12.85546875" style="164" customWidth="1"/>
    <col min="5124" max="5371" width="9.140625" style="164"/>
    <col min="5372" max="5372" width="27.5703125" style="164" customWidth="1"/>
    <col min="5373" max="5373" width="51.7109375" style="164" customWidth="1"/>
    <col min="5374" max="5374" width="0" style="164" hidden="1" customWidth="1"/>
    <col min="5375" max="5375" width="14.7109375" style="164" customWidth="1"/>
    <col min="5376" max="5377" width="0" style="164" hidden="1" customWidth="1"/>
    <col min="5378" max="5379" width="12.85546875" style="164" customWidth="1"/>
    <col min="5380" max="5627" width="9.140625" style="164"/>
    <col min="5628" max="5628" width="27.5703125" style="164" customWidth="1"/>
    <col min="5629" max="5629" width="51.7109375" style="164" customWidth="1"/>
    <col min="5630" max="5630" width="0" style="164" hidden="1" customWidth="1"/>
    <col min="5631" max="5631" width="14.7109375" style="164" customWidth="1"/>
    <col min="5632" max="5633" width="0" style="164" hidden="1" customWidth="1"/>
    <col min="5634" max="5635" width="12.85546875" style="164" customWidth="1"/>
    <col min="5636" max="5883" width="9.140625" style="164"/>
    <col min="5884" max="5884" width="27.5703125" style="164" customWidth="1"/>
    <col min="5885" max="5885" width="51.7109375" style="164" customWidth="1"/>
    <col min="5886" max="5886" width="0" style="164" hidden="1" customWidth="1"/>
    <col min="5887" max="5887" width="14.7109375" style="164" customWidth="1"/>
    <col min="5888" max="5889" width="0" style="164" hidden="1" customWidth="1"/>
    <col min="5890" max="5891" width="12.85546875" style="164" customWidth="1"/>
    <col min="5892" max="6139" width="9.140625" style="164"/>
    <col min="6140" max="6140" width="27.5703125" style="164" customWidth="1"/>
    <col min="6141" max="6141" width="51.7109375" style="164" customWidth="1"/>
    <col min="6142" max="6142" width="0" style="164" hidden="1" customWidth="1"/>
    <col min="6143" max="6143" width="14.7109375" style="164" customWidth="1"/>
    <col min="6144" max="6145" width="0" style="164" hidden="1" customWidth="1"/>
    <col min="6146" max="6147" width="12.85546875" style="164" customWidth="1"/>
    <col min="6148" max="6395" width="9.140625" style="164"/>
    <col min="6396" max="6396" width="27.5703125" style="164" customWidth="1"/>
    <col min="6397" max="6397" width="51.7109375" style="164" customWidth="1"/>
    <col min="6398" max="6398" width="0" style="164" hidden="1" customWidth="1"/>
    <col min="6399" max="6399" width="14.7109375" style="164" customWidth="1"/>
    <col min="6400" max="6401" width="0" style="164" hidden="1" customWidth="1"/>
    <col min="6402" max="6403" width="12.85546875" style="164" customWidth="1"/>
    <col min="6404" max="6651" width="9.140625" style="164"/>
    <col min="6652" max="6652" width="27.5703125" style="164" customWidth="1"/>
    <col min="6653" max="6653" width="51.7109375" style="164" customWidth="1"/>
    <col min="6654" max="6654" width="0" style="164" hidden="1" customWidth="1"/>
    <col min="6655" max="6655" width="14.7109375" style="164" customWidth="1"/>
    <col min="6656" max="6657" width="0" style="164" hidden="1" customWidth="1"/>
    <col min="6658" max="6659" width="12.85546875" style="164" customWidth="1"/>
    <col min="6660" max="6907" width="9.140625" style="164"/>
    <col min="6908" max="6908" width="27.5703125" style="164" customWidth="1"/>
    <col min="6909" max="6909" width="51.7109375" style="164" customWidth="1"/>
    <col min="6910" max="6910" width="0" style="164" hidden="1" customWidth="1"/>
    <col min="6911" max="6911" width="14.7109375" style="164" customWidth="1"/>
    <col min="6912" max="6913" width="0" style="164" hidden="1" customWidth="1"/>
    <col min="6914" max="6915" width="12.85546875" style="164" customWidth="1"/>
    <col min="6916" max="7163" width="9.140625" style="164"/>
    <col min="7164" max="7164" width="27.5703125" style="164" customWidth="1"/>
    <col min="7165" max="7165" width="51.7109375" style="164" customWidth="1"/>
    <col min="7166" max="7166" width="0" style="164" hidden="1" customWidth="1"/>
    <col min="7167" max="7167" width="14.7109375" style="164" customWidth="1"/>
    <col min="7168" max="7169" width="0" style="164" hidden="1" customWidth="1"/>
    <col min="7170" max="7171" width="12.85546875" style="164" customWidth="1"/>
    <col min="7172" max="7419" width="9.140625" style="164"/>
    <col min="7420" max="7420" width="27.5703125" style="164" customWidth="1"/>
    <col min="7421" max="7421" width="51.7109375" style="164" customWidth="1"/>
    <col min="7422" max="7422" width="0" style="164" hidden="1" customWidth="1"/>
    <col min="7423" max="7423" width="14.7109375" style="164" customWidth="1"/>
    <col min="7424" max="7425" width="0" style="164" hidden="1" customWidth="1"/>
    <col min="7426" max="7427" width="12.85546875" style="164" customWidth="1"/>
    <col min="7428" max="7675" width="9.140625" style="164"/>
    <col min="7676" max="7676" width="27.5703125" style="164" customWidth="1"/>
    <col min="7677" max="7677" width="51.7109375" style="164" customWidth="1"/>
    <col min="7678" max="7678" width="0" style="164" hidden="1" customWidth="1"/>
    <col min="7679" max="7679" width="14.7109375" style="164" customWidth="1"/>
    <col min="7680" max="7681" width="0" style="164" hidden="1" customWidth="1"/>
    <col min="7682" max="7683" width="12.85546875" style="164" customWidth="1"/>
    <col min="7684" max="7931" width="9.140625" style="164"/>
    <col min="7932" max="7932" width="27.5703125" style="164" customWidth="1"/>
    <col min="7933" max="7933" width="51.7109375" style="164" customWidth="1"/>
    <col min="7934" max="7934" width="0" style="164" hidden="1" customWidth="1"/>
    <col min="7935" max="7935" width="14.7109375" style="164" customWidth="1"/>
    <col min="7936" max="7937" width="0" style="164" hidden="1" customWidth="1"/>
    <col min="7938" max="7939" width="12.85546875" style="164" customWidth="1"/>
    <col min="7940" max="8187" width="9.140625" style="164"/>
    <col min="8188" max="8188" width="27.5703125" style="164" customWidth="1"/>
    <col min="8189" max="8189" width="51.7109375" style="164" customWidth="1"/>
    <col min="8190" max="8190" width="0" style="164" hidden="1" customWidth="1"/>
    <col min="8191" max="8191" width="14.7109375" style="164" customWidth="1"/>
    <col min="8192" max="8193" width="0" style="164" hidden="1" customWidth="1"/>
    <col min="8194" max="8195" width="12.85546875" style="164" customWidth="1"/>
    <col min="8196" max="8443" width="9.140625" style="164"/>
    <col min="8444" max="8444" width="27.5703125" style="164" customWidth="1"/>
    <col min="8445" max="8445" width="51.7109375" style="164" customWidth="1"/>
    <col min="8446" max="8446" width="0" style="164" hidden="1" customWidth="1"/>
    <col min="8447" max="8447" width="14.7109375" style="164" customWidth="1"/>
    <col min="8448" max="8449" width="0" style="164" hidden="1" customWidth="1"/>
    <col min="8450" max="8451" width="12.85546875" style="164" customWidth="1"/>
    <col min="8452" max="8699" width="9.140625" style="164"/>
    <col min="8700" max="8700" width="27.5703125" style="164" customWidth="1"/>
    <col min="8701" max="8701" width="51.7109375" style="164" customWidth="1"/>
    <col min="8702" max="8702" width="0" style="164" hidden="1" customWidth="1"/>
    <col min="8703" max="8703" width="14.7109375" style="164" customWidth="1"/>
    <col min="8704" max="8705" width="0" style="164" hidden="1" customWidth="1"/>
    <col min="8706" max="8707" width="12.85546875" style="164" customWidth="1"/>
    <col min="8708" max="8955" width="9.140625" style="164"/>
    <col min="8956" max="8956" width="27.5703125" style="164" customWidth="1"/>
    <col min="8957" max="8957" width="51.7109375" style="164" customWidth="1"/>
    <col min="8958" max="8958" width="0" style="164" hidden="1" customWidth="1"/>
    <col min="8959" max="8959" width="14.7109375" style="164" customWidth="1"/>
    <col min="8960" max="8961" width="0" style="164" hidden="1" customWidth="1"/>
    <col min="8962" max="8963" width="12.85546875" style="164" customWidth="1"/>
    <col min="8964" max="9211" width="9.140625" style="164"/>
    <col min="9212" max="9212" width="27.5703125" style="164" customWidth="1"/>
    <col min="9213" max="9213" width="51.7109375" style="164" customWidth="1"/>
    <col min="9214" max="9214" width="0" style="164" hidden="1" customWidth="1"/>
    <col min="9215" max="9215" width="14.7109375" style="164" customWidth="1"/>
    <col min="9216" max="9217" width="0" style="164" hidden="1" customWidth="1"/>
    <col min="9218" max="9219" width="12.85546875" style="164" customWidth="1"/>
    <col min="9220" max="9467" width="9.140625" style="164"/>
    <col min="9468" max="9468" width="27.5703125" style="164" customWidth="1"/>
    <col min="9469" max="9469" width="51.7109375" style="164" customWidth="1"/>
    <col min="9470" max="9470" width="0" style="164" hidden="1" customWidth="1"/>
    <col min="9471" max="9471" width="14.7109375" style="164" customWidth="1"/>
    <col min="9472" max="9473" width="0" style="164" hidden="1" customWidth="1"/>
    <col min="9474" max="9475" width="12.85546875" style="164" customWidth="1"/>
    <col min="9476" max="9723" width="9.140625" style="164"/>
    <col min="9724" max="9724" width="27.5703125" style="164" customWidth="1"/>
    <col min="9725" max="9725" width="51.7109375" style="164" customWidth="1"/>
    <col min="9726" max="9726" width="0" style="164" hidden="1" customWidth="1"/>
    <col min="9727" max="9727" width="14.7109375" style="164" customWidth="1"/>
    <col min="9728" max="9729" width="0" style="164" hidden="1" customWidth="1"/>
    <col min="9730" max="9731" width="12.85546875" style="164" customWidth="1"/>
    <col min="9732" max="9979" width="9.140625" style="164"/>
    <col min="9980" max="9980" width="27.5703125" style="164" customWidth="1"/>
    <col min="9981" max="9981" width="51.7109375" style="164" customWidth="1"/>
    <col min="9982" max="9982" width="0" style="164" hidden="1" customWidth="1"/>
    <col min="9983" max="9983" width="14.7109375" style="164" customWidth="1"/>
    <col min="9984" max="9985" width="0" style="164" hidden="1" customWidth="1"/>
    <col min="9986" max="9987" width="12.85546875" style="164" customWidth="1"/>
    <col min="9988" max="10235" width="9.140625" style="164"/>
    <col min="10236" max="10236" width="27.5703125" style="164" customWidth="1"/>
    <col min="10237" max="10237" width="51.7109375" style="164" customWidth="1"/>
    <col min="10238" max="10238" width="0" style="164" hidden="1" customWidth="1"/>
    <col min="10239" max="10239" width="14.7109375" style="164" customWidth="1"/>
    <col min="10240" max="10241" width="0" style="164" hidden="1" customWidth="1"/>
    <col min="10242" max="10243" width="12.85546875" style="164" customWidth="1"/>
    <col min="10244" max="10491" width="9.140625" style="164"/>
    <col min="10492" max="10492" width="27.5703125" style="164" customWidth="1"/>
    <col min="10493" max="10493" width="51.7109375" style="164" customWidth="1"/>
    <col min="10494" max="10494" width="0" style="164" hidden="1" customWidth="1"/>
    <col min="10495" max="10495" width="14.7109375" style="164" customWidth="1"/>
    <col min="10496" max="10497" width="0" style="164" hidden="1" customWidth="1"/>
    <col min="10498" max="10499" width="12.85546875" style="164" customWidth="1"/>
    <col min="10500" max="10747" width="9.140625" style="164"/>
    <col min="10748" max="10748" width="27.5703125" style="164" customWidth="1"/>
    <col min="10749" max="10749" width="51.7109375" style="164" customWidth="1"/>
    <col min="10750" max="10750" width="0" style="164" hidden="1" customWidth="1"/>
    <col min="10751" max="10751" width="14.7109375" style="164" customWidth="1"/>
    <col min="10752" max="10753" width="0" style="164" hidden="1" customWidth="1"/>
    <col min="10754" max="10755" width="12.85546875" style="164" customWidth="1"/>
    <col min="10756" max="11003" width="9.140625" style="164"/>
    <col min="11004" max="11004" width="27.5703125" style="164" customWidth="1"/>
    <col min="11005" max="11005" width="51.7109375" style="164" customWidth="1"/>
    <col min="11006" max="11006" width="0" style="164" hidden="1" customWidth="1"/>
    <col min="11007" max="11007" width="14.7109375" style="164" customWidth="1"/>
    <col min="11008" max="11009" width="0" style="164" hidden="1" customWidth="1"/>
    <col min="11010" max="11011" width="12.85546875" style="164" customWidth="1"/>
    <col min="11012" max="11259" width="9.140625" style="164"/>
    <col min="11260" max="11260" width="27.5703125" style="164" customWidth="1"/>
    <col min="11261" max="11261" width="51.7109375" style="164" customWidth="1"/>
    <col min="11262" max="11262" width="0" style="164" hidden="1" customWidth="1"/>
    <col min="11263" max="11263" width="14.7109375" style="164" customWidth="1"/>
    <col min="11264" max="11265" width="0" style="164" hidden="1" customWidth="1"/>
    <col min="11266" max="11267" width="12.85546875" style="164" customWidth="1"/>
    <col min="11268" max="11515" width="9.140625" style="164"/>
    <col min="11516" max="11516" width="27.5703125" style="164" customWidth="1"/>
    <col min="11517" max="11517" width="51.7109375" style="164" customWidth="1"/>
    <col min="11518" max="11518" width="0" style="164" hidden="1" customWidth="1"/>
    <col min="11519" max="11519" width="14.7109375" style="164" customWidth="1"/>
    <col min="11520" max="11521" width="0" style="164" hidden="1" customWidth="1"/>
    <col min="11522" max="11523" width="12.85546875" style="164" customWidth="1"/>
    <col min="11524" max="11771" width="9.140625" style="164"/>
    <col min="11772" max="11772" width="27.5703125" style="164" customWidth="1"/>
    <col min="11773" max="11773" width="51.7109375" style="164" customWidth="1"/>
    <col min="11774" max="11774" width="0" style="164" hidden="1" customWidth="1"/>
    <col min="11775" max="11775" width="14.7109375" style="164" customWidth="1"/>
    <col min="11776" max="11777" width="0" style="164" hidden="1" customWidth="1"/>
    <col min="11778" max="11779" width="12.85546875" style="164" customWidth="1"/>
    <col min="11780" max="12027" width="9.140625" style="164"/>
    <col min="12028" max="12028" width="27.5703125" style="164" customWidth="1"/>
    <col min="12029" max="12029" width="51.7109375" style="164" customWidth="1"/>
    <col min="12030" max="12030" width="0" style="164" hidden="1" customWidth="1"/>
    <col min="12031" max="12031" width="14.7109375" style="164" customWidth="1"/>
    <col min="12032" max="12033" width="0" style="164" hidden="1" customWidth="1"/>
    <col min="12034" max="12035" width="12.85546875" style="164" customWidth="1"/>
    <col min="12036" max="12283" width="9.140625" style="164"/>
    <col min="12284" max="12284" width="27.5703125" style="164" customWidth="1"/>
    <col min="12285" max="12285" width="51.7109375" style="164" customWidth="1"/>
    <col min="12286" max="12286" width="0" style="164" hidden="1" customWidth="1"/>
    <col min="12287" max="12287" width="14.7109375" style="164" customWidth="1"/>
    <col min="12288" max="12289" width="0" style="164" hidden="1" customWidth="1"/>
    <col min="12290" max="12291" width="12.85546875" style="164" customWidth="1"/>
    <col min="12292" max="12539" width="9.140625" style="164"/>
    <col min="12540" max="12540" width="27.5703125" style="164" customWidth="1"/>
    <col min="12541" max="12541" width="51.7109375" style="164" customWidth="1"/>
    <col min="12542" max="12542" width="0" style="164" hidden="1" customWidth="1"/>
    <col min="12543" max="12543" width="14.7109375" style="164" customWidth="1"/>
    <col min="12544" max="12545" width="0" style="164" hidden="1" customWidth="1"/>
    <col min="12546" max="12547" width="12.85546875" style="164" customWidth="1"/>
    <col min="12548" max="12795" width="9.140625" style="164"/>
    <col min="12796" max="12796" width="27.5703125" style="164" customWidth="1"/>
    <col min="12797" max="12797" width="51.7109375" style="164" customWidth="1"/>
    <col min="12798" max="12798" width="0" style="164" hidden="1" customWidth="1"/>
    <col min="12799" max="12799" width="14.7109375" style="164" customWidth="1"/>
    <col min="12800" max="12801" width="0" style="164" hidden="1" customWidth="1"/>
    <col min="12802" max="12803" width="12.85546875" style="164" customWidth="1"/>
    <col min="12804" max="13051" width="9.140625" style="164"/>
    <col min="13052" max="13052" width="27.5703125" style="164" customWidth="1"/>
    <col min="13053" max="13053" width="51.7109375" style="164" customWidth="1"/>
    <col min="13054" max="13054" width="0" style="164" hidden="1" customWidth="1"/>
    <col min="13055" max="13055" width="14.7109375" style="164" customWidth="1"/>
    <col min="13056" max="13057" width="0" style="164" hidden="1" customWidth="1"/>
    <col min="13058" max="13059" width="12.85546875" style="164" customWidth="1"/>
    <col min="13060" max="13307" width="9.140625" style="164"/>
    <col min="13308" max="13308" width="27.5703125" style="164" customWidth="1"/>
    <col min="13309" max="13309" width="51.7109375" style="164" customWidth="1"/>
    <col min="13310" max="13310" width="0" style="164" hidden="1" customWidth="1"/>
    <col min="13311" max="13311" width="14.7109375" style="164" customWidth="1"/>
    <col min="13312" max="13313" width="0" style="164" hidden="1" customWidth="1"/>
    <col min="13314" max="13315" width="12.85546875" style="164" customWidth="1"/>
    <col min="13316" max="13563" width="9.140625" style="164"/>
    <col min="13564" max="13564" width="27.5703125" style="164" customWidth="1"/>
    <col min="13565" max="13565" width="51.7109375" style="164" customWidth="1"/>
    <col min="13566" max="13566" width="0" style="164" hidden="1" customWidth="1"/>
    <col min="13567" max="13567" width="14.7109375" style="164" customWidth="1"/>
    <col min="13568" max="13569" width="0" style="164" hidden="1" customWidth="1"/>
    <col min="13570" max="13571" width="12.85546875" style="164" customWidth="1"/>
    <col min="13572" max="13819" width="9.140625" style="164"/>
    <col min="13820" max="13820" width="27.5703125" style="164" customWidth="1"/>
    <col min="13821" max="13821" width="51.7109375" style="164" customWidth="1"/>
    <col min="13822" max="13822" width="0" style="164" hidden="1" customWidth="1"/>
    <col min="13823" max="13823" width="14.7109375" style="164" customWidth="1"/>
    <col min="13824" max="13825" width="0" style="164" hidden="1" customWidth="1"/>
    <col min="13826" max="13827" width="12.85546875" style="164" customWidth="1"/>
    <col min="13828" max="14075" width="9.140625" style="164"/>
    <col min="14076" max="14076" width="27.5703125" style="164" customWidth="1"/>
    <col min="14077" max="14077" width="51.7109375" style="164" customWidth="1"/>
    <col min="14078" max="14078" width="0" style="164" hidden="1" customWidth="1"/>
    <col min="14079" max="14079" width="14.7109375" style="164" customWidth="1"/>
    <col min="14080" max="14081" width="0" style="164" hidden="1" customWidth="1"/>
    <col min="14082" max="14083" width="12.85546875" style="164" customWidth="1"/>
    <col min="14084" max="14331" width="9.140625" style="164"/>
    <col min="14332" max="14332" width="27.5703125" style="164" customWidth="1"/>
    <col min="14333" max="14333" width="51.7109375" style="164" customWidth="1"/>
    <col min="14334" max="14334" width="0" style="164" hidden="1" customWidth="1"/>
    <col min="14335" max="14335" width="14.7109375" style="164" customWidth="1"/>
    <col min="14336" max="14337" width="0" style="164" hidden="1" customWidth="1"/>
    <col min="14338" max="14339" width="12.85546875" style="164" customWidth="1"/>
    <col min="14340" max="14587" width="9.140625" style="164"/>
    <col min="14588" max="14588" width="27.5703125" style="164" customWidth="1"/>
    <col min="14589" max="14589" width="51.7109375" style="164" customWidth="1"/>
    <col min="14590" max="14590" width="0" style="164" hidden="1" customWidth="1"/>
    <col min="14591" max="14591" width="14.7109375" style="164" customWidth="1"/>
    <col min="14592" max="14593" width="0" style="164" hidden="1" customWidth="1"/>
    <col min="14594" max="14595" width="12.85546875" style="164" customWidth="1"/>
    <col min="14596" max="14843" width="9.140625" style="164"/>
    <col min="14844" max="14844" width="27.5703125" style="164" customWidth="1"/>
    <col min="14845" max="14845" width="51.7109375" style="164" customWidth="1"/>
    <col min="14846" max="14846" width="0" style="164" hidden="1" customWidth="1"/>
    <col min="14847" max="14847" width="14.7109375" style="164" customWidth="1"/>
    <col min="14848" max="14849" width="0" style="164" hidden="1" customWidth="1"/>
    <col min="14850" max="14851" width="12.85546875" style="164" customWidth="1"/>
    <col min="14852" max="15099" width="9.140625" style="164"/>
    <col min="15100" max="15100" width="27.5703125" style="164" customWidth="1"/>
    <col min="15101" max="15101" width="51.7109375" style="164" customWidth="1"/>
    <col min="15102" max="15102" width="0" style="164" hidden="1" customWidth="1"/>
    <col min="15103" max="15103" width="14.7109375" style="164" customWidth="1"/>
    <col min="15104" max="15105" width="0" style="164" hidden="1" customWidth="1"/>
    <col min="15106" max="15107" width="12.85546875" style="164" customWidth="1"/>
    <col min="15108" max="15355" width="9.140625" style="164"/>
    <col min="15356" max="15356" width="27.5703125" style="164" customWidth="1"/>
    <col min="15357" max="15357" width="51.7109375" style="164" customWidth="1"/>
    <col min="15358" max="15358" width="0" style="164" hidden="1" customWidth="1"/>
    <col min="15359" max="15359" width="14.7109375" style="164" customWidth="1"/>
    <col min="15360" max="15361" width="0" style="164" hidden="1" customWidth="1"/>
    <col min="15362" max="15363" width="12.85546875" style="164" customWidth="1"/>
    <col min="15364" max="15611" width="9.140625" style="164"/>
    <col min="15612" max="15612" width="27.5703125" style="164" customWidth="1"/>
    <col min="15613" max="15613" width="51.7109375" style="164" customWidth="1"/>
    <col min="15614" max="15614" width="0" style="164" hidden="1" customWidth="1"/>
    <col min="15615" max="15615" width="14.7109375" style="164" customWidth="1"/>
    <col min="15616" max="15617" width="0" style="164" hidden="1" customWidth="1"/>
    <col min="15618" max="15619" width="12.85546875" style="164" customWidth="1"/>
    <col min="15620" max="15867" width="9.140625" style="164"/>
    <col min="15868" max="15868" width="27.5703125" style="164" customWidth="1"/>
    <col min="15869" max="15869" width="51.7109375" style="164" customWidth="1"/>
    <col min="15870" max="15870" width="0" style="164" hidden="1" customWidth="1"/>
    <col min="15871" max="15871" width="14.7109375" style="164" customWidth="1"/>
    <col min="15872" max="15873" width="0" style="164" hidden="1" customWidth="1"/>
    <col min="15874" max="15875" width="12.85546875" style="164" customWidth="1"/>
    <col min="15876" max="16123" width="9.140625" style="164"/>
    <col min="16124" max="16124" width="27.5703125" style="164" customWidth="1"/>
    <col min="16125" max="16125" width="51.7109375" style="164" customWidth="1"/>
    <col min="16126" max="16126" width="0" style="164" hidden="1" customWidth="1"/>
    <col min="16127" max="16127" width="14.7109375" style="164" customWidth="1"/>
    <col min="16128" max="16129" width="0" style="164" hidden="1" customWidth="1"/>
    <col min="16130" max="16131" width="12.85546875" style="164" customWidth="1"/>
    <col min="16132" max="16384" width="9.140625" style="164"/>
  </cols>
  <sheetData>
    <row r="1" spans="1:5" ht="16.5" hidden="1" customHeight="1" x14ac:dyDescent="0.25">
      <c r="C1" s="235" t="s">
        <v>890</v>
      </c>
    </row>
    <row r="2" spans="1:5" ht="16.5" customHeight="1" x14ac:dyDescent="0.25">
      <c r="B2" s="163"/>
      <c r="C2" s="163"/>
      <c r="D2" s="163" t="s">
        <v>1384</v>
      </c>
      <c r="E2" s="168"/>
    </row>
    <row r="3" spans="1:5" x14ac:dyDescent="0.25">
      <c r="C3" s="165"/>
      <c r="D3" s="271" t="s">
        <v>1403</v>
      </c>
      <c r="E3" s="168"/>
    </row>
    <row r="4" spans="1:5" x14ac:dyDescent="0.25">
      <c r="C4" s="237"/>
      <c r="D4" s="238"/>
      <c r="E4" s="168"/>
    </row>
    <row r="5" spans="1:5" ht="44.25" customHeight="1" x14ac:dyDescent="0.25">
      <c r="A5" s="302" t="s">
        <v>1360</v>
      </c>
      <c r="B5" s="302"/>
      <c r="C5" s="302"/>
      <c r="D5" s="302"/>
      <c r="E5" s="168"/>
    </row>
    <row r="6" spans="1:5" s="166" customFormat="1" ht="8.25" customHeight="1" x14ac:dyDescent="0.25">
      <c r="A6" s="162"/>
      <c r="D6" s="239"/>
      <c r="E6" s="240"/>
    </row>
    <row r="7" spans="1:5" s="166" customFormat="1" ht="15.75" customHeight="1" x14ac:dyDescent="0.25">
      <c r="A7" s="303" t="s">
        <v>1361</v>
      </c>
      <c r="B7" s="306" t="s">
        <v>1362</v>
      </c>
      <c r="C7" s="303" t="s">
        <v>1363</v>
      </c>
      <c r="D7" s="309" t="s">
        <v>1364</v>
      </c>
      <c r="E7" s="240"/>
    </row>
    <row r="8" spans="1:5" s="166" customFormat="1" ht="28.5" customHeight="1" x14ac:dyDescent="0.25">
      <c r="A8" s="304"/>
      <c r="B8" s="307"/>
      <c r="C8" s="304"/>
      <c r="D8" s="310"/>
      <c r="E8" s="240"/>
    </row>
    <row r="9" spans="1:5" s="242" customFormat="1" ht="20.25" customHeight="1" x14ac:dyDescent="0.25">
      <c r="A9" s="305"/>
      <c r="B9" s="308"/>
      <c r="C9" s="305"/>
      <c r="D9" s="311"/>
      <c r="E9" s="241"/>
    </row>
    <row r="10" spans="1:5" ht="33" customHeight="1" x14ac:dyDescent="0.25">
      <c r="A10" s="272" t="s">
        <v>1404</v>
      </c>
      <c r="B10" s="73" t="s">
        <v>1365</v>
      </c>
      <c r="C10" s="243">
        <f>C11+C20</f>
        <v>59502.400000000001</v>
      </c>
      <c r="D10" s="244">
        <f>D11+D20</f>
        <v>20973.700000000004</v>
      </c>
      <c r="E10" s="168"/>
    </row>
    <row r="11" spans="1:5" ht="36" customHeight="1" x14ac:dyDescent="0.25">
      <c r="A11" s="273" t="s">
        <v>1405</v>
      </c>
      <c r="B11" s="73" t="s">
        <v>1366</v>
      </c>
      <c r="C11" s="245">
        <f>C12+C16</f>
        <v>59502.400000000001</v>
      </c>
      <c r="D11" s="245">
        <f>D15+D18</f>
        <v>20973.700000000004</v>
      </c>
      <c r="E11" s="168"/>
    </row>
    <row r="12" spans="1:5" ht="27.75" customHeight="1" x14ac:dyDescent="0.25">
      <c r="A12" s="273" t="s">
        <v>1367</v>
      </c>
      <c r="B12" s="73" t="s">
        <v>1368</v>
      </c>
      <c r="C12" s="245">
        <f t="shared" ref="C12:C14" si="0">SUM(C13)</f>
        <v>0</v>
      </c>
      <c r="D12" s="245">
        <v>-38528.699999999997</v>
      </c>
      <c r="E12" s="168"/>
    </row>
    <row r="13" spans="1:5" ht="27.75" customHeight="1" x14ac:dyDescent="0.25">
      <c r="A13" s="273" t="s">
        <v>1369</v>
      </c>
      <c r="B13" s="73" t="s">
        <v>1370</v>
      </c>
      <c r="C13" s="245">
        <f t="shared" si="0"/>
        <v>0</v>
      </c>
      <c r="D13" s="245">
        <v>-38528.699999999997</v>
      </c>
      <c r="E13" s="168"/>
    </row>
    <row r="14" spans="1:5" ht="33.75" customHeight="1" x14ac:dyDescent="0.25">
      <c r="A14" s="273" t="s">
        <v>1371</v>
      </c>
      <c r="B14" s="73" t="s">
        <v>1372</v>
      </c>
      <c r="C14" s="245">
        <f t="shared" si="0"/>
        <v>0</v>
      </c>
      <c r="D14" s="245">
        <v>-38528.699999999997</v>
      </c>
      <c r="E14" s="168"/>
    </row>
    <row r="15" spans="1:5" ht="36.75" customHeight="1" x14ac:dyDescent="0.25">
      <c r="A15" s="273" t="s">
        <v>1373</v>
      </c>
      <c r="B15" s="73" t="s">
        <v>1374</v>
      </c>
      <c r="C15" s="245">
        <v>0</v>
      </c>
      <c r="D15" s="245">
        <v>-38528.699999999997</v>
      </c>
      <c r="E15" s="168"/>
    </row>
    <row r="16" spans="1:5" ht="27.75" customHeight="1" x14ac:dyDescent="0.25">
      <c r="A16" s="273" t="s">
        <v>1375</v>
      </c>
      <c r="B16" s="73" t="s">
        <v>1376</v>
      </c>
      <c r="C16" s="245">
        <v>59502.400000000001</v>
      </c>
      <c r="D16" s="245">
        <v>59502.400000000001</v>
      </c>
      <c r="E16" s="168"/>
    </row>
    <row r="17" spans="1:5" ht="25.5" customHeight="1" x14ac:dyDescent="0.25">
      <c r="A17" s="273" t="s">
        <v>1377</v>
      </c>
      <c r="B17" s="246" t="s">
        <v>1378</v>
      </c>
      <c r="C17" s="245">
        <v>59502.400000000001</v>
      </c>
      <c r="D17" s="245">
        <v>59502.400000000001</v>
      </c>
      <c r="E17" s="168"/>
    </row>
    <row r="18" spans="1:5" ht="36.75" customHeight="1" x14ac:dyDescent="0.25">
      <c r="A18" s="273" t="s">
        <v>1379</v>
      </c>
      <c r="B18" s="73" t="s">
        <v>1380</v>
      </c>
      <c r="C18" s="245">
        <v>59502.400000000001</v>
      </c>
      <c r="D18" s="247">
        <v>59502.400000000001</v>
      </c>
      <c r="E18" s="168"/>
    </row>
    <row r="19" spans="1:5" ht="34.5" customHeight="1" x14ac:dyDescent="0.25">
      <c r="A19" s="274" t="s">
        <v>1381</v>
      </c>
      <c r="B19" s="250" t="s">
        <v>1382</v>
      </c>
      <c r="C19" s="248">
        <v>59502.400000000001</v>
      </c>
      <c r="D19" s="249">
        <v>59502.400000000001</v>
      </c>
      <c r="E19" s="168"/>
    </row>
    <row r="20" spans="1:5" ht="40.5" customHeight="1" x14ac:dyDescent="0.25">
      <c r="A20" s="274" t="s">
        <v>1383</v>
      </c>
      <c r="B20" s="250" t="s">
        <v>1402</v>
      </c>
      <c r="C20" s="248">
        <v>0</v>
      </c>
      <c r="D20" s="249">
        <v>0</v>
      </c>
      <c r="E20" s="168"/>
    </row>
  </sheetData>
  <mergeCells count="5">
    <mergeCell ref="A5:D5"/>
    <mergeCell ref="A7:A9"/>
    <mergeCell ref="B7:B9"/>
    <mergeCell ref="C7:C9"/>
    <mergeCell ref="D7:D9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1. норматив</vt:lpstr>
      <vt:lpstr>2. Доходы </vt:lpstr>
      <vt:lpstr>3.Программы</vt:lpstr>
      <vt:lpstr>4.Ведомст</vt:lpstr>
      <vt:lpstr>5.Разд,подраз</vt:lpstr>
      <vt:lpstr>6.Внутр.заимст</vt:lpstr>
      <vt:lpstr>7.Внеш.заимст</vt:lpstr>
      <vt:lpstr>8.Источн</vt:lpstr>
      <vt:lpstr>'1. норматив'!Заголовки_для_печати</vt:lpstr>
      <vt:lpstr>'2. Доходы '!Заголовки_для_печати</vt:lpstr>
      <vt:lpstr>'3.Программы'!Заголовки_для_печати</vt:lpstr>
      <vt:lpstr>'4.Ведомст'!Заголовки_для_печати</vt:lpstr>
      <vt:lpstr>'5.Разд,подраз'!Заголовки_для_печати</vt:lpstr>
      <vt:lpstr>'1. норматив'!Область_печати</vt:lpstr>
      <vt:lpstr>'2. Доходы '!Область_печати</vt:lpstr>
      <vt:lpstr>'3.Программы'!Область_печати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2023-02-28T09:15:39Z</cp:lastPrinted>
  <dcterms:created xsi:type="dcterms:W3CDTF">2016-11-10T06:54:02Z</dcterms:created>
  <dcterms:modified xsi:type="dcterms:W3CDTF">2023-02-28T09:15:43Z</dcterms:modified>
</cp:coreProperties>
</file>