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60" yWindow="5385" windowWidth="20730" windowHeight="6810" activeTab="3"/>
  </bookViews>
  <sheets>
    <sheet name="Программы" sheetId="2" r:id="rId1"/>
    <sheet name="Ведомственная" sheetId="1" r:id="rId2"/>
    <sheet name="Раздел, подраздел" sheetId="3" r:id="rId3"/>
    <sheet name="Источн" sheetId="4" r:id="rId4"/>
  </sheets>
  <definedNames>
    <definedName name="_xlnm._FilterDatabase" localSheetId="1" hidden="1">Ведомственная!$F$1:$F$1440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Ведомственная!$A$1:$I$1431</definedName>
    <definedName name="_xlnm.Print_Area" localSheetId="0">Программы!$A$1:$H$1068</definedName>
  </definedNames>
  <calcPr calcId="125725"/>
</workbook>
</file>

<file path=xl/calcChain.xml><?xml version="1.0" encoding="utf-8"?>
<calcChain xmlns="http://schemas.openxmlformats.org/spreadsheetml/2006/main">
  <c r="G547" i="1"/>
  <c r="G60" l="1"/>
  <c r="G1418" l="1"/>
  <c r="H1382" l="1"/>
  <c r="H1377"/>
  <c r="I1377"/>
  <c r="G1377"/>
  <c r="H1378"/>
  <c r="I1378"/>
  <c r="G1378"/>
  <c r="I1319"/>
  <c r="H1319"/>
  <c r="G1319"/>
  <c r="G930" i="2" l="1"/>
  <c r="H930"/>
  <c r="F930"/>
  <c r="G685" i="1"/>
  <c r="G15" l="1"/>
  <c r="G761"/>
  <c r="G734" i="2" l="1"/>
  <c r="H734"/>
  <c r="G1088" i="1"/>
  <c r="F734" i="2"/>
  <c r="G578"/>
  <c r="H578"/>
  <c r="G579"/>
  <c r="H579"/>
  <c r="F579"/>
  <c r="F578"/>
  <c r="H969" i="1"/>
  <c r="I969"/>
  <c r="G969"/>
  <c r="H577" i="2" l="1"/>
  <c r="F577"/>
  <c r="G577"/>
  <c r="G868"/>
  <c r="G867" s="1"/>
  <c r="H868"/>
  <c r="H867" s="1"/>
  <c r="F868"/>
  <c r="F867" s="1"/>
  <c r="G866"/>
  <c r="G865" s="1"/>
  <c r="H866"/>
  <c r="H865" s="1"/>
  <c r="F866"/>
  <c r="F865" s="1"/>
  <c r="F807"/>
  <c r="G807"/>
  <c r="H807"/>
  <c r="H854" i="1"/>
  <c r="I854"/>
  <c r="H856"/>
  <c r="I856"/>
  <c r="G856"/>
  <c r="G854"/>
  <c r="H835" l="1"/>
  <c r="I835"/>
  <c r="G835"/>
  <c r="G1007" i="2" l="1"/>
  <c r="G1006" s="1"/>
  <c r="G1005" s="1"/>
  <c r="H1007"/>
  <c r="H1006" s="1"/>
  <c r="H1005" s="1"/>
  <c r="F1007"/>
  <c r="F1006" s="1"/>
  <c r="F1005" s="1"/>
  <c r="G336" i="1" l="1"/>
  <c r="C14" i="4" l="1"/>
  <c r="C13" s="1"/>
  <c r="C12" s="1"/>
  <c r="C16"/>
  <c r="C18"/>
  <c r="C25"/>
  <c r="C24" s="1"/>
  <c r="C23" s="1"/>
  <c r="C22" s="1"/>
  <c r="C27"/>
  <c r="E27" l="1"/>
  <c r="D27"/>
  <c r="E25"/>
  <c r="E24" s="1"/>
  <c r="E23" s="1"/>
  <c r="E22" s="1"/>
  <c r="D25"/>
  <c r="D24" s="1"/>
  <c r="D23" s="1"/>
  <c r="D22" s="1"/>
  <c r="E18"/>
  <c r="D18"/>
  <c r="E16"/>
  <c r="D16"/>
  <c r="E14"/>
  <c r="E13" s="1"/>
  <c r="D14"/>
  <c r="D13"/>
  <c r="D12" s="1"/>
  <c r="E12" l="1"/>
  <c r="G944" i="2" l="1"/>
  <c r="G943" s="1"/>
  <c r="H944"/>
  <c r="H943" s="1"/>
  <c r="F944"/>
  <c r="F943" s="1"/>
  <c r="H770" i="1"/>
  <c r="I770"/>
  <c r="G770"/>
  <c r="G460" i="2"/>
  <c r="H460"/>
  <c r="F460"/>
  <c r="H1405" i="1"/>
  <c r="H1404" s="1"/>
  <c r="I1405"/>
  <c r="I1404" s="1"/>
  <c r="G1405"/>
  <c r="G1404" s="1"/>
  <c r="G565" l="1"/>
  <c r="G539" l="1"/>
  <c r="G100"/>
  <c r="G69"/>
  <c r="G152" l="1"/>
  <c r="G446"/>
  <c r="G123" i="2" l="1"/>
  <c r="G122" s="1"/>
  <c r="H123"/>
  <c r="H122" s="1"/>
  <c r="F123"/>
  <c r="F122" s="1"/>
  <c r="H254" i="1"/>
  <c r="I254"/>
  <c r="G254"/>
  <c r="G346" l="1"/>
  <c r="G101" l="1"/>
  <c r="G992" i="2" l="1"/>
  <c r="G991" s="1"/>
  <c r="G990" s="1"/>
  <c r="G989" s="1"/>
  <c r="H992"/>
  <c r="H991" s="1"/>
  <c r="H990" s="1"/>
  <c r="H989" s="1"/>
  <c r="F992"/>
  <c r="F991" s="1"/>
  <c r="F990" s="1"/>
  <c r="F989" s="1"/>
  <c r="H525" i="1"/>
  <c r="H524" s="1"/>
  <c r="H523" s="1"/>
  <c r="I525"/>
  <c r="I524" s="1"/>
  <c r="I523" s="1"/>
  <c r="G525"/>
  <c r="G524" s="1"/>
  <c r="G523" s="1"/>
  <c r="G555" i="2"/>
  <c r="G554" s="1"/>
  <c r="H555"/>
  <c r="H554" s="1"/>
  <c r="F555"/>
  <c r="F554" s="1"/>
  <c r="H416" i="1"/>
  <c r="I416"/>
  <c r="G416"/>
  <c r="H1004" i="2" l="1"/>
  <c r="H1003" s="1"/>
  <c r="H1002" s="1"/>
  <c r="G1004"/>
  <c r="G1003" s="1"/>
  <c r="G1002" s="1"/>
  <c r="F1004"/>
  <c r="F1003" s="1"/>
  <c r="F1002" s="1"/>
  <c r="I774" i="1"/>
  <c r="I773" s="1"/>
  <c r="H774"/>
  <c r="H773" s="1"/>
  <c r="G774"/>
  <c r="G773" s="1"/>
  <c r="I772" l="1"/>
  <c r="G772"/>
  <c r="H772"/>
  <c r="G104" i="2"/>
  <c r="G103" s="1"/>
  <c r="G102" s="1"/>
  <c r="H104"/>
  <c r="H103" s="1"/>
  <c r="H102" s="1"/>
  <c r="F104"/>
  <c r="F103" s="1"/>
  <c r="F102" s="1"/>
  <c r="G107"/>
  <c r="G106" s="1"/>
  <c r="G105" s="1"/>
  <c r="H107"/>
  <c r="H106" s="1"/>
  <c r="H105" s="1"/>
  <c r="F107"/>
  <c r="F106" s="1"/>
  <c r="F105" s="1"/>
  <c r="G14" l="1"/>
  <c r="H14"/>
  <c r="F14"/>
  <c r="G74"/>
  <c r="H74"/>
  <c r="F74"/>
  <c r="G73"/>
  <c r="H73"/>
  <c r="F73"/>
  <c r="G76"/>
  <c r="H76"/>
  <c r="F76"/>
  <c r="G71"/>
  <c r="H71"/>
  <c r="F71"/>
  <c r="G70"/>
  <c r="H70"/>
  <c r="F70"/>
  <c r="I957" i="1"/>
  <c r="I956" s="1"/>
  <c r="I955" s="1"/>
  <c r="H957"/>
  <c r="H956" s="1"/>
  <c r="H955" s="1"/>
  <c r="G957"/>
  <c r="G956" s="1"/>
  <c r="G955" s="1"/>
  <c r="I892"/>
  <c r="I891" s="1"/>
  <c r="I890" s="1"/>
  <c r="H892"/>
  <c r="H891" s="1"/>
  <c r="H890" s="1"/>
  <c r="G892"/>
  <c r="G891" s="1"/>
  <c r="G890" s="1"/>
  <c r="G72" i="2" l="1"/>
  <c r="H72"/>
  <c r="G75"/>
  <c r="H75"/>
  <c r="F75"/>
  <c r="F72"/>
  <c r="H516" i="1" l="1"/>
  <c r="F707" i="2"/>
  <c r="G707"/>
  <c r="H707"/>
  <c r="G706"/>
  <c r="H706"/>
  <c r="F706"/>
  <c r="G13"/>
  <c r="H13"/>
  <c r="F13"/>
  <c r="F705" l="1"/>
  <c r="F704" s="1"/>
  <c r="G705"/>
  <c r="G704" s="1"/>
  <c r="H705"/>
  <c r="H704" s="1"/>
  <c r="I1194" i="1"/>
  <c r="I1193" s="1"/>
  <c r="I1192" s="1"/>
  <c r="H1194"/>
  <c r="H1193" s="1"/>
  <c r="H1192" s="1"/>
  <c r="G1194"/>
  <c r="G1193" s="1"/>
  <c r="G1192" s="1"/>
  <c r="G479" i="2" l="1"/>
  <c r="H479"/>
  <c r="F479"/>
  <c r="I1340" i="1"/>
  <c r="I1339" s="1"/>
  <c r="H1340"/>
  <c r="H1339" s="1"/>
  <c r="G1340"/>
  <c r="G1339" s="1"/>
  <c r="F477" i="2" s="1"/>
  <c r="G510"/>
  <c r="G509" s="1"/>
  <c r="G508" s="1"/>
  <c r="H510"/>
  <c r="H509" s="1"/>
  <c r="H508" s="1"/>
  <c r="G1257" i="1"/>
  <c r="G1256" s="1"/>
  <c r="G1255" s="1"/>
  <c r="I1256"/>
  <c r="I1255" s="1"/>
  <c r="H1256"/>
  <c r="H1255" s="1"/>
  <c r="G478" i="2" l="1"/>
  <c r="G477"/>
  <c r="H478"/>
  <c r="F478"/>
  <c r="F510"/>
  <c r="F509" s="1"/>
  <c r="F508" s="1"/>
  <c r="H477"/>
  <c r="G819"/>
  <c r="G818" s="1"/>
  <c r="H819"/>
  <c r="H818" s="1"/>
  <c r="F819"/>
  <c r="F818" s="1"/>
  <c r="H865" i="1"/>
  <c r="I865"/>
  <c r="G865"/>
  <c r="H747" l="1"/>
  <c r="H746" s="1"/>
  <c r="I747"/>
  <c r="I746" s="1"/>
  <c r="G747"/>
  <c r="G746" s="1"/>
  <c r="H733"/>
  <c r="I733"/>
  <c r="G733"/>
  <c r="F40" i="2"/>
  <c r="G40"/>
  <c r="H40"/>
  <c r="G377" i="1" l="1"/>
  <c r="I511"/>
  <c r="H511"/>
  <c r="G511"/>
  <c r="G552" l="1"/>
  <c r="G754" i="2" l="1"/>
  <c r="H754"/>
  <c r="F754"/>
  <c r="F753"/>
  <c r="G753"/>
  <c r="H753"/>
  <c r="G984" l="1"/>
  <c r="H984"/>
  <c r="F984"/>
  <c r="I1188" i="1"/>
  <c r="I1187" s="1"/>
  <c r="H1188"/>
  <c r="H1187" s="1"/>
  <c r="G1188"/>
  <c r="G1187" s="1"/>
  <c r="F582" i="2"/>
  <c r="G582"/>
  <c r="H582"/>
  <c r="F617"/>
  <c r="G617"/>
  <c r="H617"/>
  <c r="F618"/>
  <c r="G618"/>
  <c r="H618"/>
  <c r="I1152" i="1"/>
  <c r="H1152"/>
  <c r="G1152"/>
  <c r="I1148"/>
  <c r="H1148"/>
  <c r="G1148"/>
  <c r="I1138"/>
  <c r="I1137" s="1"/>
  <c r="H1138"/>
  <c r="H1137" s="1"/>
  <c r="G1138"/>
  <c r="G1137" s="1"/>
  <c r="H703" i="2"/>
  <c r="H702" s="1"/>
  <c r="H701" s="1"/>
  <c r="H1086" i="1"/>
  <c r="H1085" s="1"/>
  <c r="H1084" s="1"/>
  <c r="G1086"/>
  <c r="G1085" s="1"/>
  <c r="G1084" s="1"/>
  <c r="I1085"/>
  <c r="I1084" s="1"/>
  <c r="G636" i="2" l="1"/>
  <c r="G616"/>
  <c r="H636"/>
  <c r="H581"/>
  <c r="F616"/>
  <c r="F581"/>
  <c r="H616"/>
  <c r="F636"/>
  <c r="G581"/>
  <c r="G703"/>
  <c r="G702" s="1"/>
  <c r="G701" s="1"/>
  <c r="F703"/>
  <c r="F702" s="1"/>
  <c r="F701" s="1"/>
  <c r="G926" l="1"/>
  <c r="H926"/>
  <c r="F926"/>
  <c r="G929"/>
  <c r="H929"/>
  <c r="F929"/>
  <c r="I1066" i="1"/>
  <c r="I1065" s="1"/>
  <c r="I1064" s="1"/>
  <c r="I1063" s="1"/>
  <c r="H1066"/>
  <c r="H1065" s="1"/>
  <c r="H1064" s="1"/>
  <c r="H1063" s="1"/>
  <c r="G1066"/>
  <c r="G1065" s="1"/>
  <c r="G1064" s="1"/>
  <c r="G1063" s="1"/>
  <c r="H696" i="2"/>
  <c r="H695" s="1"/>
  <c r="F696"/>
  <c r="F695" s="1"/>
  <c r="G696"/>
  <c r="G695" s="1"/>
  <c r="I1033" i="1"/>
  <c r="G1033"/>
  <c r="F729" i="2"/>
  <c r="G744"/>
  <c r="G743" s="1"/>
  <c r="H744"/>
  <c r="H743" s="1"/>
  <c r="F744"/>
  <c r="F743" s="1"/>
  <c r="G741"/>
  <c r="H741"/>
  <c r="G742"/>
  <c r="H742"/>
  <c r="F742"/>
  <c r="F741"/>
  <c r="G739"/>
  <c r="H739"/>
  <c r="F739"/>
  <c r="G736"/>
  <c r="H736"/>
  <c r="G737"/>
  <c r="H737"/>
  <c r="I1055" i="1"/>
  <c r="H1055"/>
  <c r="G1055"/>
  <c r="I1052"/>
  <c r="H1052"/>
  <c r="G1052"/>
  <c r="I1050"/>
  <c r="H1050"/>
  <c r="G1050"/>
  <c r="F737" i="2"/>
  <c r="F736"/>
  <c r="I1047" i="1"/>
  <c r="I1044" s="1"/>
  <c r="H1047"/>
  <c r="H1044" l="1"/>
  <c r="G740" i="2"/>
  <c r="H1033" i="1"/>
  <c r="F735" i="2"/>
  <c r="H740"/>
  <c r="F740"/>
  <c r="G1047" i="1"/>
  <c r="H735" i="2"/>
  <c r="G735"/>
  <c r="F632"/>
  <c r="G632"/>
  <c r="H632"/>
  <c r="G631"/>
  <c r="H631"/>
  <c r="F631"/>
  <c r="I904" i="1"/>
  <c r="H904"/>
  <c r="G904"/>
  <c r="G630" i="2" l="1"/>
  <c r="H630"/>
  <c r="F630"/>
  <c r="H517" l="1"/>
  <c r="G517"/>
  <c r="F517"/>
  <c r="H470"/>
  <c r="G470"/>
  <c r="F470"/>
  <c r="F804"/>
  <c r="G804"/>
  <c r="H804"/>
  <c r="F805"/>
  <c r="G805"/>
  <c r="H805"/>
  <c r="F803"/>
  <c r="G803"/>
  <c r="H803"/>
  <c r="G802"/>
  <c r="H802"/>
  <c r="F802"/>
  <c r="G452"/>
  <c r="G451" s="1"/>
  <c r="G450" s="1"/>
  <c r="H452"/>
  <c r="H451" s="1"/>
  <c r="H450" s="1"/>
  <c r="F452"/>
  <c r="F451" s="1"/>
  <c r="F450" s="1"/>
  <c r="H1420" i="1" l="1"/>
  <c r="I1420"/>
  <c r="G1420"/>
  <c r="H1330"/>
  <c r="I1330"/>
  <c r="G1330"/>
  <c r="H464" i="2"/>
  <c r="G464"/>
  <c r="F464"/>
  <c r="H1327" i="1"/>
  <c r="I1327"/>
  <c r="G1327"/>
  <c r="H381" i="2"/>
  <c r="G381"/>
  <c r="F381"/>
  <c r="H1285" i="1"/>
  <c r="I1285"/>
  <c r="G1285"/>
  <c r="H467" i="2"/>
  <c r="H466" s="1"/>
  <c r="G467"/>
  <c r="G466" s="1"/>
  <c r="F467"/>
  <c r="F466" s="1"/>
  <c r="H1242" i="1" l="1"/>
  <c r="I1242"/>
  <c r="G1242"/>
  <c r="G1240"/>
  <c r="G1239" l="1"/>
  <c r="G823" i="2" l="1"/>
  <c r="H823"/>
  <c r="F823"/>
  <c r="G821"/>
  <c r="G820" s="1"/>
  <c r="H821"/>
  <c r="H820" s="1"/>
  <c r="F821"/>
  <c r="F820" s="1"/>
  <c r="G817"/>
  <c r="G816" s="1"/>
  <c r="H817"/>
  <c r="H816" s="1"/>
  <c r="F817"/>
  <c r="F816" s="1"/>
  <c r="H848" i="1"/>
  <c r="I848"/>
  <c r="G848"/>
  <c r="H68" l="1"/>
  <c r="G41" i="2" l="1"/>
  <c r="G39" s="1"/>
  <c r="H41"/>
  <c r="H39" s="1"/>
  <c r="F41"/>
  <c r="F39" s="1"/>
  <c r="G900"/>
  <c r="G899" s="1"/>
  <c r="H900"/>
  <c r="H899" s="1"/>
  <c r="F900"/>
  <c r="F899" s="1"/>
  <c r="G110"/>
  <c r="G109" s="1"/>
  <c r="G108" s="1"/>
  <c r="H110"/>
  <c r="H109" s="1"/>
  <c r="H108" s="1"/>
  <c r="F110"/>
  <c r="F109" s="1"/>
  <c r="F108" s="1"/>
  <c r="H750" i="1"/>
  <c r="I750"/>
  <c r="G750"/>
  <c r="H673"/>
  <c r="I673"/>
  <c r="G673"/>
  <c r="I437" l="1"/>
  <c r="G872" i="2" l="1"/>
  <c r="H872"/>
  <c r="G319"/>
  <c r="G318" s="1"/>
  <c r="H319"/>
  <c r="H318" s="1"/>
  <c r="F319"/>
  <c r="F318" s="1"/>
  <c r="I458" i="1"/>
  <c r="I346"/>
  <c r="H346"/>
  <c r="I1278" l="1"/>
  <c r="I1277" s="1"/>
  <c r="I1276" s="1"/>
  <c r="H1278"/>
  <c r="H1277" s="1"/>
  <c r="H1276" s="1"/>
  <c r="G1278"/>
  <c r="G1277" s="1"/>
  <c r="G1276" s="1"/>
  <c r="I1426"/>
  <c r="I1425" s="1"/>
  <c r="H1426"/>
  <c r="H1425" s="1"/>
  <c r="G1426"/>
  <c r="G1425" s="1"/>
  <c r="I1423"/>
  <c r="H1423"/>
  <c r="G1423"/>
  <c r="I1417"/>
  <c r="H1417"/>
  <c r="G1417"/>
  <c r="I1414"/>
  <c r="I1413" s="1"/>
  <c r="H1414"/>
  <c r="H1413" s="1"/>
  <c r="G1414"/>
  <c r="G1413" s="1"/>
  <c r="I1411"/>
  <c r="I1410" s="1"/>
  <c r="H1411"/>
  <c r="H1410" s="1"/>
  <c r="G1411"/>
  <c r="G1410" s="1"/>
  <c r="I1408"/>
  <c r="I1407" s="1"/>
  <c r="H1408"/>
  <c r="H1407" s="1"/>
  <c r="G1408"/>
  <c r="G1407" s="1"/>
  <c r="I1401"/>
  <c r="H1401"/>
  <c r="G1401"/>
  <c r="I1399"/>
  <c r="H1399"/>
  <c r="G1399"/>
  <c r="I1396"/>
  <c r="H1396"/>
  <c r="G1396"/>
  <c r="I1394"/>
  <c r="H1394"/>
  <c r="G1394"/>
  <c r="I1391"/>
  <c r="H1391"/>
  <c r="G1391"/>
  <c r="G1390" s="1"/>
  <c r="I1386"/>
  <c r="H1386"/>
  <c r="G1386"/>
  <c r="I1384"/>
  <c r="H1384"/>
  <c r="G1384"/>
  <c r="I1382"/>
  <c r="G1382"/>
  <c r="I1379"/>
  <c r="H1379"/>
  <c r="G1379"/>
  <c r="I1375"/>
  <c r="I1374" s="1"/>
  <c r="I1373" s="1"/>
  <c r="H1375"/>
  <c r="H1374" s="1"/>
  <c r="H1373" s="1"/>
  <c r="G1375"/>
  <c r="G1374" s="1"/>
  <c r="G1373" s="1"/>
  <c r="I1371"/>
  <c r="I1370" s="1"/>
  <c r="H1371"/>
  <c r="H1370" s="1"/>
  <c r="G1371"/>
  <c r="G1370" s="1"/>
  <c r="I1365"/>
  <c r="I1364" s="1"/>
  <c r="I1363" s="1"/>
  <c r="I1362" s="1"/>
  <c r="H1365"/>
  <c r="H1364" s="1"/>
  <c r="H1363" s="1"/>
  <c r="H1362" s="1"/>
  <c r="G1365"/>
  <c r="G1364" s="1"/>
  <c r="G1363" s="1"/>
  <c r="G1362" s="1"/>
  <c r="I1360"/>
  <c r="I1359" s="1"/>
  <c r="H1360"/>
  <c r="H1359" s="1"/>
  <c r="G1360"/>
  <c r="G1359" s="1"/>
  <c r="H1356"/>
  <c r="H1355" s="1"/>
  <c r="I1356"/>
  <c r="I1355" s="1"/>
  <c r="G1356"/>
  <c r="G1355" s="1"/>
  <c r="I1353"/>
  <c r="H1353"/>
  <c r="G1353"/>
  <c r="I1351"/>
  <c r="H1351"/>
  <c r="G1351"/>
  <c r="I1348"/>
  <c r="H1348"/>
  <c r="G1348"/>
  <c r="I1346"/>
  <c r="I1345" s="1"/>
  <c r="H1346"/>
  <c r="H1345" s="1"/>
  <c r="G1346"/>
  <c r="I1343"/>
  <c r="I1342" s="1"/>
  <c r="H1343"/>
  <c r="H1342" s="1"/>
  <c r="G1343"/>
  <c r="G1342" s="1"/>
  <c r="G1336"/>
  <c r="G1335" s="1"/>
  <c r="I1333"/>
  <c r="H1333"/>
  <c r="G1333"/>
  <c r="G1325"/>
  <c r="I1323"/>
  <c r="H1323"/>
  <c r="G1323"/>
  <c r="I1321"/>
  <c r="H1321"/>
  <c r="G1321"/>
  <c r="I1317"/>
  <c r="I1316" s="1"/>
  <c r="I1315" s="1"/>
  <c r="H1317"/>
  <c r="H1316" s="1"/>
  <c r="H1315" s="1"/>
  <c r="G1317"/>
  <c r="G1316" s="1"/>
  <c r="G1315" s="1"/>
  <c r="I1311"/>
  <c r="I1310" s="1"/>
  <c r="I1309" s="1"/>
  <c r="H1311"/>
  <c r="H1310" s="1"/>
  <c r="H1309" s="1"/>
  <c r="G1311"/>
  <c r="G1310" s="1"/>
  <c r="G1309" s="1"/>
  <c r="I1305"/>
  <c r="I1304" s="1"/>
  <c r="H1305"/>
  <c r="H1304" s="1"/>
  <c r="G1305"/>
  <c r="G1304" s="1"/>
  <c r="I1302"/>
  <c r="I1301" s="1"/>
  <c r="I1300" s="1"/>
  <c r="H1302"/>
  <c r="H1301" s="1"/>
  <c r="H1300" s="1"/>
  <c r="G1302"/>
  <c r="G1301" s="1"/>
  <c r="G1300" s="1"/>
  <c r="I1298"/>
  <c r="I1297" s="1"/>
  <c r="H1298"/>
  <c r="H1297" s="1"/>
  <c r="G1298"/>
  <c r="G1297" s="1"/>
  <c r="I1293"/>
  <c r="I1292" s="1"/>
  <c r="H1293"/>
  <c r="H1292" s="1"/>
  <c r="G1293"/>
  <c r="G1292" s="1"/>
  <c r="I1290"/>
  <c r="I1289" s="1"/>
  <c r="I1288" s="1"/>
  <c r="H1290"/>
  <c r="H1289" s="1"/>
  <c r="H1288" s="1"/>
  <c r="G1290"/>
  <c r="G1289" s="1"/>
  <c r="G1288" s="1"/>
  <c r="I1283"/>
  <c r="H1283"/>
  <c r="G1283"/>
  <c r="I1274"/>
  <c r="I1273" s="1"/>
  <c r="H1274"/>
  <c r="H1273" s="1"/>
  <c r="G1274"/>
  <c r="G1273" s="1"/>
  <c r="I1267"/>
  <c r="I1266" s="1"/>
  <c r="I1265" s="1"/>
  <c r="I1264" s="1"/>
  <c r="I1263" s="1"/>
  <c r="H1267"/>
  <c r="H1266" s="1"/>
  <c r="H1265" s="1"/>
  <c r="H1264" s="1"/>
  <c r="H1263" s="1"/>
  <c r="G1267"/>
  <c r="G1266" s="1"/>
  <c r="G1265" s="1"/>
  <c r="G1264" s="1"/>
  <c r="G1263" s="1"/>
  <c r="G1261"/>
  <c r="G1260" s="1"/>
  <c r="G1259" s="1"/>
  <c r="G1258" s="1"/>
  <c r="I1260"/>
  <c r="I1259" s="1"/>
  <c r="I1258" s="1"/>
  <c r="H1260"/>
  <c r="H1259" s="1"/>
  <c r="H1258" s="1"/>
  <c r="I1253"/>
  <c r="I1252" s="1"/>
  <c r="H1253"/>
  <c r="H1252" s="1"/>
  <c r="G1253"/>
  <c r="G1252" s="1"/>
  <c r="I1250"/>
  <c r="I1249" s="1"/>
  <c r="H1250"/>
  <c r="H1249" s="1"/>
  <c r="G1250"/>
  <c r="G1249" s="1"/>
  <c r="I1247"/>
  <c r="H1247"/>
  <c r="G1247"/>
  <c r="I1245"/>
  <c r="I1244" s="1"/>
  <c r="H1245"/>
  <c r="H1244" s="1"/>
  <c r="G1245"/>
  <c r="G1244" s="1"/>
  <c r="I1240"/>
  <c r="I1239" s="1"/>
  <c r="H1240"/>
  <c r="H1239" s="1"/>
  <c r="I1236"/>
  <c r="I1235" s="1"/>
  <c r="I1234" s="1"/>
  <c r="H1236"/>
  <c r="H1235" s="1"/>
  <c r="H1234" s="1"/>
  <c r="G1236"/>
  <c r="G1235" s="1"/>
  <c r="G1234" s="1"/>
  <c r="I1232"/>
  <c r="I1231" s="1"/>
  <c r="I1230" s="1"/>
  <c r="H1232"/>
  <c r="H1231" s="1"/>
  <c r="H1230" s="1"/>
  <c r="G1232"/>
  <c r="G1231" s="1"/>
  <c r="G1230" s="1"/>
  <c r="I1224"/>
  <c r="I1223" s="1"/>
  <c r="I1222" s="1"/>
  <c r="I1221" s="1"/>
  <c r="I1220" s="1"/>
  <c r="I1219" s="1"/>
  <c r="H1224"/>
  <c r="H1223" s="1"/>
  <c r="H1222" s="1"/>
  <c r="H1221" s="1"/>
  <c r="H1220" s="1"/>
  <c r="H1219" s="1"/>
  <c r="G1224"/>
  <c r="G1223" s="1"/>
  <c r="G1222" s="1"/>
  <c r="G1221" s="1"/>
  <c r="G1220" s="1"/>
  <c r="G1219" s="1"/>
  <c r="I1217"/>
  <c r="I1216" s="1"/>
  <c r="H1217"/>
  <c r="H1215" s="1"/>
  <c r="H1214" s="1"/>
  <c r="H1213" s="1"/>
  <c r="G1217"/>
  <c r="G1215" s="1"/>
  <c r="G1214" s="1"/>
  <c r="G1213" s="1"/>
  <c r="I1211"/>
  <c r="I1210" s="1"/>
  <c r="H1211"/>
  <c r="H1210" s="1"/>
  <c r="G1211"/>
  <c r="G1210" s="1"/>
  <c r="I1208"/>
  <c r="H1208"/>
  <c r="G1208"/>
  <c r="I1205"/>
  <c r="H1205"/>
  <c r="G1205"/>
  <c r="I1200"/>
  <c r="I1199" s="1"/>
  <c r="I1198" s="1"/>
  <c r="H1200"/>
  <c r="H1199" s="1"/>
  <c r="H1198" s="1"/>
  <c r="G1200"/>
  <c r="G1199" s="1"/>
  <c r="G1198" s="1"/>
  <c r="I1182"/>
  <c r="I1181" s="1"/>
  <c r="H1182"/>
  <c r="H1181" s="1"/>
  <c r="G1182"/>
  <c r="G1181" s="1"/>
  <c r="I1179"/>
  <c r="H1179"/>
  <c r="G1179"/>
  <c r="I1177"/>
  <c r="H1177"/>
  <c r="G1177"/>
  <c r="I1173"/>
  <c r="H1173"/>
  <c r="G1173"/>
  <c r="I1171"/>
  <c r="H1171"/>
  <c r="G1171"/>
  <c r="I1168"/>
  <c r="H1168"/>
  <c r="G1168"/>
  <c r="I1165"/>
  <c r="H1165"/>
  <c r="G1165"/>
  <c r="I1162"/>
  <c r="I1161" s="1"/>
  <c r="H1162"/>
  <c r="H1161" s="1"/>
  <c r="G1162"/>
  <c r="G1161" s="1"/>
  <c r="I1158"/>
  <c r="H1158"/>
  <c r="G1158"/>
  <c r="I1155"/>
  <c r="H1155"/>
  <c r="G1155"/>
  <c r="I1146"/>
  <c r="H1146"/>
  <c r="G1146"/>
  <c r="I1143"/>
  <c r="H1143"/>
  <c r="G1143"/>
  <c r="I1140"/>
  <c r="H1140"/>
  <c r="G1140"/>
  <c r="I1129"/>
  <c r="I1128" s="1"/>
  <c r="H1129"/>
  <c r="H1128" s="1"/>
  <c r="G1129"/>
  <c r="G1128" s="1"/>
  <c r="I1126"/>
  <c r="I1125" s="1"/>
  <c r="H1126"/>
  <c r="H1125" s="1"/>
  <c r="G1126"/>
  <c r="G1125" s="1"/>
  <c r="I1121"/>
  <c r="H1121"/>
  <c r="G1121"/>
  <c r="I1116"/>
  <c r="H1116"/>
  <c r="G1116"/>
  <c r="I1111"/>
  <c r="I1110" s="1"/>
  <c r="H1111"/>
  <c r="H1110" s="1"/>
  <c r="G1111"/>
  <c r="G1110" s="1"/>
  <c r="I1108"/>
  <c r="I1107" s="1"/>
  <c r="H1108"/>
  <c r="H1107" s="1"/>
  <c r="G1108"/>
  <c r="G1107" s="1"/>
  <c r="I1105"/>
  <c r="I1104" s="1"/>
  <c r="H1105"/>
  <c r="H1104" s="1"/>
  <c r="G1105"/>
  <c r="G1104" s="1"/>
  <c r="I1100"/>
  <c r="I1099" s="1"/>
  <c r="H1100"/>
  <c r="H1099" s="1"/>
  <c r="G1100"/>
  <c r="G1099" s="1"/>
  <c r="I1097"/>
  <c r="H1097"/>
  <c r="G1097"/>
  <c r="I1092"/>
  <c r="H1092"/>
  <c r="H1090" s="1"/>
  <c r="G1092"/>
  <c r="I1088"/>
  <c r="I1087" s="1"/>
  <c r="H1088"/>
  <c r="I1082"/>
  <c r="I1081" s="1"/>
  <c r="H1082"/>
  <c r="H1081" s="1"/>
  <c r="G1082"/>
  <c r="G1081" s="1"/>
  <c r="I1079"/>
  <c r="I1078" s="1"/>
  <c r="H1079"/>
  <c r="H1078" s="1"/>
  <c r="G1079"/>
  <c r="G1078" s="1"/>
  <c r="I1076"/>
  <c r="I1075" s="1"/>
  <c r="H1076"/>
  <c r="H1075" s="1"/>
  <c r="G1076"/>
  <c r="G1075" s="1"/>
  <c r="I1070"/>
  <c r="I1069" s="1"/>
  <c r="H1070"/>
  <c r="H1069" s="1"/>
  <c r="G1070"/>
  <c r="G1069" s="1"/>
  <c r="I1061"/>
  <c r="I1060" s="1"/>
  <c r="H1061"/>
  <c r="H1060" s="1"/>
  <c r="G1061"/>
  <c r="G1060" s="1"/>
  <c r="G1058"/>
  <c r="G1057" s="1"/>
  <c r="G1044" s="1"/>
  <c r="G1043" s="1"/>
  <c r="I1037"/>
  <c r="H1037"/>
  <c r="G1037"/>
  <c r="I1035"/>
  <c r="H1035"/>
  <c r="G1035"/>
  <c r="I1031"/>
  <c r="H1031"/>
  <c r="G1031"/>
  <c r="I1026"/>
  <c r="H1026"/>
  <c r="G1026"/>
  <c r="I1022"/>
  <c r="H1022"/>
  <c r="G1022"/>
  <c r="I1019"/>
  <c r="H1019"/>
  <c r="G1019"/>
  <c r="I1016"/>
  <c r="H1016"/>
  <c r="G1016"/>
  <c r="I1013"/>
  <c r="I1012" s="1"/>
  <c r="H1013"/>
  <c r="H1012" s="1"/>
  <c r="G1013"/>
  <c r="G1012" s="1"/>
  <c r="I1010"/>
  <c r="H1010"/>
  <c r="G1010"/>
  <c r="I1008"/>
  <c r="H1008"/>
  <c r="G1008"/>
  <c r="G1005"/>
  <c r="G1003"/>
  <c r="I1000"/>
  <c r="H1000"/>
  <c r="G1000"/>
  <c r="I998"/>
  <c r="H998"/>
  <c r="G998"/>
  <c r="I995"/>
  <c r="H995"/>
  <c r="G995"/>
  <c r="I993"/>
  <c r="H993"/>
  <c r="G993"/>
  <c r="I990"/>
  <c r="H990"/>
  <c r="G990"/>
  <c r="I987"/>
  <c r="H987"/>
  <c r="G987"/>
  <c r="I984"/>
  <c r="H984"/>
  <c r="G984"/>
  <c r="I982"/>
  <c r="H982"/>
  <c r="G982"/>
  <c r="I979"/>
  <c r="H979"/>
  <c r="G979"/>
  <c r="I976"/>
  <c r="H976"/>
  <c r="G976"/>
  <c r="I972"/>
  <c r="H972"/>
  <c r="H968" s="1"/>
  <c r="G972"/>
  <c r="I964"/>
  <c r="H964"/>
  <c r="G964"/>
  <c r="I962"/>
  <c r="H962"/>
  <c r="G962"/>
  <c r="I952"/>
  <c r="I951" s="1"/>
  <c r="I950" s="1"/>
  <c r="I949" s="1"/>
  <c r="H952"/>
  <c r="H951" s="1"/>
  <c r="H950" s="1"/>
  <c r="H949" s="1"/>
  <c r="G952"/>
  <c r="G951" s="1"/>
  <c r="G950" s="1"/>
  <c r="G949" s="1"/>
  <c r="I947"/>
  <c r="I945" s="1"/>
  <c r="H947"/>
  <c r="H945" s="1"/>
  <c r="G947"/>
  <c r="G945" s="1"/>
  <c r="I943"/>
  <c r="I940" s="1"/>
  <c r="H943"/>
  <c r="H940" s="1"/>
  <c r="G943"/>
  <c r="G940" s="1"/>
  <c r="I937"/>
  <c r="H937"/>
  <c r="G937"/>
  <c r="I935"/>
  <c r="H935"/>
  <c r="G935"/>
  <c r="I933"/>
  <c r="H933"/>
  <c r="G933"/>
  <c r="I929"/>
  <c r="H929"/>
  <c r="G929"/>
  <c r="I927"/>
  <c r="H927"/>
  <c r="G927"/>
  <c r="I924"/>
  <c r="H924"/>
  <c r="G924"/>
  <c r="I920"/>
  <c r="H920"/>
  <c r="G920"/>
  <c r="I916"/>
  <c r="H916"/>
  <c r="G916"/>
  <c r="I913"/>
  <c r="I912" s="1"/>
  <c r="H913"/>
  <c r="H912" s="1"/>
  <c r="G913"/>
  <c r="G912" s="1"/>
  <c r="I910"/>
  <c r="H910"/>
  <c r="G910"/>
  <c r="I908"/>
  <c r="H908"/>
  <c r="G908"/>
  <c r="I902"/>
  <c r="H902"/>
  <c r="G902"/>
  <c r="I898"/>
  <c r="H898"/>
  <c r="G898"/>
  <c r="I884"/>
  <c r="H884"/>
  <c r="G884"/>
  <c r="I882"/>
  <c r="H882"/>
  <c r="G882"/>
  <c r="I879"/>
  <c r="H879"/>
  <c r="G879"/>
  <c r="I876"/>
  <c r="H876"/>
  <c r="G876"/>
  <c r="I871"/>
  <c r="H871"/>
  <c r="G871"/>
  <c r="I868"/>
  <c r="H868"/>
  <c r="G868"/>
  <c r="I862"/>
  <c r="I861" s="1"/>
  <c r="H862"/>
  <c r="H861" s="1"/>
  <c r="G862"/>
  <c r="G861" s="1"/>
  <c r="I852"/>
  <c r="I851" s="1"/>
  <c r="H852"/>
  <c r="H851" s="1"/>
  <c r="G852"/>
  <c r="G851" s="1"/>
  <c r="I846"/>
  <c r="H846"/>
  <c r="G846"/>
  <c r="I844"/>
  <c r="H844"/>
  <c r="G844"/>
  <c r="I842"/>
  <c r="H842"/>
  <c r="G842"/>
  <c r="I840"/>
  <c r="H840"/>
  <c r="G840"/>
  <c r="I838"/>
  <c r="H838"/>
  <c r="G838"/>
  <c r="I829"/>
  <c r="I828" s="1"/>
  <c r="H829"/>
  <c r="H828" s="1"/>
  <c r="G829"/>
  <c r="G828" s="1"/>
  <c r="I826"/>
  <c r="I825" s="1"/>
  <c r="H826"/>
  <c r="H825" s="1"/>
  <c r="G826"/>
  <c r="G825" s="1"/>
  <c r="I823"/>
  <c r="I822" s="1"/>
  <c r="H823"/>
  <c r="H822" s="1"/>
  <c r="G823"/>
  <c r="G822" s="1"/>
  <c r="I820"/>
  <c r="I819" s="1"/>
  <c r="H820"/>
  <c r="H819" s="1"/>
  <c r="G820"/>
  <c r="G819" s="1"/>
  <c r="I814"/>
  <c r="I813" s="1"/>
  <c r="H814"/>
  <c r="H813" s="1"/>
  <c r="G814"/>
  <c r="G813" s="1"/>
  <c r="I811"/>
  <c r="I810" s="1"/>
  <c r="H811"/>
  <c r="H810" s="1"/>
  <c r="G811"/>
  <c r="G810" s="1"/>
  <c r="I808"/>
  <c r="I807" s="1"/>
  <c r="H808"/>
  <c r="H807" s="1"/>
  <c r="G808"/>
  <c r="G807" s="1"/>
  <c r="I805"/>
  <c r="I804" s="1"/>
  <c r="H805"/>
  <c r="H804" s="1"/>
  <c r="G805"/>
  <c r="G804" s="1"/>
  <c r="H799"/>
  <c r="H798" s="1"/>
  <c r="I799"/>
  <c r="I798" s="1"/>
  <c r="G799"/>
  <c r="G798" s="1"/>
  <c r="I792"/>
  <c r="I791" s="1"/>
  <c r="I790" s="1"/>
  <c r="I789" s="1"/>
  <c r="I788" s="1"/>
  <c r="I787" s="1"/>
  <c r="H792"/>
  <c r="H791" s="1"/>
  <c r="H790" s="1"/>
  <c r="H789" s="1"/>
  <c r="H788" s="1"/>
  <c r="H787" s="1"/>
  <c r="G792"/>
  <c r="G791" s="1"/>
  <c r="G790" s="1"/>
  <c r="G789" s="1"/>
  <c r="G788" s="1"/>
  <c r="G787" s="1"/>
  <c r="I785"/>
  <c r="I784" s="1"/>
  <c r="I783" s="1"/>
  <c r="I782" s="1"/>
  <c r="I781" s="1"/>
  <c r="H785"/>
  <c r="H784" s="1"/>
  <c r="H783" s="1"/>
  <c r="H782" s="1"/>
  <c r="H781" s="1"/>
  <c r="G785"/>
  <c r="G784" s="1"/>
  <c r="G783" s="1"/>
  <c r="G782" s="1"/>
  <c r="G781" s="1"/>
  <c r="I767"/>
  <c r="H767"/>
  <c r="G767"/>
  <c r="I765"/>
  <c r="H765"/>
  <c r="G765"/>
  <c r="I763"/>
  <c r="H763"/>
  <c r="G763"/>
  <c r="I760"/>
  <c r="H760"/>
  <c r="G760"/>
  <c r="I757"/>
  <c r="H757"/>
  <c r="G757"/>
  <c r="G754" s="1"/>
  <c r="G753" s="1"/>
  <c r="I755"/>
  <c r="H755"/>
  <c r="I749"/>
  <c r="H749"/>
  <c r="G749"/>
  <c r="I741"/>
  <c r="I740" s="1"/>
  <c r="H741"/>
  <c r="H740" s="1"/>
  <c r="G741"/>
  <c r="G740" s="1"/>
  <c r="I744"/>
  <c r="I743" s="1"/>
  <c r="H744"/>
  <c r="H743" s="1"/>
  <c r="G744"/>
  <c r="G743" s="1"/>
  <c r="I737"/>
  <c r="H737"/>
  <c r="G737"/>
  <c r="I730"/>
  <c r="I729" s="1"/>
  <c r="H730"/>
  <c r="H729" s="1"/>
  <c r="G730"/>
  <c r="G729" s="1"/>
  <c r="I725"/>
  <c r="I724" s="1"/>
  <c r="I723" s="1"/>
  <c r="I722" s="1"/>
  <c r="I721" s="1"/>
  <c r="H725"/>
  <c r="H724" s="1"/>
  <c r="H723" s="1"/>
  <c r="H722" s="1"/>
  <c r="H721" s="1"/>
  <c r="G725"/>
  <c r="G724" s="1"/>
  <c r="G723" s="1"/>
  <c r="G722" s="1"/>
  <c r="G721" s="1"/>
  <c r="I718"/>
  <c r="I717" s="1"/>
  <c r="I1439" s="1"/>
  <c r="H718"/>
  <c r="H717" s="1"/>
  <c r="H1439" s="1"/>
  <c r="G718"/>
  <c r="G717" s="1"/>
  <c r="G1439" s="1"/>
  <c r="I714"/>
  <c r="H714"/>
  <c r="G714"/>
  <c r="I711"/>
  <c r="H711"/>
  <c r="G711"/>
  <c r="I708"/>
  <c r="H708"/>
  <c r="G708"/>
  <c r="I703"/>
  <c r="I702" s="1"/>
  <c r="I701" s="1"/>
  <c r="H703"/>
  <c r="H702" s="1"/>
  <c r="H701" s="1"/>
  <c r="G703"/>
  <c r="G702" s="1"/>
  <c r="G701" s="1"/>
  <c r="I699"/>
  <c r="I698" s="1"/>
  <c r="I697" s="1"/>
  <c r="I696" s="1"/>
  <c r="H699"/>
  <c r="H698" s="1"/>
  <c r="H697" s="1"/>
  <c r="H696" s="1"/>
  <c r="G699"/>
  <c r="G698" s="1"/>
  <c r="G697" s="1"/>
  <c r="G696" s="1"/>
  <c r="I694"/>
  <c r="I693" s="1"/>
  <c r="I692" s="1"/>
  <c r="H694"/>
  <c r="H693" s="1"/>
  <c r="H692" s="1"/>
  <c r="G694"/>
  <c r="G693" s="1"/>
  <c r="G692" s="1"/>
  <c r="I689"/>
  <c r="I688" s="1"/>
  <c r="H689"/>
  <c r="H688" s="1"/>
  <c r="G689"/>
  <c r="G688" s="1"/>
  <c r="I685"/>
  <c r="I684" s="1"/>
  <c r="H685"/>
  <c r="H684" s="1"/>
  <c r="G684"/>
  <c r="I680"/>
  <c r="I679" s="1"/>
  <c r="I678" s="1"/>
  <c r="H680"/>
  <c r="H679" s="1"/>
  <c r="H678" s="1"/>
  <c r="G680"/>
  <c r="G679" s="1"/>
  <c r="G678" s="1"/>
  <c r="I675"/>
  <c r="H675"/>
  <c r="G675"/>
  <c r="G671"/>
  <c r="I669"/>
  <c r="H669"/>
  <c r="G669"/>
  <c r="I667"/>
  <c r="H667"/>
  <c r="G667"/>
  <c r="I665"/>
  <c r="H665"/>
  <c r="G665"/>
  <c r="I658"/>
  <c r="H658"/>
  <c r="G658"/>
  <c r="I655"/>
  <c r="H655"/>
  <c r="G655"/>
  <c r="I652"/>
  <c r="H652"/>
  <c r="G652"/>
  <c r="I649"/>
  <c r="H649"/>
  <c r="G649"/>
  <c r="I646"/>
  <c r="H646"/>
  <c r="G646"/>
  <c r="I643"/>
  <c r="H643"/>
  <c r="G643"/>
  <c r="I640"/>
  <c r="H640"/>
  <c r="G640"/>
  <c r="I637"/>
  <c r="H637"/>
  <c r="G637"/>
  <c r="I634"/>
  <c r="H634"/>
  <c r="G634"/>
  <c r="I631"/>
  <c r="H631"/>
  <c r="G631"/>
  <c r="I628"/>
  <c r="H628"/>
  <c r="G628"/>
  <c r="I625"/>
  <c r="H625"/>
  <c r="G625"/>
  <c r="I622"/>
  <c r="H622"/>
  <c r="G622"/>
  <c r="I619"/>
  <c r="H619"/>
  <c r="G619"/>
  <c r="I614"/>
  <c r="I613" s="1"/>
  <c r="I612" s="1"/>
  <c r="H614"/>
  <c r="H613" s="1"/>
  <c r="H612" s="1"/>
  <c r="G614"/>
  <c r="G613" s="1"/>
  <c r="G612" s="1"/>
  <c r="I609"/>
  <c r="I608" s="1"/>
  <c r="I607" s="1"/>
  <c r="I606" s="1"/>
  <c r="I605" s="1"/>
  <c r="I604" s="1"/>
  <c r="H609"/>
  <c r="H608" s="1"/>
  <c r="H607" s="1"/>
  <c r="H606" s="1"/>
  <c r="H605" s="1"/>
  <c r="H604" s="1"/>
  <c r="G609"/>
  <c r="G608" s="1"/>
  <c r="G607" s="1"/>
  <c r="G606" s="1"/>
  <c r="G605" s="1"/>
  <c r="G604" s="1"/>
  <c r="I600"/>
  <c r="I599" s="1"/>
  <c r="I598" s="1"/>
  <c r="I597" s="1"/>
  <c r="I596" s="1"/>
  <c r="H600"/>
  <c r="H599" s="1"/>
  <c r="H598" s="1"/>
  <c r="H597" s="1"/>
  <c r="H596" s="1"/>
  <c r="G600"/>
  <c r="G599" s="1"/>
  <c r="G598" s="1"/>
  <c r="G597" s="1"/>
  <c r="G596" s="1"/>
  <c r="I594"/>
  <c r="I593" s="1"/>
  <c r="H594"/>
  <c r="H593" s="1"/>
  <c r="G594"/>
  <c r="G593" s="1"/>
  <c r="I591"/>
  <c r="I590" s="1"/>
  <c r="I589" s="1"/>
  <c r="I588" s="1"/>
  <c r="H591"/>
  <c r="H590" s="1"/>
  <c r="H589" s="1"/>
  <c r="H588" s="1"/>
  <c r="G591"/>
  <c r="G590" s="1"/>
  <c r="G589" s="1"/>
  <c r="G588" s="1"/>
  <c r="I585"/>
  <c r="H585"/>
  <c r="G585"/>
  <c r="G584" s="1"/>
  <c r="G583" s="1"/>
  <c r="I578"/>
  <c r="I577" s="1"/>
  <c r="I576" s="1"/>
  <c r="I575" s="1"/>
  <c r="H578"/>
  <c r="H577" s="1"/>
  <c r="H576" s="1"/>
  <c r="H575" s="1"/>
  <c r="G578"/>
  <c r="G577" s="1"/>
  <c r="G576" s="1"/>
  <c r="G575" s="1"/>
  <c r="I573"/>
  <c r="I572" s="1"/>
  <c r="I571" s="1"/>
  <c r="I570" s="1"/>
  <c r="H573"/>
  <c r="H572" s="1"/>
  <c r="H571" s="1"/>
  <c r="H570" s="1"/>
  <c r="G573"/>
  <c r="G572" s="1"/>
  <c r="G571" s="1"/>
  <c r="G570" s="1"/>
  <c r="I568"/>
  <c r="I567" s="1"/>
  <c r="I566" s="1"/>
  <c r="H568"/>
  <c r="H567" s="1"/>
  <c r="H566" s="1"/>
  <c r="G568"/>
  <c r="G567" s="1"/>
  <c r="G566" s="1"/>
  <c r="I564"/>
  <c r="I563" s="1"/>
  <c r="H564"/>
  <c r="H563" s="1"/>
  <c r="G564"/>
  <c r="G563" s="1"/>
  <c r="I560"/>
  <c r="H560"/>
  <c r="G560"/>
  <c r="I558"/>
  <c r="H558"/>
  <c r="G558"/>
  <c r="I555"/>
  <c r="H555"/>
  <c r="G555"/>
  <c r="I551"/>
  <c r="I550" s="1"/>
  <c r="I549" s="1"/>
  <c r="H551"/>
  <c r="H550" s="1"/>
  <c r="H549" s="1"/>
  <c r="G551"/>
  <c r="G550" s="1"/>
  <c r="G549" s="1"/>
  <c r="I546"/>
  <c r="I545" s="1"/>
  <c r="I544" s="1"/>
  <c r="H546"/>
  <c r="H545" s="1"/>
  <c r="H544" s="1"/>
  <c r="G546"/>
  <c r="G545" s="1"/>
  <c r="G544" s="1"/>
  <c r="I540"/>
  <c r="I538" s="1"/>
  <c r="I537" s="1"/>
  <c r="I536" s="1"/>
  <c r="H540"/>
  <c r="H538" s="1"/>
  <c r="H537" s="1"/>
  <c r="H536" s="1"/>
  <c r="G540"/>
  <c r="G538" s="1"/>
  <c r="G537" s="1"/>
  <c r="G536" s="1"/>
  <c r="G534"/>
  <c r="G533" s="1"/>
  <c r="G532" s="1"/>
  <c r="I530"/>
  <c r="I529" s="1"/>
  <c r="H530"/>
  <c r="H529" s="1"/>
  <c r="G530"/>
  <c r="G529" s="1"/>
  <c r="G521"/>
  <c r="I520"/>
  <c r="I519" s="1"/>
  <c r="I518" s="1"/>
  <c r="H520"/>
  <c r="H519" s="1"/>
  <c r="H518" s="1"/>
  <c r="G520"/>
  <c r="G519" s="1"/>
  <c r="G518" s="1"/>
  <c r="I516"/>
  <c r="G516"/>
  <c r="I514"/>
  <c r="H514"/>
  <c r="G514"/>
  <c r="I510"/>
  <c r="I509" s="1"/>
  <c r="I508" s="1"/>
  <c r="H510"/>
  <c r="H509" s="1"/>
  <c r="H508" s="1"/>
  <c r="G510"/>
  <c r="G509" s="1"/>
  <c r="G508" s="1"/>
  <c r="I504"/>
  <c r="I503" s="1"/>
  <c r="I502" s="1"/>
  <c r="H504"/>
  <c r="H503" s="1"/>
  <c r="H502" s="1"/>
  <c r="G504"/>
  <c r="G503" s="1"/>
  <c r="G502" s="1"/>
  <c r="I500"/>
  <c r="I497" s="1"/>
  <c r="I496" s="1"/>
  <c r="H500"/>
  <c r="H497" s="1"/>
  <c r="H496" s="1"/>
  <c r="G500"/>
  <c r="G497" s="1"/>
  <c r="G496" s="1"/>
  <c r="I498"/>
  <c r="H498"/>
  <c r="G498"/>
  <c r="I493"/>
  <c r="I492" s="1"/>
  <c r="I491" s="1"/>
  <c r="H493"/>
  <c r="H492" s="1"/>
  <c r="H491" s="1"/>
  <c r="G493"/>
  <c r="G492" s="1"/>
  <c r="G491" s="1"/>
  <c r="I489"/>
  <c r="H489"/>
  <c r="G489"/>
  <c r="I487"/>
  <c r="I486" s="1"/>
  <c r="H487"/>
  <c r="H486" s="1"/>
  <c r="G487"/>
  <c r="G486" s="1"/>
  <c r="I484"/>
  <c r="I483" s="1"/>
  <c r="H484"/>
  <c r="H483" s="1"/>
  <c r="G484"/>
  <c r="G483" s="1"/>
  <c r="I481"/>
  <c r="I480" s="1"/>
  <c r="H481"/>
  <c r="H480" s="1"/>
  <c r="G481"/>
  <c r="G480" s="1"/>
  <c r="I478"/>
  <c r="I477" s="1"/>
  <c r="I476" s="1"/>
  <c r="H478"/>
  <c r="H477" s="1"/>
  <c r="H476" s="1"/>
  <c r="G478"/>
  <c r="G477" s="1"/>
  <c r="G476" s="1"/>
  <c r="I474"/>
  <c r="I473" s="1"/>
  <c r="I472" s="1"/>
  <c r="H474"/>
  <c r="H473" s="1"/>
  <c r="H472" s="1"/>
  <c r="G474"/>
  <c r="G473" s="1"/>
  <c r="G472" s="1"/>
  <c r="G470"/>
  <c r="G469" s="1"/>
  <c r="I467"/>
  <c r="I466" s="1"/>
  <c r="H467"/>
  <c r="H466" s="1"/>
  <c r="G467"/>
  <c r="G466" s="1"/>
  <c r="I463"/>
  <c r="I462" s="1"/>
  <c r="I461" s="1"/>
  <c r="H463"/>
  <c r="H462" s="1"/>
  <c r="H461" s="1"/>
  <c r="G463"/>
  <c r="G462" s="1"/>
  <c r="G461" s="1"/>
  <c r="I456"/>
  <c r="H456"/>
  <c r="G456"/>
  <c r="I452"/>
  <c r="H452"/>
  <c r="G452"/>
  <c r="G445"/>
  <c r="G444" s="1"/>
  <c r="G443" s="1"/>
  <c r="I445"/>
  <c r="I444" s="1"/>
  <c r="I443" s="1"/>
  <c r="H445"/>
  <c r="H444" s="1"/>
  <c r="H443" s="1"/>
  <c r="I439"/>
  <c r="I438" s="1"/>
  <c r="H439"/>
  <c r="H438" s="1"/>
  <c r="G439"/>
  <c r="G438" s="1"/>
  <c r="I436"/>
  <c r="I435" s="1"/>
  <c r="I434" s="1"/>
  <c r="H436"/>
  <c r="H435" s="1"/>
  <c r="H434" s="1"/>
  <c r="G436"/>
  <c r="G435" s="1"/>
  <c r="G434" s="1"/>
  <c r="I432"/>
  <c r="I431" s="1"/>
  <c r="H432"/>
  <c r="H431" s="1"/>
  <c r="G432"/>
  <c r="G431" s="1"/>
  <c r="I429"/>
  <c r="I427" s="1"/>
  <c r="I426" s="1"/>
  <c r="H429"/>
  <c r="H427" s="1"/>
  <c r="H426" s="1"/>
  <c r="G429"/>
  <c r="G427" s="1"/>
  <c r="G426" s="1"/>
  <c r="I424"/>
  <c r="I423" s="1"/>
  <c r="H424"/>
  <c r="H423" s="1"/>
  <c r="G424"/>
  <c r="G423" s="1"/>
  <c r="I420"/>
  <c r="I419" s="1"/>
  <c r="H420"/>
  <c r="H419" s="1"/>
  <c r="G420"/>
  <c r="G419" s="1"/>
  <c r="I414"/>
  <c r="I413" s="1"/>
  <c r="H414"/>
  <c r="H413" s="1"/>
  <c r="G414"/>
  <c r="G413" s="1"/>
  <c r="I411"/>
  <c r="I410" s="1"/>
  <c r="H411"/>
  <c r="H410" s="1"/>
  <c r="G411"/>
  <c r="G410" s="1"/>
  <c r="I408"/>
  <c r="I407" s="1"/>
  <c r="H408"/>
  <c r="H407" s="1"/>
  <c r="G408"/>
  <c r="G407" s="1"/>
  <c r="I405"/>
  <c r="H405"/>
  <c r="G405"/>
  <c r="I403"/>
  <c r="H403"/>
  <c r="G403"/>
  <c r="I401"/>
  <c r="H401"/>
  <c r="G401"/>
  <c r="G398"/>
  <c r="I396"/>
  <c r="H396"/>
  <c r="G396"/>
  <c r="I394"/>
  <c r="H394"/>
  <c r="G394"/>
  <c r="I392"/>
  <c r="H392"/>
  <c r="G392"/>
  <c r="I389"/>
  <c r="I388" s="1"/>
  <c r="H389"/>
  <c r="H388" s="1"/>
  <c r="G389"/>
  <c r="G388" s="1"/>
  <c r="I385"/>
  <c r="H385"/>
  <c r="G385"/>
  <c r="G381"/>
  <c r="G380" s="1"/>
  <c r="I378"/>
  <c r="I375" s="1"/>
  <c r="H378"/>
  <c r="H375" s="1"/>
  <c r="G378"/>
  <c r="G375" s="1"/>
  <c r="I376"/>
  <c r="H376"/>
  <c r="G376"/>
  <c r="G373"/>
  <c r="G371"/>
  <c r="G369"/>
  <c r="G367"/>
  <c r="G365"/>
  <c r="G363"/>
  <c r="G361"/>
  <c r="G359"/>
  <c r="I357"/>
  <c r="H357"/>
  <c r="G357"/>
  <c r="I355"/>
  <c r="H355"/>
  <c r="G355"/>
  <c r="I353"/>
  <c r="H353"/>
  <c r="G353"/>
  <c r="I351"/>
  <c r="H351"/>
  <c r="G351"/>
  <c r="I349"/>
  <c r="H349"/>
  <c r="G349"/>
  <c r="I347"/>
  <c r="H347"/>
  <c r="G347"/>
  <c r="I340"/>
  <c r="I339" s="1"/>
  <c r="H340"/>
  <c r="H339" s="1"/>
  <c r="G340"/>
  <c r="G339" s="1"/>
  <c r="I337"/>
  <c r="I335" s="1"/>
  <c r="I334" s="1"/>
  <c r="H337"/>
  <c r="H335" s="1"/>
  <c r="H334" s="1"/>
  <c r="G337"/>
  <c r="G335" s="1"/>
  <c r="G334" s="1"/>
  <c r="I331"/>
  <c r="I330" s="1"/>
  <c r="H331"/>
  <c r="H330" s="1"/>
  <c r="G331"/>
  <c r="G330" s="1"/>
  <c r="I328"/>
  <c r="H328"/>
  <c r="G328"/>
  <c r="I326"/>
  <c r="H326"/>
  <c r="G326"/>
  <c r="G323"/>
  <c r="G322" s="1"/>
  <c r="I322"/>
  <c r="H322"/>
  <c r="I320"/>
  <c r="H320"/>
  <c r="G320"/>
  <c r="I318"/>
  <c r="H318"/>
  <c r="G318"/>
  <c r="I314"/>
  <c r="I312" s="1"/>
  <c r="H314"/>
  <c r="H312" s="1"/>
  <c r="G314"/>
  <c r="G312" s="1"/>
  <c r="I310"/>
  <c r="I308" s="1"/>
  <c r="H310"/>
  <c r="H308" s="1"/>
  <c r="G310"/>
  <c r="G308" s="1"/>
  <c r="I304"/>
  <c r="I303" s="1"/>
  <c r="H304"/>
  <c r="H303" s="1"/>
  <c r="G304"/>
  <c r="G303" s="1"/>
  <c r="I300"/>
  <c r="I299" s="1"/>
  <c r="H300"/>
  <c r="H299" s="1"/>
  <c r="G300"/>
  <c r="G299" s="1"/>
  <c r="H1087" l="1"/>
  <c r="I968"/>
  <c r="I1403"/>
  <c r="G759"/>
  <c r="I759"/>
  <c r="H1403"/>
  <c r="H759"/>
  <c r="H736"/>
  <c r="H728" s="1"/>
  <c r="I736"/>
  <c r="G1403"/>
  <c r="G1238"/>
  <c r="G1229" s="1"/>
  <c r="G1228" s="1"/>
  <c r="G1227" s="1"/>
  <c r="G736"/>
  <c r="G728" s="1"/>
  <c r="H1442"/>
  <c r="G1442"/>
  <c r="I1442"/>
  <c r="I1238"/>
  <c r="H1238"/>
  <c r="H1229" s="1"/>
  <c r="H1228" s="1"/>
  <c r="H1227" s="1"/>
  <c r="H1136"/>
  <c r="I1136"/>
  <c r="H664"/>
  <c r="G1136"/>
  <c r="I834"/>
  <c r="I833" s="1"/>
  <c r="I832" s="1"/>
  <c r="G897"/>
  <c r="I1103"/>
  <c r="G1074"/>
  <c r="G1090"/>
  <c r="G1087" s="1"/>
  <c r="H1074"/>
  <c r="G1103"/>
  <c r="I1074"/>
  <c r="H897"/>
  <c r="I1030"/>
  <c r="I1441" s="1"/>
  <c r="G1030"/>
  <c r="G1441" s="1"/>
  <c r="H1030"/>
  <c r="H1441" s="1"/>
  <c r="G834"/>
  <c r="G833" s="1"/>
  <c r="G832" s="1"/>
  <c r="I897"/>
  <c r="I1416"/>
  <c r="H834"/>
  <c r="H833" s="1"/>
  <c r="H832" s="1"/>
  <c r="H1416"/>
  <c r="G1393"/>
  <c r="G1345"/>
  <c r="I1350"/>
  <c r="H780"/>
  <c r="I780"/>
  <c r="G780"/>
  <c r="G664"/>
  <c r="H1393"/>
  <c r="I664"/>
  <c r="I1393"/>
  <c r="G1398"/>
  <c r="I1115"/>
  <c r="I1114" s="1"/>
  <c r="I1113" s="1"/>
  <c r="G1154"/>
  <c r="G1282"/>
  <c r="G1281" s="1"/>
  <c r="H961"/>
  <c r="H960" s="1"/>
  <c r="G1007"/>
  <c r="H1096"/>
  <c r="H1095" s="1"/>
  <c r="H1094" s="1"/>
  <c r="I850"/>
  <c r="H939"/>
  <c r="G961"/>
  <c r="G960" s="1"/>
  <c r="H1154"/>
  <c r="G1176"/>
  <c r="G1164" s="1"/>
  <c r="I1204"/>
  <c r="I1203" s="1"/>
  <c r="I1202" s="1"/>
  <c r="I1191" s="1"/>
  <c r="I1190" s="1"/>
  <c r="H1282"/>
  <c r="H1281" s="1"/>
  <c r="I451"/>
  <c r="I450" s="1"/>
  <c r="I449" s="1"/>
  <c r="I442" s="1"/>
  <c r="H754"/>
  <c r="H753" s="1"/>
  <c r="I707"/>
  <c r="I706" s="1"/>
  <c r="I705" s="1"/>
  <c r="H707"/>
  <c r="H706" s="1"/>
  <c r="H705" s="1"/>
  <c r="G707"/>
  <c r="G706" s="1"/>
  <c r="G705" s="1"/>
  <c r="H1369"/>
  <c r="G451"/>
  <c r="G450" s="1"/>
  <c r="G449" s="1"/>
  <c r="G442" s="1"/>
  <c r="I1176"/>
  <c r="I1164" s="1"/>
  <c r="H1398"/>
  <c r="G1002"/>
  <c r="G968" s="1"/>
  <c r="H1103"/>
  <c r="I1320"/>
  <c r="H451"/>
  <c r="H450" s="1"/>
  <c r="H449" s="1"/>
  <c r="H442" s="1"/>
  <c r="I1007"/>
  <c r="I325"/>
  <c r="H513"/>
  <c r="H512" s="1"/>
  <c r="H507" s="1"/>
  <c r="H506" s="1"/>
  <c r="H867"/>
  <c r="H1440" s="1"/>
  <c r="G932"/>
  <c r="G931" s="1"/>
  <c r="I1154"/>
  <c r="H1296"/>
  <c r="I1398"/>
  <c r="I818"/>
  <c r="G875"/>
  <c r="G874" s="1"/>
  <c r="G873" s="1"/>
  <c r="G915"/>
  <c r="H932"/>
  <c r="H931" s="1"/>
  <c r="I528"/>
  <c r="I527" s="1"/>
  <c r="I728"/>
  <c r="H1176"/>
  <c r="H1164" s="1"/>
  <c r="H1204"/>
  <c r="H1203" s="1"/>
  <c r="H1202" s="1"/>
  <c r="H1191" s="1"/>
  <c r="H1190" s="1"/>
  <c r="I1215"/>
  <c r="I1214" s="1"/>
  <c r="I1213" s="1"/>
  <c r="I513"/>
  <c r="I512" s="1"/>
  <c r="I507" s="1"/>
  <c r="I506" s="1"/>
  <c r="I495"/>
  <c r="H587"/>
  <c r="H582" s="1"/>
  <c r="H581" s="1"/>
  <c r="G317"/>
  <c r="G316" s="1"/>
  <c r="I915"/>
  <c r="I932"/>
  <c r="I931" s="1"/>
  <c r="G1204"/>
  <c r="G1203" s="1"/>
  <c r="G1202" s="1"/>
  <c r="G1191" s="1"/>
  <c r="G1190" s="1"/>
  <c r="H345"/>
  <c r="H343" s="1"/>
  <c r="H342" s="1"/>
  <c r="I345"/>
  <c r="I343" s="1"/>
  <c r="I342" s="1"/>
  <c r="I422"/>
  <c r="I418" s="1"/>
  <c r="H528"/>
  <c r="H527" s="1"/>
  <c r="I961"/>
  <c r="I960" s="1"/>
  <c r="I1015"/>
  <c r="I1096"/>
  <c r="I1095" s="1"/>
  <c r="I1094" s="1"/>
  <c r="I1369"/>
  <c r="G1369"/>
  <c r="G422"/>
  <c r="G418" s="1"/>
  <c r="H465"/>
  <c r="H460" s="1"/>
  <c r="H495"/>
  <c r="G513"/>
  <c r="G512" s="1"/>
  <c r="G507" s="1"/>
  <c r="G506" s="1"/>
  <c r="H850"/>
  <c r="I907"/>
  <c r="G1015"/>
  <c r="H1115"/>
  <c r="H1114" s="1"/>
  <c r="H1113" s="1"/>
  <c r="G1350"/>
  <c r="H1350"/>
  <c r="G391"/>
  <c r="H384"/>
  <c r="H383" s="1"/>
  <c r="G384"/>
  <c r="G383" s="1"/>
  <c r="H307"/>
  <c r="H306" s="1"/>
  <c r="I307"/>
  <c r="I306" s="1"/>
  <c r="G307"/>
  <c r="G306" s="1"/>
  <c r="H317"/>
  <c r="H316" s="1"/>
  <c r="I317"/>
  <c r="I316" s="1"/>
  <c r="G325"/>
  <c r="H325"/>
  <c r="G345"/>
  <c r="G343" s="1"/>
  <c r="G342" s="1"/>
  <c r="I384"/>
  <c r="I383" s="1"/>
  <c r="H391"/>
  <c r="I391"/>
  <c r="H400"/>
  <c r="G400"/>
  <c r="I400"/>
  <c r="H422"/>
  <c r="H418" s="1"/>
  <c r="G465"/>
  <c r="G460" s="1"/>
  <c r="G554"/>
  <c r="G553" s="1"/>
  <c r="G543" s="1"/>
  <c r="G542" s="1"/>
  <c r="I554"/>
  <c r="I553" s="1"/>
  <c r="I543" s="1"/>
  <c r="I542" s="1"/>
  <c r="H554"/>
  <c r="H553" s="1"/>
  <c r="H543" s="1"/>
  <c r="H542" s="1"/>
  <c r="G587"/>
  <c r="G582" s="1"/>
  <c r="G581" s="1"/>
  <c r="I618"/>
  <c r="I617" s="1"/>
  <c r="G618"/>
  <c r="G617" s="1"/>
  <c r="H618"/>
  <c r="H617" s="1"/>
  <c r="I683"/>
  <c r="I754"/>
  <c r="I753" s="1"/>
  <c r="G752"/>
  <c r="I797"/>
  <c r="G850"/>
  <c r="G867"/>
  <c r="I867"/>
  <c r="H875"/>
  <c r="H874" s="1"/>
  <c r="H873" s="1"/>
  <c r="I875"/>
  <c r="I874" s="1"/>
  <c r="I873" s="1"/>
  <c r="G907"/>
  <c r="H907"/>
  <c r="H915"/>
  <c r="G939"/>
  <c r="I939"/>
  <c r="H1007"/>
  <c r="H1015"/>
  <c r="H1043"/>
  <c r="G1096"/>
  <c r="G1095" s="1"/>
  <c r="G1094" s="1"/>
  <c r="G1115"/>
  <c r="G1114" s="1"/>
  <c r="G1113" s="1"/>
  <c r="I1229"/>
  <c r="I1228" s="1"/>
  <c r="I1227" s="1"/>
  <c r="I1282"/>
  <c r="I1281" s="1"/>
  <c r="I1296"/>
  <c r="G1320"/>
  <c r="H1320"/>
  <c r="G1416"/>
  <c r="I465"/>
  <c r="I460" s="1"/>
  <c r="G528"/>
  <c r="G527" s="1"/>
  <c r="G495"/>
  <c r="I587"/>
  <c r="I582" s="1"/>
  <c r="I581" s="1"/>
  <c r="G797"/>
  <c r="G818"/>
  <c r="I1043"/>
  <c r="G683"/>
  <c r="H818"/>
  <c r="H683"/>
  <c r="H797"/>
  <c r="G1296"/>
  <c r="G1216"/>
  <c r="H1216"/>
  <c r="I663" l="1"/>
  <c r="I662" s="1"/>
  <c r="I661" s="1"/>
  <c r="I616" s="1"/>
  <c r="F46" i="3" s="1"/>
  <c r="G663" i="1"/>
  <c r="G662" s="1"/>
  <c r="G661" s="1"/>
  <c r="G616" s="1"/>
  <c r="D46" i="3" s="1"/>
  <c r="H663" i="1"/>
  <c r="H662" s="1"/>
  <c r="H661" s="1"/>
  <c r="H616" s="1"/>
  <c r="E46" i="3" s="1"/>
  <c r="G727" i="1"/>
  <c r="H1295"/>
  <c r="H1272" s="1"/>
  <c r="G967"/>
  <c r="G966" s="1"/>
  <c r="G954" s="1"/>
  <c r="H967"/>
  <c r="H966" s="1"/>
  <c r="H954" s="1"/>
  <c r="I1295"/>
  <c r="I1272" s="1"/>
  <c r="I967"/>
  <c r="I966" s="1"/>
  <c r="I954" s="1"/>
  <c r="G1135"/>
  <c r="G1134" s="1"/>
  <c r="G1133" s="1"/>
  <c r="G1295"/>
  <c r="G1272" s="1"/>
  <c r="I860"/>
  <c r="I859" s="1"/>
  <c r="I858" s="1"/>
  <c r="I1440"/>
  <c r="H1135"/>
  <c r="H1134" s="1"/>
  <c r="H1133" s="1"/>
  <c r="I1135"/>
  <c r="I1134" s="1"/>
  <c r="I1133" s="1"/>
  <c r="H860"/>
  <c r="H859" s="1"/>
  <c r="H858" s="1"/>
  <c r="G860"/>
  <c r="G859" s="1"/>
  <c r="G858" s="1"/>
  <c r="G1440"/>
  <c r="I796"/>
  <c r="I795" s="1"/>
  <c r="H1368"/>
  <c r="H1367" s="1"/>
  <c r="I1073"/>
  <c r="I1072" s="1"/>
  <c r="I831"/>
  <c r="H831"/>
  <c r="F822" i="2"/>
  <c r="I896" i="1"/>
  <c r="I895" s="1"/>
  <c r="I889" s="1"/>
  <c r="H1073"/>
  <c r="H1072" s="1"/>
  <c r="G822" i="2"/>
  <c r="H822"/>
  <c r="I1102" i="1"/>
  <c r="H752"/>
  <c r="H727" s="1"/>
  <c r="G896"/>
  <c r="G895" s="1"/>
  <c r="G889" s="1"/>
  <c r="I298"/>
  <c r="I752"/>
  <c r="I727" s="1"/>
  <c r="I1368"/>
  <c r="I1367" s="1"/>
  <c r="H896"/>
  <c r="H895" s="1"/>
  <c r="H889" s="1"/>
  <c r="G1102"/>
  <c r="G1073"/>
  <c r="G1072" s="1"/>
  <c r="G1368"/>
  <c r="G1367" s="1"/>
  <c r="H333"/>
  <c r="G298"/>
  <c r="H298"/>
  <c r="I333"/>
  <c r="G333"/>
  <c r="G796"/>
  <c r="G795" s="1"/>
  <c r="G831"/>
  <c r="H1102"/>
  <c r="H796"/>
  <c r="H795" s="1"/>
  <c r="H1271" l="1"/>
  <c r="H1226" s="1"/>
  <c r="I794"/>
  <c r="I779" s="1"/>
  <c r="H801" i="2" s="1"/>
  <c r="H794" i="1"/>
  <c r="H779" s="1"/>
  <c r="G801" i="2" s="1"/>
  <c r="G1271" i="1"/>
  <c r="G1226" s="1"/>
  <c r="I1271"/>
  <c r="I1226" s="1"/>
  <c r="G603"/>
  <c r="G580" s="1"/>
  <c r="H888"/>
  <c r="H887" s="1"/>
  <c r="H603"/>
  <c r="H580" s="1"/>
  <c r="I888"/>
  <c r="I887" s="1"/>
  <c r="I603"/>
  <c r="I580" s="1"/>
  <c r="G888"/>
  <c r="G887" s="1"/>
  <c r="G794"/>
  <c r="G779" s="1"/>
  <c r="F801" i="2" s="1"/>
  <c r="I237" i="1" l="1"/>
  <c r="H237"/>
  <c r="G283"/>
  <c r="G271"/>
  <c r="G208"/>
  <c r="G184" i="2"/>
  <c r="G183" s="1"/>
  <c r="H184"/>
  <c r="H183" s="1"/>
  <c r="F184"/>
  <c r="F183" s="1"/>
  <c r="G182"/>
  <c r="G181" s="1"/>
  <c r="H182"/>
  <c r="H181" s="1"/>
  <c r="G179"/>
  <c r="G178" s="1"/>
  <c r="H179"/>
  <c r="H178" s="1"/>
  <c r="G177"/>
  <c r="G176" s="1"/>
  <c r="H177"/>
  <c r="H176" s="1"/>
  <c r="G175"/>
  <c r="G174" s="1"/>
  <c r="H175"/>
  <c r="H174" s="1"/>
  <c r="F175"/>
  <c r="F174" s="1"/>
  <c r="G190" i="1"/>
  <c r="F182" i="2" s="1"/>
  <c r="F181" s="1"/>
  <c r="H189" i="1"/>
  <c r="I189"/>
  <c r="H191"/>
  <c r="I191"/>
  <c r="G191"/>
  <c r="G189" l="1"/>
  <c r="G188" s="1"/>
  <c r="I188"/>
  <c r="F180" i="2"/>
  <c r="H180"/>
  <c r="G180"/>
  <c r="H188" i="1"/>
  <c r="G185" l="1"/>
  <c r="F177" i="2" s="1"/>
  <c r="F176" s="1"/>
  <c r="G187" i="1"/>
  <c r="F179" i="2" s="1"/>
  <c r="F178" s="1"/>
  <c r="I170" i="1"/>
  <c r="I169" s="1"/>
  <c r="H316" i="2" s="1"/>
  <c r="H170" i="1"/>
  <c r="H169" s="1"/>
  <c r="G316" i="2" s="1"/>
  <c r="G170" i="1"/>
  <c r="G168" s="1"/>
  <c r="H168" l="1"/>
  <c r="I168"/>
  <c r="G169"/>
  <c r="F316" i="2" s="1"/>
  <c r="G910" l="1"/>
  <c r="H910"/>
  <c r="F910"/>
  <c r="F436" l="1"/>
  <c r="G234" l="1"/>
  <c r="H234"/>
  <c r="F234"/>
  <c r="G237"/>
  <c r="H237"/>
  <c r="F237"/>
  <c r="G240"/>
  <c r="H240"/>
  <c r="F240"/>
  <c r="G243"/>
  <c r="H243"/>
  <c r="F243"/>
  <c r="G246"/>
  <c r="H246"/>
  <c r="F246"/>
  <c r="G251"/>
  <c r="H251"/>
  <c r="F251"/>
  <c r="I231" i="1"/>
  <c r="H231"/>
  <c r="G231"/>
  <c r="I229"/>
  <c r="H229"/>
  <c r="G229"/>
  <c r="I227"/>
  <c r="H227"/>
  <c r="G227"/>
  <c r="I225"/>
  <c r="H225"/>
  <c r="G225"/>
  <c r="I223"/>
  <c r="H223"/>
  <c r="G223"/>
  <c r="I221"/>
  <c r="H221"/>
  <c r="G221"/>
  <c r="G227" i="2" l="1"/>
  <c r="H227"/>
  <c r="F227"/>
  <c r="G224"/>
  <c r="H224"/>
  <c r="F224"/>
  <c r="G221"/>
  <c r="H221"/>
  <c r="F221"/>
  <c r="G218"/>
  <c r="H218"/>
  <c r="F218"/>
  <c r="I219" i="1"/>
  <c r="H219"/>
  <c r="G219"/>
  <c r="I217"/>
  <c r="H217"/>
  <c r="G217"/>
  <c r="I215"/>
  <c r="H215"/>
  <c r="G215"/>
  <c r="I213"/>
  <c r="H213"/>
  <c r="G213"/>
  <c r="H212" l="1"/>
  <c r="H210" s="1"/>
  <c r="I212"/>
  <c r="I210" s="1"/>
  <c r="G212"/>
  <c r="G210" s="1"/>
  <c r="F475" i="2"/>
  <c r="F476"/>
  <c r="G747"/>
  <c r="H747"/>
  <c r="G749"/>
  <c r="H749"/>
  <c r="F749"/>
  <c r="F748" s="1"/>
  <c r="F747" s="1"/>
  <c r="G591"/>
  <c r="H591"/>
  <c r="G593"/>
  <c r="H593"/>
  <c r="F593"/>
  <c r="F591"/>
  <c r="G586"/>
  <c r="H586"/>
  <c r="G587"/>
  <c r="H587"/>
  <c r="F586"/>
  <c r="F587"/>
  <c r="G641"/>
  <c r="G640" s="1"/>
  <c r="H641"/>
  <c r="H640" s="1"/>
  <c r="F641"/>
  <c r="F640" s="1"/>
  <c r="G643"/>
  <c r="G642" s="1"/>
  <c r="H643"/>
  <c r="H642" s="1"/>
  <c r="F643"/>
  <c r="F642" s="1"/>
  <c r="F474" l="1"/>
  <c r="F473" s="1"/>
  <c r="G639"/>
  <c r="F639"/>
  <c r="H639"/>
  <c r="G339" l="1"/>
  <c r="H339"/>
  <c r="F339"/>
  <c r="G317"/>
  <c r="G315" s="1"/>
  <c r="H317"/>
  <c r="H315" s="1"/>
  <c r="F317"/>
  <c r="F315" s="1"/>
  <c r="G377" l="1"/>
  <c r="H377"/>
  <c r="F377"/>
  <c r="G1055"/>
  <c r="H1055"/>
  <c r="F1055"/>
  <c r="G784" l="1"/>
  <c r="H784"/>
  <c r="F784"/>
  <c r="G1012"/>
  <c r="H1012"/>
  <c r="F1012"/>
  <c r="G547"/>
  <c r="G546" s="1"/>
  <c r="G545" s="1"/>
  <c r="H547"/>
  <c r="H546" s="1"/>
  <c r="H545" s="1"/>
  <c r="F547"/>
  <c r="F546" s="1"/>
  <c r="F545" s="1"/>
  <c r="G516" l="1"/>
  <c r="G515" s="1"/>
  <c r="H516"/>
  <c r="H515" s="1"/>
  <c r="F516"/>
  <c r="F515" s="1"/>
  <c r="G507" l="1"/>
  <c r="G506" s="1"/>
  <c r="G505" s="1"/>
  <c r="H507"/>
  <c r="H506" s="1"/>
  <c r="H505" s="1"/>
  <c r="F507"/>
  <c r="F506" s="1"/>
  <c r="F505" s="1"/>
  <c r="G135" i="1" l="1"/>
  <c r="H864" i="2" l="1"/>
  <c r="H863" s="1"/>
  <c r="F864"/>
  <c r="F863" s="1"/>
  <c r="G864"/>
  <c r="G863" s="1"/>
  <c r="F872" l="1"/>
  <c r="G291" l="1"/>
  <c r="H291"/>
  <c r="F291"/>
  <c r="G214" l="1"/>
  <c r="H214"/>
  <c r="F214"/>
  <c r="G434" l="1"/>
  <c r="G433" s="1"/>
  <c r="H434"/>
  <c r="H433" s="1"/>
  <c r="F434"/>
  <c r="F433" s="1"/>
  <c r="G469"/>
  <c r="G468" s="1"/>
  <c r="H469"/>
  <c r="H468" s="1"/>
  <c r="F469"/>
  <c r="F468" s="1"/>
  <c r="G472"/>
  <c r="G471" s="1"/>
  <c r="H472"/>
  <c r="H471" s="1"/>
  <c r="F472"/>
  <c r="F471" s="1"/>
  <c r="G465" l="1"/>
  <c r="G463" s="1"/>
  <c r="H465"/>
  <c r="H463" s="1"/>
  <c r="F465"/>
  <c r="F463" s="1"/>
  <c r="G391"/>
  <c r="G390" s="1"/>
  <c r="G389" s="1"/>
  <c r="H391"/>
  <c r="H390" s="1"/>
  <c r="H389" s="1"/>
  <c r="F391"/>
  <c r="F390" s="1"/>
  <c r="F389" s="1"/>
  <c r="G266" l="1"/>
  <c r="G265" s="1"/>
  <c r="H266"/>
  <c r="H265" s="1"/>
  <c r="F266"/>
  <c r="F265" s="1"/>
  <c r="H238" i="1"/>
  <c r="I238"/>
  <c r="G240"/>
  <c r="G238" s="1"/>
  <c r="G283" i="2"/>
  <c r="G282" s="1"/>
  <c r="H283"/>
  <c r="H282" s="1"/>
  <c r="F283"/>
  <c r="F282" s="1"/>
  <c r="G338"/>
  <c r="G337" s="1"/>
  <c r="H338"/>
  <c r="H337" s="1"/>
  <c r="G166"/>
  <c r="H166"/>
  <c r="F166"/>
  <c r="G384"/>
  <c r="G383" s="1"/>
  <c r="H384"/>
  <c r="H383" s="1"/>
  <c r="F384"/>
  <c r="F383" s="1"/>
  <c r="H202" i="1" l="1"/>
  <c r="H201" s="1"/>
  <c r="I202"/>
  <c r="I201" s="1"/>
  <c r="H186"/>
  <c r="I186"/>
  <c r="G186"/>
  <c r="F338" i="2" l="1"/>
  <c r="F337" s="1"/>
  <c r="G698"/>
  <c r="G697" s="1"/>
  <c r="H698"/>
  <c r="H697" s="1"/>
  <c r="F698"/>
  <c r="F697" s="1"/>
  <c r="G635"/>
  <c r="H635"/>
  <c r="F635"/>
  <c r="G608"/>
  <c r="G607" s="1"/>
  <c r="H608"/>
  <c r="H607" s="1"/>
  <c r="G638"/>
  <c r="G637" s="1"/>
  <c r="H638"/>
  <c r="H637" s="1"/>
  <c r="F638"/>
  <c r="F637" s="1"/>
  <c r="H629"/>
  <c r="G629"/>
  <c r="F629"/>
  <c r="G870" l="1"/>
  <c r="G869" s="1"/>
  <c r="G862" s="1"/>
  <c r="H870"/>
  <c r="H869" s="1"/>
  <c r="H862" s="1"/>
  <c r="F870"/>
  <c r="F869" s="1"/>
  <c r="F862" s="1"/>
  <c r="G814"/>
  <c r="H814"/>
  <c r="F814"/>
  <c r="G860"/>
  <c r="G859" s="1"/>
  <c r="H860"/>
  <c r="H859" s="1"/>
  <c r="F860"/>
  <c r="F859" s="1"/>
  <c r="F314" l="1"/>
  <c r="I34" i="1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47"/>
  <c r="I43"/>
  <c r="I40"/>
  <c r="H47"/>
  <c r="H43"/>
  <c r="H40"/>
  <c r="H50" l="1"/>
  <c r="H52"/>
  <c r="I50"/>
  <c r="I52"/>
  <c r="I11"/>
  <c r="I39"/>
  <c r="I38" s="1"/>
  <c r="H39"/>
  <c r="H38" s="1"/>
  <c r="H11"/>
  <c r="H46" l="1"/>
  <c r="H45" s="1"/>
  <c r="H37" s="1"/>
  <c r="I46"/>
  <c r="I45" s="1"/>
  <c r="I37" s="1"/>
  <c r="G1020" i="2" l="1"/>
  <c r="G1019" s="1"/>
  <c r="H1020"/>
  <c r="H1019" s="1"/>
  <c r="F1020"/>
  <c r="F1019" s="1"/>
  <c r="G165" l="1"/>
  <c r="G164" s="1"/>
  <c r="H165"/>
  <c r="H164" s="1"/>
  <c r="F165"/>
  <c r="F164" s="1"/>
  <c r="G528"/>
  <c r="G527" s="1"/>
  <c r="G526" s="1"/>
  <c r="H528"/>
  <c r="H527" s="1"/>
  <c r="H526" s="1"/>
  <c r="F528"/>
  <c r="F527" s="1"/>
  <c r="F526" s="1"/>
  <c r="H277" i="1"/>
  <c r="H276" s="1"/>
  <c r="I277"/>
  <c r="I276" s="1"/>
  <c r="G277"/>
  <c r="G276" s="1"/>
  <c r="G1014" i="2"/>
  <c r="H1014"/>
  <c r="G1015"/>
  <c r="H1015"/>
  <c r="F1015"/>
  <c r="G131" i="1"/>
  <c r="G130" s="1"/>
  <c r="F1014" i="2"/>
  <c r="H131" i="1"/>
  <c r="H130" s="1"/>
  <c r="I131"/>
  <c r="I130" s="1"/>
  <c r="F1011" i="2"/>
  <c r="G1011"/>
  <c r="H1011"/>
  <c r="G1010"/>
  <c r="H1010"/>
  <c r="F1010"/>
  <c r="H1009" l="1"/>
  <c r="G1009"/>
  <c r="F1009"/>
  <c r="F1013"/>
  <c r="H1013"/>
  <c r="G1013"/>
  <c r="H1008" l="1"/>
  <c r="F1008"/>
  <c r="G1008"/>
  <c r="F163" l="1"/>
  <c r="G345" l="1"/>
  <c r="H345"/>
  <c r="F345"/>
  <c r="G519" l="1"/>
  <c r="H519"/>
  <c r="F519"/>
  <c r="F602" l="1"/>
  <c r="G602"/>
  <c r="H602"/>
  <c r="G601"/>
  <c r="H601"/>
  <c r="F601"/>
  <c r="F600" l="1"/>
  <c r="H600"/>
  <c r="G600"/>
  <c r="G1063" l="1"/>
  <c r="G1062" s="1"/>
  <c r="H1063"/>
  <c r="H1062" s="1"/>
  <c r="F1063"/>
  <c r="F1062" s="1"/>
  <c r="F371" l="1"/>
  <c r="G371"/>
  <c r="H371"/>
  <c r="G374"/>
  <c r="H374"/>
  <c r="F374"/>
  <c r="G373" l="1"/>
  <c r="H373"/>
  <c r="F373"/>
  <c r="G370"/>
  <c r="H370"/>
  <c r="F370"/>
  <c r="H369" l="1"/>
  <c r="F369"/>
  <c r="G369" l="1"/>
  <c r="F501" l="1"/>
  <c r="G502"/>
  <c r="H502"/>
  <c r="F502"/>
  <c r="H501"/>
  <c r="G501"/>
  <c r="G300" l="1"/>
  <c r="H300"/>
  <c r="F300"/>
  <c r="F231" l="1"/>
  <c r="G231"/>
  <c r="H231"/>
  <c r="F232"/>
  <c r="G232"/>
  <c r="H232"/>
  <c r="F235"/>
  <c r="F233" s="1"/>
  <c r="G235"/>
  <c r="G233" s="1"/>
  <c r="H235"/>
  <c r="H233" s="1"/>
  <c r="F238"/>
  <c r="F236" s="1"/>
  <c r="G238"/>
  <c r="G236" s="1"/>
  <c r="H238"/>
  <c r="H236" s="1"/>
  <c r="F241"/>
  <c r="F239" s="1"/>
  <c r="G241"/>
  <c r="G239" s="1"/>
  <c r="H241"/>
  <c r="H239" s="1"/>
  <c r="F244"/>
  <c r="F242" s="1"/>
  <c r="G244"/>
  <c r="G242" s="1"/>
  <c r="H244"/>
  <c r="H242" s="1"/>
  <c r="F247"/>
  <c r="F245" s="1"/>
  <c r="G247"/>
  <c r="G245" s="1"/>
  <c r="H247"/>
  <c r="H245" s="1"/>
  <c r="F248"/>
  <c r="G248"/>
  <c r="H248"/>
  <c r="F249"/>
  <c r="G249"/>
  <c r="H249"/>
  <c r="F252"/>
  <c r="F250" s="1"/>
  <c r="G252"/>
  <c r="G250" s="1"/>
  <c r="H252"/>
  <c r="H250" s="1"/>
  <c r="G459" l="1"/>
  <c r="H459"/>
  <c r="F459"/>
  <c r="F717" l="1"/>
  <c r="F716"/>
  <c r="G344" l="1"/>
  <c r="H344"/>
  <c r="F344"/>
  <c r="H198" i="1"/>
  <c r="H197" s="1"/>
  <c r="I198"/>
  <c r="I197" s="1"/>
  <c r="G198"/>
  <c r="G197" s="1"/>
  <c r="H135"/>
  <c r="H134" s="1"/>
  <c r="I135"/>
  <c r="I134" s="1"/>
  <c r="G134"/>
  <c r="G1042" i="2" l="1"/>
  <c r="H1042"/>
  <c r="F1042"/>
  <c r="F219" l="1"/>
  <c r="F217" s="1"/>
  <c r="G219"/>
  <c r="G217" s="1"/>
  <c r="H219"/>
  <c r="H217" s="1"/>
  <c r="F222"/>
  <c r="F220" s="1"/>
  <c r="G222"/>
  <c r="G220" s="1"/>
  <c r="H222"/>
  <c r="H220" s="1"/>
  <c r="F225"/>
  <c r="F223" s="1"/>
  <c r="G225"/>
  <c r="G223" s="1"/>
  <c r="H225"/>
  <c r="H223" s="1"/>
  <c r="F228"/>
  <c r="F226" s="1"/>
  <c r="G228"/>
  <c r="G226" s="1"/>
  <c r="H228"/>
  <c r="H226" s="1"/>
  <c r="F230"/>
  <c r="G230"/>
  <c r="H230"/>
  <c r="G216"/>
  <c r="H216"/>
  <c r="F216"/>
  <c r="G229"/>
  <c r="H229"/>
  <c r="F215" l="1"/>
  <c r="H215"/>
  <c r="H213" s="1"/>
  <c r="G215"/>
  <c r="G213" s="1"/>
  <c r="F229"/>
  <c r="F213" l="1"/>
  <c r="G492"/>
  <c r="G491" s="1"/>
  <c r="H492"/>
  <c r="H491" s="1"/>
  <c r="F492"/>
  <c r="F491" s="1"/>
  <c r="G88"/>
  <c r="H88"/>
  <c r="F88"/>
  <c r="F331" l="1"/>
  <c r="G331"/>
  <c r="H331"/>
  <c r="H195" i="1"/>
  <c r="H194" s="1"/>
  <c r="H193" s="1"/>
  <c r="I195"/>
  <c r="I194" s="1"/>
  <c r="I193" s="1"/>
  <c r="G195"/>
  <c r="G194" s="1"/>
  <c r="G193" s="1"/>
  <c r="G610" i="2" l="1"/>
  <c r="H610"/>
  <c r="G611"/>
  <c r="H611"/>
  <c r="G775" l="1"/>
  <c r="G774" s="1"/>
  <c r="H775"/>
  <c r="H774" s="1"/>
  <c r="F775"/>
  <c r="F774" s="1"/>
  <c r="G766"/>
  <c r="H766"/>
  <c r="F766"/>
  <c r="G597"/>
  <c r="H597"/>
  <c r="F597"/>
  <c r="G599"/>
  <c r="H599"/>
  <c r="F599"/>
  <c r="F598"/>
  <c r="G598"/>
  <c r="H598"/>
  <c r="G983"/>
  <c r="G982" s="1"/>
  <c r="H983"/>
  <c r="H982" s="1"/>
  <c r="F983"/>
  <c r="F982" s="1"/>
  <c r="G922" l="1"/>
  <c r="G921" s="1"/>
  <c r="H922"/>
  <c r="H921" s="1"/>
  <c r="F922"/>
  <c r="F921" s="1"/>
  <c r="G808" l="1"/>
  <c r="G806" s="1"/>
  <c r="H808"/>
  <c r="H806" s="1"/>
  <c r="F808"/>
  <c r="F806" s="1"/>
  <c r="G202" i="1" l="1"/>
  <c r="G201" s="1"/>
  <c r="G427" i="2" l="1"/>
  <c r="G426" s="1"/>
  <c r="H427"/>
  <c r="H426" s="1"/>
  <c r="F427"/>
  <c r="F426" s="1"/>
  <c r="G437"/>
  <c r="H437"/>
  <c r="G438"/>
  <c r="H438"/>
  <c r="F438"/>
  <c r="F437"/>
  <c r="G432"/>
  <c r="G431" s="1"/>
  <c r="H432"/>
  <c r="H431" s="1"/>
  <c r="F432"/>
  <c r="F431" s="1"/>
  <c r="F430"/>
  <c r="G430"/>
  <c r="H430"/>
  <c r="G429"/>
  <c r="H429"/>
  <c r="F429"/>
  <c r="G382"/>
  <c r="G380" s="1"/>
  <c r="H382"/>
  <c r="H380" s="1"/>
  <c r="F382"/>
  <c r="F380" s="1"/>
  <c r="H435" l="1"/>
  <c r="G435"/>
  <c r="F435"/>
  <c r="F428"/>
  <c r="G428"/>
  <c r="H428"/>
  <c r="H425" l="1"/>
  <c r="F425"/>
  <c r="G425"/>
  <c r="H997"/>
  <c r="G560"/>
  <c r="G559" s="1"/>
  <c r="H560"/>
  <c r="H559" s="1"/>
  <c r="F560"/>
  <c r="F559" s="1"/>
  <c r="G362"/>
  <c r="H362"/>
  <c r="F362"/>
  <c r="G360" l="1"/>
  <c r="G361"/>
  <c r="F360"/>
  <c r="F361"/>
  <c r="H360"/>
  <c r="H361"/>
  <c r="G286"/>
  <c r="G285" s="1"/>
  <c r="G284" s="1"/>
  <c r="H286"/>
  <c r="H285" s="1"/>
  <c r="H284" s="1"/>
  <c r="G955" l="1"/>
  <c r="G954" s="1"/>
  <c r="H955"/>
  <c r="H954" s="1"/>
  <c r="F955"/>
  <c r="F954" s="1"/>
  <c r="F55" i="3" l="1"/>
  <c r="F54" s="1"/>
  <c r="D55"/>
  <c r="D54" s="1"/>
  <c r="E55"/>
  <c r="E54" s="1"/>
  <c r="H194" i="2" l="1"/>
  <c r="G194"/>
  <c r="F194"/>
  <c r="H159" i="1"/>
  <c r="H158" s="1"/>
  <c r="H157" s="1"/>
  <c r="I159"/>
  <c r="I158" s="1"/>
  <c r="I157" s="1"/>
  <c r="G159"/>
  <c r="G158" s="1"/>
  <c r="G157" s="1"/>
  <c r="H166" l="1"/>
  <c r="I166"/>
  <c r="G166"/>
  <c r="G462" i="2" l="1"/>
  <c r="G461" s="1"/>
  <c r="H462"/>
  <c r="H461" s="1"/>
  <c r="F462"/>
  <c r="F461" s="1"/>
  <c r="G1046" l="1"/>
  <c r="H1046"/>
  <c r="F1046"/>
  <c r="G34" i="1"/>
  <c r="G33" s="1"/>
  <c r="G32" s="1"/>
  <c r="G31" l="1"/>
  <c r="G94" l="1"/>
  <c r="G323" i="2" l="1"/>
  <c r="H323"/>
  <c r="F323"/>
  <c r="G200"/>
  <c r="H200"/>
  <c r="F200"/>
  <c r="G661" l="1"/>
  <c r="G660" s="1"/>
  <c r="H661"/>
  <c r="H660" s="1"/>
  <c r="F661"/>
  <c r="F660" s="1"/>
  <c r="G606" l="1"/>
  <c r="G605" s="1"/>
  <c r="H606"/>
  <c r="H605" s="1"/>
  <c r="F606"/>
  <c r="F605" s="1"/>
  <c r="G898" l="1"/>
  <c r="G897" s="1"/>
  <c r="H898"/>
  <c r="H897" s="1"/>
  <c r="F898"/>
  <c r="F897" s="1"/>
  <c r="F151" l="1"/>
  <c r="F623"/>
  <c r="G782" l="1"/>
  <c r="H782"/>
  <c r="F782"/>
  <c r="G770"/>
  <c r="H770"/>
  <c r="F770"/>
  <c r="F611"/>
  <c r="F610"/>
  <c r="G609"/>
  <c r="H609"/>
  <c r="G676"/>
  <c r="H676"/>
  <c r="F676"/>
  <c r="G1065"/>
  <c r="H1065"/>
  <c r="F1066"/>
  <c r="F1065" s="1"/>
  <c r="F609" l="1"/>
  <c r="G880"/>
  <c r="G879" s="1"/>
  <c r="G878" s="1"/>
  <c r="H880"/>
  <c r="H879" s="1"/>
  <c r="H878" s="1"/>
  <c r="F880"/>
  <c r="F879" s="1"/>
  <c r="F878" s="1"/>
  <c r="G853"/>
  <c r="H853"/>
  <c r="F853"/>
  <c r="G840"/>
  <c r="H840"/>
  <c r="G841"/>
  <c r="H841"/>
  <c r="F841"/>
  <c r="F840"/>
  <c r="G182" i="1"/>
  <c r="G839" i="2" l="1"/>
  <c r="G838" s="1"/>
  <c r="H839"/>
  <c r="H838" s="1"/>
  <c r="F839"/>
  <c r="F838" s="1"/>
  <c r="G97" i="1" l="1"/>
  <c r="G940" i="2" l="1"/>
  <c r="H940"/>
  <c r="F940"/>
  <c r="G442" l="1"/>
  <c r="G441" s="1"/>
  <c r="H442"/>
  <c r="H441" s="1"/>
  <c r="F442"/>
  <c r="F441" s="1"/>
  <c r="G444"/>
  <c r="G443" s="1"/>
  <c r="H444"/>
  <c r="H443" s="1"/>
  <c r="F444"/>
  <c r="F443" s="1"/>
  <c r="G669"/>
  <c r="H669"/>
  <c r="F669"/>
  <c r="H440" l="1"/>
  <c r="F440"/>
  <c r="G440"/>
  <c r="G622" l="1"/>
  <c r="H622"/>
  <c r="F622"/>
  <c r="F613"/>
  <c r="G613"/>
  <c r="H613"/>
  <c r="G614"/>
  <c r="H614"/>
  <c r="F614"/>
  <c r="G569"/>
  <c r="G568" s="1"/>
  <c r="H569"/>
  <c r="H568" s="1"/>
  <c r="F569"/>
  <c r="F568" s="1"/>
  <c r="F612" l="1"/>
  <c r="H612"/>
  <c r="G612"/>
  <c r="G628" l="1"/>
  <c r="G627" s="1"/>
  <c r="H628"/>
  <c r="H627" s="1"/>
  <c r="F628"/>
  <c r="F627" s="1"/>
  <c r="G988"/>
  <c r="H988"/>
  <c r="F988"/>
  <c r="G550" l="1"/>
  <c r="G549" s="1"/>
  <c r="G548" s="1"/>
  <c r="H550"/>
  <c r="H549" s="1"/>
  <c r="H548" s="1"/>
  <c r="F550"/>
  <c r="F549" s="1"/>
  <c r="F548" s="1"/>
  <c r="G537" l="1"/>
  <c r="G536" s="1"/>
  <c r="H537"/>
  <c r="H536" s="1"/>
  <c r="F537"/>
  <c r="F536" s="1"/>
  <c r="G274"/>
  <c r="H274"/>
  <c r="F274"/>
  <c r="G211"/>
  <c r="H211"/>
  <c r="F211"/>
  <c r="G209" i="1"/>
  <c r="G966" i="2" l="1"/>
  <c r="H966"/>
  <c r="F966"/>
  <c r="G136"/>
  <c r="H136"/>
  <c r="F136"/>
  <c r="E38" i="3" l="1"/>
  <c r="F38"/>
  <c r="H1001" i="2"/>
  <c r="G1001"/>
  <c r="D38" i="3" l="1"/>
  <c r="F1001" i="2"/>
  <c r="F995" l="1"/>
  <c r="F994" s="1"/>
  <c r="G994"/>
  <c r="H994"/>
  <c r="G280" i="1"/>
  <c r="G308" i="2"/>
  <c r="G307" s="1"/>
  <c r="H308"/>
  <c r="H307" s="1"/>
  <c r="F308"/>
  <c r="F307" s="1"/>
  <c r="H274" i="1"/>
  <c r="I274"/>
  <c r="G274"/>
  <c r="F286" i="2" l="1"/>
  <c r="F285" s="1"/>
  <c r="F284" s="1"/>
  <c r="G490" l="1"/>
  <c r="H490"/>
  <c r="F490"/>
  <c r="G856" l="1"/>
  <c r="H856"/>
  <c r="F856"/>
  <c r="G858" l="1"/>
  <c r="G857" s="1"/>
  <c r="H858"/>
  <c r="H857" s="1"/>
  <c r="F858"/>
  <c r="F857" s="1"/>
  <c r="G114" l="1"/>
  <c r="H114"/>
  <c r="F114"/>
  <c r="G156" l="1"/>
  <c r="H156"/>
  <c r="F156"/>
  <c r="G544" l="1"/>
  <c r="G543" s="1"/>
  <c r="H544"/>
  <c r="H543" s="1"/>
  <c r="F544"/>
  <c r="F543" s="1"/>
  <c r="G212"/>
  <c r="H212"/>
  <c r="F212"/>
  <c r="G566"/>
  <c r="G565" s="1"/>
  <c r="H566"/>
  <c r="H565" s="1"/>
  <c r="F566"/>
  <c r="F565" s="1"/>
  <c r="G350" l="1"/>
  <c r="G349" s="1"/>
  <c r="H350"/>
  <c r="H349" s="1"/>
  <c r="F350"/>
  <c r="F349" s="1"/>
  <c r="H292" i="1"/>
  <c r="I292"/>
  <c r="G292"/>
  <c r="G694" i="2" l="1"/>
  <c r="G693" s="1"/>
  <c r="F694"/>
  <c r="F693" s="1"/>
  <c r="H694"/>
  <c r="H693" s="1"/>
  <c r="F608" l="1"/>
  <c r="F607" s="1"/>
  <c r="F335" l="1"/>
  <c r="G850" l="1"/>
  <c r="G849" s="1"/>
  <c r="H850"/>
  <c r="H849" s="1"/>
  <c r="F850"/>
  <c r="F849" s="1"/>
  <c r="G855"/>
  <c r="G854" s="1"/>
  <c r="H855"/>
  <c r="H854" s="1"/>
  <c r="F855"/>
  <c r="G846"/>
  <c r="G845" s="1"/>
  <c r="H846"/>
  <c r="H845" s="1"/>
  <c r="F846"/>
  <c r="F845" s="1"/>
  <c r="F854" l="1"/>
  <c r="G815"/>
  <c r="G813" s="1"/>
  <c r="H815"/>
  <c r="H813" s="1"/>
  <c r="F815"/>
  <c r="F813" s="1"/>
  <c r="G848" l="1"/>
  <c r="G847" s="1"/>
  <c r="H848"/>
  <c r="H847" s="1"/>
  <c r="F848"/>
  <c r="F847" s="1"/>
  <c r="G844"/>
  <c r="G843" s="1"/>
  <c r="G842" s="1"/>
  <c r="H844"/>
  <c r="H843" s="1"/>
  <c r="H842" s="1"/>
  <c r="F844"/>
  <c r="F843" s="1"/>
  <c r="F842" s="1"/>
  <c r="H812"/>
  <c r="H811" s="1"/>
  <c r="H810"/>
  <c r="H809" s="1"/>
  <c r="G812"/>
  <c r="G811" s="1"/>
  <c r="G810"/>
  <c r="G809" s="1"/>
  <c r="F812"/>
  <c r="F811" s="1"/>
  <c r="F810"/>
  <c r="F809" s="1"/>
  <c r="F837"/>
  <c r="G837"/>
  <c r="H837"/>
  <c r="G800" l="1"/>
  <c r="F800"/>
  <c r="H800"/>
  <c r="F852"/>
  <c r="F851" s="1"/>
  <c r="H836"/>
  <c r="G836"/>
  <c r="F836"/>
  <c r="H835"/>
  <c r="G835"/>
  <c r="F835"/>
  <c r="F834" l="1"/>
  <c r="F833" s="1"/>
  <c r="G834"/>
  <c r="G833" s="1"/>
  <c r="H834"/>
  <c r="H833" s="1"/>
  <c r="H634" l="1"/>
  <c r="H633" s="1"/>
  <c r="G634"/>
  <c r="G633" s="1"/>
  <c r="F634"/>
  <c r="F633" s="1"/>
  <c r="G765"/>
  <c r="G764" s="1"/>
  <c r="H765"/>
  <c r="H764" s="1"/>
  <c r="F765"/>
  <c r="F764" s="1"/>
  <c r="G777"/>
  <c r="G776" s="1"/>
  <c r="G773" s="1"/>
  <c r="H777"/>
  <c r="H776" s="1"/>
  <c r="H773" s="1"/>
  <c r="F777"/>
  <c r="F776" s="1"/>
  <c r="F773" s="1"/>
  <c r="G615"/>
  <c r="H615"/>
  <c r="F615"/>
  <c r="G751"/>
  <c r="G750" s="1"/>
  <c r="H751"/>
  <c r="H750" s="1"/>
  <c r="F751"/>
  <c r="F750" s="1"/>
  <c r="G759"/>
  <c r="G758" s="1"/>
  <c r="G757" s="1"/>
  <c r="H759"/>
  <c r="H758" s="1"/>
  <c r="H757" s="1"/>
  <c r="F759"/>
  <c r="F758" s="1"/>
  <c r="F757" s="1"/>
  <c r="G738"/>
  <c r="H738"/>
  <c r="F738"/>
  <c r="G625"/>
  <c r="H625"/>
  <c r="F626"/>
  <c r="F625"/>
  <c r="F621"/>
  <c r="F620"/>
  <c r="G596"/>
  <c r="G595" s="1"/>
  <c r="H596"/>
  <c r="H595" s="1"/>
  <c r="F596"/>
  <c r="F595" s="1"/>
  <c r="H621"/>
  <c r="G928"/>
  <c r="H928"/>
  <c r="F928"/>
  <c r="G756"/>
  <c r="G755" s="1"/>
  <c r="H756"/>
  <c r="H755" s="1"/>
  <c r="F756"/>
  <c r="G746"/>
  <c r="G745" s="1"/>
  <c r="H746"/>
  <c r="H745" s="1"/>
  <c r="F746"/>
  <c r="F745" s="1"/>
  <c r="G752" l="1"/>
  <c r="H752"/>
  <c r="G620"/>
  <c r="F755"/>
  <c r="F752" s="1"/>
  <c r="F619"/>
  <c r="F624"/>
  <c r="G621"/>
  <c r="H620"/>
  <c r="H619" s="1"/>
  <c r="H626"/>
  <c r="H624" s="1"/>
  <c r="G626"/>
  <c r="G624" s="1"/>
  <c r="G619" l="1"/>
  <c r="G924" l="1"/>
  <c r="G923" s="1"/>
  <c r="H924"/>
  <c r="H923" s="1"/>
  <c r="F924"/>
  <c r="F923" s="1"/>
  <c r="H210" l="1"/>
  <c r="F210"/>
  <c r="G210"/>
  <c r="I296" i="1" l="1"/>
  <c r="I294"/>
  <c r="I285"/>
  <c r="I284" s="1"/>
  <c r="I282"/>
  <c r="I279" s="1"/>
  <c r="I272"/>
  <c r="I270"/>
  <c r="I263"/>
  <c r="I262" s="1"/>
  <c r="I261" s="1"/>
  <c r="I259"/>
  <c r="I258"/>
  <c r="I256"/>
  <c r="I251"/>
  <c r="I248"/>
  <c r="I247" s="1"/>
  <c r="I245"/>
  <c r="I244" s="1"/>
  <c r="I236"/>
  <c r="I234" s="1"/>
  <c r="I207"/>
  <c r="I205"/>
  <c r="I184"/>
  <c r="I182"/>
  <c r="I175"/>
  <c r="I173"/>
  <c r="I172" s="1"/>
  <c r="I165"/>
  <c r="I163"/>
  <c r="I162" s="1"/>
  <c r="I161" s="1"/>
  <c r="I151"/>
  <c r="I149"/>
  <c r="I148" s="1"/>
  <c r="I141"/>
  <c r="I140" s="1"/>
  <c r="I128"/>
  <c r="I127" s="1"/>
  <c r="I125"/>
  <c r="I124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253" l="1"/>
  <c r="I250" s="1"/>
  <c r="I180"/>
  <c r="I179" s="1"/>
  <c r="I178" s="1"/>
  <c r="I75"/>
  <c r="I61" s="1"/>
  <c r="H372" i="2"/>
  <c r="H368" s="1"/>
  <c r="I204" i="1"/>
  <c r="I156"/>
  <c r="I139"/>
  <c r="I243"/>
  <c r="I291"/>
  <c r="I1438" s="1"/>
  <c r="I1443" s="1"/>
  <c r="I233"/>
  <c r="I119"/>
  <c r="H36"/>
  <c r="I103"/>
  <c r="I93"/>
  <c r="I147"/>
  <c r="I146" s="1"/>
  <c r="I145" s="1"/>
  <c r="I268"/>
  <c r="I267" s="1"/>
  <c r="I242" l="1"/>
  <c r="I155"/>
  <c r="F21" i="3" s="1"/>
  <c r="I89" i="1"/>
  <c r="I56" s="1"/>
  <c r="I290"/>
  <c r="I289" s="1"/>
  <c r="I288" s="1"/>
  <c r="I200"/>
  <c r="F39" i="3"/>
  <c r="I138" i="1" l="1"/>
  <c r="F42" i="3"/>
  <c r="F36"/>
  <c r="I287" i="1"/>
  <c r="I10"/>
  <c r="I177"/>
  <c r="H852" i="2"/>
  <c r="H851" s="1"/>
  <c r="E45" i="3"/>
  <c r="H296" i="1"/>
  <c r="H294"/>
  <c r="H285"/>
  <c r="H284" s="1"/>
  <c r="H282"/>
  <c r="H279" s="1"/>
  <c r="H272"/>
  <c r="H270"/>
  <c r="H263"/>
  <c r="H262" s="1"/>
  <c r="H261" s="1"/>
  <c r="H259"/>
  <c r="H258"/>
  <c r="H256"/>
  <c r="H251"/>
  <c r="H248"/>
  <c r="H247" s="1"/>
  <c r="H245"/>
  <c r="H244" s="1"/>
  <c r="H236"/>
  <c r="H234" s="1"/>
  <c r="H207"/>
  <c r="H205"/>
  <c r="H184"/>
  <c r="H182"/>
  <c r="H175"/>
  <c r="H173"/>
  <c r="H172" s="1"/>
  <c r="H165"/>
  <c r="H163"/>
  <c r="H162" s="1"/>
  <c r="H161" s="1"/>
  <c r="H151"/>
  <c r="H149"/>
  <c r="H148" s="1"/>
  <c r="H141"/>
  <c r="H140" s="1"/>
  <c r="H128"/>
  <c r="H127" s="1"/>
  <c r="H125"/>
  <c r="H124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F53" i="3"/>
  <c r="F52"/>
  <c r="F51"/>
  <c r="F48"/>
  <c r="F47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1064" i="2"/>
  <c r="H1061"/>
  <c r="H1060"/>
  <c r="H1058"/>
  <c r="H1057"/>
  <c r="H1056"/>
  <c r="H1054"/>
  <c r="H1053"/>
  <c r="H1051"/>
  <c r="H1050" s="1"/>
  <c r="H1047"/>
  <c r="H1045"/>
  <c r="H1044"/>
  <c r="H1043"/>
  <c r="H1040"/>
  <c r="H1039" s="1"/>
  <c r="H1038"/>
  <c r="H1037" s="1"/>
  <c r="H1036"/>
  <c r="H1035"/>
  <c r="H1033"/>
  <c r="H1032" s="1"/>
  <c r="H1031"/>
  <c r="H1030"/>
  <c r="H1028"/>
  <c r="H1027"/>
  <c r="H1026"/>
  <c r="H1024"/>
  <c r="H1023" s="1"/>
  <c r="H1022"/>
  <c r="H1021" s="1"/>
  <c r="H1018"/>
  <c r="H1017" s="1"/>
  <c r="H1000"/>
  <c r="H996"/>
  <c r="H993" s="1"/>
  <c r="H987"/>
  <c r="H986" s="1"/>
  <c r="H985" s="1"/>
  <c r="H981"/>
  <c r="H980" s="1"/>
  <c r="H979" s="1"/>
  <c r="H977"/>
  <c r="H976" s="1"/>
  <c r="H975"/>
  <c r="H974" s="1"/>
  <c r="H973"/>
  <c r="H972" s="1"/>
  <c r="H970"/>
  <c r="H969"/>
  <c r="H968" s="1"/>
  <c r="H967"/>
  <c r="H965"/>
  <c r="H963"/>
  <c r="H962" s="1"/>
  <c r="H961"/>
  <c r="H960"/>
  <c r="H958"/>
  <c r="H957"/>
  <c r="H952"/>
  <c r="H951"/>
  <c r="H948"/>
  <c r="H947" s="1"/>
  <c r="H946" s="1"/>
  <c r="H945" s="1"/>
  <c r="H942"/>
  <c r="H941"/>
  <c r="H938"/>
  <c r="H937" s="1"/>
  <c r="H936"/>
  <c r="H935" s="1"/>
  <c r="H934"/>
  <c r="H933"/>
  <c r="H927"/>
  <c r="H925" s="1"/>
  <c r="H917"/>
  <c r="H916" s="1"/>
  <c r="H915" s="1"/>
  <c r="H914" s="1"/>
  <c r="H913"/>
  <c r="H911" s="1"/>
  <c r="H905"/>
  <c r="H904" s="1"/>
  <c r="H903"/>
  <c r="H902"/>
  <c r="H896"/>
  <c r="H895" s="1"/>
  <c r="H894"/>
  <c r="H893" s="1"/>
  <c r="H892"/>
  <c r="H891" s="1"/>
  <c r="H889"/>
  <c r="H888" s="1"/>
  <c r="H887" s="1"/>
  <c r="H883"/>
  <c r="H882" s="1"/>
  <c r="H881" s="1"/>
  <c r="H877"/>
  <c r="H876" s="1"/>
  <c r="H875" s="1"/>
  <c r="H874"/>
  <c r="H873" s="1"/>
  <c r="H871" s="1"/>
  <c r="H832"/>
  <c r="H831" s="1"/>
  <c r="H830" s="1"/>
  <c r="H829"/>
  <c r="H828" s="1"/>
  <c r="H827" s="1"/>
  <c r="H826"/>
  <c r="H825" s="1"/>
  <c r="H824" s="1"/>
  <c r="H798"/>
  <c r="H797"/>
  <c r="H795"/>
  <c r="H794" s="1"/>
  <c r="H793"/>
  <c r="H792"/>
  <c r="H790"/>
  <c r="H789"/>
  <c r="H785"/>
  <c r="H783"/>
  <c r="H781"/>
  <c r="H780"/>
  <c r="H772"/>
  <c r="H771"/>
  <c r="H768"/>
  <c r="H767" s="1"/>
  <c r="H763"/>
  <c r="H762"/>
  <c r="H733"/>
  <c r="H732"/>
  <c r="H731"/>
  <c r="H730"/>
  <c r="H729"/>
  <c r="H726"/>
  <c r="H725"/>
  <c r="H724"/>
  <c r="H721"/>
  <c r="H720" s="1"/>
  <c r="H719" s="1"/>
  <c r="H718"/>
  <c r="H717"/>
  <c r="H716"/>
  <c r="H714"/>
  <c r="H713"/>
  <c r="H712"/>
  <c r="H711"/>
  <c r="H700"/>
  <c r="H699" s="1"/>
  <c r="H692" s="1"/>
  <c r="H691"/>
  <c r="H690"/>
  <c r="H688"/>
  <c r="H687"/>
  <c r="H686"/>
  <c r="H684"/>
  <c r="H683"/>
  <c r="H682"/>
  <c r="H680"/>
  <c r="H679"/>
  <c r="H678"/>
  <c r="H675"/>
  <c r="H674"/>
  <c r="H672"/>
  <c r="H671"/>
  <c r="H668"/>
  <c r="H667"/>
  <c r="H665"/>
  <c r="H664"/>
  <c r="H659"/>
  <c r="H658" s="1"/>
  <c r="H657"/>
  <c r="H654"/>
  <c r="H653" s="1"/>
  <c r="H652"/>
  <c r="H651" s="1"/>
  <c r="H650"/>
  <c r="H649" s="1"/>
  <c r="H648"/>
  <c r="H647" s="1"/>
  <c r="H646"/>
  <c r="H645" s="1"/>
  <c r="H604"/>
  <c r="H603" s="1"/>
  <c r="H594"/>
  <c r="H592"/>
  <c r="H590"/>
  <c r="H588"/>
  <c r="H585"/>
  <c r="H584"/>
  <c r="H573"/>
  <c r="H572" s="1"/>
  <c r="H571"/>
  <c r="H563"/>
  <c r="H562" s="1"/>
  <c r="H561" s="1"/>
  <c r="H558"/>
  <c r="H557" s="1"/>
  <c r="H556" s="1"/>
  <c r="H553"/>
  <c r="H552" s="1"/>
  <c r="H551" s="1"/>
  <c r="H542"/>
  <c r="H541" s="1"/>
  <c r="H540"/>
  <c r="H539" s="1"/>
  <c r="H535"/>
  <c r="H534" s="1"/>
  <c r="H533"/>
  <c r="H532" s="1"/>
  <c r="H531"/>
  <c r="H530" s="1"/>
  <c r="H525"/>
  <c r="H524"/>
  <c r="H523"/>
  <c r="H520"/>
  <c r="H518" s="1"/>
  <c r="H514"/>
  <c r="H513"/>
  <c r="H504"/>
  <c r="H503" s="1"/>
  <c r="H500" s="1"/>
  <c r="H499"/>
  <c r="H498" s="1"/>
  <c r="H497"/>
  <c r="H496" s="1"/>
  <c r="H495"/>
  <c r="H494" s="1"/>
  <c r="H489"/>
  <c r="H488"/>
  <c r="H487" s="1"/>
  <c r="H484"/>
  <c r="H483" s="1"/>
  <c r="H482"/>
  <c r="H481" s="1"/>
  <c r="H458"/>
  <c r="H457" s="1"/>
  <c r="H456"/>
  <c r="H455" s="1"/>
  <c r="H449"/>
  <c r="H448" s="1"/>
  <c r="H447"/>
  <c r="H446" s="1"/>
  <c r="H422"/>
  <c r="H421" s="1"/>
  <c r="H420" s="1"/>
  <c r="H419" s="1"/>
  <c r="H418"/>
  <c r="H417"/>
  <c r="H416"/>
  <c r="H412"/>
  <c r="H411" s="1"/>
  <c r="H410" s="1"/>
  <c r="H409" s="1"/>
  <c r="H408"/>
  <c r="H407"/>
  <c r="H406"/>
  <c r="H403"/>
  <c r="H402" s="1"/>
  <c r="H401" s="1"/>
  <c r="H400"/>
  <c r="H399" s="1"/>
  <c r="H398" s="1"/>
  <c r="H395"/>
  <c r="H394" s="1"/>
  <c r="H393" s="1"/>
  <c r="H392" s="1"/>
  <c r="H388"/>
  <c r="H387" s="1"/>
  <c r="H386" s="1"/>
  <c r="H385" s="1"/>
  <c r="H379"/>
  <c r="H378" s="1"/>
  <c r="H376" s="1"/>
  <c r="H367"/>
  <c r="H366" s="1"/>
  <c r="H365"/>
  <c r="H364" s="1"/>
  <c r="H359"/>
  <c r="H358" s="1"/>
  <c r="H355"/>
  <c r="H354"/>
  <c r="H353" s="1"/>
  <c r="H352"/>
  <c r="H351" s="1"/>
  <c r="H343"/>
  <c r="H342"/>
  <c r="H336"/>
  <c r="H334"/>
  <c r="H333"/>
  <c r="H332"/>
  <c r="H330"/>
  <c r="H327"/>
  <c r="H324"/>
  <c r="H322"/>
  <c r="H321"/>
  <c r="H314"/>
  <c r="H313"/>
  <c r="H306"/>
  <c r="H305" s="1"/>
  <c r="H304"/>
  <c r="H303" s="1"/>
  <c r="H310"/>
  <c r="H301"/>
  <c r="H299"/>
  <c r="H298"/>
  <c r="H295"/>
  <c r="H293"/>
  <c r="H292"/>
  <c r="H288"/>
  <c r="H287" s="1"/>
  <c r="H281"/>
  <c r="H280" s="1"/>
  <c r="H279"/>
  <c r="H278"/>
  <c r="H276"/>
  <c r="H275" s="1"/>
  <c r="H273" s="1"/>
  <c r="H271"/>
  <c r="H269" s="1"/>
  <c r="H268" s="1"/>
  <c r="H264"/>
  <c r="H263" s="1"/>
  <c r="H262"/>
  <c r="H261" s="1"/>
  <c r="H260"/>
  <c r="H257"/>
  <c r="H256" s="1"/>
  <c r="H255"/>
  <c r="H254" s="1"/>
  <c r="H208"/>
  <c r="H205"/>
  <c r="H204" s="1"/>
  <c r="H203" s="1"/>
  <c r="H202" s="1"/>
  <c r="H201"/>
  <c r="H199"/>
  <c r="H198"/>
  <c r="H196"/>
  <c r="H195" s="1"/>
  <c r="H193"/>
  <c r="H189"/>
  <c r="H188" s="1"/>
  <c r="H187"/>
  <c r="H186" s="1"/>
  <c r="H173"/>
  <c r="H172" s="1"/>
  <c r="H171" s="1"/>
  <c r="H170"/>
  <c r="H169"/>
  <c r="H162"/>
  <c r="H161" s="1"/>
  <c r="H160" s="1"/>
  <c r="H159"/>
  <c r="H158" s="1"/>
  <c r="H157"/>
  <c r="H155" s="1"/>
  <c r="H153"/>
  <c r="H152"/>
  <c r="H150"/>
  <c r="H148"/>
  <c r="H147" s="1"/>
  <c r="H146"/>
  <c r="H145"/>
  <c r="H143"/>
  <c r="H142"/>
  <c r="H141"/>
  <c r="H139"/>
  <c r="H138" s="1"/>
  <c r="H135"/>
  <c r="H132"/>
  <c r="H131"/>
  <c r="H128"/>
  <c r="H126" s="1"/>
  <c r="H125"/>
  <c r="H124" s="1"/>
  <c r="H121" s="1"/>
  <c r="H120"/>
  <c r="H119" s="1"/>
  <c r="H117"/>
  <c r="H116" s="1"/>
  <c r="H115" s="1"/>
  <c r="H113"/>
  <c r="H112" s="1"/>
  <c r="H101"/>
  <c r="H100"/>
  <c r="H97"/>
  <c r="H95" s="1"/>
  <c r="H94"/>
  <c r="H93"/>
  <c r="H91"/>
  <c r="H90"/>
  <c r="H86"/>
  <c r="H85"/>
  <c r="H83"/>
  <c r="H82"/>
  <c r="H80"/>
  <c r="H79"/>
  <c r="H69"/>
  <c r="H67"/>
  <c r="H66"/>
  <c r="H64"/>
  <c r="H63"/>
  <c r="H61"/>
  <c r="H60"/>
  <c r="H58"/>
  <c r="H57"/>
  <c r="H55"/>
  <c r="H54"/>
  <c r="H52"/>
  <c r="H51"/>
  <c r="H49"/>
  <c r="H48"/>
  <c r="H45"/>
  <c r="H44"/>
  <c r="H38"/>
  <c r="H37"/>
  <c r="H35"/>
  <c r="H34"/>
  <c r="H32"/>
  <c r="H31"/>
  <c r="H29"/>
  <c r="H28"/>
  <c r="H24"/>
  <c r="H23" s="1"/>
  <c r="H19"/>
  <c r="H17"/>
  <c r="H12"/>
  <c r="H11" s="1"/>
  <c r="H10" s="1"/>
  <c r="H9" s="1"/>
  <c r="G1064"/>
  <c r="G1061"/>
  <c r="G1060"/>
  <c r="G1058"/>
  <c r="G1056"/>
  <c r="G1054"/>
  <c r="G1053"/>
  <c r="G1051"/>
  <c r="G1050" s="1"/>
  <c r="G1047"/>
  <c r="G1045"/>
  <c r="G1044"/>
  <c r="G1043"/>
  <c r="G1040"/>
  <c r="G1039" s="1"/>
  <c r="G1038"/>
  <c r="G1037" s="1"/>
  <c r="G1036"/>
  <c r="G1035"/>
  <c r="G1033"/>
  <c r="G1032" s="1"/>
  <c r="G1031"/>
  <c r="G1030"/>
  <c r="G1028"/>
  <c r="G1027"/>
  <c r="G1026"/>
  <c r="G1024"/>
  <c r="G1023" s="1"/>
  <c r="G1022"/>
  <c r="G1021" s="1"/>
  <c r="G1018"/>
  <c r="G1017" s="1"/>
  <c r="G1000"/>
  <c r="G997"/>
  <c r="G996" s="1"/>
  <c r="G993" s="1"/>
  <c r="G987"/>
  <c r="G986" s="1"/>
  <c r="G985" s="1"/>
  <c r="G981"/>
  <c r="G980" s="1"/>
  <c r="G979" s="1"/>
  <c r="G977"/>
  <c r="G976" s="1"/>
  <c r="G975"/>
  <c r="G974" s="1"/>
  <c r="G973"/>
  <c r="G972" s="1"/>
  <c r="G970"/>
  <c r="G967"/>
  <c r="G965"/>
  <c r="G963"/>
  <c r="G962" s="1"/>
  <c r="G961"/>
  <c r="G960"/>
  <c r="G958"/>
  <c r="G957"/>
  <c r="G952"/>
  <c r="G951"/>
  <c r="G948"/>
  <c r="G947" s="1"/>
  <c r="G946" s="1"/>
  <c r="G945" s="1"/>
  <c r="G942"/>
  <c r="G941"/>
  <c r="G938"/>
  <c r="G937" s="1"/>
  <c r="G936"/>
  <c r="G935" s="1"/>
  <c r="G934"/>
  <c r="G933"/>
  <c r="G927"/>
  <c r="G925" s="1"/>
  <c r="G917"/>
  <c r="G916" s="1"/>
  <c r="G915" s="1"/>
  <c r="G914" s="1"/>
  <c r="G913"/>
  <c r="G912" s="1"/>
  <c r="G905"/>
  <c r="G904" s="1"/>
  <c r="G903"/>
  <c r="G902"/>
  <c r="G896"/>
  <c r="G895" s="1"/>
  <c r="G894"/>
  <c r="G893" s="1"/>
  <c r="G892"/>
  <c r="G891" s="1"/>
  <c r="G889"/>
  <c r="G888" s="1"/>
  <c r="G887" s="1"/>
  <c r="G883"/>
  <c r="G882" s="1"/>
  <c r="G881" s="1"/>
  <c r="G877"/>
  <c r="G876" s="1"/>
  <c r="G875" s="1"/>
  <c r="G874"/>
  <c r="G873" s="1"/>
  <c r="G871" s="1"/>
  <c r="G832"/>
  <c r="G831" s="1"/>
  <c r="G830" s="1"/>
  <c r="G829"/>
  <c r="G828" s="1"/>
  <c r="G827" s="1"/>
  <c r="G826"/>
  <c r="G825" s="1"/>
  <c r="G824" s="1"/>
  <c r="G798"/>
  <c r="G797"/>
  <c r="G795"/>
  <c r="G794" s="1"/>
  <c r="G793"/>
  <c r="G792"/>
  <c r="G790"/>
  <c r="G789"/>
  <c r="G785"/>
  <c r="G783"/>
  <c r="G781"/>
  <c r="G780"/>
  <c r="G772"/>
  <c r="G771"/>
  <c r="G768"/>
  <c r="G767" s="1"/>
  <c r="G763"/>
  <c r="G762"/>
  <c r="G733"/>
  <c r="G732"/>
  <c r="G731"/>
  <c r="G730"/>
  <c r="G729"/>
  <c r="G726"/>
  <c r="G725"/>
  <c r="G724"/>
  <c r="G721"/>
  <c r="G720" s="1"/>
  <c r="G719" s="1"/>
  <c r="G718"/>
  <c r="G717"/>
  <c r="G716"/>
  <c r="G714"/>
  <c r="G713"/>
  <c r="G712"/>
  <c r="G711"/>
  <c r="G700"/>
  <c r="G699" s="1"/>
  <c r="G692" s="1"/>
  <c r="G691"/>
  <c r="G690"/>
  <c r="G688"/>
  <c r="G687"/>
  <c r="G686"/>
  <c r="G684"/>
  <c r="G683"/>
  <c r="G682"/>
  <c r="G680"/>
  <c r="G679"/>
  <c r="G678"/>
  <c r="G675"/>
  <c r="G674"/>
  <c r="G672"/>
  <c r="G671"/>
  <c r="G668"/>
  <c r="G667"/>
  <c r="G665"/>
  <c r="G664"/>
  <c r="G659"/>
  <c r="G658" s="1"/>
  <c r="G657"/>
  <c r="G654"/>
  <c r="G653" s="1"/>
  <c r="G652"/>
  <c r="G651" s="1"/>
  <c r="G650"/>
  <c r="G649" s="1"/>
  <c r="G648"/>
  <c r="G647" s="1"/>
  <c r="G646"/>
  <c r="G645" s="1"/>
  <c r="G604"/>
  <c r="G603" s="1"/>
  <c r="G594"/>
  <c r="G592"/>
  <c r="G590"/>
  <c r="G588"/>
  <c r="G585"/>
  <c r="G584"/>
  <c r="G573"/>
  <c r="G572" s="1"/>
  <c r="G571"/>
  <c r="G563"/>
  <c r="G562" s="1"/>
  <c r="G561" s="1"/>
  <c r="G558"/>
  <c r="G557" s="1"/>
  <c r="G556" s="1"/>
  <c r="G553"/>
  <c r="G552" s="1"/>
  <c r="G551" s="1"/>
  <c r="G542"/>
  <c r="G541" s="1"/>
  <c r="G540"/>
  <c r="G539" s="1"/>
  <c r="G535"/>
  <c r="G534" s="1"/>
  <c r="G533"/>
  <c r="G532" s="1"/>
  <c r="G531"/>
  <c r="G530" s="1"/>
  <c r="G525"/>
  <c r="G524"/>
  <c r="G523"/>
  <c r="G520"/>
  <c r="G518" s="1"/>
  <c r="G514"/>
  <c r="G513"/>
  <c r="G504"/>
  <c r="G503" s="1"/>
  <c r="G500" s="1"/>
  <c r="G499"/>
  <c r="G498" s="1"/>
  <c r="G497"/>
  <c r="G496" s="1"/>
  <c r="G495"/>
  <c r="G494" s="1"/>
  <c r="G489"/>
  <c r="G488"/>
  <c r="G487" s="1"/>
  <c r="G484"/>
  <c r="G483" s="1"/>
  <c r="G482"/>
  <c r="G481" s="1"/>
  <c r="G458"/>
  <c r="G457" s="1"/>
  <c r="G456"/>
  <c r="G455" s="1"/>
  <c r="G449"/>
  <c r="G448" s="1"/>
  <c r="G447"/>
  <c r="G446" s="1"/>
  <c r="G422"/>
  <c r="G421" s="1"/>
  <c r="G420" s="1"/>
  <c r="G419" s="1"/>
  <c r="G418"/>
  <c r="G417"/>
  <c r="G416"/>
  <c r="G412"/>
  <c r="G411" s="1"/>
  <c r="G410" s="1"/>
  <c r="G409" s="1"/>
  <c r="G408"/>
  <c r="G407"/>
  <c r="G406"/>
  <c r="G403"/>
  <c r="G402" s="1"/>
  <c r="G401" s="1"/>
  <c r="G400"/>
  <c r="G399" s="1"/>
  <c r="G398" s="1"/>
  <c r="G395"/>
  <c r="G394" s="1"/>
  <c r="G393" s="1"/>
  <c r="G392" s="1"/>
  <c r="G388"/>
  <c r="G387" s="1"/>
  <c r="G386" s="1"/>
  <c r="G385" s="1"/>
  <c r="G379"/>
  <c r="G378" s="1"/>
  <c r="G376" s="1"/>
  <c r="G367"/>
  <c r="G366" s="1"/>
  <c r="G365"/>
  <c r="G364" s="1"/>
  <c r="G359"/>
  <c r="G358" s="1"/>
  <c r="G355"/>
  <c r="G354"/>
  <c r="G353" s="1"/>
  <c r="G352"/>
  <c r="G351" s="1"/>
  <c r="G343"/>
  <c r="G342"/>
  <c r="G336"/>
  <c r="G334"/>
  <c r="G333"/>
  <c r="G332"/>
  <c r="G330"/>
  <c r="G327"/>
  <c r="G324"/>
  <c r="G322"/>
  <c r="G321"/>
  <c r="G314"/>
  <c r="G313"/>
  <c r="G306"/>
  <c r="G305" s="1"/>
  <c r="G304"/>
  <c r="G303" s="1"/>
  <c r="G310"/>
  <c r="G301"/>
  <c r="G299"/>
  <c r="G298"/>
  <c r="G295"/>
  <c r="G293"/>
  <c r="G292"/>
  <c r="G288"/>
  <c r="G287" s="1"/>
  <c r="G281"/>
  <c r="G280" s="1"/>
  <c r="G279"/>
  <c r="G278"/>
  <c r="G276"/>
  <c r="G275" s="1"/>
  <c r="G273" s="1"/>
  <c r="G271"/>
  <c r="G269" s="1"/>
  <c r="G268" s="1"/>
  <c r="G264"/>
  <c r="G263" s="1"/>
  <c r="G262"/>
  <c r="G261" s="1"/>
  <c r="G260"/>
  <c r="G257"/>
  <c r="G256" s="1"/>
  <c r="G255"/>
  <c r="G254" s="1"/>
  <c r="G208"/>
  <c r="G205"/>
  <c r="G204" s="1"/>
  <c r="G203" s="1"/>
  <c r="G202" s="1"/>
  <c r="G201"/>
  <c r="G199"/>
  <c r="G198"/>
  <c r="G196"/>
  <c r="G195" s="1"/>
  <c r="G193"/>
  <c r="G189"/>
  <c r="G188" s="1"/>
  <c r="G187"/>
  <c r="G186" s="1"/>
  <c r="G173"/>
  <c r="G172" s="1"/>
  <c r="G171" s="1"/>
  <c r="G170"/>
  <c r="G169"/>
  <c r="G162"/>
  <c r="G161" s="1"/>
  <c r="G160" s="1"/>
  <c r="G159"/>
  <c r="G158" s="1"/>
  <c r="G157"/>
  <c r="G155" s="1"/>
  <c r="G153"/>
  <c r="G152"/>
  <c r="G150"/>
  <c r="G148"/>
  <c r="G147" s="1"/>
  <c r="G146"/>
  <c r="G145"/>
  <c r="G143"/>
  <c r="G142"/>
  <c r="G141"/>
  <c r="G139"/>
  <c r="G138" s="1"/>
  <c r="G135"/>
  <c r="G132"/>
  <c r="G131"/>
  <c r="G128"/>
  <c r="G127" s="1"/>
  <c r="G125"/>
  <c r="G124" s="1"/>
  <c r="G121" s="1"/>
  <c r="G120"/>
  <c r="G119" s="1"/>
  <c r="G117"/>
  <c r="G116" s="1"/>
  <c r="G115" s="1"/>
  <c r="G113"/>
  <c r="G112" s="1"/>
  <c r="G101"/>
  <c r="G100"/>
  <c r="G97"/>
  <c r="G95" s="1"/>
  <c r="G94"/>
  <c r="G93"/>
  <c r="G91"/>
  <c r="G90"/>
  <c r="G86"/>
  <c r="G85"/>
  <c r="G83"/>
  <c r="G82"/>
  <c r="G80"/>
  <c r="G79"/>
  <c r="G69"/>
  <c r="G67"/>
  <c r="G66"/>
  <c r="G64"/>
  <c r="G63"/>
  <c r="G61"/>
  <c r="G60"/>
  <c r="G58"/>
  <c r="G57"/>
  <c r="G55"/>
  <c r="G54"/>
  <c r="G52"/>
  <c r="G51"/>
  <c r="G49"/>
  <c r="G48"/>
  <c r="G45"/>
  <c r="G44"/>
  <c r="G38"/>
  <c r="G37"/>
  <c r="G35"/>
  <c r="G34"/>
  <c r="G32"/>
  <c r="G31"/>
  <c r="G29"/>
  <c r="G28"/>
  <c r="G24"/>
  <c r="G23" s="1"/>
  <c r="G19"/>
  <c r="G17"/>
  <c r="G12"/>
  <c r="G11" s="1"/>
  <c r="G10" s="1"/>
  <c r="G9" s="1"/>
  <c r="H253" i="1" l="1"/>
  <c r="G728" i="2"/>
  <c r="H728"/>
  <c r="H727" s="1"/>
  <c r="G799"/>
  <c r="H799"/>
  <c r="G454"/>
  <c r="H454"/>
  <c r="G727"/>
  <c r="G920"/>
  <c r="G919" s="1"/>
  <c r="H920"/>
  <c r="H919" s="1"/>
  <c r="H861"/>
  <c r="G861"/>
  <c r="G890"/>
  <c r="H890"/>
  <c r="H180" i="1"/>
  <c r="H179" s="1"/>
  <c r="H178" s="1"/>
  <c r="G312" i="2"/>
  <c r="H312"/>
  <c r="G92"/>
  <c r="G909"/>
  <c r="G908" s="1"/>
  <c r="H909"/>
  <c r="H908" s="1"/>
  <c r="H907" s="1"/>
  <c r="H92"/>
  <c r="H589"/>
  <c r="G589"/>
  <c r="G538"/>
  <c r="H538"/>
  <c r="G375"/>
  <c r="H375"/>
  <c r="G277"/>
  <c r="H277"/>
  <c r="H932"/>
  <c r="G932"/>
  <c r="G341"/>
  <c r="G340" s="1"/>
  <c r="H341"/>
  <c r="H340" s="1"/>
  <c r="H75" i="1"/>
  <c r="H61" s="1"/>
  <c r="E12" i="3" s="1"/>
  <c r="G372" i="2"/>
  <c r="G368" s="1"/>
  <c r="I55" i="1"/>
  <c r="I1431" s="1"/>
  <c r="H486" i="2"/>
  <c r="G486"/>
  <c r="G154"/>
  <c r="H154"/>
  <c r="H204" i="1"/>
  <c r="H185" i="2"/>
  <c r="G185"/>
  <c r="H156" i="1"/>
  <c r="F18" i="3"/>
  <c r="G207" i="2"/>
  <c r="G206" s="1"/>
  <c r="H207"/>
  <c r="H206" s="1"/>
  <c r="F37" i="3"/>
  <c r="F34" s="1"/>
  <c r="G1041" i="2"/>
  <c r="H1041"/>
  <c r="H655"/>
  <c r="G655"/>
  <c r="G999"/>
  <c r="G998" s="1"/>
  <c r="H999"/>
  <c r="H998" s="1"/>
  <c r="G779"/>
  <c r="G778" s="1"/>
  <c r="H779"/>
  <c r="H778" s="1"/>
  <c r="H769"/>
  <c r="G769"/>
  <c r="H673"/>
  <c r="G673"/>
  <c r="H939"/>
  <c r="G939"/>
  <c r="G445"/>
  <c r="G439" s="1"/>
  <c r="G424" s="1"/>
  <c r="H445"/>
  <c r="H439" s="1"/>
  <c r="H424" s="1"/>
  <c r="H666"/>
  <c r="G666"/>
  <c r="H259"/>
  <c r="G259"/>
  <c r="G656"/>
  <c r="H656"/>
  <c r="G529"/>
  <c r="H529"/>
  <c r="H134"/>
  <c r="H133" s="1"/>
  <c r="G134"/>
  <c r="G133" s="1"/>
  <c r="H139" i="1"/>
  <c r="E19" i="3" s="1"/>
  <c r="G309" i="2"/>
  <c r="G302" s="1"/>
  <c r="H309"/>
  <c r="H302" s="1"/>
  <c r="G1057"/>
  <c r="H243" i="1"/>
  <c r="G111" i="2"/>
  <c r="H111"/>
  <c r="H291" i="1"/>
  <c r="H1438" s="1"/>
  <c r="H1443" s="1"/>
  <c r="G570" i="2"/>
  <c r="G567" s="1"/>
  <c r="G564" s="1"/>
  <c r="H570"/>
  <c r="H567" s="1"/>
  <c r="H564" s="1"/>
  <c r="G348"/>
  <c r="G347" s="1"/>
  <c r="H348"/>
  <c r="H347" s="1"/>
  <c r="H15"/>
  <c r="H22"/>
  <c r="G15"/>
  <c r="G22"/>
  <c r="G16"/>
  <c r="G969"/>
  <c r="G968" s="1"/>
  <c r="H119" i="1"/>
  <c r="H16" i="2"/>
  <c r="H53"/>
  <c r="F31" i="3"/>
  <c r="H791" i="2"/>
  <c r="H68"/>
  <c r="G47"/>
  <c r="G53"/>
  <c r="G130"/>
  <c r="G129" s="1"/>
  <c r="G580"/>
  <c r="G901"/>
  <c r="H27"/>
  <c r="H47"/>
  <c r="H290"/>
  <c r="H956"/>
  <c r="H268" i="1"/>
  <c r="H267" s="1"/>
  <c r="H140" i="2"/>
  <c r="H959"/>
  <c r="G788"/>
  <c r="G950"/>
  <c r="G949" s="1"/>
  <c r="H78"/>
  <c r="H84"/>
  <c r="H127"/>
  <c r="H363"/>
  <c r="G30"/>
  <c r="G36"/>
  <c r="G62"/>
  <c r="G99"/>
  <c r="G98" s="1"/>
  <c r="G297"/>
  <c r="G296" s="1"/>
  <c r="H62"/>
  <c r="H297"/>
  <c r="H296" s="1"/>
  <c r="H405"/>
  <c r="H404" s="1"/>
  <c r="H397" s="1"/>
  <c r="H964"/>
  <c r="H1059"/>
  <c r="G81"/>
  <c r="H36"/>
  <c r="H59"/>
  <c r="H89"/>
  <c r="H253"/>
  <c r="H209" s="1"/>
  <c r="H329"/>
  <c r="H326" s="1"/>
  <c r="H788"/>
  <c r="G27"/>
  <c r="G89"/>
  <c r="G677"/>
  <c r="G1025"/>
  <c r="H130"/>
  <c r="H129" s="1"/>
  <c r="H144"/>
  <c r="H689"/>
  <c r="H761"/>
  <c r="G140"/>
  <c r="H33"/>
  <c r="H43"/>
  <c r="H42" s="1"/>
  <c r="H87"/>
  <c r="H99"/>
  <c r="H98" s="1"/>
  <c r="H512"/>
  <c r="G59"/>
  <c r="G84"/>
  <c r="H415"/>
  <c r="H414" s="1"/>
  <c r="H413" s="1"/>
  <c r="H580"/>
  <c r="H670"/>
  <c r="H681"/>
  <c r="H796"/>
  <c r="H912"/>
  <c r="H950"/>
  <c r="H949" s="1"/>
  <c r="H1025"/>
  <c r="G663"/>
  <c r="H149"/>
  <c r="H197"/>
  <c r="H320"/>
  <c r="F41" i="3"/>
  <c r="F44"/>
  <c r="G959" i="2"/>
  <c r="G964"/>
  <c r="H1029"/>
  <c r="G1029"/>
  <c r="H480"/>
  <c r="H168"/>
  <c r="H167" s="1"/>
  <c r="H522"/>
  <c r="H521" s="1"/>
  <c r="H663"/>
  <c r="H685"/>
  <c r="H710"/>
  <c r="H723"/>
  <c r="H722" s="1"/>
  <c r="H1034"/>
  <c r="F22" i="3"/>
  <c r="H50" i="2"/>
  <c r="H65"/>
  <c r="H30"/>
  <c r="H56"/>
  <c r="H81"/>
  <c r="H583"/>
  <c r="H677"/>
  <c r="H901"/>
  <c r="H1052"/>
  <c r="F9" i="3"/>
  <c r="H715" i="2"/>
  <c r="F26" i="3"/>
  <c r="G68" i="2"/>
  <c r="G522"/>
  <c r="G521" s="1"/>
  <c r="G512"/>
  <c r="G290"/>
  <c r="G329"/>
  <c r="G326" s="1"/>
  <c r="H250" i="1"/>
  <c r="H233"/>
  <c r="H147"/>
  <c r="H146" s="1"/>
  <c r="H145" s="1"/>
  <c r="G1052" i="2"/>
  <c r="G144"/>
  <c r="H93" i="1"/>
  <c r="E14" i="3"/>
  <c r="E11"/>
  <c r="H103" i="1"/>
  <c r="E10" i="3"/>
  <c r="E32"/>
  <c r="G126" i="2"/>
  <c r="G118" s="1"/>
  <c r="G65"/>
  <c r="G87"/>
  <c r="G253"/>
  <c r="G209" s="1"/>
  <c r="G363"/>
  <c r="G405"/>
  <c r="G404" s="1"/>
  <c r="G397" s="1"/>
  <c r="G480"/>
  <c r="G583"/>
  <c r="G685"/>
  <c r="G710"/>
  <c r="G761"/>
  <c r="G911"/>
  <c r="G1034"/>
  <c r="G33"/>
  <c r="G43"/>
  <c r="G42" s="1"/>
  <c r="G50"/>
  <c r="G56"/>
  <c r="G78"/>
  <c r="G197"/>
  <c r="G670"/>
  <c r="G681"/>
  <c r="G791"/>
  <c r="G796"/>
  <c r="G956"/>
  <c r="G1059"/>
  <c r="G192"/>
  <c r="G320"/>
  <c r="G415"/>
  <c r="G414" s="1"/>
  <c r="G413" s="1"/>
  <c r="G493"/>
  <c r="G644"/>
  <c r="G689"/>
  <c r="G715"/>
  <c r="G723"/>
  <c r="G722" s="1"/>
  <c r="G971"/>
  <c r="H192"/>
  <c r="H493"/>
  <c r="H118"/>
  <c r="H971"/>
  <c r="H644"/>
  <c r="G168"/>
  <c r="G167" s="1"/>
  <c r="G149"/>
  <c r="H576" l="1"/>
  <c r="G576"/>
  <c r="G931"/>
  <c r="H931"/>
  <c r="H886"/>
  <c r="H885" s="1"/>
  <c r="G886"/>
  <c r="H453"/>
  <c r="G453"/>
  <c r="H46"/>
  <c r="G46"/>
  <c r="G311"/>
  <c r="H311"/>
  <c r="H26"/>
  <c r="G26"/>
  <c r="H242" i="1"/>
  <c r="E25" i="3" s="1"/>
  <c r="H155" i="1"/>
  <c r="E21" i="3" s="1"/>
  <c r="E43"/>
  <c r="F50"/>
  <c r="F49" s="1"/>
  <c r="F57" s="1"/>
  <c r="G511" i="2"/>
  <c r="H511"/>
  <c r="H1016"/>
  <c r="G1016"/>
  <c r="E29" i="3"/>
  <c r="E28"/>
  <c r="E40"/>
  <c r="H89" i="1"/>
  <c r="H56" s="1"/>
  <c r="E30" i="3"/>
  <c r="H290" i="1"/>
  <c r="H289" s="1"/>
  <c r="H288" s="1"/>
  <c r="E27" i="3" s="1"/>
  <c r="G346" i="2"/>
  <c r="H346"/>
  <c r="G953"/>
  <c r="H953"/>
  <c r="E23" i="3"/>
  <c r="H200" i="1"/>
  <c r="E24" i="3" s="1"/>
  <c r="E53"/>
  <c r="G760" i="2"/>
  <c r="H760"/>
  <c r="E39" i="3"/>
  <c r="E51"/>
  <c r="E33"/>
  <c r="E31" s="1"/>
  <c r="H325" i="2"/>
  <c r="G289"/>
  <c r="H289"/>
  <c r="H258"/>
  <c r="E52" i="3"/>
  <c r="G258" i="2"/>
  <c r="G272"/>
  <c r="G267" s="1"/>
  <c r="H787"/>
  <c r="H786" s="1"/>
  <c r="H709"/>
  <c r="H708" s="1"/>
  <c r="G137"/>
  <c r="H137"/>
  <c r="G191"/>
  <c r="G190" s="1"/>
  <c r="G787"/>
  <c r="G786" s="1"/>
  <c r="H191"/>
  <c r="H190" s="1"/>
  <c r="G662"/>
  <c r="H10" i="1"/>
  <c r="G709" i="2"/>
  <c r="G708" s="1"/>
  <c r="H662"/>
  <c r="H272"/>
  <c r="H267" s="1"/>
  <c r="G325"/>
  <c r="E20" i="3"/>
  <c r="G907" i="2"/>
  <c r="H575" l="1"/>
  <c r="H574" s="1"/>
  <c r="G575"/>
  <c r="G574" s="1"/>
  <c r="G25"/>
  <c r="H25"/>
  <c r="H138" i="1"/>
  <c r="E18" i="3"/>
  <c r="E42"/>
  <c r="E36"/>
  <c r="H177" i="1"/>
  <c r="E47" i="3"/>
  <c r="E48"/>
  <c r="G852" i="2"/>
  <c r="G851" s="1"/>
  <c r="E22" i="3"/>
  <c r="G885" i="2"/>
  <c r="G884" s="1"/>
  <c r="E17" i="3"/>
  <c r="E9" s="1"/>
  <c r="H884" i="2"/>
  <c r="H396"/>
  <c r="G396"/>
  <c r="E26" i="3"/>
  <c r="H287" i="1"/>
  <c r="I1434" l="1"/>
  <c r="H1068" i="2"/>
  <c r="F59" i="3"/>
  <c r="F60" s="1"/>
  <c r="H1070" i="2"/>
  <c r="E37" i="3"/>
  <c r="E41"/>
  <c r="E44"/>
  <c r="H55" i="1"/>
  <c r="H1431" s="1"/>
  <c r="E35" i="3"/>
  <c r="E50" l="1"/>
  <c r="E49" s="1"/>
  <c r="H1072" i="2"/>
  <c r="E34" i="3"/>
  <c r="G1068" i="2"/>
  <c r="E57" i="3" l="1"/>
  <c r="F281" i="2"/>
  <c r="F280" s="1"/>
  <c r="H1434" i="1" l="1"/>
  <c r="G1070" i="2"/>
  <c r="G1072" s="1"/>
  <c r="E59" i="3"/>
  <c r="E60" s="1"/>
  <c r="F388" i="2"/>
  <c r="F387" s="1"/>
  <c r="F386" s="1"/>
  <c r="F385" s="1"/>
  <c r="F379"/>
  <c r="F378" s="1"/>
  <c r="F376" s="1"/>
  <c r="F375" l="1"/>
  <c r="F255" l="1"/>
  <c r="F254" s="1"/>
  <c r="F257"/>
  <c r="F256" s="1"/>
  <c r="F253" l="1"/>
  <c r="F209" s="1"/>
  <c r="F159"/>
  <c r="F158" s="1"/>
  <c r="F276"/>
  <c r="F275" s="1"/>
  <c r="F273" s="1"/>
  <c r="F262"/>
  <c r="F261" s="1"/>
  <c r="G236" i="1"/>
  <c r="G234" s="1"/>
  <c r="F189" i="2"/>
  <c r="F188" s="1"/>
  <c r="G207" i="1"/>
  <c r="F1054" i="2" l="1"/>
  <c r="F1056"/>
  <c r="F1053"/>
  <c r="F1052" l="1"/>
  <c r="F997"/>
  <c r="G282" i="1"/>
  <c r="G279" s="1"/>
  <c r="F359" i="2" l="1"/>
  <c r="F358" s="1"/>
  <c r="F573"/>
  <c r="F572" s="1"/>
  <c r="F535" l="1"/>
  <c r="F534" s="1"/>
  <c r="F540"/>
  <c r="F542"/>
  <c r="F541" s="1"/>
  <c r="F169"/>
  <c r="F333"/>
  <c r="F332"/>
  <c r="F354"/>
  <c r="F353" s="1"/>
  <c r="F352"/>
  <c r="F351" s="1"/>
  <c r="G296" i="1"/>
  <c r="G294"/>
  <c r="F120" i="2"/>
  <c r="F119" s="1"/>
  <c r="G251" i="1"/>
  <c r="F1000" i="2"/>
  <c r="G128" i="1"/>
  <c r="G127" s="1"/>
  <c r="F343" i="2"/>
  <c r="F999" l="1"/>
  <c r="F998" s="1"/>
  <c r="G291" i="1"/>
  <c r="G1438" s="1"/>
  <c r="G1443" s="1"/>
  <c r="H1444" s="1"/>
  <c r="F348" i="2"/>
  <c r="F347" s="1"/>
  <c r="G290" i="1" l="1"/>
  <c r="G289" s="1"/>
  <c r="F264" i="2"/>
  <c r="F263" s="1"/>
  <c r="F173" l="1"/>
  <c r="F172" s="1"/>
  <c r="F171" s="1"/>
  <c r="F553" l="1"/>
  <c r="F552" s="1"/>
  <c r="F551" s="1"/>
  <c r="F539"/>
  <c r="F538" s="1"/>
  <c r="F533"/>
  <c r="F532" s="1"/>
  <c r="F531"/>
  <c r="F530" s="1"/>
  <c r="F157"/>
  <c r="F155" s="1"/>
  <c r="F154" s="1"/>
  <c r="F558"/>
  <c r="F557" s="1"/>
  <c r="F556" s="1"/>
  <c r="F563"/>
  <c r="F562" s="1"/>
  <c r="F561" s="1"/>
  <c r="F260"/>
  <c r="F259" s="1"/>
  <c r="F187"/>
  <c r="F186" s="1"/>
  <c r="F185" s="1"/>
  <c r="G205" i="1"/>
  <c r="G204" s="1"/>
  <c r="G233"/>
  <c r="G200" l="1"/>
  <c r="F529" i="2"/>
  <c r="F258"/>
  <c r="F970"/>
  <c r="G117" i="1"/>
  <c r="F135" i="2"/>
  <c r="G91" i="1"/>
  <c r="G90" s="1"/>
  <c r="F134" i="2" l="1"/>
  <c r="F133" s="1"/>
  <c r="F520"/>
  <c r="F518" s="1"/>
  <c r="F304"/>
  <c r="F303" s="1"/>
  <c r="F306"/>
  <c r="F305" s="1"/>
  <c r="F310"/>
  <c r="F128"/>
  <c r="F127" s="1"/>
  <c r="G259" i="1"/>
  <c r="F309" i="2" l="1"/>
  <c r="F302" s="1"/>
  <c r="F97"/>
  <c r="F718" l="1"/>
  <c r="F714"/>
  <c r="F334" l="1"/>
  <c r="F499" l="1"/>
  <c r="F498" s="1"/>
  <c r="F497"/>
  <c r="F715" l="1"/>
  <c r="F1044" l="1"/>
  <c r="G87" i="1"/>
  <c r="G86" s="1"/>
  <c r="G85" s="1"/>
  <c r="D15" i="3" s="1"/>
  <c r="F1058" i="2" l="1"/>
  <c r="F1061"/>
  <c r="F781" l="1"/>
  <c r="F768"/>
  <c r="F767" s="1"/>
  <c r="F772"/>
  <c r="F726"/>
  <c r="F711"/>
  <c r="F927" l="1"/>
  <c r="F925" s="1"/>
  <c r="F920" l="1"/>
  <c r="F1028"/>
  <c r="G14" i="1"/>
  <c r="F288" i="2" l="1"/>
  <c r="F713" l="1"/>
  <c r="F659"/>
  <c r="F658" s="1"/>
  <c r="F592"/>
  <c r="F657"/>
  <c r="F585"/>
  <c r="F655" l="1"/>
  <c r="F656"/>
  <c r="F1064" l="1"/>
  <c r="G285" i="1"/>
  <c r="G284" s="1"/>
  <c r="F449" i="2" l="1"/>
  <c r="F448" s="1"/>
  <c r="F488"/>
  <c r="F913" l="1"/>
  <c r="F911" l="1"/>
  <c r="F912"/>
  <c r="F967"/>
  <c r="F287" l="1"/>
  <c r="F829" l="1"/>
  <c r="F826"/>
  <c r="F403" l="1"/>
  <c r="F402" s="1"/>
  <c r="F401" s="1"/>
  <c r="F143" l="1"/>
  <c r="F141" l="1"/>
  <c r="F1060"/>
  <c r="F1059" s="1"/>
  <c r="F1051"/>
  <c r="F1050" s="1"/>
  <c r="F1045"/>
  <c r="F1043"/>
  <c r="F1040"/>
  <c r="F1039" s="1"/>
  <c r="F1038"/>
  <c r="F1037" s="1"/>
  <c r="F1036"/>
  <c r="F1035"/>
  <c r="F1033"/>
  <c r="F1032" s="1"/>
  <c r="F1031"/>
  <c r="F1030"/>
  <c r="F1027"/>
  <c r="F1026"/>
  <c r="F1024"/>
  <c r="F1023" s="1"/>
  <c r="F1022"/>
  <c r="F1021" s="1"/>
  <c r="F987"/>
  <c r="F986" s="1"/>
  <c r="F985" s="1"/>
  <c r="F981"/>
  <c r="F980" s="1"/>
  <c r="F979" s="1"/>
  <c r="F975"/>
  <c r="F974" s="1"/>
  <c r="F973"/>
  <c r="F972" s="1"/>
  <c r="F969"/>
  <c r="F968" s="1"/>
  <c r="F965"/>
  <c r="F964" s="1"/>
  <c r="F963"/>
  <c r="F962" s="1"/>
  <c r="F961"/>
  <c r="F960"/>
  <c r="F958"/>
  <c r="F957"/>
  <c r="F952"/>
  <c r="F951"/>
  <c r="F948"/>
  <c r="F947" s="1"/>
  <c r="F946" s="1"/>
  <c r="F945" s="1"/>
  <c r="F942"/>
  <c r="F941"/>
  <c r="F938"/>
  <c r="F937" s="1"/>
  <c r="F936"/>
  <c r="F935" s="1"/>
  <c r="F934"/>
  <c r="F933"/>
  <c r="F917"/>
  <c r="F916" s="1"/>
  <c r="F915" s="1"/>
  <c r="F914" s="1"/>
  <c r="F903"/>
  <c r="F902"/>
  <c r="F896"/>
  <c r="F895" s="1"/>
  <c r="F894"/>
  <c r="F893" s="1"/>
  <c r="F892"/>
  <c r="F891" s="1"/>
  <c r="F889"/>
  <c r="F888" s="1"/>
  <c r="F887" s="1"/>
  <c r="F877"/>
  <c r="F876" s="1"/>
  <c r="F875" s="1"/>
  <c r="F874"/>
  <c r="F873" s="1"/>
  <c r="F871" s="1"/>
  <c r="F798"/>
  <c r="F797"/>
  <c r="F795"/>
  <c r="F794" s="1"/>
  <c r="F793"/>
  <c r="F792"/>
  <c r="F790"/>
  <c r="F789"/>
  <c r="F785"/>
  <c r="F783"/>
  <c r="F771"/>
  <c r="F769" s="1"/>
  <c r="F763"/>
  <c r="F733"/>
  <c r="F732"/>
  <c r="F731"/>
  <c r="F730"/>
  <c r="F724"/>
  <c r="F712"/>
  <c r="F710" s="1"/>
  <c r="F700"/>
  <c r="F699" s="1"/>
  <c r="F692" s="1"/>
  <c r="F691"/>
  <c r="F687"/>
  <c r="F688"/>
  <c r="F686"/>
  <c r="F684"/>
  <c r="F682"/>
  <c r="F679"/>
  <c r="F680"/>
  <c r="F678"/>
  <c r="F675"/>
  <c r="F674"/>
  <c r="F672"/>
  <c r="F671"/>
  <c r="F668"/>
  <c r="F665"/>
  <c r="F664"/>
  <c r="F654"/>
  <c r="F653" s="1"/>
  <c r="F650"/>
  <c r="F649" s="1"/>
  <c r="F648"/>
  <c r="F647" s="1"/>
  <c r="F646"/>
  <c r="F645" s="1"/>
  <c r="F604"/>
  <c r="F603" s="1"/>
  <c r="F594"/>
  <c r="F590"/>
  <c r="F588"/>
  <c r="F584"/>
  <c r="F580"/>
  <c r="F571"/>
  <c r="F524"/>
  <c r="F525"/>
  <c r="F523"/>
  <c r="F514"/>
  <c r="F513"/>
  <c r="F504"/>
  <c r="F503" s="1"/>
  <c r="F500" s="1"/>
  <c r="F496"/>
  <c r="F495"/>
  <c r="F494" s="1"/>
  <c r="F484"/>
  <c r="F483" s="1"/>
  <c r="F482"/>
  <c r="F481" s="1"/>
  <c r="F458"/>
  <c r="F457" s="1"/>
  <c r="F456"/>
  <c r="F455" s="1"/>
  <c r="F447"/>
  <c r="F446" s="1"/>
  <c r="F445" s="1"/>
  <c r="F439" s="1"/>
  <c r="F424" s="1"/>
  <c r="F422"/>
  <c r="F421" s="1"/>
  <c r="F420" s="1"/>
  <c r="F419" s="1"/>
  <c r="F417"/>
  <c r="F418"/>
  <c r="F416"/>
  <c r="F412"/>
  <c r="F411" s="1"/>
  <c r="F410" s="1"/>
  <c r="F409" s="1"/>
  <c r="F407"/>
  <c r="F408"/>
  <c r="F406"/>
  <c r="F400"/>
  <c r="F399" s="1"/>
  <c r="F398" s="1"/>
  <c r="F395"/>
  <c r="F394" s="1"/>
  <c r="F393" s="1"/>
  <c r="F392" s="1"/>
  <c r="F367"/>
  <c r="F366" s="1"/>
  <c r="F365"/>
  <c r="F364" s="1"/>
  <c r="F342"/>
  <c r="F341" s="1"/>
  <c r="F336"/>
  <c r="F330"/>
  <c r="F322"/>
  <c r="F324"/>
  <c r="F321"/>
  <c r="F313"/>
  <c r="F312" s="1"/>
  <c r="F299"/>
  <c r="F301"/>
  <c r="F298"/>
  <c r="F295"/>
  <c r="F293"/>
  <c r="F292"/>
  <c r="F279"/>
  <c r="F278"/>
  <c r="F271"/>
  <c r="F269" s="1"/>
  <c r="F268" s="1"/>
  <c r="F208"/>
  <c r="F205"/>
  <c r="F204" s="1"/>
  <c r="F203" s="1"/>
  <c r="F202" s="1"/>
  <c r="F199"/>
  <c r="F201"/>
  <c r="F198"/>
  <c r="F196"/>
  <c r="F195" s="1"/>
  <c r="F193"/>
  <c r="F170"/>
  <c r="F168" s="1"/>
  <c r="F162"/>
  <c r="F161" s="1"/>
  <c r="F152"/>
  <c r="F153"/>
  <c r="F150"/>
  <c r="F148"/>
  <c r="F147" s="1"/>
  <c r="F146"/>
  <c r="F145"/>
  <c r="F142"/>
  <c r="F139"/>
  <c r="F138" s="1"/>
  <c r="F132"/>
  <c r="F131"/>
  <c r="F125"/>
  <c r="F124" s="1"/>
  <c r="F121" s="1"/>
  <c r="F117"/>
  <c r="F116" s="1"/>
  <c r="F115" s="1"/>
  <c r="F101"/>
  <c r="F100"/>
  <c r="F94"/>
  <c r="F93"/>
  <c r="F91"/>
  <c r="F90"/>
  <c r="F86"/>
  <c r="F85"/>
  <c r="F83"/>
  <c r="F82"/>
  <c r="F80"/>
  <c r="F79"/>
  <c r="F69"/>
  <c r="F67"/>
  <c r="F66"/>
  <c r="F64"/>
  <c r="F63"/>
  <c r="F61"/>
  <c r="F60"/>
  <c r="F58"/>
  <c r="F57"/>
  <c r="F55"/>
  <c r="F54"/>
  <c r="F52"/>
  <c r="F51"/>
  <c r="F49"/>
  <c r="F48"/>
  <c r="F45"/>
  <c r="F44"/>
  <c r="F38"/>
  <c r="F37"/>
  <c r="F35"/>
  <c r="F34"/>
  <c r="F32"/>
  <c r="F31"/>
  <c r="F29"/>
  <c r="F28"/>
  <c r="F24"/>
  <c r="F23" s="1"/>
  <c r="F12"/>
  <c r="F11" s="1"/>
  <c r="F10" s="1"/>
  <c r="F9" s="1"/>
  <c r="F780"/>
  <c r="F690"/>
  <c r="F725"/>
  <c r="F721"/>
  <c r="F720" s="1"/>
  <c r="F719" s="1"/>
  <c r="F667"/>
  <c r="F652"/>
  <c r="F651" s="1"/>
  <c r="G113" i="1"/>
  <c r="G112" s="1"/>
  <c r="G72"/>
  <c r="G71" s="1"/>
  <c r="G105"/>
  <c r="G104" s="1"/>
  <c r="G272"/>
  <c r="G270"/>
  <c r="F355" i="2"/>
  <c r="F1018"/>
  <c r="F1017" s="1"/>
  <c r="F828"/>
  <c r="F827" s="1"/>
  <c r="F825"/>
  <c r="F824" s="1"/>
  <c r="F832"/>
  <c r="F831" s="1"/>
  <c r="F830" s="1"/>
  <c r="F19"/>
  <c r="G175" i="1"/>
  <c r="G22"/>
  <c r="F113" i="2"/>
  <c r="F112" s="1"/>
  <c r="F1047"/>
  <c r="G245" i="1"/>
  <c r="G244" s="1"/>
  <c r="G141"/>
  <c r="G140" s="1"/>
  <c r="F996" i="2"/>
  <c r="F993" s="1"/>
  <c r="F17"/>
  <c r="D16" i="3"/>
  <c r="F977" i="2"/>
  <c r="F976" s="1"/>
  <c r="G125" i="1"/>
  <c r="G124" s="1"/>
  <c r="G27"/>
  <c r="F95" i="2"/>
  <c r="F489"/>
  <c r="F487"/>
  <c r="G18" i="1"/>
  <c r="G13" s="1"/>
  <c r="G12" s="1"/>
  <c r="F126" i="2"/>
  <c r="G258" i="1"/>
  <c r="F327" i="2"/>
  <c r="G120" i="1"/>
  <c r="G79"/>
  <c r="G63"/>
  <c r="G62" s="1"/>
  <c r="G47"/>
  <c r="G173"/>
  <c r="G172" s="1"/>
  <c r="G263"/>
  <c r="G262" s="1"/>
  <c r="G261" s="1"/>
  <c r="G149"/>
  <c r="G148" s="1"/>
  <c r="G184"/>
  <c r="G180" s="1"/>
  <c r="G179" s="1"/>
  <c r="G288"/>
  <c r="G256"/>
  <c r="G116"/>
  <c r="G109"/>
  <c r="G108" s="1"/>
  <c r="G83"/>
  <c r="G82" s="1"/>
  <c r="G81" s="1"/>
  <c r="D13" i="3" s="1"/>
  <c r="G76" i="1"/>
  <c r="F905" i="2"/>
  <c r="F904" s="1"/>
  <c r="G50" i="1"/>
  <c r="G25"/>
  <c r="G99"/>
  <c r="G52"/>
  <c r="G122"/>
  <c r="G40"/>
  <c r="G43"/>
  <c r="G151"/>
  <c r="G67"/>
  <c r="G66" s="1"/>
  <c r="G59"/>
  <c r="G163"/>
  <c r="G162" s="1"/>
  <c r="G161" s="1"/>
  <c r="G248"/>
  <c r="G247" s="1"/>
  <c r="F799" i="2" l="1"/>
  <c r="F728"/>
  <c r="F727" s="1"/>
  <c r="G253" i="1"/>
  <c r="F890" i="2"/>
  <c r="F92"/>
  <c r="F909"/>
  <c r="F908" s="1"/>
  <c r="F907" s="1"/>
  <c r="F454"/>
  <c r="F589"/>
  <c r="F779"/>
  <c r="F778" s="1"/>
  <c r="F277"/>
  <c r="G75" i="1"/>
  <c r="G61" s="1"/>
  <c r="D12" i="3" s="1"/>
  <c r="F372" i="2"/>
  <c r="F368" s="1"/>
  <c r="F340"/>
  <c r="F486"/>
  <c r="F666"/>
  <c r="F207"/>
  <c r="F206" s="1"/>
  <c r="F1041"/>
  <c r="G21" i="1"/>
  <c r="G20" s="1"/>
  <c r="F673" i="2"/>
  <c r="F939"/>
  <c r="G139" i="1"/>
  <c r="D19" i="3" s="1"/>
  <c r="G243" i="1"/>
  <c r="F111" i="2"/>
  <c r="F15"/>
  <c r="F22"/>
  <c r="F919"/>
  <c r="F118"/>
  <c r="G93" i="1"/>
  <c r="G58"/>
  <c r="G57" s="1"/>
  <c r="D10" i="3" s="1"/>
  <c r="G46" i="1"/>
  <c r="G45" s="1"/>
  <c r="G39"/>
  <c r="G38" s="1"/>
  <c r="G165"/>
  <c r="G156" s="1"/>
  <c r="F570" i="2"/>
  <c r="F567" s="1"/>
  <c r="F564" s="1"/>
  <c r="F1034"/>
  <c r="F160"/>
  <c r="G103" i="1"/>
  <c r="G268"/>
  <c r="G267" s="1"/>
  <c r="F16" i="2"/>
  <c r="F493"/>
  <c r="G178" i="1"/>
  <c r="F723" i="2"/>
  <c r="F722" s="1"/>
  <c r="F689"/>
  <c r="F1025"/>
  <c r="F89"/>
  <c r="F144"/>
  <c r="F959"/>
  <c r="F130"/>
  <c r="F129" s="1"/>
  <c r="F84"/>
  <c r="G119" i="1"/>
  <c r="G250"/>
  <c r="F62" i="2"/>
  <c r="F320"/>
  <c r="F311" s="1"/>
  <c r="F415"/>
  <c r="F414" s="1"/>
  <c r="F413" s="1"/>
  <c r="F43"/>
  <c r="F42" s="1"/>
  <c r="F47"/>
  <c r="F297"/>
  <c r="F296" s="1"/>
  <c r="F663"/>
  <c r="F971"/>
  <c r="F27"/>
  <c r="F33"/>
  <c r="F53"/>
  <c r="F59"/>
  <c r="F65"/>
  <c r="F30"/>
  <c r="F36"/>
  <c r="F81"/>
  <c r="F50"/>
  <c r="F56"/>
  <c r="F1029"/>
  <c r="F405"/>
  <c r="F404" s="1"/>
  <c r="F397" s="1"/>
  <c r="F192"/>
  <c r="F167"/>
  <c r="F68"/>
  <c r="F78"/>
  <c r="F99"/>
  <c r="F98" s="1"/>
  <c r="F149"/>
  <c r="F197"/>
  <c r="F363"/>
  <c r="F346" s="1"/>
  <c r="F522"/>
  <c r="F521" s="1"/>
  <c r="F583"/>
  <c r="F685"/>
  <c r="F709"/>
  <c r="F901"/>
  <c r="F480"/>
  <c r="F290"/>
  <c r="F950"/>
  <c r="F949" s="1"/>
  <c r="F788"/>
  <c r="F956"/>
  <c r="F329"/>
  <c r="F326" s="1"/>
  <c r="F87"/>
  <c r="F670"/>
  <c r="F677"/>
  <c r="F644"/>
  <c r="F791"/>
  <c r="F796"/>
  <c r="F762"/>
  <c r="F761" s="1"/>
  <c r="G147" i="1"/>
  <c r="G146" s="1"/>
  <c r="G145" s="1"/>
  <c r="F140" i="2"/>
  <c r="F512"/>
  <c r="F932"/>
  <c r="F931" s="1"/>
  <c r="D45" i="3"/>
  <c r="D32"/>
  <c r="F683" i="2"/>
  <c r="F681" s="1"/>
  <c r="F1057"/>
  <c r="F883"/>
  <c r="F882" s="1"/>
  <c r="F881" s="1"/>
  <c r="F861" s="1"/>
  <c r="F576" l="1"/>
  <c r="F886"/>
  <c r="F885" s="1"/>
  <c r="F453"/>
  <c r="F46"/>
  <c r="F26"/>
  <c r="G242" i="1"/>
  <c r="G177" s="1"/>
  <c r="G155"/>
  <c r="D21" i="3" s="1"/>
  <c r="D48"/>
  <c r="F511" i="2"/>
  <c r="F1016"/>
  <c r="G89" i="1"/>
  <c r="G56" s="1"/>
  <c r="F953" i="2"/>
  <c r="D53" i="3"/>
  <c r="F760" i="2"/>
  <c r="D28" i="3"/>
  <c r="D30"/>
  <c r="F272" i="2"/>
  <c r="F267" s="1"/>
  <c r="F137"/>
  <c r="F787"/>
  <c r="D24" i="3"/>
  <c r="F325" i="2"/>
  <c r="D33" i="3"/>
  <c r="D51"/>
  <c r="D23"/>
  <c r="D52"/>
  <c r="F708" i="2"/>
  <c r="D14" i="3"/>
  <c r="F289" i="2"/>
  <c r="D43" i="3"/>
  <c r="F191" i="2"/>
  <c r="F190" s="1"/>
  <c r="F662"/>
  <c r="G11" i="1"/>
  <c r="D11" i="3"/>
  <c r="D27"/>
  <c r="F575" i="2" l="1"/>
  <c r="F574" s="1"/>
  <c r="F25"/>
  <c r="G138" i="1"/>
  <c r="F786" i="2"/>
  <c r="G10" i="1"/>
  <c r="D40" i="3"/>
  <c r="D47"/>
  <c r="D39"/>
  <c r="D35"/>
  <c r="F396" i="2"/>
  <c r="D20" i="3"/>
  <c r="D18" s="1"/>
  <c r="D31"/>
  <c r="D25"/>
  <c r="D22" s="1"/>
  <c r="D17"/>
  <c r="D9" s="1"/>
  <c r="G37" i="1"/>
  <c r="G36" s="1"/>
  <c r="D29" i="3"/>
  <c r="D26" s="1"/>
  <c r="G287" i="1"/>
  <c r="F884" i="2"/>
  <c r="G55" i="1" l="1"/>
  <c r="G1431" s="1"/>
  <c r="D42" i="3"/>
  <c r="D41" s="1"/>
  <c r="F1068" i="2"/>
  <c r="D36" i="3"/>
  <c r="D37"/>
  <c r="D44"/>
  <c r="D50"/>
  <c r="D49" s="1"/>
  <c r="D34" l="1"/>
  <c r="D57" s="1"/>
  <c r="G1434" i="1" l="1"/>
  <c r="D59" i="3"/>
  <c r="D60" s="1"/>
  <c r="F1070" i="2"/>
  <c r="F1072" s="1"/>
</calcChain>
</file>

<file path=xl/sharedStrings.xml><?xml version="1.0" encoding="utf-8"?>
<sst xmlns="http://schemas.openxmlformats.org/spreadsheetml/2006/main" count="9780" uniqueCount="1098">
  <si>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</si>
  <si>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</si>
  <si>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</si>
  <si>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</si>
  <si>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</si>
  <si>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</si>
  <si>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</si>
  <si>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</si>
  <si>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</si>
  <si>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</si>
  <si>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</si>
  <si>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</si>
  <si>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</si>
  <si>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</si>
  <si>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</si>
  <si>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</si>
  <si>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</si>
  <si>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</si>
  <si>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</si>
  <si>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</si>
  <si>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</si>
  <si>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</si>
  <si>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</si>
  <si>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</si>
  <si>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</si>
  <si>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</si>
  <si>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</si>
  <si>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</si>
  <si>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</si>
  <si>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</si>
  <si>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</si>
  <si>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</si>
  <si>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</si>
  <si>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</si>
  <si>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</si>
  <si>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</si>
  <si>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</si>
  <si>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</si>
  <si>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</si>
  <si>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</si>
  <si>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</si>
  <si>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</si>
  <si>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</si>
  <si>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</si>
  <si>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</si>
  <si>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</si>
  <si>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</si>
  <si>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</si>
  <si>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</si>
  <si>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</si>
  <si>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</si>
  <si>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</si>
  <si>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</si>
  <si>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</si>
  <si>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</si>
  <si>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</si>
  <si>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</si>
  <si>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</si>
  <si>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</si>
  <si>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</si>
  <si>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</si>
  <si>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</si>
  <si>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</si>
  <si>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</si>
  <si>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</si>
  <si>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</si>
  <si>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</si>
  <si>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</si>
  <si>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</si>
  <si>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</si>
  <si>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</si>
  <si>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</si>
  <si>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</si>
  <si>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</si>
  <si>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</si>
  <si>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</si>
  <si>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</si>
  <si>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</si>
  <si>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</si>
  <si>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</si>
  <si>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</si>
  <si>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</si>
  <si>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</si>
  <si>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</si>
  <si>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</si>
  <si>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</si>
  <si>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</si>
  <si>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</si>
  <si>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</si>
  <si>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</si>
  <si>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</si>
  <si>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</si>
  <si>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</si>
  <si>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</si>
  <si>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</si>
  <si>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</si>
  <si>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</si>
  <si>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</si>
  <si>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</si>
  <si>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</si>
  <si>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</si>
  <si>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</si>
  <si>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</si>
  <si>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</si>
  <si>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</si>
  <si>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</si>
  <si>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</si>
  <si>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</si>
  <si>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</si>
  <si>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</si>
  <si>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</si>
  <si>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</si>
  <si>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</si>
  <si>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</si>
  <si>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</si>
  <si>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</si>
  <si>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</si>
  <si>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</si>
  <si>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</si>
  <si>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</si>
  <si>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</si>
  <si>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</si>
  <si>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</si>
  <si>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</si>
  <si>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</si>
  <si>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</si>
  <si>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</si>
  <si>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</si>
  <si>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</si>
  <si>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</si>
  <si>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</si>
  <si>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</si>
  <si>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</si>
  <si>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</si>
  <si>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</si>
  <si>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</si>
  <si>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</si>
  <si>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</si>
  <si>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</si>
  <si>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</si>
  <si>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</si>
  <si>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</si>
  <si>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</si>
  <si>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</si>
  <si>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</si>
  <si>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</si>
  <si>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</si>
  <si>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</si>
  <si>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</si>
  <si>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</si>
  <si>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</si>
  <si>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</si>
  <si>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</si>
  <si>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</si>
  <si>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</si>
  <si>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</si>
  <si>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</si>
  <si>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</si>
  <si>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</si>
  <si>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</si>
  <si>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</si>
  <si>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</si>
  <si>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</si>
  <si>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</si>
  <si>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</si>
  <si>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</si>
  <si>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</si>
  <si>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</si>
  <si>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</si>
  <si>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</si>
  <si>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</si>
  <si>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</si>
  <si>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</si>
  <si>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</si>
  <si>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</si>
  <si>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</si>
  <si>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</si>
  <si>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</si>
  <si>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</si>
  <si>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</si>
  <si>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</si>
  <si>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</si>
  <si>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</si>
  <si>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</si>
  <si>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</si>
  <si>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</si>
  <si>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</si>
  <si>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</si>
  <si>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</si>
  <si>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</si>
  <si>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</si>
  <si>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</si>
  <si>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</si>
  <si>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</si>
  <si>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</si>
  <si>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</si>
  <si>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</si>
  <si>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</si>
  <si>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</si>
  <si>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</si>
  <si>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</si>
  <si>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</si>
  <si>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</si>
  <si>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</si>
  <si>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</si>
  <si>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</si>
  <si>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</si>
  <si>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</si>
  <si>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</si>
  <si>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</si>
  <si>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</si>
  <si>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</si>
  <si>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</si>
  <si>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</si>
  <si>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</si>
  <si>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</si>
  <si>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</si>
  <si>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</si>
  <si>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</si>
  <si>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</si>
  <si>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</si>
  <si>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</si>
  <si>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</si>
  <si>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</si>
  <si>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</si>
  <si>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</si>
  <si>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</si>
  <si>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</si>
  <si>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</si>
  <si>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</si>
  <si>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</si>
  <si>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</si>
  <si>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</si>
  <si>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</si>
  <si>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</si>
  <si>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</si>
  <si>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</si>
  <si>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</si>
  <si>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</si>
  <si>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</si>
  <si>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</si>
  <si>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</si>
  <si>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</si>
  <si>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</si>
  <si>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</si>
  <si>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</si>
  <si>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</si>
  <si>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</si>
  <si>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</si>
  <si>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</si>
  <si>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</si>
  <si>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</si>
  <si>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</si>
  <si>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</si>
  <si>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</si>
  <si>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</si>
  <si>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</si>
  <si>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</si>
  <si>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</si>
  <si>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</si>
  <si>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</si>
  <si>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</si>
  <si>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</si>
  <si>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</si>
  <si>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</si>
  <si>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</si>
  <si>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</si>
  <si>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</si>
  <si>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</si>
  <si>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</si>
  <si>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</si>
  <si>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</si>
  <si>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</si>
  <si>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</si>
  <si>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</si>
  <si>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</si>
  <si>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</si>
  <si>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</si>
  <si>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</si>
  <si>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</si>
  <si>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</si>
  <si>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</si>
  <si>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</si>
  <si>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</si>
  <si>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</si>
  <si>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</si>
  <si>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</si>
  <si>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</si>
  <si>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</si>
  <si>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</si>
  <si>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</si>
  <si>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</si>
  <si>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79 0 07 42099</t>
  </si>
  <si>
    <t>79 0 07 S1100</t>
  </si>
  <si>
    <t>Детские дошкольные учреждения</t>
  </si>
  <si>
    <t>79 0 22 42000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</si>
  <si>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</si>
  <si>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</si>
  <si>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</si>
  <si>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</si>
  <si>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</si>
  <si>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</si>
  <si>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</si>
  <si>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</si>
  <si>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</si>
  <si>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</si>
  <si>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</si>
  <si>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</si>
  <si>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</si>
  <si>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</si>
  <si>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</si>
  <si>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</si>
  <si>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</si>
  <si>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</si>
  <si>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</si>
  <si>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</si>
  <si>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</si>
  <si>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</si>
  <si>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</si>
  <si>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</si>
  <si>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</si>
  <si>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</si>
  <si>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</si>
  <si>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</si>
  <si>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</si>
  <si>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</si>
  <si>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</si>
  <si>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</si>
  <si>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</si>
  <si>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</si>
  <si>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</si>
  <si>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</si>
  <si>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</si>
  <si>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</si>
  <si>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</si>
  <si>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</si>
  <si>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</si>
  <si>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</si>
  <si>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</si>
  <si>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</si>
  <si>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</si>
  <si>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</si>
  <si>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</si>
  <si>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</si>
  <si>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</si>
  <si>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</si>
  <si>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</si>
  <si>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</si>
  <si>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</si>
  <si>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</si>
  <si>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</si>
  <si>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</si>
  <si>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</si>
  <si>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</si>
  <si>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</si>
  <si>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</si>
  <si>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</si>
  <si>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</si>
  <si>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</si>
  <si>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</si>
  <si>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</si>
  <si>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</si>
  <si>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</si>
  <si>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</si>
  <si>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</si>
  <si>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</si>
  <si>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</si>
  <si>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</si>
  <si>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</si>
  <si>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</si>
  <si>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</si>
  <si>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</si>
  <si>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</si>
  <si>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</si>
  <si>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</si>
  <si>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</si>
  <si>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</si>
  <si>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</si>
  <si>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</si>
  <si>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</si>
  <si>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</si>
  <si>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</si>
  <si>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</si>
  <si>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</si>
  <si>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</si>
  <si>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</si>
  <si>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</si>
  <si>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</si>
  <si>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</si>
  <si>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</si>
  <si>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</si>
  <si>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</si>
  <si>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</si>
  <si>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</si>
  <si>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</si>
  <si>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</si>
  <si>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</si>
  <si>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</si>
  <si>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</si>
  <si>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</si>
  <si>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</si>
  <si>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</si>
  <si>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</si>
  <si>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</si>
  <si>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</si>
  <si>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</si>
  <si>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</si>
  <si>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</si>
  <si>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</si>
  <si>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</si>
  <si>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</si>
  <si>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</si>
  <si>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</si>
  <si>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</si>
  <si>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</si>
  <si>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</si>
  <si>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</si>
  <si>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</si>
  <si>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</si>
  <si>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</si>
  <si>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</si>
  <si>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</si>
  <si>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</si>
  <si>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</si>
  <si>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</si>
  <si>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</si>
  <si>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</si>
  <si>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</si>
  <si>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</si>
  <si>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</si>
  <si>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</si>
  <si>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</si>
  <si>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</si>
  <si>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</si>
  <si>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</si>
  <si>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</si>
  <si>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</si>
  <si>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</si>
  <si>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</si>
  <si>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</si>
  <si>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</si>
  <si>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</si>
  <si>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</si>
  <si>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</si>
  <si>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</si>
  <si>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</si>
  <si>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</si>
  <si>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</si>
  <si>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</si>
  <si>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</si>
  <si>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</si>
  <si>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</si>
  <si>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</si>
  <si>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</si>
  <si>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</si>
  <si>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</si>
  <si>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</si>
  <si>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</si>
  <si>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</si>
  <si>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</si>
  <si>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</si>
  <si>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</si>
  <si>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</si>
  <si>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</si>
  <si>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</si>
  <si>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</si>
  <si>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</si>
  <si>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</si>
  <si>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</si>
  <si>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</si>
  <si>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</si>
  <si>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</si>
  <si>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</si>
  <si>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</si>
  <si>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</si>
  <si>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</si>
  <si>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</si>
  <si>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</si>
  <si>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</si>
  <si>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</si>
  <si>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</si>
  <si>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</si>
  <si>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</si>
  <si>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</si>
  <si>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</si>
  <si>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</si>
  <si>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</si>
  <si>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</si>
  <si>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</si>
  <si>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</si>
  <si>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</si>
  <si>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</si>
  <si>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</si>
  <si>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</si>
  <si>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</si>
  <si>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</si>
  <si>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</si>
  <si>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</si>
  <si>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</si>
  <si>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</si>
  <si>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</si>
  <si>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</si>
  <si>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</si>
  <si>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</si>
  <si>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</si>
  <si>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</si>
  <si>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</si>
  <si>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</si>
  <si>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</si>
  <si>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</si>
  <si>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</si>
  <si>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</si>
  <si>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</si>
  <si>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</si>
  <si>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</si>
  <si>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</si>
  <si>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</si>
  <si>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</si>
  <si>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</si>
  <si>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</si>
  <si>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</si>
  <si>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</si>
  <si>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</si>
  <si>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</si>
  <si>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</si>
  <si>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</si>
  <si>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</si>
  <si>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</si>
  <si>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</si>
  <si>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</si>
  <si>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</si>
  <si>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</si>
  <si>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</si>
  <si>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</si>
  <si>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</si>
  <si>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</si>
  <si>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</si>
  <si>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</si>
  <si>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</si>
  <si>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</si>
  <si>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</si>
  <si>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</si>
  <si>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</si>
  <si>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</si>
  <si>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</si>
  <si>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</si>
  <si>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</si>
  <si>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</si>
  <si>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</si>
  <si>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</si>
  <si>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</si>
  <si>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</si>
  <si>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</si>
  <si>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</si>
  <si>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</si>
  <si>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</si>
  <si>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</si>
  <si>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</si>
  <si>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</si>
  <si>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</si>
  <si>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</si>
  <si>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</si>
  <si>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</si>
  <si>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</si>
  <si>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</si>
  <si>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</si>
  <si>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</si>
  <si>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</si>
  <si>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</si>
  <si>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</si>
  <si>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</si>
  <si>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</si>
  <si>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</si>
  <si>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</si>
  <si>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</si>
  <si>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</si>
  <si>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</si>
  <si>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</si>
  <si>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</si>
  <si>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</si>
  <si>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</si>
  <si>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</si>
  <si>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</si>
  <si>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</si>
  <si>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</si>
  <si>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</si>
  <si>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</si>
  <si>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</si>
  <si>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</si>
  <si>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</si>
  <si>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</si>
  <si>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</si>
  <si>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</si>
  <si>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</si>
  <si>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</si>
  <si>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</si>
  <si>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</si>
  <si>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</si>
  <si>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</si>
  <si>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</si>
  <si>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</si>
  <si>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</si>
  <si>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</si>
  <si>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</si>
  <si>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</si>
  <si>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</si>
  <si>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</si>
  <si>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</si>
  <si>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</si>
  <si>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</si>
  <si>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</si>
  <si>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</si>
  <si>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</si>
  <si>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</si>
  <si>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</si>
  <si>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</si>
  <si>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</si>
  <si>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</si>
  <si>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</si>
  <si>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</si>
  <si>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</si>
  <si>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</si>
  <si>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</si>
  <si>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</si>
  <si>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</si>
  <si>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</si>
  <si>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</si>
  <si>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</si>
  <si>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</si>
  <si>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</si>
  <si>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</si>
  <si>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</si>
  <si>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</si>
  <si>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</si>
  <si>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</si>
  <si>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</si>
  <si>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</si>
  <si>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</si>
  <si>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</si>
  <si>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</si>
  <si>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</si>
  <si>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</si>
  <si>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</si>
  <si>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</si>
  <si>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</si>
  <si>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</si>
  <si>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</si>
  <si>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</si>
  <si>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</si>
  <si>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</si>
  <si>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</si>
  <si>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</si>
  <si>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</si>
  <si>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</si>
  <si>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</si>
  <si>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</si>
  <si>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</si>
  <si>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</si>
  <si>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</si>
  <si>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</si>
  <si>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</si>
  <si>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</si>
  <si>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</si>
  <si>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</si>
  <si>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</si>
  <si>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</si>
  <si>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</si>
  <si>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</si>
  <si>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</si>
  <si>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</si>
  <si>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</si>
  <si>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</si>
  <si>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</si>
  <si>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</si>
  <si>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</si>
  <si>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</si>
  <si>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</si>
  <si>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</si>
  <si>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</si>
  <si>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</si>
  <si>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</si>
  <si>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</si>
  <si>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</si>
  <si>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</si>
  <si>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</si>
  <si>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</si>
  <si>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</si>
  <si>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</si>
  <si>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</si>
  <si>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</si>
  <si>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</si>
  <si>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</si>
  <si>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</si>
  <si>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</si>
  <si>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</si>
  <si>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</si>
  <si>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</si>
  <si>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</si>
  <si>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</si>
  <si>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</si>
  <si>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</si>
  <si>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</si>
  <si>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</si>
  <si>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</si>
  <si>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</si>
  <si>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</si>
  <si>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</si>
  <si>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</si>
  <si>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</si>
  <si>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</si>
  <si>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</si>
  <si>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</si>
  <si>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</si>
  <si>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</si>
  <si>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</si>
  <si>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</si>
  <si>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</si>
  <si>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</si>
  <si>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2023 год      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</si>
  <si>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</si>
  <si>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</si>
  <si>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</si>
  <si>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</si>
  <si>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</si>
  <si>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</si>
  <si>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</si>
  <si>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</si>
  <si>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</si>
  <si>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</si>
  <si>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</si>
  <si>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</si>
  <si>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</si>
  <si>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</si>
  <si>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</si>
  <si>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</si>
  <si>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</si>
  <si>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</si>
  <si>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</si>
  <si>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</si>
  <si>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</si>
  <si>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</si>
  <si>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</si>
  <si>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</si>
  <si>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</si>
  <si>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</si>
  <si>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</si>
  <si>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</si>
  <si>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</si>
  <si>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</si>
  <si>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</si>
  <si>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</si>
  <si>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</si>
  <si>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</si>
  <si>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</si>
  <si>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</si>
  <si>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</si>
  <si>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</si>
  <si>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</si>
  <si>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</si>
  <si>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</si>
  <si>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</si>
  <si>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</si>
  <si>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</si>
  <si>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</si>
  <si>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</si>
  <si>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</si>
  <si>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</si>
  <si>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</si>
  <si>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</si>
  <si>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</si>
  <si>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</si>
  <si>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</si>
  <si>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</si>
  <si>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</si>
  <si>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</si>
  <si>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</si>
  <si>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2023 год                 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</si>
  <si>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</si>
  <si>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</si>
  <si>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</si>
  <si>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</si>
  <si>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</si>
  <si>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</si>
  <si>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</si>
  <si>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</si>
  <si>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</si>
  <si>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</si>
  <si>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</si>
  <si>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</si>
  <si>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</si>
  <si>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</si>
  <si>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</si>
  <si>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</si>
  <si>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</si>
  <si>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</si>
  <si>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</si>
  <si>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</si>
  <si>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</si>
  <si>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</si>
  <si>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</si>
  <si>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</si>
  <si>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79 4 07 S4020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</si>
  <si>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</si>
  <si>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</si>
  <si>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</si>
  <si>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</si>
  <si>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</si>
  <si>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</si>
  <si>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</si>
  <si>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</si>
  <si>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</si>
  <si>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</si>
  <si>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</si>
  <si>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</si>
  <si>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</si>
  <si>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</si>
  <si>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</si>
  <si>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</si>
  <si>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</si>
  <si>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</si>
  <si>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</si>
  <si>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</si>
  <si>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</si>
  <si>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</si>
  <si>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</si>
  <si>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</si>
  <si>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</si>
  <si>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</si>
  <si>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</si>
  <si>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</si>
  <si>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</si>
  <si>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</si>
  <si>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</si>
  <si>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</si>
  <si>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</si>
  <si>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</si>
  <si>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</si>
  <si>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Муниципальная программа "Обеспечение деятельности Администрации Миасского городского округа"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</si>
  <si>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</si>
  <si>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</si>
  <si>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</si>
  <si>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</si>
  <si>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</si>
  <si>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</si>
  <si>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</si>
  <si>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</si>
  <si>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</si>
  <si>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</si>
  <si>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</si>
  <si>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</si>
  <si>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</si>
  <si>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</si>
  <si>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</si>
  <si>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</si>
  <si>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</si>
  <si>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</si>
  <si>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</si>
  <si>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</si>
  <si>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</si>
  <si>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</si>
  <si>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</si>
  <si>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</si>
  <si>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</si>
  <si>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</si>
  <si>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</si>
  <si>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</si>
  <si>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</si>
  <si>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</si>
  <si>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</si>
  <si>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</si>
  <si>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</si>
  <si>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</si>
  <si>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</si>
  <si>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</si>
  <si>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</si>
  <si>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</si>
  <si>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</si>
  <si>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</si>
  <si>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</si>
  <si>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</si>
  <si>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</si>
  <si>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</si>
  <si>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</si>
  <si>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</si>
  <si>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58 0 07 S9635</t>
  </si>
  <si>
    <t>79 4 07 S9600</t>
  </si>
  <si>
    <t>79 6 07 S9600</t>
  </si>
  <si>
    <t>69 7 07 S9634</t>
  </si>
  <si>
    <t>69 7 07 S9600</t>
  </si>
  <si>
    <t>итого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</si>
  <si>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2023 год и на плановый период 202 и 2025 годов</t>
  </si>
  <si>
    <t>Ведомственная структура расходов бюджета Миасского городского округа на 2023 год и на плановый период 2024 и 2025 годов</t>
  </si>
  <si>
    <t>Распределение бюджетных ассигнований по разделам и подразделам классификации расходов бюджета на 2023 год и на плановый период 2024 и 2025 годов</t>
  </si>
  <si>
    <t xml:space="preserve">    2023 год            </t>
  </si>
  <si>
    <t xml:space="preserve">         2024 год            </t>
  </si>
  <si>
    <t xml:space="preserve">     2025 год            </t>
  </si>
  <si>
    <t xml:space="preserve">2024 год                 </t>
  </si>
  <si>
    <t xml:space="preserve"> 2025 год                 </t>
  </si>
  <si>
    <t xml:space="preserve"> 2025 год      </t>
  </si>
  <si>
    <t>55 0 07 73130</t>
  </si>
  <si>
    <t>55 0 07 S6170</t>
  </si>
  <si>
    <t>55 0 07 S6160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</si>
  <si>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</si>
  <si>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</si>
  <si>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</si>
  <si>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</si>
  <si>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</si>
  <si>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</si>
  <si>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</si>
  <si>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</si>
  <si>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</si>
  <si>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</si>
  <si>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</si>
  <si>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</si>
  <si>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</si>
  <si>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</si>
  <si>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</si>
  <si>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</si>
  <si>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</si>
  <si>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</si>
  <si>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</si>
  <si>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</si>
  <si>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</si>
  <si>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</si>
  <si>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</si>
  <si>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</si>
  <si>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</si>
  <si>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</si>
  <si>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</si>
  <si>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</si>
  <si>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Привлечение детей из малообеспеченных, неблагополучных семей через предоставление компенсации части родительской платы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</si>
  <si>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</si>
  <si>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Субсидии бюджетным и автономным организациям на текущий ремонт зданий</t>
  </si>
  <si>
    <t>Субсидии бюджетным и автономным организациям на приобретение оборудования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</si>
  <si>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</si>
  <si>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</si>
  <si>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</si>
  <si>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</si>
  <si>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</si>
  <si>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</si>
  <si>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</si>
  <si>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</si>
  <si>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</si>
  <si>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</si>
  <si>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</si>
  <si>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</si>
  <si>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</si>
  <si>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</si>
  <si>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</si>
  <si>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63 0 07 47000</t>
  </si>
  <si>
    <t xml:space="preserve">Развитие, обустройство и восстановление озелененных территорий, ландшафтно-рекреационных зон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</si>
  <si>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</si>
  <si>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</si>
  <si>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</si>
  <si>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</si>
  <si>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</si>
  <si>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</si>
  <si>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80 3 07 S0080</t>
  </si>
  <si>
    <t>Укрепление материально-технической базы и оснащение оборудованием детских школ искусств</t>
  </si>
  <si>
    <t>69 7 07 68100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</si>
  <si>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</si>
  <si>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</si>
  <si>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</si>
  <si>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</si>
  <si>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79 4 07 S4030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</si>
  <si>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</si>
  <si>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</si>
  <si>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</si>
  <si>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</si>
  <si>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79 6 07 S3510</t>
  </si>
  <si>
    <t>Благоустройство территорий, прилегающих к зданиям муниципальных общеобразовательных организаций</t>
  </si>
  <si>
    <t>79 6 07 S3520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</si>
  <si>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</si>
  <si>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</si>
  <si>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</si>
  <si>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 </t>
  </si>
  <si>
    <t>79 4 E2 S3190</t>
  </si>
  <si>
    <t>Нац.проекты</t>
  </si>
  <si>
    <t>Адм</t>
  </si>
  <si>
    <t>УК</t>
  </si>
  <si>
    <t>УО</t>
  </si>
  <si>
    <t>УСЗН</t>
  </si>
  <si>
    <t>УФКС</t>
  </si>
  <si>
    <t>всего</t>
  </si>
  <si>
    <t>Расходы на осуществление органами местного самоуправления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</si>
  <si>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</si>
  <si>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</si>
  <si>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80 3 07 S0090</t>
  </si>
  <si>
    <t>Государственная поддержка организаций, входящих в систему спортивной подготовки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</si>
  <si>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</si>
  <si>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Региональный проект «Цифровая культура»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</si>
  <si>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</si>
  <si>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</si>
  <si>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</si>
  <si>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</si>
  <si>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</si>
  <si>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</si>
  <si>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</si>
  <si>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</si>
  <si>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Компенсация расходов родителей (законных представителей) на организацию обучения лиц, являвшихся детьми-инвалидами, достигнувшими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</si>
  <si>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03 1 00 03600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</si>
  <si>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</si>
  <si>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</si>
  <si>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</si>
  <si>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</si>
  <si>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 xml:space="preserve"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</si>
  <si>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</si>
  <si>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Ежемесячная денежная выплата в соответствии с Законом Челябинской области "О мерах социальной поддержки ветеранов в Челябинской области" </t>
  </si>
  <si>
    <t>79 4 ЕB 51790</t>
  </si>
  <si>
    <t>Обеспечение образовательных организаций 1-й и 2-й  категорий квалифицированной охраной</t>
  </si>
  <si>
    <t>79 4 07 S9030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</si>
  <si>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</si>
  <si>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</si>
  <si>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</si>
  <si>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</si>
  <si>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28 2 77 00000</t>
  </si>
  <si>
    <t>28 2 88 00000</t>
  </si>
  <si>
    <t>Финансовое обеспечение мероприятий, связанных с проведением в Российской Федерации мобилизации</t>
  </si>
  <si>
    <t>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</t>
  </si>
  <si>
    <t>28 2 77 28580</t>
  </si>
  <si>
    <t>28 2 88 28060</t>
  </si>
  <si>
    <t>Региональный проект "Информационная безопасность"</t>
  </si>
  <si>
    <t>92 0 D4 00000</t>
  </si>
  <si>
    <t>92 0 D4 60050</t>
  </si>
  <si>
    <t>Приобретение средств криптографической защиты информации либо обновление установленных средств криптографической защиты информации в органах социальной защиты населения муниципальных образований Челябинской области</t>
  </si>
  <si>
    <t>75 0 13 00000</t>
  </si>
  <si>
    <t>91 0 14 S8290</t>
  </si>
  <si>
    <t>Реализация муниципальных программ (подпрограмм) поддержки социально ориентированных некоммерческих организаций</t>
  </si>
  <si>
    <t>47 0 14 27020</t>
  </si>
  <si>
    <t>Мероприятия по определению рейтинга муниципальных образований Челябинской области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</si>
  <si>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</si>
  <si>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</si>
  <si>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>Приложение 4</t>
  </si>
  <si>
    <t>Источники 
внутреннего финансирования дефицита бюджета Миасского  городского округа 
на 2023 год  и на  плановый период 2024 и 2025 годов</t>
  </si>
  <si>
    <t>(тыс. рублей)</t>
  </si>
  <si>
    <t>Код бюджетной классификации РФ</t>
  </si>
  <si>
    <t>Наименование источника средств</t>
  </si>
  <si>
    <t>2023 год</t>
  </si>
  <si>
    <t>2024 год</t>
  </si>
  <si>
    <t>2025 год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</si>
  <si>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</si>
  <si>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</si>
  <si>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</si>
  <si>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</si>
  <si>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</si>
  <si>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</si>
  <si>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</si>
  <si>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</si>
  <si>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</si>
  <si>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</si>
  <si>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</si>
  <si>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городскими округами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</si>
  <si>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</si>
  <si>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</si>
  <si>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</si>
  <si>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</si>
  <si>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</si>
  <si>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</si>
  <si>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</si>
  <si>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</si>
  <si>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</si>
  <si>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</si>
  <si>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</si>
  <si>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</si>
  <si>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</si>
  <si>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</si>
  <si>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</si>
  <si>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</si>
  <si>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</si>
  <si>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</si>
  <si>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</si>
  <si>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</si>
  <si>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</si>
  <si>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</si>
  <si>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Региональный проект "Цифровое государственное управление"</t>
  </si>
  <si>
    <t>92 0 D6 00000</t>
  </si>
  <si>
    <t>Цифровизация деятельности органов социальной защиты населения муниципальных образований Челябинской области</t>
  </si>
  <si>
    <t>92 0 D6 60180</t>
  </si>
  <si>
    <t>Реализация инициативного проекта "Строительство мини-футбольного поля "Строитель" (в районе спортивного комплекса "Олимп" по ул. Азовская, 21)"</t>
  </si>
  <si>
    <t>80 4 07 S9636</t>
  </si>
  <si>
    <t>Реализация инициативного проекта "Благоустройство территории по адресу ул. Вернадского 1А"</t>
  </si>
  <si>
    <t>80 4 07 S9644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</si>
  <si>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</si>
  <si>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</si>
  <si>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79 4 07 S9639</t>
  </si>
  <si>
    <t>79 4 07 S96</t>
  </si>
  <si>
    <t>Реализация инициативного проекта "Благоустройство школьного двора и прилегающей территории МКОУ "СОШ № 2" (п. Тургояк)"</t>
  </si>
  <si>
    <t>79 6 07 S9645</t>
  </si>
  <si>
    <t>Реализация инициативного проекта "Обустройство спортивной площадки МАОУ "СОШ № 1" (г. Миасс, ул. Первомайская, д. 10)"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</si>
  <si>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</t>
  </si>
  <si>
    <t>79 4 07 03610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</si>
  <si>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</t>
  </si>
  <si>
    <t>ПРИЛОЖЕНИЕ 3</t>
  </si>
  <si>
    <t>к Решению Собрания</t>
  </si>
  <si>
    <t>ПРИЛОЖЕНИЕ 4</t>
  </si>
  <si>
    <t>ПРИЛОЖЕНИЕ 5</t>
  </si>
  <si>
    <t>ПРИЛОЖЕНИЕ 6</t>
  </si>
  <si>
    <t>от 03.03.2023 г. №5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</si>
</sst>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2" fillId="0" borderId="0"/>
    <xf numFmtId="0" fontId="12" fillId="0" borderId="0"/>
  </cellStyleXfs>
  <cellXfs count="140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 vertic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0" xfId="9" applyNumberFormat="1" applyFont="1" applyAlignment="1">
      <alignment horizontal="left"/>
    </xf>
    <xf numFmtId="0" fontId="3" fillId="0" borderId="0" xfId="9" applyFont="1" applyAlignment="1"/>
    <xf numFmtId="0" fontId="3" fillId="0" borderId="0" xfId="9" applyFont="1" applyFill="1" applyAlignment="1">
      <alignment horizontal="right"/>
    </xf>
    <xf numFmtId="0" fontId="3" fillId="0" borderId="0" xfId="9" applyFont="1"/>
    <xf numFmtId="0" fontId="10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49" fontId="3" fillId="0" borderId="0" xfId="9" applyNumberFormat="1" applyFont="1" applyFill="1" applyAlignment="1">
      <alignment horizontal="left"/>
    </xf>
    <xf numFmtId="0" fontId="3" fillId="0" borderId="0" xfId="0" applyFont="1" applyFill="1" applyAlignment="1"/>
    <xf numFmtId="0" fontId="3" fillId="0" borderId="0" xfId="9" applyFont="1" applyFill="1" applyAlignment="1"/>
    <xf numFmtId="0" fontId="10" fillId="2" borderId="0" xfId="0" applyFont="1" applyFill="1" applyAlignment="1">
      <alignment horizontal="center" vertical="center"/>
    </xf>
    <xf numFmtId="0" fontId="11" fillId="0" borderId="0" xfId="9" applyFont="1" applyAlignment="1">
      <alignment horizontal="center" vertical="center" wrapText="1"/>
    </xf>
    <xf numFmtId="49" fontId="3" fillId="0" borderId="1" xfId="9" applyNumberFormat="1" applyFont="1" applyBorder="1" applyAlignment="1">
      <alignment horizontal="center" vertical="center" wrapText="1"/>
    </xf>
    <xf numFmtId="165" fontId="3" fillId="0" borderId="1" xfId="9" applyNumberFormat="1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justify" vertical="center" wrapText="1"/>
    </xf>
    <xf numFmtId="0" fontId="3" fillId="0" borderId="1" xfId="10" applyFont="1" applyFill="1" applyBorder="1" applyAlignment="1">
      <alignment horizontal="justify" vertical="center"/>
    </xf>
    <xf numFmtId="49" fontId="3" fillId="0" borderId="1" xfId="9" applyNumberFormat="1" applyFont="1" applyFill="1" applyBorder="1" applyAlignment="1">
      <alignment horizontal="center" vertical="center" wrapText="1"/>
    </xf>
    <xf numFmtId="0" fontId="3" fillId="0" borderId="0" xfId="9" applyFont="1" applyFill="1"/>
    <xf numFmtId="49" fontId="3" fillId="0" borderId="1" xfId="9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justify" vertical="center" wrapText="1"/>
    </xf>
    <xf numFmtId="165" fontId="3" fillId="0" borderId="1" xfId="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9" applyFont="1" applyAlignment="1">
      <alignment horizontal="center" vertical="justify" wrapText="1"/>
    </xf>
    <xf numFmtId="0" fontId="3" fillId="0" borderId="1" xfId="9" applyFont="1" applyBorder="1" applyAlignment="1">
      <alignment horizontal="center" vertical="center" wrapText="1"/>
    </xf>
    <xf numFmtId="49" fontId="11" fillId="0" borderId="1" xfId="9" applyNumberFormat="1" applyFont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Обычный_Источники" xfId="10"/>
    <cellStyle name="Обычный_Приложение №1+№4" xfId="9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1073"/>
  <sheetViews>
    <sheetView zoomScale="90" zoomScaleNormal="90" workbookViewId="0">
      <selection activeCell="G5" sqref="G5"/>
    </sheetView>
  </sheetViews>
  <sheetFormatPr defaultRowHeight="15.7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>
      <c r="D1" s="14"/>
      <c r="E1" s="14"/>
      <c r="G1" s="14" t="s">
        <v>1092</v>
      </c>
    </row>
    <row r="2" spans="1:8">
      <c r="D2" s="14"/>
      <c r="E2" s="14"/>
      <c r="G2" s="14" t="s">
        <v>1093</v>
      </c>
    </row>
    <row r="3" spans="1:8">
      <c r="D3" s="14"/>
      <c r="E3" s="14"/>
      <c r="G3" s="14" t="s">
        <v>0</v>
      </c>
    </row>
    <row r="4" spans="1:8">
      <c r="D4" s="14"/>
      <c r="E4" s="14"/>
      <c r="G4" s="14" t="s">
        <v>1</v>
      </c>
    </row>
    <row r="5" spans="1:8">
      <c r="C5" s="18"/>
      <c r="D5" s="1"/>
      <c r="E5" s="1"/>
      <c r="G5" s="28" t="s">
        <v>1097</v>
      </c>
    </row>
    <row r="6" spans="1:8" ht="72.75" customHeight="1">
      <c r="A6" s="124" t="s">
        <v>890</v>
      </c>
      <c r="B6" s="124"/>
      <c r="C6" s="124"/>
      <c r="D6" s="124"/>
      <c r="E6" s="124"/>
      <c r="F6" s="124"/>
      <c r="G6" s="125"/>
      <c r="H6" s="125"/>
    </row>
    <row r="7" spans="1:8">
      <c r="A7" s="60"/>
      <c r="C7" s="18"/>
      <c r="D7" s="21"/>
      <c r="E7" s="21"/>
      <c r="F7" s="61"/>
      <c r="G7" s="61"/>
      <c r="H7" s="61" t="s">
        <v>428</v>
      </c>
    </row>
    <row r="8" spans="1:8" ht="63">
      <c r="A8" s="122" t="s">
        <v>143</v>
      </c>
      <c r="B8" s="22" t="s">
        <v>144</v>
      </c>
      <c r="C8" s="22" t="s">
        <v>145</v>
      </c>
      <c r="D8" s="22" t="s">
        <v>147</v>
      </c>
      <c r="E8" s="22" t="s">
        <v>148</v>
      </c>
      <c r="F8" s="7" t="s">
        <v>718</v>
      </c>
      <c r="G8" s="7" t="s">
        <v>777</v>
      </c>
      <c r="H8" s="7" t="s">
        <v>898</v>
      </c>
    </row>
    <row r="9" spans="1:8" s="27" customFormat="1" ht="31.5">
      <c r="A9" s="23" t="s">
        <v>430</v>
      </c>
      <c r="B9" s="29" t="s">
        <v>190</v>
      </c>
      <c r="C9" s="29"/>
      <c r="D9" s="38"/>
      <c r="E9" s="38"/>
      <c r="F9" s="10">
        <f>SUM(F10)</f>
        <v>36368.199999999997</v>
      </c>
      <c r="G9" s="10">
        <f>SUM(G10)</f>
        <v>36368.199999999997</v>
      </c>
      <c r="H9" s="10">
        <f>SUM(H10)</f>
        <v>36368.199999999997</v>
      </c>
    </row>
    <row r="10" spans="1:8" s="27" customFormat="1" ht="31.5">
      <c r="A10" s="122" t="s">
        <v>662</v>
      </c>
      <c r="B10" s="31" t="s">
        <v>660</v>
      </c>
      <c r="C10" s="29"/>
      <c r="D10" s="38"/>
      <c r="E10" s="38"/>
      <c r="F10" s="9">
        <f>SUM(F11)+F13</f>
        <v>36368.199999999997</v>
      </c>
      <c r="G10" s="9">
        <f t="shared" ref="G10:H10" si="0">SUM(G11)+G13</f>
        <v>36368.199999999997</v>
      </c>
      <c r="H10" s="9">
        <f t="shared" si="0"/>
        <v>36368.199999999997</v>
      </c>
    </row>
    <row r="11" spans="1:8" ht="47.25">
      <c r="A11" s="122" t="s">
        <v>355</v>
      </c>
      <c r="B11" s="48" t="s">
        <v>661</v>
      </c>
      <c r="C11" s="4"/>
      <c r="D11" s="4"/>
      <c r="E11" s="4"/>
      <c r="F11" s="9">
        <f>F12</f>
        <v>33081</v>
      </c>
      <c r="G11" s="9">
        <f>G12</f>
        <v>33081</v>
      </c>
      <c r="H11" s="9">
        <f>H12</f>
        <v>33081</v>
      </c>
    </row>
    <row r="12" spans="1:8">
      <c r="A12" s="122" t="s">
        <v>35</v>
      </c>
      <c r="B12" s="48" t="s">
        <v>661</v>
      </c>
      <c r="C12" s="4" t="s">
        <v>89</v>
      </c>
      <c r="D12" s="4" t="s">
        <v>24</v>
      </c>
      <c r="E12" s="4" t="s">
        <v>10</v>
      </c>
      <c r="F12" s="9">
        <f>SUM(Ведомственная!G1195)</f>
        <v>33081</v>
      </c>
      <c r="G12" s="9">
        <f>SUM(Ведомственная!H1195)</f>
        <v>33081</v>
      </c>
      <c r="H12" s="9">
        <f>SUM(Ведомственная!I1195)</f>
        <v>33081</v>
      </c>
    </row>
    <row r="13" spans="1:8" ht="94.5">
      <c r="A13" s="122" t="s">
        <v>999</v>
      </c>
      <c r="B13" s="48" t="s">
        <v>1000</v>
      </c>
      <c r="C13" s="4"/>
      <c r="D13" s="4"/>
      <c r="E13" s="4"/>
      <c r="F13" s="9">
        <f>SUM(F14)</f>
        <v>3287.2</v>
      </c>
      <c r="G13" s="9">
        <f t="shared" ref="G13:H13" si="1">SUM(G14)</f>
        <v>3287.2</v>
      </c>
      <c r="H13" s="9">
        <f t="shared" si="1"/>
        <v>3287.2</v>
      </c>
    </row>
    <row r="14" spans="1:8">
      <c r="A14" s="122" t="s">
        <v>35</v>
      </c>
      <c r="B14" s="48" t="s">
        <v>1000</v>
      </c>
      <c r="C14" s="4" t="s">
        <v>89</v>
      </c>
      <c r="D14" s="4" t="s">
        <v>24</v>
      </c>
      <c r="E14" s="4" t="s">
        <v>10</v>
      </c>
      <c r="F14" s="9">
        <f>SUM(Ведомственная!G1197)</f>
        <v>3287.2</v>
      </c>
      <c r="G14" s="9">
        <f>SUM(Ведомственная!H1197)</f>
        <v>3287.2</v>
      </c>
      <c r="H14" s="9">
        <f>SUM(Ведомственная!I1197)</f>
        <v>3287.2</v>
      </c>
    </row>
    <row r="15" spans="1:8" s="27" customFormat="1" ht="44.25" customHeight="1">
      <c r="A15" s="23" t="s">
        <v>431</v>
      </c>
      <c r="B15" s="62" t="s">
        <v>350</v>
      </c>
      <c r="C15" s="25"/>
      <c r="D15" s="24"/>
      <c r="E15" s="24"/>
      <c r="F15" s="26">
        <f>SUM(F23)</f>
        <v>28059.1</v>
      </c>
      <c r="G15" s="26">
        <f>SUM(G23)</f>
        <v>28059.1</v>
      </c>
      <c r="H15" s="26">
        <f>SUM(H23)</f>
        <v>28059.1</v>
      </c>
    </row>
    <row r="16" spans="1:8" ht="47.25" hidden="1">
      <c r="A16" s="122" t="s">
        <v>348</v>
      </c>
      <c r="B16" s="6" t="s">
        <v>387</v>
      </c>
      <c r="C16" s="22"/>
      <c r="D16" s="4"/>
      <c r="E16" s="4"/>
      <c r="F16" s="7">
        <f>SUM(F17)+F19</f>
        <v>0</v>
      </c>
      <c r="G16" s="7">
        <f>SUM(G17)+G19</f>
        <v>0</v>
      </c>
      <c r="H16" s="7">
        <f>SUM(H17)+H19</f>
        <v>0</v>
      </c>
    </row>
    <row r="17" spans="1:8" ht="63" hidden="1">
      <c r="A17" s="122" t="s">
        <v>389</v>
      </c>
      <c r="B17" s="6" t="s">
        <v>388</v>
      </c>
      <c r="C17" s="22"/>
      <c r="D17" s="4"/>
      <c r="E17" s="4"/>
      <c r="F17" s="7">
        <f>SUM(F18)</f>
        <v>0</v>
      </c>
      <c r="G17" s="7">
        <f>SUM(G18)</f>
        <v>0</v>
      </c>
      <c r="H17" s="7">
        <f>SUM(H18)</f>
        <v>0</v>
      </c>
    </row>
    <row r="18" spans="1:8" ht="31.5" hidden="1">
      <c r="A18" s="122" t="s">
        <v>208</v>
      </c>
      <c r="B18" s="6" t="s">
        <v>388</v>
      </c>
      <c r="C18" s="22">
        <v>600</v>
      </c>
      <c r="D18" s="4" t="s">
        <v>103</v>
      </c>
      <c r="E18" s="4" t="s">
        <v>27</v>
      </c>
      <c r="F18" s="7"/>
      <c r="G18" s="7"/>
      <c r="H18" s="7"/>
    </row>
    <row r="19" spans="1:8" ht="94.5" hidden="1">
      <c r="A19" s="122" t="s">
        <v>409</v>
      </c>
      <c r="B19" s="6" t="s">
        <v>410</v>
      </c>
      <c r="C19" s="22"/>
      <c r="D19" s="4"/>
      <c r="E19" s="4"/>
      <c r="F19" s="7">
        <f>SUM(F20:F21)</f>
        <v>0</v>
      </c>
      <c r="G19" s="7">
        <f>SUM(G20:G21)</f>
        <v>0</v>
      </c>
      <c r="H19" s="7">
        <f>SUM(H20:H21)</f>
        <v>0</v>
      </c>
    </row>
    <row r="20" spans="1:8" ht="31.5" hidden="1">
      <c r="A20" s="122" t="s">
        <v>44</v>
      </c>
      <c r="B20" s="6" t="s">
        <v>410</v>
      </c>
      <c r="C20" s="22">
        <v>200</v>
      </c>
      <c r="D20" s="4" t="s">
        <v>103</v>
      </c>
      <c r="E20" s="4" t="s">
        <v>27</v>
      </c>
      <c r="F20" s="7"/>
      <c r="G20" s="7"/>
      <c r="H20" s="7"/>
    </row>
    <row r="21" spans="1:8" ht="31.5" hidden="1">
      <c r="A21" s="122" t="s">
        <v>208</v>
      </c>
      <c r="B21" s="6" t="s">
        <v>410</v>
      </c>
      <c r="C21" s="22">
        <v>600</v>
      </c>
      <c r="D21" s="4" t="s">
        <v>103</v>
      </c>
      <c r="E21" s="4" t="s">
        <v>27</v>
      </c>
      <c r="F21" s="7"/>
      <c r="G21" s="7"/>
      <c r="H21" s="7"/>
    </row>
    <row r="22" spans="1:8" ht="31.5">
      <c r="A22" s="122" t="s">
        <v>665</v>
      </c>
      <c r="B22" s="6" t="s">
        <v>663</v>
      </c>
      <c r="C22" s="22"/>
      <c r="D22" s="4"/>
      <c r="E22" s="4"/>
      <c r="F22" s="7">
        <f>SUM(F23)</f>
        <v>28059.1</v>
      </c>
      <c r="G22" s="7">
        <f t="shared" ref="G22:H22" si="2">SUM(G23)</f>
        <v>28059.1</v>
      </c>
      <c r="H22" s="7">
        <f t="shared" si="2"/>
        <v>28059.1</v>
      </c>
    </row>
    <row r="23" spans="1:8" ht="78.75">
      <c r="A23" s="122" t="s">
        <v>356</v>
      </c>
      <c r="B23" s="48" t="s">
        <v>664</v>
      </c>
      <c r="C23" s="4"/>
      <c r="D23" s="4"/>
      <c r="E23" s="4"/>
      <c r="F23" s="9">
        <f>F24</f>
        <v>28059.1</v>
      </c>
      <c r="G23" s="9">
        <f>G24</f>
        <v>28059.1</v>
      </c>
      <c r="H23" s="9">
        <f>H24</f>
        <v>28059.1</v>
      </c>
    </row>
    <row r="24" spans="1:8">
      <c r="A24" s="122" t="s">
        <v>35</v>
      </c>
      <c r="B24" s="48" t="s">
        <v>664</v>
      </c>
      <c r="C24" s="4">
        <v>300</v>
      </c>
      <c r="D24" s="4" t="s">
        <v>24</v>
      </c>
      <c r="E24" s="4" t="s">
        <v>10</v>
      </c>
      <c r="F24" s="9">
        <f>SUM(Ведомственная!G1201)</f>
        <v>28059.1</v>
      </c>
      <c r="G24" s="9">
        <f>SUM(Ведомственная!H1201)</f>
        <v>28059.1</v>
      </c>
      <c r="H24" s="9">
        <f>SUM(Ведомственная!I1201)</f>
        <v>28059.1</v>
      </c>
    </row>
    <row r="25" spans="1:8" s="27" customFormat="1" ht="31.5">
      <c r="A25" s="23" t="s">
        <v>415</v>
      </c>
      <c r="B25" s="38" t="s">
        <v>322</v>
      </c>
      <c r="C25" s="38"/>
      <c r="D25" s="38"/>
      <c r="E25" s="38"/>
      <c r="F25" s="10">
        <f>SUM(F26)+F46+F108</f>
        <v>966815.70000000007</v>
      </c>
      <c r="G25" s="10">
        <f>SUM(G26)+G46+G108</f>
        <v>1004656.7000000001</v>
      </c>
      <c r="H25" s="10">
        <f>SUM(H26)+H46+H108</f>
        <v>1035438.7000000002</v>
      </c>
    </row>
    <row r="26" spans="1:8">
      <c r="A26" s="122" t="s">
        <v>357</v>
      </c>
      <c r="B26" s="123" t="s">
        <v>323</v>
      </c>
      <c r="C26" s="123"/>
      <c r="D26" s="123"/>
      <c r="E26" s="123"/>
      <c r="F26" s="9">
        <f>SUM(F27+F30+F33+F36+F42)+F39</f>
        <v>192319.1</v>
      </c>
      <c r="G26" s="9">
        <f t="shared" ref="G26:H26" si="3">SUM(G27+G30+G33+G36+G42)+G39</f>
        <v>203176.2</v>
      </c>
      <c r="H26" s="9">
        <f t="shared" si="3"/>
        <v>205955.4</v>
      </c>
    </row>
    <row r="27" spans="1:8" ht="31.5">
      <c r="A27" s="122" t="s">
        <v>346</v>
      </c>
      <c r="B27" s="31" t="s">
        <v>468</v>
      </c>
      <c r="C27" s="31"/>
      <c r="D27" s="123"/>
      <c r="E27" s="123"/>
      <c r="F27" s="9">
        <f>F28+F29</f>
        <v>7736.5</v>
      </c>
      <c r="G27" s="9">
        <f>G28+G29</f>
        <v>7736.5</v>
      </c>
      <c r="H27" s="9">
        <f>H28+H29</f>
        <v>7736.5</v>
      </c>
    </row>
    <row r="28" spans="1:8" ht="63">
      <c r="A28" s="122" t="s">
        <v>43</v>
      </c>
      <c r="B28" s="31" t="s">
        <v>468</v>
      </c>
      <c r="C28" s="31">
        <v>100</v>
      </c>
      <c r="D28" s="123" t="s">
        <v>24</v>
      </c>
      <c r="E28" s="123" t="s">
        <v>68</v>
      </c>
      <c r="F28" s="9">
        <f>SUM(Ведомственная!G731)</f>
        <v>7736.5</v>
      </c>
      <c r="G28" s="9">
        <f>SUM(Ведомственная!H731)</f>
        <v>7736.5</v>
      </c>
      <c r="H28" s="9">
        <f>SUM(Ведомственная!I731)</f>
        <v>7736.5</v>
      </c>
    </row>
    <row r="29" spans="1:8" ht="31.5">
      <c r="A29" s="122" t="s">
        <v>44</v>
      </c>
      <c r="B29" s="31" t="s">
        <v>468</v>
      </c>
      <c r="C29" s="31">
        <v>200</v>
      </c>
      <c r="D29" s="123" t="s">
        <v>24</v>
      </c>
      <c r="E29" s="123" t="s">
        <v>68</v>
      </c>
      <c r="F29" s="9">
        <f>SUM(Ведомственная!G732)</f>
        <v>0</v>
      </c>
      <c r="G29" s="9">
        <f>SUM(Ведомственная!H732)</f>
        <v>0</v>
      </c>
      <c r="H29" s="9">
        <f>SUM(Ведомственная!I732)</f>
        <v>0</v>
      </c>
    </row>
    <row r="30" spans="1:8" ht="94.5">
      <c r="A30" s="122" t="s">
        <v>344</v>
      </c>
      <c r="B30" s="31" t="s">
        <v>465</v>
      </c>
      <c r="C30" s="31"/>
      <c r="D30" s="123"/>
      <c r="E30" s="123"/>
      <c r="F30" s="9">
        <f>F31+F32</f>
        <v>103612</v>
      </c>
      <c r="G30" s="9">
        <f>G31+G32</f>
        <v>104864.3</v>
      </c>
      <c r="H30" s="9">
        <f>H31+H32</f>
        <v>106161.70000000001</v>
      </c>
    </row>
    <row r="31" spans="1:8" ht="31.5">
      <c r="A31" s="122" t="s">
        <v>44</v>
      </c>
      <c r="B31" s="31" t="s">
        <v>465</v>
      </c>
      <c r="C31" s="31">
        <v>200</v>
      </c>
      <c r="D31" s="123" t="s">
        <v>24</v>
      </c>
      <c r="E31" s="123" t="s">
        <v>10</v>
      </c>
      <c r="F31" s="9">
        <f>SUM(Ведомственная!G709)</f>
        <v>1531.1</v>
      </c>
      <c r="G31" s="9">
        <f>SUM(Ведомственная!H709)</f>
        <v>1549.5</v>
      </c>
      <c r="H31" s="9">
        <f>SUM(Ведомственная!I709)</f>
        <v>1568.6</v>
      </c>
    </row>
    <row r="32" spans="1:8">
      <c r="A32" s="122" t="s">
        <v>35</v>
      </c>
      <c r="B32" s="31" t="s">
        <v>465</v>
      </c>
      <c r="C32" s="31">
        <v>300</v>
      </c>
      <c r="D32" s="123" t="s">
        <v>24</v>
      </c>
      <c r="E32" s="123" t="s">
        <v>10</v>
      </c>
      <c r="F32" s="9">
        <f>SUM(Ведомственная!G710)</f>
        <v>102080.9</v>
      </c>
      <c r="G32" s="9">
        <f>SUM(Ведомственная!H710)</f>
        <v>103314.8</v>
      </c>
      <c r="H32" s="9">
        <f>SUM(Ведомственная!I710)</f>
        <v>104593.1</v>
      </c>
    </row>
    <row r="33" spans="1:8" ht="31.5">
      <c r="A33" s="122" t="s">
        <v>342</v>
      </c>
      <c r="B33" s="31" t="s">
        <v>466</v>
      </c>
      <c r="C33" s="31"/>
      <c r="D33" s="123"/>
      <c r="E33" s="123"/>
      <c r="F33" s="9">
        <f>F34+F35</f>
        <v>45797.1</v>
      </c>
      <c r="G33" s="9">
        <f>G34+G35</f>
        <v>54576.3</v>
      </c>
      <c r="H33" s="9">
        <f>H34+H35</f>
        <v>54871.299999999996</v>
      </c>
    </row>
    <row r="34" spans="1:8" ht="31.5">
      <c r="A34" s="122" t="s">
        <v>44</v>
      </c>
      <c r="B34" s="31" t="s">
        <v>466</v>
      </c>
      <c r="C34" s="31">
        <v>200</v>
      </c>
      <c r="D34" s="123" t="s">
        <v>24</v>
      </c>
      <c r="E34" s="123" t="s">
        <v>10</v>
      </c>
      <c r="F34" s="9">
        <f>SUM(Ведомственная!G712)</f>
        <v>679.9</v>
      </c>
      <c r="G34" s="9">
        <f>SUM(Ведомственная!H712)</f>
        <v>810.3</v>
      </c>
      <c r="H34" s="9">
        <f>SUM(Ведомственная!I712)</f>
        <v>814.7</v>
      </c>
    </row>
    <row r="35" spans="1:8">
      <c r="A35" s="122" t="s">
        <v>35</v>
      </c>
      <c r="B35" s="31" t="s">
        <v>466</v>
      </c>
      <c r="C35" s="31">
        <v>300</v>
      </c>
      <c r="D35" s="123" t="s">
        <v>24</v>
      </c>
      <c r="E35" s="123" t="s">
        <v>10</v>
      </c>
      <c r="F35" s="9">
        <f>SUM(Ведомственная!G713)</f>
        <v>45117.2</v>
      </c>
      <c r="G35" s="9">
        <f>SUM(Ведомственная!H713)</f>
        <v>53766</v>
      </c>
      <c r="H35" s="9">
        <f>SUM(Ведомственная!I713)</f>
        <v>54056.6</v>
      </c>
    </row>
    <row r="36" spans="1:8" ht="63">
      <c r="A36" s="122" t="s">
        <v>345</v>
      </c>
      <c r="B36" s="31" t="s">
        <v>467</v>
      </c>
      <c r="C36" s="31"/>
      <c r="D36" s="123"/>
      <c r="E36" s="123"/>
      <c r="F36" s="9">
        <f>F37+F38</f>
        <v>25783</v>
      </c>
      <c r="G36" s="9">
        <f>G37+G38</f>
        <v>26608.6</v>
      </c>
      <c r="H36" s="9">
        <f>H37+H38</f>
        <v>27795.399999999998</v>
      </c>
    </row>
    <row r="37" spans="1:8" ht="31.5">
      <c r="A37" s="122" t="s">
        <v>44</v>
      </c>
      <c r="B37" s="31" t="s">
        <v>467</v>
      </c>
      <c r="C37" s="31">
        <v>200</v>
      </c>
      <c r="D37" s="123" t="s">
        <v>24</v>
      </c>
      <c r="E37" s="123" t="s">
        <v>10</v>
      </c>
      <c r="F37" s="9">
        <f>SUM(Ведомственная!G715)</f>
        <v>383.4</v>
      </c>
      <c r="G37" s="9">
        <f>SUM(Ведомственная!H715)</f>
        <v>395.6</v>
      </c>
      <c r="H37" s="9">
        <f>SUM(Ведомственная!I715)</f>
        <v>413.3</v>
      </c>
    </row>
    <row r="38" spans="1:8">
      <c r="A38" s="122" t="s">
        <v>35</v>
      </c>
      <c r="B38" s="31" t="s">
        <v>467</v>
      </c>
      <c r="C38" s="31">
        <v>300</v>
      </c>
      <c r="D38" s="123" t="s">
        <v>24</v>
      </c>
      <c r="E38" s="123" t="s">
        <v>10</v>
      </c>
      <c r="F38" s="9">
        <f>SUM(Ведомственная!G716)</f>
        <v>25399.599999999999</v>
      </c>
      <c r="G38" s="9">
        <f>SUM(Ведомственная!H716)</f>
        <v>26213</v>
      </c>
      <c r="H38" s="9">
        <f>SUM(Ведомственная!I716)</f>
        <v>27382.1</v>
      </c>
    </row>
    <row r="39" spans="1:8" ht="141.75">
      <c r="A39" s="122" t="s">
        <v>953</v>
      </c>
      <c r="B39" s="31" t="s">
        <v>954</v>
      </c>
      <c r="C39" s="31"/>
      <c r="D39" s="123"/>
      <c r="E39" s="123"/>
      <c r="F39" s="9">
        <f>SUM(F40:F41)</f>
        <v>924.8</v>
      </c>
      <c r="G39" s="9">
        <f t="shared" ref="G39:H39" si="4">SUM(G40:G41)</f>
        <v>924.8</v>
      </c>
      <c r="H39" s="9">
        <f t="shared" si="4"/>
        <v>924.8</v>
      </c>
    </row>
    <row r="40" spans="1:8" ht="63">
      <c r="A40" s="122" t="s">
        <v>43</v>
      </c>
      <c r="B40" s="31" t="s">
        <v>954</v>
      </c>
      <c r="C40" s="31">
        <v>100</v>
      </c>
      <c r="D40" s="123" t="s">
        <v>24</v>
      </c>
      <c r="E40" s="123" t="s">
        <v>68</v>
      </c>
      <c r="F40" s="9">
        <f>SUM(Ведомственная!G734)</f>
        <v>348</v>
      </c>
      <c r="G40" s="9">
        <f>SUM(Ведомственная!H734)</f>
        <v>348</v>
      </c>
      <c r="H40" s="9">
        <f>SUM(Ведомственная!I734)</f>
        <v>348</v>
      </c>
    </row>
    <row r="41" spans="1:8" ht="31.5">
      <c r="A41" s="122" t="s">
        <v>44</v>
      </c>
      <c r="B41" s="31" t="s">
        <v>954</v>
      </c>
      <c r="C41" s="31">
        <v>200</v>
      </c>
      <c r="D41" s="123" t="s">
        <v>24</v>
      </c>
      <c r="E41" s="123" t="s">
        <v>68</v>
      </c>
      <c r="F41" s="9">
        <f>SUM(Ведомственная!G735)</f>
        <v>576.79999999999995</v>
      </c>
      <c r="G41" s="9">
        <f>SUM(Ведомственная!H735)</f>
        <v>576.79999999999995</v>
      </c>
      <c r="H41" s="9">
        <f>SUM(Ведомственная!I735)</f>
        <v>576.79999999999995</v>
      </c>
    </row>
    <row r="42" spans="1:8" ht="31.5">
      <c r="A42" s="122" t="s">
        <v>684</v>
      </c>
      <c r="B42" s="31" t="s">
        <v>473</v>
      </c>
      <c r="C42" s="31"/>
      <c r="D42" s="123"/>
      <c r="E42" s="123"/>
      <c r="F42" s="9">
        <f>SUM(F43)</f>
        <v>8465.7000000000007</v>
      </c>
      <c r="G42" s="9">
        <f>SUM(G43)</f>
        <v>8465.7000000000007</v>
      </c>
      <c r="H42" s="9">
        <f>SUM(H43)</f>
        <v>8465.7000000000007</v>
      </c>
    </row>
    <row r="43" spans="1:8" ht="47.25">
      <c r="A43" s="122" t="s">
        <v>343</v>
      </c>
      <c r="B43" s="31" t="s">
        <v>474</v>
      </c>
      <c r="C43" s="31"/>
      <c r="D43" s="123"/>
      <c r="E43" s="123"/>
      <c r="F43" s="9">
        <f>F44+F45</f>
        <v>8465.7000000000007</v>
      </c>
      <c r="G43" s="9">
        <f>G44+G45</f>
        <v>8465.7000000000007</v>
      </c>
      <c r="H43" s="9">
        <f>H44+H45</f>
        <v>8465.7000000000007</v>
      </c>
    </row>
    <row r="44" spans="1:8" ht="31.5">
      <c r="A44" s="122" t="s">
        <v>44</v>
      </c>
      <c r="B44" s="31" t="s">
        <v>474</v>
      </c>
      <c r="C44" s="31">
        <v>200</v>
      </c>
      <c r="D44" s="123" t="s">
        <v>24</v>
      </c>
      <c r="E44" s="123" t="s">
        <v>10</v>
      </c>
      <c r="F44" s="9">
        <f>SUM(Ведомственная!G719)</f>
        <v>125.7</v>
      </c>
      <c r="G44" s="9">
        <f>SUM(Ведомственная!H719)</f>
        <v>125.7</v>
      </c>
      <c r="H44" s="9">
        <f>SUM(Ведомственная!I719)</f>
        <v>125.7</v>
      </c>
    </row>
    <row r="45" spans="1:8">
      <c r="A45" s="122" t="s">
        <v>35</v>
      </c>
      <c r="B45" s="31" t="s">
        <v>474</v>
      </c>
      <c r="C45" s="31">
        <v>300</v>
      </c>
      <c r="D45" s="123" t="s">
        <v>24</v>
      </c>
      <c r="E45" s="123" t="s">
        <v>10</v>
      </c>
      <c r="F45" s="9">
        <f>SUM(Ведомственная!G720)</f>
        <v>8340</v>
      </c>
      <c r="G45" s="9">
        <f>SUM(Ведомственная!H720)</f>
        <v>8340</v>
      </c>
      <c r="H45" s="9">
        <f>SUM(Ведомственная!I720)</f>
        <v>8340</v>
      </c>
    </row>
    <row r="46" spans="1:8" ht="31.5">
      <c r="A46" s="122" t="s">
        <v>330</v>
      </c>
      <c r="B46" s="123" t="s">
        <v>331</v>
      </c>
      <c r="C46" s="31"/>
      <c r="D46" s="123"/>
      <c r="E46" s="123"/>
      <c r="F46" s="9">
        <f>SUM(F47+F50+F53+F56+F59+F62+F65+F68+F78+F81+F84+F87+F89+F92+F95+F98)+F102+F105</f>
        <v>750164.70000000007</v>
      </c>
      <c r="G46" s="9">
        <f t="shared" ref="G46:H46" si="5">SUM(G47+G50+G53+G56+G59+G62+G65+G68+G78+G81+G84+G87+G89+G92+G95+G98)+G102+G105</f>
        <v>777148.60000000009</v>
      </c>
      <c r="H46" s="9">
        <f t="shared" si="5"/>
        <v>805151.40000000014</v>
      </c>
    </row>
    <row r="47" spans="1:8" ht="47.25">
      <c r="A47" s="122" t="s">
        <v>1007</v>
      </c>
      <c r="B47" s="123" t="s">
        <v>450</v>
      </c>
      <c r="C47" s="31"/>
      <c r="D47" s="123"/>
      <c r="E47" s="123"/>
      <c r="F47" s="9">
        <f>F48+F49</f>
        <v>181841.9</v>
      </c>
      <c r="G47" s="9">
        <f>G48+G49</f>
        <v>189115.5</v>
      </c>
      <c r="H47" s="9">
        <f>H48+H49</f>
        <v>196680.2</v>
      </c>
    </row>
    <row r="48" spans="1:8" ht="31.5">
      <c r="A48" s="122" t="s">
        <v>44</v>
      </c>
      <c r="B48" s="123" t="s">
        <v>450</v>
      </c>
      <c r="C48" s="31">
        <v>200</v>
      </c>
      <c r="D48" s="123" t="s">
        <v>24</v>
      </c>
      <c r="E48" s="123" t="s">
        <v>46</v>
      </c>
      <c r="F48" s="9">
        <f>SUM(Ведомственная!G620)</f>
        <v>2711.9</v>
      </c>
      <c r="G48" s="9">
        <f>SUM(Ведомственная!H620)</f>
        <v>2825.1</v>
      </c>
      <c r="H48" s="9">
        <f>SUM(Ведомственная!I620)</f>
        <v>2934.5</v>
      </c>
    </row>
    <row r="49" spans="1:8">
      <c r="A49" s="122" t="s">
        <v>35</v>
      </c>
      <c r="B49" s="123" t="s">
        <v>450</v>
      </c>
      <c r="C49" s="31">
        <v>300</v>
      </c>
      <c r="D49" s="123" t="s">
        <v>24</v>
      </c>
      <c r="E49" s="123" t="s">
        <v>46</v>
      </c>
      <c r="F49" s="9">
        <f>SUM(Ведомственная!G621)</f>
        <v>179130</v>
      </c>
      <c r="G49" s="9">
        <f>SUM(Ведомственная!H621)</f>
        <v>186290.4</v>
      </c>
      <c r="H49" s="9">
        <f>SUM(Ведомственная!I621)</f>
        <v>193745.7</v>
      </c>
    </row>
    <row r="50" spans="1:8" ht="47.25">
      <c r="A50" s="122" t="s">
        <v>332</v>
      </c>
      <c r="B50" s="123" t="s">
        <v>451</v>
      </c>
      <c r="C50" s="123"/>
      <c r="D50" s="123"/>
      <c r="E50" s="123"/>
      <c r="F50" s="9">
        <f>F51+F52</f>
        <v>9870.1</v>
      </c>
      <c r="G50" s="9">
        <f>G51+G52</f>
        <v>10248.199999999999</v>
      </c>
      <c r="H50" s="9">
        <f>H51+H52</f>
        <v>10641.5</v>
      </c>
    </row>
    <row r="51" spans="1:8" ht="31.5">
      <c r="A51" s="122" t="s">
        <v>44</v>
      </c>
      <c r="B51" s="123" t="s">
        <v>451</v>
      </c>
      <c r="C51" s="123" t="s">
        <v>81</v>
      </c>
      <c r="D51" s="123" t="s">
        <v>24</v>
      </c>
      <c r="E51" s="123" t="s">
        <v>46</v>
      </c>
      <c r="F51" s="9">
        <f>SUM(Ведомственная!G623)</f>
        <v>147.19999999999999</v>
      </c>
      <c r="G51" s="9">
        <f>SUM(Ведомственная!H623)</f>
        <v>152.9</v>
      </c>
      <c r="H51" s="9">
        <f>SUM(Ведомственная!I623)</f>
        <v>158.80000000000001</v>
      </c>
    </row>
    <row r="52" spans="1:8">
      <c r="A52" s="122" t="s">
        <v>35</v>
      </c>
      <c r="B52" s="123" t="s">
        <v>451</v>
      </c>
      <c r="C52" s="123" t="s">
        <v>89</v>
      </c>
      <c r="D52" s="123" t="s">
        <v>24</v>
      </c>
      <c r="E52" s="123" t="s">
        <v>46</v>
      </c>
      <c r="F52" s="9">
        <f>SUM(Ведомственная!G624)</f>
        <v>9722.9</v>
      </c>
      <c r="G52" s="9">
        <f>SUM(Ведомственная!H624)</f>
        <v>10095.299999999999</v>
      </c>
      <c r="H52" s="9">
        <f>SUM(Ведомственная!I624)</f>
        <v>10482.700000000001</v>
      </c>
    </row>
    <row r="53" spans="1:8" ht="47.25">
      <c r="A53" s="122" t="s">
        <v>333</v>
      </c>
      <c r="B53" s="123" t="s">
        <v>452</v>
      </c>
      <c r="C53" s="123"/>
      <c r="D53" s="123"/>
      <c r="E53" s="123"/>
      <c r="F53" s="9">
        <f>F54+F55</f>
        <v>130865</v>
      </c>
      <c r="G53" s="9">
        <f>G54+G55</f>
        <v>136099.59999999998</v>
      </c>
      <c r="H53" s="9">
        <f>H54+H55</f>
        <v>141543.6</v>
      </c>
    </row>
    <row r="54" spans="1:8" ht="31.5">
      <c r="A54" s="122" t="s">
        <v>44</v>
      </c>
      <c r="B54" s="123" t="s">
        <v>452</v>
      </c>
      <c r="C54" s="123" t="s">
        <v>81</v>
      </c>
      <c r="D54" s="123" t="s">
        <v>24</v>
      </c>
      <c r="E54" s="123" t="s">
        <v>46</v>
      </c>
      <c r="F54" s="9">
        <f>SUM(Ведомственная!G626)</f>
        <v>1944.2</v>
      </c>
      <c r="G54" s="9">
        <f>SUM(Ведомственная!H626)</f>
        <v>2026.3</v>
      </c>
      <c r="H54" s="9">
        <f>SUM(Ведомственная!I626)</f>
        <v>2101.1999999999998</v>
      </c>
    </row>
    <row r="55" spans="1:8">
      <c r="A55" s="122" t="s">
        <v>35</v>
      </c>
      <c r="B55" s="123" t="s">
        <v>452</v>
      </c>
      <c r="C55" s="123" t="s">
        <v>89</v>
      </c>
      <c r="D55" s="123" t="s">
        <v>24</v>
      </c>
      <c r="E55" s="123" t="s">
        <v>46</v>
      </c>
      <c r="F55" s="9">
        <f>SUM(Ведомственная!G627)</f>
        <v>128920.8</v>
      </c>
      <c r="G55" s="9">
        <f>SUM(Ведомственная!H627)</f>
        <v>134073.29999999999</v>
      </c>
      <c r="H55" s="9">
        <f>SUM(Ведомственная!I627)</f>
        <v>139442.4</v>
      </c>
    </row>
    <row r="56" spans="1:8" ht="63">
      <c r="A56" s="122" t="s">
        <v>334</v>
      </c>
      <c r="B56" s="123" t="s">
        <v>453</v>
      </c>
      <c r="C56" s="123"/>
      <c r="D56" s="123"/>
      <c r="E56" s="123"/>
      <c r="F56" s="9">
        <f>F57+F58</f>
        <v>320.7</v>
      </c>
      <c r="G56" s="9">
        <f>G57+G58</f>
        <v>333.5</v>
      </c>
      <c r="H56" s="9">
        <f>H57+H58</f>
        <v>346.8</v>
      </c>
    </row>
    <row r="57" spans="1:8" ht="31.5">
      <c r="A57" s="122" t="s">
        <v>44</v>
      </c>
      <c r="B57" s="123" t="s">
        <v>453</v>
      </c>
      <c r="C57" s="123" t="s">
        <v>81</v>
      </c>
      <c r="D57" s="123" t="s">
        <v>24</v>
      </c>
      <c r="E57" s="123" t="s">
        <v>46</v>
      </c>
      <c r="F57" s="9">
        <f>SUM(Ведомственная!G629)</f>
        <v>4.9000000000000004</v>
      </c>
      <c r="G57" s="9">
        <f>SUM(Ведомственная!H629)</f>
        <v>5.0999999999999996</v>
      </c>
      <c r="H57" s="9">
        <f>SUM(Ведомственная!I629)</f>
        <v>5.3</v>
      </c>
    </row>
    <row r="58" spans="1:8">
      <c r="A58" s="122" t="s">
        <v>35</v>
      </c>
      <c r="B58" s="123" t="s">
        <v>453</v>
      </c>
      <c r="C58" s="123" t="s">
        <v>89</v>
      </c>
      <c r="D58" s="123" t="s">
        <v>24</v>
      </c>
      <c r="E58" s="123" t="s">
        <v>46</v>
      </c>
      <c r="F58" s="9">
        <f>SUM(Ведомственная!G630)</f>
        <v>315.8</v>
      </c>
      <c r="G58" s="9">
        <f>SUM(Ведомственная!H630)</f>
        <v>328.4</v>
      </c>
      <c r="H58" s="9">
        <f>SUM(Ведомственная!I630)</f>
        <v>341.5</v>
      </c>
    </row>
    <row r="59" spans="1:8" ht="63">
      <c r="A59" s="122" t="s">
        <v>335</v>
      </c>
      <c r="B59" s="123" t="s">
        <v>454</v>
      </c>
      <c r="C59" s="123"/>
      <c r="D59" s="123"/>
      <c r="E59" s="123"/>
      <c r="F59" s="9">
        <f>F60+F61</f>
        <v>24.6</v>
      </c>
      <c r="G59" s="9">
        <f>G60+G61</f>
        <v>24.6</v>
      </c>
      <c r="H59" s="9">
        <f>H60+H61</f>
        <v>24.6</v>
      </c>
    </row>
    <row r="60" spans="1:8" ht="31.5">
      <c r="A60" s="122" t="s">
        <v>44</v>
      </c>
      <c r="B60" s="123" t="s">
        <v>454</v>
      </c>
      <c r="C60" s="123" t="s">
        <v>81</v>
      </c>
      <c r="D60" s="123" t="s">
        <v>24</v>
      </c>
      <c r="E60" s="123" t="s">
        <v>46</v>
      </c>
      <c r="F60" s="9">
        <f>SUM(Ведомственная!G632)</f>
        <v>0.5</v>
      </c>
      <c r="G60" s="9">
        <f>SUM(Ведомственная!H632)</f>
        <v>0.5</v>
      </c>
      <c r="H60" s="9">
        <f>SUM(Ведомственная!I632)</f>
        <v>0.5</v>
      </c>
    </row>
    <row r="61" spans="1:8">
      <c r="A61" s="122" t="s">
        <v>35</v>
      </c>
      <c r="B61" s="123" t="s">
        <v>454</v>
      </c>
      <c r="C61" s="123" t="s">
        <v>89</v>
      </c>
      <c r="D61" s="123" t="s">
        <v>24</v>
      </c>
      <c r="E61" s="123" t="s">
        <v>46</v>
      </c>
      <c r="F61" s="9">
        <f>SUM(Ведомственная!G633)</f>
        <v>24.1</v>
      </c>
      <c r="G61" s="9">
        <f>SUM(Ведомственная!H633)</f>
        <v>24.1</v>
      </c>
      <c r="H61" s="9">
        <f>SUM(Ведомственная!I633)</f>
        <v>24.1</v>
      </c>
    </row>
    <row r="62" spans="1:8" ht="63">
      <c r="A62" s="122" t="s">
        <v>336</v>
      </c>
      <c r="B62" s="123" t="s">
        <v>455</v>
      </c>
      <c r="C62" s="123"/>
      <c r="D62" s="123"/>
      <c r="E62" s="123"/>
      <c r="F62" s="9">
        <f>F63+F64</f>
        <v>17688.400000000001</v>
      </c>
      <c r="G62" s="9">
        <f>G63+G64</f>
        <v>19331.099999999999</v>
      </c>
      <c r="H62" s="9">
        <f>H63+H64</f>
        <v>18639.099999999999</v>
      </c>
    </row>
    <row r="63" spans="1:8" ht="31.5">
      <c r="A63" s="122" t="s">
        <v>44</v>
      </c>
      <c r="B63" s="123" t="s">
        <v>455</v>
      </c>
      <c r="C63" s="123" t="s">
        <v>81</v>
      </c>
      <c r="D63" s="123" t="s">
        <v>24</v>
      </c>
      <c r="E63" s="123" t="s">
        <v>46</v>
      </c>
      <c r="F63" s="9">
        <f>SUM(Ведомственная!G635)</f>
        <v>1040.7</v>
      </c>
      <c r="G63" s="9">
        <f>SUM(Ведомственная!H635)</f>
        <v>1089</v>
      </c>
      <c r="H63" s="9">
        <f>SUM(Ведомственная!I635)</f>
        <v>1065.3</v>
      </c>
    </row>
    <row r="64" spans="1:8">
      <c r="A64" s="122" t="s">
        <v>35</v>
      </c>
      <c r="B64" s="123" t="s">
        <v>455</v>
      </c>
      <c r="C64" s="123" t="s">
        <v>89</v>
      </c>
      <c r="D64" s="123" t="s">
        <v>24</v>
      </c>
      <c r="E64" s="123" t="s">
        <v>46</v>
      </c>
      <c r="F64" s="9">
        <f>SUM(Ведомственная!G636)</f>
        <v>16647.7</v>
      </c>
      <c r="G64" s="9">
        <f>SUM(Ведомственная!H636)</f>
        <v>18242.099999999999</v>
      </c>
      <c r="H64" s="9">
        <f>SUM(Ведомственная!I636)</f>
        <v>17573.8</v>
      </c>
    </row>
    <row r="65" spans="1:8" ht="63">
      <c r="A65" s="122" t="s">
        <v>984</v>
      </c>
      <c r="B65" s="123" t="s">
        <v>456</v>
      </c>
      <c r="C65" s="123"/>
      <c r="D65" s="123"/>
      <c r="E65" s="123"/>
      <c r="F65" s="9">
        <f>F66+F67</f>
        <v>237214.3</v>
      </c>
      <c r="G65" s="9">
        <f>G66+G67</f>
        <v>247898.1</v>
      </c>
      <c r="H65" s="9">
        <f>H66+H67</f>
        <v>261472.1</v>
      </c>
    </row>
    <row r="66" spans="1:8" ht="31.5">
      <c r="A66" s="122" t="s">
        <v>44</v>
      </c>
      <c r="B66" s="123" t="s">
        <v>456</v>
      </c>
      <c r="C66" s="123" t="s">
        <v>81</v>
      </c>
      <c r="D66" s="123" t="s">
        <v>24</v>
      </c>
      <c r="E66" s="123" t="s">
        <v>46</v>
      </c>
      <c r="F66" s="9">
        <f>SUM(Ведомственная!G638)</f>
        <v>3521.4</v>
      </c>
      <c r="G66" s="9">
        <f>SUM(Ведомственная!H638)</f>
        <v>3680</v>
      </c>
      <c r="H66" s="9">
        <f>SUM(Ведомственная!I638)</f>
        <v>3881.4</v>
      </c>
    </row>
    <row r="67" spans="1:8">
      <c r="A67" s="122" t="s">
        <v>35</v>
      </c>
      <c r="B67" s="123" t="s">
        <v>456</v>
      </c>
      <c r="C67" s="123" t="s">
        <v>89</v>
      </c>
      <c r="D67" s="123" t="s">
        <v>24</v>
      </c>
      <c r="E67" s="123" t="s">
        <v>46</v>
      </c>
      <c r="F67" s="9">
        <f>SUM(Ведомственная!G639)</f>
        <v>233692.9</v>
      </c>
      <c r="G67" s="9">
        <f>SUM(Ведомственная!H639)</f>
        <v>244218.1</v>
      </c>
      <c r="H67" s="9">
        <f>SUM(Ведомственная!I639)</f>
        <v>257590.7</v>
      </c>
    </row>
    <row r="68" spans="1:8" ht="47.25">
      <c r="A68" s="122" t="s">
        <v>1006</v>
      </c>
      <c r="B68" s="123" t="s">
        <v>457</v>
      </c>
      <c r="C68" s="123"/>
      <c r="D68" s="123"/>
      <c r="E68" s="123"/>
      <c r="F68" s="9">
        <f>SUM(F69:F77)</f>
        <v>8857.3000000000011</v>
      </c>
      <c r="G68" s="9">
        <f>SUM(G69:G77)</f>
        <v>9181.5</v>
      </c>
      <c r="H68" s="9">
        <f>SUM(H69:H77)</f>
        <v>9517.6</v>
      </c>
    </row>
    <row r="69" spans="1:8" ht="31.5">
      <c r="A69" s="122" t="s">
        <v>44</v>
      </c>
      <c r="B69" s="123" t="s">
        <v>457</v>
      </c>
      <c r="C69" s="123" t="s">
        <v>81</v>
      </c>
      <c r="D69" s="123" t="s">
        <v>24</v>
      </c>
      <c r="E69" s="123" t="s">
        <v>46</v>
      </c>
      <c r="F69" s="9">
        <f>SUM(Ведомственная!G641)</f>
        <v>38</v>
      </c>
      <c r="G69" s="9">
        <f>SUM(Ведомственная!H641)</f>
        <v>43.2</v>
      </c>
      <c r="H69" s="9">
        <f>SUM(Ведомственная!I641)</f>
        <v>48.5</v>
      </c>
    </row>
    <row r="70" spans="1:8" ht="63">
      <c r="A70" s="122" t="s">
        <v>43</v>
      </c>
      <c r="B70" s="123" t="s">
        <v>457</v>
      </c>
      <c r="C70" s="123" t="s">
        <v>79</v>
      </c>
      <c r="D70" s="123" t="s">
        <v>103</v>
      </c>
      <c r="E70" s="123" t="s">
        <v>27</v>
      </c>
      <c r="F70" s="9">
        <f>SUM(Ведомственная!G893)</f>
        <v>1308.5999999999999</v>
      </c>
      <c r="G70" s="9">
        <f>SUM(Ведомственная!H893)</f>
        <v>1308.5999999999999</v>
      </c>
      <c r="H70" s="9">
        <f>SUM(Ведомственная!I893)</f>
        <v>1308.5999999999999</v>
      </c>
    </row>
    <row r="71" spans="1:8" ht="63">
      <c r="A71" s="122" t="s">
        <v>43</v>
      </c>
      <c r="B71" s="123" t="s">
        <v>457</v>
      </c>
      <c r="C71" s="123" t="s">
        <v>79</v>
      </c>
      <c r="D71" s="123" t="s">
        <v>103</v>
      </c>
      <c r="E71" s="123" t="s">
        <v>36</v>
      </c>
      <c r="F71" s="9">
        <f>SUM(Ведомственная!G958)</f>
        <v>4067</v>
      </c>
      <c r="G71" s="9">
        <f>SUM(Ведомственная!H958)</f>
        <v>4217</v>
      </c>
      <c r="H71" s="9">
        <f>SUM(Ведомственная!I958)</f>
        <v>4217</v>
      </c>
    </row>
    <row r="72" spans="1:8" ht="63">
      <c r="A72" s="122" t="s">
        <v>43</v>
      </c>
      <c r="B72" s="123" t="s">
        <v>457</v>
      </c>
      <c r="C72" s="123" t="s">
        <v>79</v>
      </c>
      <c r="D72" s="123" t="s">
        <v>12</v>
      </c>
      <c r="E72" s="123" t="s">
        <v>27</v>
      </c>
      <c r="F72" s="9">
        <f>SUM(Ведомственная!G1279)</f>
        <v>321.10000000000002</v>
      </c>
      <c r="G72" s="9">
        <f>SUM(Ведомственная!H1279)</f>
        <v>321.10000000000002</v>
      </c>
      <c r="H72" s="9">
        <f>SUM(Ведомственная!I1279)</f>
        <v>321.10000000000002</v>
      </c>
    </row>
    <row r="73" spans="1:8" ht="31.5" hidden="1">
      <c r="A73" s="122" t="s">
        <v>111</v>
      </c>
      <c r="B73" s="123" t="s">
        <v>457</v>
      </c>
      <c r="C73" s="123" t="s">
        <v>112</v>
      </c>
      <c r="D73" s="123" t="s">
        <v>103</v>
      </c>
      <c r="E73" s="123" t="s">
        <v>27</v>
      </c>
      <c r="F73" s="9">
        <f>SUM(Ведомственная!G894)</f>
        <v>150</v>
      </c>
      <c r="G73" s="9">
        <f>SUM(Ведомственная!H894)</f>
        <v>0</v>
      </c>
      <c r="H73" s="9">
        <f>SUM(Ведомственная!I894)</f>
        <v>0</v>
      </c>
    </row>
    <row r="74" spans="1:8" ht="31.5">
      <c r="A74" s="122" t="s">
        <v>111</v>
      </c>
      <c r="B74" s="123" t="s">
        <v>457</v>
      </c>
      <c r="C74" s="123" t="s">
        <v>112</v>
      </c>
      <c r="D74" s="123" t="s">
        <v>103</v>
      </c>
      <c r="E74" s="123" t="s">
        <v>36</v>
      </c>
      <c r="F74" s="9">
        <f>SUM(Ведомственная!G959)</f>
        <v>450</v>
      </c>
      <c r="G74" s="9">
        <f>SUM(Ведомственная!H959)</f>
        <v>450</v>
      </c>
      <c r="H74" s="9">
        <f>SUM(Ведомственная!I959)</f>
        <v>450</v>
      </c>
    </row>
    <row r="75" spans="1:8" ht="31.5">
      <c r="A75" s="122" t="s">
        <v>111</v>
      </c>
      <c r="B75" s="123" t="s">
        <v>457</v>
      </c>
      <c r="C75" s="123" t="s">
        <v>112</v>
      </c>
      <c r="D75" s="123" t="s">
        <v>12</v>
      </c>
      <c r="E75" s="123" t="s">
        <v>27</v>
      </c>
      <c r="F75" s="9">
        <f>SUM(Ведомственная!G1280)</f>
        <v>170</v>
      </c>
      <c r="G75" s="9">
        <f>SUM(Ведомственная!H1280)</f>
        <v>170</v>
      </c>
      <c r="H75" s="9">
        <f>SUM(Ведомственная!I1280)</f>
        <v>170</v>
      </c>
    </row>
    <row r="76" spans="1:8">
      <c r="A76" s="122" t="s">
        <v>35</v>
      </c>
      <c r="B76" s="123" t="s">
        <v>457</v>
      </c>
      <c r="C76" s="123" t="s">
        <v>89</v>
      </c>
      <c r="D76" s="123" t="s">
        <v>24</v>
      </c>
      <c r="E76" s="123" t="s">
        <v>46</v>
      </c>
      <c r="F76" s="9">
        <f>SUM(Ведомственная!G642)</f>
        <v>2352.6</v>
      </c>
      <c r="G76" s="9">
        <f>SUM(Ведомственная!H642)</f>
        <v>2671.6</v>
      </c>
      <c r="H76" s="9">
        <f>SUM(Ведомственная!I642)</f>
        <v>3002.4</v>
      </c>
    </row>
    <row r="77" spans="1:8" ht="31.5" hidden="1">
      <c r="A77" s="122" t="s">
        <v>111</v>
      </c>
      <c r="B77" s="123" t="s">
        <v>457</v>
      </c>
      <c r="C77" s="123" t="s">
        <v>112</v>
      </c>
      <c r="D77" s="123" t="s">
        <v>24</v>
      </c>
      <c r="E77" s="123" t="s">
        <v>46</v>
      </c>
      <c r="F77" s="9"/>
      <c r="G77" s="9"/>
      <c r="H77" s="9"/>
    </row>
    <row r="78" spans="1:8" ht="63">
      <c r="A78" s="122" t="s">
        <v>339</v>
      </c>
      <c r="B78" s="123" t="s">
        <v>458</v>
      </c>
      <c r="C78" s="123"/>
      <c r="D78" s="123"/>
      <c r="E78" s="123"/>
      <c r="F78" s="9">
        <f>F79+F80</f>
        <v>2331.8999999999996</v>
      </c>
      <c r="G78" s="9">
        <f>G79+G80</f>
        <v>2331.8999999999996</v>
      </c>
      <c r="H78" s="9">
        <f>H79+H80</f>
        <v>2331.8999999999996</v>
      </c>
    </row>
    <row r="79" spans="1:8" ht="31.5">
      <c r="A79" s="122" t="s">
        <v>44</v>
      </c>
      <c r="B79" s="123" t="s">
        <v>458</v>
      </c>
      <c r="C79" s="123" t="s">
        <v>81</v>
      </c>
      <c r="D79" s="123" t="s">
        <v>24</v>
      </c>
      <c r="E79" s="123" t="s">
        <v>46</v>
      </c>
      <c r="F79" s="9">
        <f>SUM(Ведомственная!G644)</f>
        <v>41.2</v>
      </c>
      <c r="G79" s="9">
        <f>SUM(Ведомственная!H644)</f>
        <v>41.2</v>
      </c>
      <c r="H79" s="9">
        <f>SUM(Ведомственная!I644)</f>
        <v>41.2</v>
      </c>
    </row>
    <row r="80" spans="1:8">
      <c r="A80" s="122" t="s">
        <v>35</v>
      </c>
      <c r="B80" s="123" t="s">
        <v>458</v>
      </c>
      <c r="C80" s="123" t="s">
        <v>89</v>
      </c>
      <c r="D80" s="123" t="s">
        <v>24</v>
      </c>
      <c r="E80" s="123" t="s">
        <v>46</v>
      </c>
      <c r="F80" s="9">
        <f>SUM(Ведомственная!G645)</f>
        <v>2290.6999999999998</v>
      </c>
      <c r="G80" s="9">
        <f>SUM(Ведомственная!H645)</f>
        <v>2290.6999999999998</v>
      </c>
      <c r="H80" s="9">
        <f>SUM(Ведомственная!I645)</f>
        <v>2290.6999999999998</v>
      </c>
    </row>
    <row r="81" spans="1:8" ht="31.5">
      <c r="A81" s="122" t="s">
        <v>340</v>
      </c>
      <c r="B81" s="123" t="s">
        <v>459</v>
      </c>
      <c r="C81" s="123"/>
      <c r="D81" s="123"/>
      <c r="E81" s="123"/>
      <c r="F81" s="9">
        <f>F82+F83</f>
        <v>0.6</v>
      </c>
      <c r="G81" s="9">
        <f>G82+G83</f>
        <v>0.6</v>
      </c>
      <c r="H81" s="9">
        <f>H82+H83</f>
        <v>0.6</v>
      </c>
    </row>
    <row r="82" spans="1:8" ht="31.5" hidden="1">
      <c r="A82" s="122" t="s">
        <v>44</v>
      </c>
      <c r="B82" s="123" t="s">
        <v>459</v>
      </c>
      <c r="C82" s="123" t="s">
        <v>81</v>
      </c>
      <c r="D82" s="123" t="s">
        <v>24</v>
      </c>
      <c r="E82" s="123" t="s">
        <v>46</v>
      </c>
      <c r="F82" s="9">
        <f>SUM(Ведомственная!G647)</f>
        <v>0</v>
      </c>
      <c r="G82" s="9">
        <f>SUM(Ведомственная!H647)</f>
        <v>0</v>
      </c>
      <c r="H82" s="9">
        <f>SUM(Ведомственная!I647)</f>
        <v>0</v>
      </c>
    </row>
    <row r="83" spans="1:8">
      <c r="A83" s="122" t="s">
        <v>35</v>
      </c>
      <c r="B83" s="123" t="s">
        <v>459</v>
      </c>
      <c r="C83" s="123" t="s">
        <v>89</v>
      </c>
      <c r="D83" s="123" t="s">
        <v>24</v>
      </c>
      <c r="E83" s="123" t="s">
        <v>46</v>
      </c>
      <c r="F83" s="9">
        <f>SUM(Ведомственная!G648)</f>
        <v>0.6</v>
      </c>
      <c r="G83" s="9">
        <f>SUM(Ведомственная!H648)</f>
        <v>0.6</v>
      </c>
      <c r="H83" s="9">
        <f>SUM(Ведомственная!I648)</f>
        <v>0.6</v>
      </c>
    </row>
    <row r="84" spans="1:8" ht="94.5">
      <c r="A84" s="122" t="s">
        <v>754</v>
      </c>
      <c r="B84" s="123" t="s">
        <v>460</v>
      </c>
      <c r="C84" s="123"/>
      <c r="D84" s="123"/>
      <c r="E84" s="123"/>
      <c r="F84" s="9">
        <f>F85+F86</f>
        <v>18910.2</v>
      </c>
      <c r="G84" s="9">
        <f>G85+G86</f>
        <v>19665.400000000001</v>
      </c>
      <c r="H84" s="9">
        <f>H85+H86</f>
        <v>20450.8</v>
      </c>
    </row>
    <row r="85" spans="1:8" ht="31.5">
      <c r="A85" s="122" t="s">
        <v>44</v>
      </c>
      <c r="B85" s="123" t="s">
        <v>460</v>
      </c>
      <c r="C85" s="123" t="s">
        <v>81</v>
      </c>
      <c r="D85" s="123" t="s">
        <v>24</v>
      </c>
      <c r="E85" s="123" t="s">
        <v>46</v>
      </c>
      <c r="F85" s="9">
        <f>SUM(Ведомственная!G650)</f>
        <v>212.2</v>
      </c>
      <c r="G85" s="9">
        <f>SUM(Ведомственная!H650)</f>
        <v>219.5</v>
      </c>
      <c r="H85" s="9">
        <f>SUM(Ведомственная!I650)</f>
        <v>227.1</v>
      </c>
    </row>
    <row r="86" spans="1:8">
      <c r="A86" s="122" t="s">
        <v>35</v>
      </c>
      <c r="B86" s="123" t="s">
        <v>460</v>
      </c>
      <c r="C86" s="123" t="s">
        <v>89</v>
      </c>
      <c r="D86" s="123" t="s">
        <v>24</v>
      </c>
      <c r="E86" s="123" t="s">
        <v>46</v>
      </c>
      <c r="F86" s="9">
        <f>SUM(Ведомственная!G651)</f>
        <v>18698</v>
      </c>
      <c r="G86" s="9">
        <f>SUM(Ведомственная!H651)</f>
        <v>19445.900000000001</v>
      </c>
      <c r="H86" s="9">
        <f>SUM(Ведомственная!I651)</f>
        <v>20223.7</v>
      </c>
    </row>
    <row r="87" spans="1:8" ht="66" customHeight="1">
      <c r="A87" s="11" t="s">
        <v>758</v>
      </c>
      <c r="B87" s="123" t="s">
        <v>742</v>
      </c>
      <c r="C87" s="123"/>
      <c r="D87" s="123"/>
      <c r="E87" s="123"/>
      <c r="F87" s="9">
        <f>SUM(F88:F88)</f>
        <v>139.5</v>
      </c>
      <c r="G87" s="9">
        <f>SUM(G88:G88)</f>
        <v>145</v>
      </c>
      <c r="H87" s="9">
        <f>SUM(H88:H88)</f>
        <v>145</v>
      </c>
    </row>
    <row r="88" spans="1:8" ht="31.5">
      <c r="A88" s="122" t="s">
        <v>44</v>
      </c>
      <c r="B88" s="123" t="s">
        <v>742</v>
      </c>
      <c r="C88" s="123" t="s">
        <v>81</v>
      </c>
      <c r="D88" s="123" t="s">
        <v>24</v>
      </c>
      <c r="E88" s="123" t="s">
        <v>68</v>
      </c>
      <c r="F88" s="9">
        <f>SUM(Ведомственная!G738)</f>
        <v>139.5</v>
      </c>
      <c r="G88" s="9">
        <f>SUM(Ведомственная!H738)</f>
        <v>145</v>
      </c>
      <c r="H88" s="9">
        <f>SUM(Ведомственная!I738)</f>
        <v>145</v>
      </c>
    </row>
    <row r="89" spans="1:8" ht="47.25">
      <c r="A89" s="122" t="s">
        <v>337</v>
      </c>
      <c r="B89" s="123" t="s">
        <v>461</v>
      </c>
      <c r="C89" s="123"/>
      <c r="D89" s="123"/>
      <c r="E89" s="123"/>
      <c r="F89" s="9">
        <f>F90+F91</f>
        <v>16902.599999999999</v>
      </c>
      <c r="G89" s="9">
        <f>G90+G91</f>
        <v>17578.8</v>
      </c>
      <c r="H89" s="9">
        <f>H90+H91</f>
        <v>18282</v>
      </c>
    </row>
    <row r="90" spans="1:8" ht="31.5">
      <c r="A90" s="122" t="s">
        <v>44</v>
      </c>
      <c r="B90" s="123" t="s">
        <v>461</v>
      </c>
      <c r="C90" s="123" t="s">
        <v>81</v>
      </c>
      <c r="D90" s="123" t="s">
        <v>24</v>
      </c>
      <c r="E90" s="123" t="s">
        <v>46</v>
      </c>
      <c r="F90" s="9">
        <f>SUM(Ведомственная!G653)</f>
        <v>249.8</v>
      </c>
      <c r="G90" s="9">
        <f>SUM(Ведомственная!H653)</f>
        <v>259.8</v>
      </c>
      <c r="H90" s="9">
        <f>SUM(Ведомственная!I653)</f>
        <v>270.2</v>
      </c>
    </row>
    <row r="91" spans="1:8">
      <c r="A91" s="122" t="s">
        <v>35</v>
      </c>
      <c r="B91" s="123" t="s">
        <v>461</v>
      </c>
      <c r="C91" s="123" t="s">
        <v>89</v>
      </c>
      <c r="D91" s="123" t="s">
        <v>24</v>
      </c>
      <c r="E91" s="123" t="s">
        <v>46</v>
      </c>
      <c r="F91" s="9">
        <f>SUM(Ведомственная!G654)</f>
        <v>16652.8</v>
      </c>
      <c r="G91" s="9">
        <f>SUM(Ведомственная!H654)</f>
        <v>17319</v>
      </c>
      <c r="H91" s="9">
        <f>SUM(Ведомственная!I654)</f>
        <v>18011.8</v>
      </c>
    </row>
    <row r="92" spans="1:8" ht="31.5">
      <c r="A92" s="122" t="s">
        <v>338</v>
      </c>
      <c r="B92" s="123" t="s">
        <v>462</v>
      </c>
      <c r="C92" s="123"/>
      <c r="D92" s="123"/>
      <c r="E92" s="123"/>
      <c r="F92" s="9">
        <f>F93+F94</f>
        <v>100852.3</v>
      </c>
      <c r="G92" s="9">
        <f>G93+G94</f>
        <v>100842</v>
      </c>
      <c r="H92" s="9">
        <f>H93+H94</f>
        <v>100842</v>
      </c>
    </row>
    <row r="93" spans="1:8" ht="31.5">
      <c r="A93" s="122" t="s">
        <v>44</v>
      </c>
      <c r="B93" s="123" t="s">
        <v>462</v>
      </c>
      <c r="C93" s="123" t="s">
        <v>81</v>
      </c>
      <c r="D93" s="123" t="s">
        <v>24</v>
      </c>
      <c r="E93" s="123" t="s">
        <v>46</v>
      </c>
      <c r="F93" s="9">
        <f>SUM(Ведомственная!G656)</f>
        <v>2072.1999999999998</v>
      </c>
      <c r="G93" s="9">
        <f>SUM(Ведомственная!H656)</f>
        <v>2072</v>
      </c>
      <c r="H93" s="9">
        <f>SUM(Ведомственная!I656)</f>
        <v>2072</v>
      </c>
    </row>
    <row r="94" spans="1:8">
      <c r="A94" s="122" t="s">
        <v>35</v>
      </c>
      <c r="B94" s="123" t="s">
        <v>462</v>
      </c>
      <c r="C94" s="123" t="s">
        <v>89</v>
      </c>
      <c r="D94" s="123" t="s">
        <v>24</v>
      </c>
      <c r="E94" s="123" t="s">
        <v>46</v>
      </c>
      <c r="F94" s="9">
        <f>SUM(Ведомственная!G657)</f>
        <v>98780.1</v>
      </c>
      <c r="G94" s="9">
        <f>SUM(Ведомственная!H657)</f>
        <v>98770</v>
      </c>
      <c r="H94" s="9">
        <f>SUM(Ведомственная!I657)</f>
        <v>98770</v>
      </c>
    </row>
    <row r="95" spans="1:8" ht="31.5">
      <c r="A95" s="122" t="s">
        <v>438</v>
      </c>
      <c r="B95" s="123" t="s">
        <v>463</v>
      </c>
      <c r="C95" s="123"/>
      <c r="D95" s="123"/>
      <c r="E95" s="123"/>
      <c r="F95" s="9">
        <f>SUM(F96:F97)</f>
        <v>17904</v>
      </c>
      <c r="G95" s="9">
        <f>SUM(G96:G97)</f>
        <v>17911.5</v>
      </c>
      <c r="H95" s="9">
        <f>SUM(H96:H97)</f>
        <v>17792.3</v>
      </c>
    </row>
    <row r="96" spans="1:8" ht="31.5" hidden="1">
      <c r="A96" s="122" t="s">
        <v>44</v>
      </c>
      <c r="B96" s="123" t="s">
        <v>379</v>
      </c>
      <c r="C96" s="123" t="s">
        <v>81</v>
      </c>
      <c r="D96" s="123" t="s">
        <v>24</v>
      </c>
      <c r="E96" s="123" t="s">
        <v>46</v>
      </c>
      <c r="F96" s="9"/>
      <c r="G96" s="9"/>
      <c r="H96" s="9"/>
    </row>
    <row r="97" spans="1:8">
      <c r="A97" s="122" t="s">
        <v>35</v>
      </c>
      <c r="B97" s="123" t="s">
        <v>463</v>
      </c>
      <c r="C97" s="123" t="s">
        <v>89</v>
      </c>
      <c r="D97" s="123" t="s">
        <v>24</v>
      </c>
      <c r="E97" s="123" t="s">
        <v>46</v>
      </c>
      <c r="F97" s="9">
        <f>SUM(Ведомственная!G660)</f>
        <v>17904</v>
      </c>
      <c r="G97" s="9">
        <f>SUM(Ведомственная!H660)</f>
        <v>17911.5</v>
      </c>
      <c r="H97" s="9">
        <f>SUM(Ведомственная!I660)</f>
        <v>17792.3</v>
      </c>
    </row>
    <row r="98" spans="1:8" ht="63">
      <c r="A98" s="122" t="s">
        <v>471</v>
      </c>
      <c r="B98" s="123" t="s">
        <v>470</v>
      </c>
      <c r="C98" s="123"/>
      <c r="D98" s="123"/>
      <c r="E98" s="123"/>
      <c r="F98" s="9">
        <f>SUM(F99)</f>
        <v>5982.3</v>
      </c>
      <c r="G98" s="9">
        <f>SUM(G99)</f>
        <v>5982.3</v>
      </c>
      <c r="H98" s="9">
        <f>SUM(H99)</f>
        <v>5982.3</v>
      </c>
    </row>
    <row r="99" spans="1:8" ht="47.25">
      <c r="A99" s="122" t="s">
        <v>347</v>
      </c>
      <c r="B99" s="123" t="s">
        <v>469</v>
      </c>
      <c r="C99" s="31"/>
      <c r="D99" s="123"/>
      <c r="E99" s="123"/>
      <c r="F99" s="9">
        <f>F100+F101</f>
        <v>5982.3</v>
      </c>
      <c r="G99" s="9">
        <f>G100+G101</f>
        <v>5982.3</v>
      </c>
      <c r="H99" s="9">
        <f>H100+H101</f>
        <v>5982.3</v>
      </c>
    </row>
    <row r="100" spans="1:8" ht="63">
      <c r="A100" s="122" t="s">
        <v>43</v>
      </c>
      <c r="B100" s="123" t="s">
        <v>469</v>
      </c>
      <c r="C100" s="31">
        <v>100</v>
      </c>
      <c r="D100" s="123" t="s">
        <v>24</v>
      </c>
      <c r="E100" s="123" t="s">
        <v>68</v>
      </c>
      <c r="F100" s="9">
        <f>SUM(Ведомственная!G742)</f>
        <v>5982.3</v>
      </c>
      <c r="G100" s="9">
        <f>SUM(Ведомственная!H742)</f>
        <v>5982.3</v>
      </c>
      <c r="H100" s="9">
        <f>SUM(Ведомственная!I742)</f>
        <v>5982.3</v>
      </c>
    </row>
    <row r="101" spans="1:8" ht="31.5">
      <c r="A101" s="122" t="s">
        <v>44</v>
      </c>
      <c r="B101" s="123" t="s">
        <v>469</v>
      </c>
      <c r="C101" s="31">
        <v>200</v>
      </c>
      <c r="D101" s="123" t="s">
        <v>24</v>
      </c>
      <c r="E101" s="123" t="s">
        <v>68</v>
      </c>
      <c r="F101" s="9">
        <f>SUM(Ведомственная!G739)</f>
        <v>0</v>
      </c>
      <c r="G101" s="9">
        <f>SUM(Ведомственная!H739)</f>
        <v>0</v>
      </c>
      <c r="H101" s="9">
        <f>SUM(Ведомственная!I739)</f>
        <v>0</v>
      </c>
    </row>
    <row r="102" spans="1:8" ht="47.25">
      <c r="A102" s="122" t="s">
        <v>1018</v>
      </c>
      <c r="B102" s="31" t="s">
        <v>1015</v>
      </c>
      <c r="C102" s="31"/>
      <c r="D102" s="123"/>
      <c r="E102" s="123"/>
      <c r="F102" s="9">
        <f>SUM(F103)</f>
        <v>111</v>
      </c>
      <c r="G102" s="9">
        <f t="shared" ref="G102:H102" si="6">SUM(G103)</f>
        <v>111</v>
      </c>
      <c r="H102" s="9">
        <f t="shared" si="6"/>
        <v>111</v>
      </c>
    </row>
    <row r="103" spans="1:8" ht="110.25">
      <c r="A103" s="122" t="s">
        <v>839</v>
      </c>
      <c r="B103" s="31" t="s">
        <v>1019</v>
      </c>
      <c r="C103" s="31"/>
      <c r="D103" s="123"/>
      <c r="E103" s="123"/>
      <c r="F103" s="9">
        <f>SUM(F104)</f>
        <v>111</v>
      </c>
      <c r="G103" s="9">
        <f t="shared" ref="G103:H103" si="7">SUM(G104)</f>
        <v>111</v>
      </c>
      <c r="H103" s="9">
        <f t="shared" si="7"/>
        <v>111</v>
      </c>
    </row>
    <row r="104" spans="1:8" ht="31.5">
      <c r="A104" s="122" t="s">
        <v>44</v>
      </c>
      <c r="B104" s="31" t="s">
        <v>1019</v>
      </c>
      <c r="C104" s="31" t="s">
        <v>81</v>
      </c>
      <c r="D104" s="123" t="s">
        <v>24</v>
      </c>
      <c r="E104" s="123" t="s">
        <v>68</v>
      </c>
      <c r="F104" s="9">
        <f>SUM(Ведомственная!G745)</f>
        <v>111</v>
      </c>
      <c r="G104" s="9">
        <f>SUM(Ведомственная!H745)</f>
        <v>111</v>
      </c>
      <c r="H104" s="9">
        <f>SUM(Ведомственная!I745)</f>
        <v>111</v>
      </c>
    </row>
    <row r="105" spans="1:8" ht="31.5">
      <c r="A105" s="11" t="s">
        <v>1017</v>
      </c>
      <c r="B105" s="123" t="s">
        <v>1016</v>
      </c>
      <c r="C105" s="31"/>
      <c r="D105" s="123"/>
      <c r="E105" s="123"/>
      <c r="F105" s="9">
        <f>SUM(F106)</f>
        <v>348</v>
      </c>
      <c r="G105" s="9">
        <f t="shared" ref="G105:H106" si="8">SUM(G106)</f>
        <v>348</v>
      </c>
      <c r="H105" s="9">
        <f t="shared" si="8"/>
        <v>348</v>
      </c>
    </row>
    <row r="106" spans="1:8" ht="78.75">
      <c r="A106" s="11" t="s">
        <v>1091</v>
      </c>
      <c r="B106" s="123" t="s">
        <v>1020</v>
      </c>
      <c r="C106" s="31"/>
      <c r="D106" s="123"/>
      <c r="E106" s="123"/>
      <c r="F106" s="9">
        <f>SUM(F107)</f>
        <v>348</v>
      </c>
      <c r="G106" s="9">
        <f t="shared" si="8"/>
        <v>348</v>
      </c>
      <c r="H106" s="9">
        <f t="shared" si="8"/>
        <v>348</v>
      </c>
    </row>
    <row r="107" spans="1:8" ht="31.5">
      <c r="A107" s="122" t="s">
        <v>44</v>
      </c>
      <c r="B107" s="123" t="s">
        <v>1020</v>
      </c>
      <c r="C107" s="31">
        <v>200</v>
      </c>
      <c r="D107" s="123" t="s">
        <v>24</v>
      </c>
      <c r="E107" s="123" t="s">
        <v>68</v>
      </c>
      <c r="F107" s="9">
        <f>SUM(Ведомственная!G748)</f>
        <v>348</v>
      </c>
      <c r="G107" s="9">
        <f>SUM(Ведомственная!H748)</f>
        <v>348</v>
      </c>
      <c r="H107" s="9">
        <f>SUM(Ведомственная!I748)</f>
        <v>348</v>
      </c>
    </row>
    <row r="108" spans="1:8" ht="47.25">
      <c r="A108" s="122" t="s">
        <v>328</v>
      </c>
      <c r="B108" s="123" t="s">
        <v>329</v>
      </c>
      <c r="C108" s="31"/>
      <c r="D108" s="123"/>
      <c r="E108" s="123"/>
      <c r="F108" s="9">
        <f>SUM(F109)</f>
        <v>24331.9</v>
      </c>
      <c r="G108" s="9">
        <f t="shared" ref="G108:H108" si="9">SUM(G109)</f>
        <v>24331.9</v>
      </c>
      <c r="H108" s="9">
        <f t="shared" si="9"/>
        <v>24331.9</v>
      </c>
    </row>
    <row r="109" spans="1:8" ht="31.5">
      <c r="A109" s="122" t="s">
        <v>349</v>
      </c>
      <c r="B109" s="31" t="s">
        <v>472</v>
      </c>
      <c r="C109" s="31"/>
      <c r="D109" s="123"/>
      <c r="E109" s="123"/>
      <c r="F109" s="9">
        <f>SUM(F110)</f>
        <v>24331.9</v>
      </c>
      <c r="G109" s="9">
        <f t="shared" ref="G109:H109" si="10">SUM(G110)</f>
        <v>24331.9</v>
      </c>
      <c r="H109" s="9">
        <f t="shared" si="10"/>
        <v>24331.9</v>
      </c>
    </row>
    <row r="110" spans="1:8" ht="63">
      <c r="A110" s="122" t="s">
        <v>43</v>
      </c>
      <c r="B110" s="31" t="s">
        <v>472</v>
      </c>
      <c r="C110" s="31">
        <v>100</v>
      </c>
      <c r="D110" s="123" t="s">
        <v>24</v>
      </c>
      <c r="E110" s="123" t="s">
        <v>68</v>
      </c>
      <c r="F110" s="9">
        <f>SUM(Ведомственная!G751)</f>
        <v>24331.9</v>
      </c>
      <c r="G110" s="9">
        <f>SUM(Ведомственная!H751)</f>
        <v>24331.9</v>
      </c>
      <c r="H110" s="9">
        <f>SUM(Ведомственная!I751)</f>
        <v>24331.9</v>
      </c>
    </row>
    <row r="111" spans="1:8" s="27" customFormat="1" ht="47.25">
      <c r="A111" s="23" t="s">
        <v>508</v>
      </c>
      <c r="B111" s="29" t="s">
        <v>509</v>
      </c>
      <c r="C111" s="29"/>
      <c r="D111" s="38"/>
      <c r="E111" s="38"/>
      <c r="F111" s="10">
        <f>SUM(F115)+F112</f>
        <v>200</v>
      </c>
      <c r="G111" s="10">
        <f t="shared" ref="G111:H111" si="11">SUM(G115)+G112</f>
        <v>200</v>
      </c>
      <c r="H111" s="10">
        <f t="shared" si="11"/>
        <v>200</v>
      </c>
    </row>
    <row r="112" spans="1:8">
      <c r="A112" s="2" t="s">
        <v>28</v>
      </c>
      <c r="B112" s="31" t="s">
        <v>680</v>
      </c>
      <c r="C112" s="31"/>
      <c r="D112" s="123"/>
      <c r="E112" s="123"/>
      <c r="F112" s="9">
        <f t="shared" ref="F112:H113" si="12">SUM(F113)</f>
        <v>200</v>
      </c>
      <c r="G112" s="9">
        <f t="shared" si="12"/>
        <v>200</v>
      </c>
      <c r="H112" s="9">
        <f t="shared" si="12"/>
        <v>200</v>
      </c>
    </row>
    <row r="113" spans="1:8" ht="31.5">
      <c r="A113" s="122" t="s">
        <v>399</v>
      </c>
      <c r="B113" s="31" t="s">
        <v>681</v>
      </c>
      <c r="C113" s="31"/>
      <c r="D113" s="123"/>
      <c r="E113" s="123"/>
      <c r="F113" s="9">
        <f t="shared" si="12"/>
        <v>200</v>
      </c>
      <c r="G113" s="9">
        <f t="shared" si="12"/>
        <v>200</v>
      </c>
      <c r="H113" s="9">
        <f t="shared" si="12"/>
        <v>200</v>
      </c>
    </row>
    <row r="114" spans="1:8">
      <c r="A114" s="122" t="s">
        <v>19</v>
      </c>
      <c r="B114" s="31" t="s">
        <v>681</v>
      </c>
      <c r="C114" s="31">
        <v>200</v>
      </c>
      <c r="D114" s="123" t="s">
        <v>10</v>
      </c>
      <c r="E114" s="123" t="s">
        <v>21</v>
      </c>
      <c r="F114" s="9">
        <f>SUM(Ведомственная!G246)</f>
        <v>200</v>
      </c>
      <c r="G114" s="9">
        <f>SUM(Ведомственная!H246)</f>
        <v>200</v>
      </c>
      <c r="H114" s="9">
        <f>SUM(Ведомственная!I246)</f>
        <v>200</v>
      </c>
    </row>
    <row r="115" spans="1:8" ht="47.25" hidden="1">
      <c r="A115" s="122" t="s">
        <v>15</v>
      </c>
      <c r="B115" s="123" t="s">
        <v>668</v>
      </c>
      <c r="C115" s="31"/>
      <c r="D115" s="123"/>
      <c r="E115" s="123"/>
      <c r="F115" s="9">
        <f t="shared" ref="F115:H116" si="13">SUM(F116)</f>
        <v>0</v>
      </c>
      <c r="G115" s="9">
        <f t="shared" si="13"/>
        <v>0</v>
      </c>
      <c r="H115" s="9">
        <f t="shared" si="13"/>
        <v>0</v>
      </c>
    </row>
    <row r="116" spans="1:8" ht="31.5" hidden="1">
      <c r="A116" s="122" t="s">
        <v>213</v>
      </c>
      <c r="B116" s="123" t="s">
        <v>667</v>
      </c>
      <c r="C116" s="123"/>
      <c r="D116" s="123"/>
      <c r="E116" s="123"/>
      <c r="F116" s="9">
        <f t="shared" si="13"/>
        <v>0</v>
      </c>
      <c r="G116" s="9">
        <f t="shared" si="13"/>
        <v>0</v>
      </c>
      <c r="H116" s="9">
        <f t="shared" si="13"/>
        <v>0</v>
      </c>
    </row>
    <row r="117" spans="1:8" hidden="1">
      <c r="A117" s="122" t="s">
        <v>19</v>
      </c>
      <c r="B117" s="123" t="s">
        <v>667</v>
      </c>
      <c r="C117" s="123" t="s">
        <v>86</v>
      </c>
      <c r="D117" s="123" t="s">
        <v>10</v>
      </c>
      <c r="E117" s="123" t="s">
        <v>21</v>
      </c>
      <c r="F117" s="9">
        <f>SUM(Ведомственная!G249)</f>
        <v>0</v>
      </c>
      <c r="G117" s="9">
        <f>SUM(Ведомственная!H249)</f>
        <v>0</v>
      </c>
      <c r="H117" s="9">
        <f>SUM(Ведомственная!I249)</f>
        <v>0</v>
      </c>
    </row>
    <row r="118" spans="1:8" ht="35.25" customHeight="1">
      <c r="A118" s="63" t="s">
        <v>512</v>
      </c>
      <c r="B118" s="38" t="s">
        <v>211</v>
      </c>
      <c r="C118" s="31"/>
      <c r="D118" s="123"/>
      <c r="E118" s="123"/>
      <c r="F118" s="10">
        <f>SUM(F119+F121+F126)</f>
        <v>6800</v>
      </c>
      <c r="G118" s="10">
        <f>SUM(G119+G121+G126)</f>
        <v>3800</v>
      </c>
      <c r="H118" s="10">
        <f>SUM(H119+H121+H126)</f>
        <v>3800</v>
      </c>
    </row>
    <row r="119" spans="1:8" ht="35.25" hidden="1" customHeight="1">
      <c r="A119" s="122" t="s">
        <v>88</v>
      </c>
      <c r="B119" s="123" t="s">
        <v>565</v>
      </c>
      <c r="C119" s="31"/>
      <c r="D119" s="123"/>
      <c r="E119" s="123"/>
      <c r="F119" s="9">
        <f>SUM(F120)</f>
        <v>0</v>
      </c>
      <c r="G119" s="9">
        <f>SUM(G120)</f>
        <v>0</v>
      </c>
      <c r="H119" s="9">
        <f>SUM(H120)</f>
        <v>0</v>
      </c>
    </row>
    <row r="120" spans="1:8" ht="35.25" hidden="1" customHeight="1">
      <c r="A120" s="34" t="s">
        <v>44</v>
      </c>
      <c r="B120" s="123" t="s">
        <v>565</v>
      </c>
      <c r="C120" s="31">
        <v>200</v>
      </c>
      <c r="D120" s="123" t="s">
        <v>10</v>
      </c>
      <c r="E120" s="123" t="s">
        <v>21</v>
      </c>
      <c r="F120" s="9">
        <f>SUM(Ведомственная!G252)</f>
        <v>0</v>
      </c>
      <c r="G120" s="9">
        <f>SUM(Ведомственная!H252)</f>
        <v>0</v>
      </c>
      <c r="H120" s="9">
        <f>SUM(Ведомственная!I252)</f>
        <v>0</v>
      </c>
    </row>
    <row r="121" spans="1:8" ht="31.5">
      <c r="A121" s="122" t="s">
        <v>59</v>
      </c>
      <c r="B121" s="123" t="s">
        <v>510</v>
      </c>
      <c r="C121" s="31"/>
      <c r="D121" s="123"/>
      <c r="E121" s="123"/>
      <c r="F121" s="9">
        <f>SUM(F124)+F122</f>
        <v>6800</v>
      </c>
      <c r="G121" s="9">
        <f t="shared" ref="G121:H121" si="14">SUM(G124)+G122</f>
        <v>3800</v>
      </c>
      <c r="H121" s="9">
        <f t="shared" si="14"/>
        <v>3800</v>
      </c>
    </row>
    <row r="122" spans="1:8" ht="31.5">
      <c r="A122" s="122" t="s">
        <v>1029</v>
      </c>
      <c r="B122" s="123" t="s">
        <v>1028</v>
      </c>
      <c r="C122" s="31"/>
      <c r="D122" s="123"/>
      <c r="E122" s="123"/>
      <c r="F122" s="9">
        <f>SUM(F123)</f>
        <v>2000</v>
      </c>
      <c r="G122" s="9">
        <f t="shared" ref="G122:H122" si="15">SUM(G123)</f>
        <v>0</v>
      </c>
      <c r="H122" s="9">
        <f t="shared" si="15"/>
        <v>0</v>
      </c>
    </row>
    <row r="123" spans="1:8" ht="31.5">
      <c r="A123" s="122" t="s">
        <v>208</v>
      </c>
      <c r="B123" s="123" t="s">
        <v>1028</v>
      </c>
      <c r="C123" s="31">
        <v>600</v>
      </c>
      <c r="D123" s="123" t="s">
        <v>10</v>
      </c>
      <c r="E123" s="123" t="s">
        <v>21</v>
      </c>
      <c r="F123" s="9">
        <f>SUM(Ведомственная!G255)</f>
        <v>2000</v>
      </c>
      <c r="G123" s="9">
        <f>SUM(Ведомственная!H255)</f>
        <v>0</v>
      </c>
      <c r="H123" s="9">
        <f>SUM(Ведомственная!I255)</f>
        <v>0</v>
      </c>
    </row>
    <row r="124" spans="1:8" ht="47.25">
      <c r="A124" s="122" t="s">
        <v>832</v>
      </c>
      <c r="B124" s="123" t="s">
        <v>511</v>
      </c>
      <c r="C124" s="123"/>
      <c r="D124" s="123"/>
      <c r="E124" s="123"/>
      <c r="F124" s="9">
        <f t="shared" ref="F124:H124" si="16">SUM(F125)</f>
        <v>4800</v>
      </c>
      <c r="G124" s="9">
        <f t="shared" si="16"/>
        <v>3800</v>
      </c>
      <c r="H124" s="9">
        <f t="shared" si="16"/>
        <v>3800</v>
      </c>
    </row>
    <row r="125" spans="1:8" ht="31.5">
      <c r="A125" s="122" t="s">
        <v>208</v>
      </c>
      <c r="B125" s="123" t="s">
        <v>511</v>
      </c>
      <c r="C125" s="123" t="s">
        <v>112</v>
      </c>
      <c r="D125" s="123" t="s">
        <v>10</v>
      </c>
      <c r="E125" s="123" t="s">
        <v>21</v>
      </c>
      <c r="F125" s="9">
        <f>SUM(Ведомственная!G257)</f>
        <v>4800</v>
      </c>
      <c r="G125" s="9">
        <f>SUM(Ведомственная!H257)</f>
        <v>3800</v>
      </c>
      <c r="H125" s="9">
        <f>SUM(Ведомственная!I257)</f>
        <v>3800</v>
      </c>
    </row>
    <row r="126" spans="1:8">
      <c r="A126" s="122" t="s">
        <v>513</v>
      </c>
      <c r="B126" s="123" t="s">
        <v>212</v>
      </c>
      <c r="C126" s="123"/>
      <c r="D126" s="123"/>
      <c r="E126" s="37"/>
      <c r="F126" s="9">
        <f>SUM(F128)</f>
        <v>0</v>
      </c>
      <c r="G126" s="9">
        <f>SUM(G128)</f>
        <v>0</v>
      </c>
      <c r="H126" s="9">
        <f>SUM(H128)</f>
        <v>0</v>
      </c>
    </row>
    <row r="127" spans="1:8">
      <c r="A127" s="2" t="s">
        <v>28</v>
      </c>
      <c r="B127" s="123" t="s">
        <v>514</v>
      </c>
      <c r="C127" s="123"/>
      <c r="D127" s="123"/>
      <c r="E127" s="37"/>
      <c r="F127" s="9">
        <f>SUM(F128)</f>
        <v>0</v>
      </c>
      <c r="G127" s="9">
        <f>SUM(G128)</f>
        <v>0</v>
      </c>
      <c r="H127" s="9">
        <f>SUM(H128)</f>
        <v>0</v>
      </c>
    </row>
    <row r="128" spans="1:8" ht="31.5">
      <c r="A128" s="2" t="s">
        <v>44</v>
      </c>
      <c r="B128" s="123" t="s">
        <v>514</v>
      </c>
      <c r="C128" s="123" t="s">
        <v>81</v>
      </c>
      <c r="D128" s="123" t="s">
        <v>10</v>
      </c>
      <c r="E128" s="123" t="s">
        <v>21</v>
      </c>
      <c r="F128" s="9">
        <f>SUM(Ведомственная!G260)</f>
        <v>0</v>
      </c>
      <c r="G128" s="9">
        <f>SUM(Ведомственная!H260)</f>
        <v>0</v>
      </c>
      <c r="H128" s="9">
        <f>SUM(Ведомственная!I260)</f>
        <v>0</v>
      </c>
    </row>
    <row r="129" spans="1:8" s="27" customFormat="1" ht="31.5">
      <c r="A129" s="23" t="s">
        <v>498</v>
      </c>
      <c r="B129" s="38" t="s">
        <v>195</v>
      </c>
      <c r="C129" s="29"/>
      <c r="D129" s="38"/>
      <c r="E129" s="38"/>
      <c r="F129" s="10">
        <f>SUM(F130)</f>
        <v>731.90000000000009</v>
      </c>
      <c r="G129" s="10">
        <f>SUM(G130)</f>
        <v>731.90000000000009</v>
      </c>
      <c r="H129" s="10">
        <f>SUM(H130)</f>
        <v>731.90000000000009</v>
      </c>
    </row>
    <row r="130" spans="1:8" ht="31.5">
      <c r="A130" s="122" t="s">
        <v>193</v>
      </c>
      <c r="B130" s="31" t="s">
        <v>719</v>
      </c>
      <c r="C130" s="31"/>
      <c r="D130" s="123"/>
      <c r="E130" s="123"/>
      <c r="F130" s="9">
        <f>SUM(F131:F132)</f>
        <v>731.90000000000009</v>
      </c>
      <c r="G130" s="9">
        <f>SUM(G131:G132)</f>
        <v>731.90000000000009</v>
      </c>
      <c r="H130" s="9">
        <f>SUM(H131:H132)</f>
        <v>731.90000000000009</v>
      </c>
    </row>
    <row r="131" spans="1:8" ht="63">
      <c r="A131" s="122" t="s">
        <v>43</v>
      </c>
      <c r="B131" s="31" t="s">
        <v>719</v>
      </c>
      <c r="C131" s="31">
        <v>100</v>
      </c>
      <c r="D131" s="123" t="s">
        <v>27</v>
      </c>
      <c r="E131" s="123" t="s">
        <v>10</v>
      </c>
      <c r="F131" s="9">
        <f>SUM(Ведомственная!G64)</f>
        <v>587.70000000000005</v>
      </c>
      <c r="G131" s="9">
        <f>SUM(Ведомственная!H64)</f>
        <v>587.70000000000005</v>
      </c>
      <c r="H131" s="9">
        <f>SUM(Ведомственная!I64)</f>
        <v>587.70000000000005</v>
      </c>
    </row>
    <row r="132" spans="1:8" ht="31.5">
      <c r="A132" s="122" t="s">
        <v>44</v>
      </c>
      <c r="B132" s="31" t="s">
        <v>719</v>
      </c>
      <c r="C132" s="123" t="s">
        <v>81</v>
      </c>
      <c r="D132" s="123" t="s">
        <v>27</v>
      </c>
      <c r="E132" s="123" t="s">
        <v>10</v>
      </c>
      <c r="F132" s="9">
        <f>SUM(Ведомственная!G65)</f>
        <v>144.19999999999999</v>
      </c>
      <c r="G132" s="9">
        <f>SUM(Ведомственная!H65)</f>
        <v>144.19999999999999</v>
      </c>
      <c r="H132" s="9">
        <f>SUM(Ведомственная!I65)</f>
        <v>144.19999999999999</v>
      </c>
    </row>
    <row r="133" spans="1:8" ht="31.5">
      <c r="A133" s="23" t="s">
        <v>657</v>
      </c>
      <c r="B133" s="38" t="s">
        <v>196</v>
      </c>
      <c r="C133" s="29"/>
      <c r="D133" s="38"/>
      <c r="E133" s="38"/>
      <c r="F133" s="10">
        <f t="shared" ref="F133:H133" si="17">SUM(F134)</f>
        <v>150</v>
      </c>
      <c r="G133" s="10">
        <f t="shared" si="17"/>
        <v>150</v>
      </c>
      <c r="H133" s="10">
        <f t="shared" si="17"/>
        <v>150</v>
      </c>
    </row>
    <row r="134" spans="1:8" ht="31.5">
      <c r="A134" s="122" t="s">
        <v>88</v>
      </c>
      <c r="B134" s="31" t="s">
        <v>537</v>
      </c>
      <c r="C134" s="29"/>
      <c r="D134" s="38"/>
      <c r="E134" s="38"/>
      <c r="F134" s="9">
        <f>SUM(F135:F136)</f>
        <v>150</v>
      </c>
      <c r="G134" s="9">
        <f t="shared" ref="G134:H134" si="18">SUM(G135:G136)</f>
        <v>150</v>
      </c>
      <c r="H134" s="9">
        <f t="shared" si="18"/>
        <v>150</v>
      </c>
    </row>
    <row r="135" spans="1:8" ht="29.25" customHeight="1">
      <c r="A135" s="122" t="s">
        <v>44</v>
      </c>
      <c r="B135" s="31" t="s">
        <v>537</v>
      </c>
      <c r="C135" s="31">
        <v>200</v>
      </c>
      <c r="D135" s="123" t="s">
        <v>27</v>
      </c>
      <c r="E135" s="123">
        <v>13</v>
      </c>
      <c r="F135" s="9">
        <f>SUM(Ведомственная!G92)</f>
        <v>70</v>
      </c>
      <c r="G135" s="9">
        <f>SUM(Ведомственная!H92)</f>
        <v>150</v>
      </c>
      <c r="H135" s="9">
        <f>SUM(Ведомственная!I92)</f>
        <v>150</v>
      </c>
    </row>
    <row r="136" spans="1:8" ht="31.5" hidden="1">
      <c r="A136" s="122" t="s">
        <v>44</v>
      </c>
      <c r="B136" s="31" t="s">
        <v>537</v>
      </c>
      <c r="C136" s="31">
        <v>200</v>
      </c>
      <c r="D136" s="123" t="s">
        <v>103</v>
      </c>
      <c r="E136" s="123" t="s">
        <v>153</v>
      </c>
      <c r="F136" s="9">
        <f>SUM(Ведомственная!G468)</f>
        <v>80</v>
      </c>
      <c r="G136" s="9">
        <f>SUM(Ведомственная!H468)</f>
        <v>0</v>
      </c>
      <c r="H136" s="9">
        <f>SUM(Ведомственная!I468)</f>
        <v>0</v>
      </c>
    </row>
    <row r="137" spans="1:8" s="27" customFormat="1" ht="31.5">
      <c r="A137" s="23" t="s">
        <v>778</v>
      </c>
      <c r="B137" s="29" t="s">
        <v>187</v>
      </c>
      <c r="C137" s="29"/>
      <c r="D137" s="38"/>
      <c r="E137" s="38"/>
      <c r="F137" s="10">
        <f>SUM(F138+F140+F144+F147+F149)</f>
        <v>195816.6</v>
      </c>
      <c r="G137" s="10">
        <f>SUM(G138+G140+G144+G147+G149)</f>
        <v>185465.69999999998</v>
      </c>
      <c r="H137" s="10">
        <f>SUM(H138+H140+H144+H147+H149)</f>
        <v>201483.4</v>
      </c>
    </row>
    <row r="138" spans="1:8">
      <c r="A138" s="122" t="s">
        <v>188</v>
      </c>
      <c r="B138" s="123" t="s">
        <v>189</v>
      </c>
      <c r="C138" s="123"/>
      <c r="D138" s="123"/>
      <c r="E138" s="123"/>
      <c r="F138" s="9">
        <f>SUM(F139)</f>
        <v>6409.2</v>
      </c>
      <c r="G138" s="9">
        <f>SUM(G139)</f>
        <v>3925.5</v>
      </c>
      <c r="H138" s="9">
        <f>SUM(H139)</f>
        <v>3925.5</v>
      </c>
    </row>
    <row r="139" spans="1:8" ht="63">
      <c r="A139" s="122" t="s">
        <v>43</v>
      </c>
      <c r="B139" s="123" t="s">
        <v>189</v>
      </c>
      <c r="C139" s="123" t="s">
        <v>79</v>
      </c>
      <c r="D139" s="123" t="s">
        <v>27</v>
      </c>
      <c r="E139" s="123" t="s">
        <v>36</v>
      </c>
      <c r="F139" s="9">
        <f>SUM(Ведомственная!G60)</f>
        <v>6409.2</v>
      </c>
      <c r="G139" s="9">
        <f>SUM(Ведомственная!H60)</f>
        <v>3925.5</v>
      </c>
      <c r="H139" s="9">
        <f>SUM(Ведомственная!I60)</f>
        <v>3925.5</v>
      </c>
    </row>
    <row r="140" spans="1:8">
      <c r="A140" s="122" t="s">
        <v>70</v>
      </c>
      <c r="B140" s="123" t="s">
        <v>191</v>
      </c>
      <c r="C140" s="123"/>
      <c r="D140" s="123"/>
      <c r="E140" s="123"/>
      <c r="F140" s="9">
        <f>SUM(F141:F143)</f>
        <v>163564.70000000001</v>
      </c>
      <c r="G140" s="9">
        <f>SUM(G141:G143)</f>
        <v>162429.6</v>
      </c>
      <c r="H140" s="9">
        <f>SUM(H141:H143)</f>
        <v>162429.6</v>
      </c>
    </row>
    <row r="141" spans="1:8" ht="63">
      <c r="A141" s="122" t="s">
        <v>43</v>
      </c>
      <c r="B141" s="123" t="s">
        <v>191</v>
      </c>
      <c r="C141" s="123" t="s">
        <v>79</v>
      </c>
      <c r="D141" s="123" t="s">
        <v>27</v>
      </c>
      <c r="E141" s="123" t="s">
        <v>10</v>
      </c>
      <c r="F141" s="9">
        <f>SUM(Ведомственная!G68)</f>
        <v>163532.90000000002</v>
      </c>
      <c r="G141" s="9">
        <f>SUM(Ведомственная!H68)</f>
        <v>162331.5</v>
      </c>
      <c r="H141" s="9">
        <f>SUM(Ведомственная!I68)</f>
        <v>162331.5</v>
      </c>
    </row>
    <row r="142" spans="1:8" ht="31.5">
      <c r="A142" s="122" t="s">
        <v>44</v>
      </c>
      <c r="B142" s="123" t="s">
        <v>191</v>
      </c>
      <c r="C142" s="123" t="s">
        <v>81</v>
      </c>
      <c r="D142" s="123" t="s">
        <v>27</v>
      </c>
      <c r="E142" s="123" t="s">
        <v>10</v>
      </c>
      <c r="F142" s="9">
        <f>SUM(Ведомственная!G69)</f>
        <v>30</v>
      </c>
      <c r="G142" s="9">
        <f>SUM(Ведомственная!H69)</f>
        <v>98.1</v>
      </c>
      <c r="H142" s="9">
        <f>SUM(Ведомственная!I69)</f>
        <v>98.1</v>
      </c>
    </row>
    <row r="143" spans="1:8" ht="19.5" customHeight="1">
      <c r="A143" s="122" t="s">
        <v>35</v>
      </c>
      <c r="B143" s="123" t="s">
        <v>191</v>
      </c>
      <c r="C143" s="123" t="s">
        <v>89</v>
      </c>
      <c r="D143" s="123" t="s">
        <v>27</v>
      </c>
      <c r="E143" s="123" t="s">
        <v>10</v>
      </c>
      <c r="F143" s="9">
        <f>SUM(Ведомственная!G70)</f>
        <v>1.8</v>
      </c>
      <c r="G143" s="9">
        <f>SUM(Ведомственная!H70)</f>
        <v>0</v>
      </c>
      <c r="H143" s="9">
        <f>SUM(Ведомственная!I70)</f>
        <v>0</v>
      </c>
    </row>
    <row r="144" spans="1:8">
      <c r="A144" s="122" t="s">
        <v>85</v>
      </c>
      <c r="B144" s="31" t="s">
        <v>197</v>
      </c>
      <c r="C144" s="31"/>
      <c r="D144" s="123"/>
      <c r="E144" s="123"/>
      <c r="F144" s="9">
        <f>SUM(F145:F146)</f>
        <v>4347.3</v>
      </c>
      <c r="G144" s="9">
        <f>SUM(G145:G146)</f>
        <v>4347.3</v>
      </c>
      <c r="H144" s="9">
        <f>SUM(H145:H146)</f>
        <v>6347.3</v>
      </c>
    </row>
    <row r="145" spans="1:8" ht="31.5">
      <c r="A145" s="122" t="s">
        <v>44</v>
      </c>
      <c r="B145" s="31" t="s">
        <v>197</v>
      </c>
      <c r="C145" s="31">
        <v>200</v>
      </c>
      <c r="D145" s="123" t="s">
        <v>27</v>
      </c>
      <c r="E145" s="123">
        <v>13</v>
      </c>
      <c r="F145" s="9">
        <f>SUM(Ведомственная!G95)</f>
        <v>4255.8</v>
      </c>
      <c r="G145" s="9">
        <f>SUM(Ведомственная!H95)</f>
        <v>4255.8</v>
      </c>
      <c r="H145" s="9">
        <f>SUM(Ведомственная!I95)</f>
        <v>6255.8</v>
      </c>
    </row>
    <row r="146" spans="1:8">
      <c r="A146" s="122" t="s">
        <v>19</v>
      </c>
      <c r="B146" s="31" t="s">
        <v>197</v>
      </c>
      <c r="C146" s="31">
        <v>800</v>
      </c>
      <c r="D146" s="123" t="s">
        <v>27</v>
      </c>
      <c r="E146" s="123">
        <v>13</v>
      </c>
      <c r="F146" s="9">
        <f>SUM(Ведомственная!G96)</f>
        <v>91.5</v>
      </c>
      <c r="G146" s="9">
        <f>SUM(Ведомственная!H96)</f>
        <v>91.5</v>
      </c>
      <c r="H146" s="9">
        <f>SUM(Ведомственная!I96)</f>
        <v>91.5</v>
      </c>
    </row>
    <row r="147" spans="1:8" ht="31.5">
      <c r="A147" s="122" t="s">
        <v>87</v>
      </c>
      <c r="B147" s="31" t="s">
        <v>198</v>
      </c>
      <c r="C147" s="31"/>
      <c r="D147" s="123"/>
      <c r="E147" s="123"/>
      <c r="F147" s="9">
        <f>SUM(F148)</f>
        <v>9356</v>
      </c>
      <c r="G147" s="9">
        <f t="shared" ref="G147:H147" si="19">SUM(G148)</f>
        <v>6968.3</v>
      </c>
      <c r="H147" s="9">
        <f t="shared" si="19"/>
        <v>10986</v>
      </c>
    </row>
    <row r="148" spans="1:8" ht="31.5">
      <c r="A148" s="122" t="s">
        <v>44</v>
      </c>
      <c r="B148" s="31" t="s">
        <v>198</v>
      </c>
      <c r="C148" s="31">
        <v>200</v>
      </c>
      <c r="D148" s="123" t="s">
        <v>27</v>
      </c>
      <c r="E148" s="123">
        <v>13</v>
      </c>
      <c r="F148" s="9">
        <f>SUM(Ведомственная!G98)</f>
        <v>9356</v>
      </c>
      <c r="G148" s="9">
        <f>SUM(Ведомственная!H98)</f>
        <v>6968.3</v>
      </c>
      <c r="H148" s="9">
        <f>SUM(Ведомственная!I98)</f>
        <v>10986</v>
      </c>
    </row>
    <row r="149" spans="1:8" ht="31.5">
      <c r="A149" s="122" t="s">
        <v>88</v>
      </c>
      <c r="B149" s="31" t="s">
        <v>199</v>
      </c>
      <c r="C149" s="31"/>
      <c r="D149" s="123"/>
      <c r="E149" s="123"/>
      <c r="F149" s="9">
        <f>SUM(F150:F153)</f>
        <v>12139.4</v>
      </c>
      <c r="G149" s="9">
        <f>SUM(G150:G153)</f>
        <v>7795</v>
      </c>
      <c r="H149" s="9">
        <f>SUM(H150:H153)</f>
        <v>17795</v>
      </c>
    </row>
    <row r="150" spans="1:8" ht="30" customHeight="1">
      <c r="A150" s="122" t="s">
        <v>44</v>
      </c>
      <c r="B150" s="31" t="s">
        <v>199</v>
      </c>
      <c r="C150" s="31">
        <v>200</v>
      </c>
      <c r="D150" s="123" t="s">
        <v>27</v>
      </c>
      <c r="E150" s="123">
        <v>13</v>
      </c>
      <c r="F150" s="9">
        <f>SUM(Ведомственная!G100)</f>
        <v>10515</v>
      </c>
      <c r="G150" s="9">
        <f>SUM(Ведомственная!H100)</f>
        <v>5195</v>
      </c>
      <c r="H150" s="9">
        <f>SUM(Ведомственная!I100)</f>
        <v>15195</v>
      </c>
    </row>
    <row r="151" spans="1:8" ht="31.5" hidden="1">
      <c r="A151" s="122" t="s">
        <v>44</v>
      </c>
      <c r="B151" s="31" t="s">
        <v>199</v>
      </c>
      <c r="C151" s="31">
        <v>200</v>
      </c>
      <c r="D151" s="123" t="s">
        <v>103</v>
      </c>
      <c r="E151" s="123" t="s">
        <v>153</v>
      </c>
      <c r="F151" s="9">
        <f>SUM(Ведомственная!G471)</f>
        <v>0</v>
      </c>
      <c r="G151" s="9"/>
      <c r="H151" s="9"/>
    </row>
    <row r="152" spans="1:8" ht="15" customHeight="1">
      <c r="A152" s="122" t="s">
        <v>35</v>
      </c>
      <c r="B152" s="31" t="s">
        <v>199</v>
      </c>
      <c r="C152" s="31">
        <v>300</v>
      </c>
      <c r="D152" s="123" t="s">
        <v>27</v>
      </c>
      <c r="E152" s="123">
        <v>13</v>
      </c>
      <c r="F152" s="9">
        <f>SUM(Ведомственная!G101)</f>
        <v>200</v>
      </c>
      <c r="G152" s="9">
        <f>SUM(Ведомственная!H101)</f>
        <v>600</v>
      </c>
      <c r="H152" s="9">
        <f>SUM(Ведомственная!I101)</f>
        <v>600</v>
      </c>
    </row>
    <row r="153" spans="1:8">
      <c r="A153" s="122" t="s">
        <v>19</v>
      </c>
      <c r="B153" s="31" t="s">
        <v>199</v>
      </c>
      <c r="C153" s="31">
        <v>800</v>
      </c>
      <c r="D153" s="123" t="s">
        <v>27</v>
      </c>
      <c r="E153" s="123">
        <v>13</v>
      </c>
      <c r="F153" s="9">
        <f>SUM(Ведомственная!G102)</f>
        <v>1424.4</v>
      </c>
      <c r="G153" s="9">
        <f>SUM(Ведомственная!H102)</f>
        <v>2000</v>
      </c>
      <c r="H153" s="9">
        <f>SUM(Ведомственная!I102)</f>
        <v>2000</v>
      </c>
    </row>
    <row r="154" spans="1:8" s="27" customFormat="1" ht="31.5">
      <c r="A154" s="64" t="s">
        <v>524</v>
      </c>
      <c r="B154" s="24" t="s">
        <v>275</v>
      </c>
      <c r="C154" s="24"/>
      <c r="D154" s="24"/>
      <c r="E154" s="24"/>
      <c r="F154" s="26">
        <f>SUM(F155)+F158</f>
        <v>55220.399999999994</v>
      </c>
      <c r="G154" s="26">
        <f t="shared" ref="G154:H154" si="20">SUM(G155)+G158</f>
        <v>34782.699999999997</v>
      </c>
      <c r="H154" s="26">
        <f t="shared" si="20"/>
        <v>40782.699999999997</v>
      </c>
    </row>
    <row r="155" spans="1:8">
      <c r="A155" s="2" t="s">
        <v>28</v>
      </c>
      <c r="B155" s="4" t="s">
        <v>276</v>
      </c>
      <c r="C155" s="4"/>
      <c r="D155" s="4"/>
      <c r="E155" s="4"/>
      <c r="F155" s="7">
        <f>SUM(F157)+F156</f>
        <v>54037.7</v>
      </c>
      <c r="G155" s="7">
        <f t="shared" ref="G155:H155" si="21">SUM(G157)+G156</f>
        <v>33600</v>
      </c>
      <c r="H155" s="7">
        <f t="shared" si="21"/>
        <v>39600</v>
      </c>
    </row>
    <row r="156" spans="1:8" ht="31.5">
      <c r="A156" s="2" t="s">
        <v>44</v>
      </c>
      <c r="B156" s="4" t="s">
        <v>276</v>
      </c>
      <c r="C156" s="4" t="s">
        <v>81</v>
      </c>
      <c r="D156" s="4" t="s">
        <v>10</v>
      </c>
      <c r="E156" s="4" t="s">
        <v>156</v>
      </c>
      <c r="F156" s="7">
        <f>SUM(Ведомственная!G203)</f>
        <v>21272.2</v>
      </c>
      <c r="G156" s="7">
        <f>SUM(Ведомственная!H203)</f>
        <v>0</v>
      </c>
      <c r="H156" s="7">
        <f>SUM(Ведомственная!I203)</f>
        <v>6000</v>
      </c>
    </row>
    <row r="157" spans="1:8" ht="31.5">
      <c r="A157" s="2" t="s">
        <v>44</v>
      </c>
      <c r="B157" s="4" t="s">
        <v>276</v>
      </c>
      <c r="C157" s="4" t="s">
        <v>81</v>
      </c>
      <c r="D157" s="4" t="s">
        <v>153</v>
      </c>
      <c r="E157" s="4" t="s">
        <v>46</v>
      </c>
      <c r="F157" s="7">
        <f>SUM(Ведомственная!G336)</f>
        <v>32765.5</v>
      </c>
      <c r="G157" s="7">
        <f>SUM(Ведомственная!H336)</f>
        <v>33600</v>
      </c>
      <c r="H157" s="7">
        <f>SUM(Ведомственная!I336)</f>
        <v>33600</v>
      </c>
    </row>
    <row r="158" spans="1:8" ht="63">
      <c r="A158" s="34" t="s">
        <v>728</v>
      </c>
      <c r="B158" s="5" t="s">
        <v>727</v>
      </c>
      <c r="C158" s="4"/>
      <c r="D158" s="4"/>
      <c r="E158" s="4"/>
      <c r="F158" s="7">
        <f>SUM(F159)</f>
        <v>1182.7</v>
      </c>
      <c r="G158" s="7">
        <f>SUM(G159)</f>
        <v>1182.7</v>
      </c>
      <c r="H158" s="7">
        <f>SUM(H159)</f>
        <v>1182.7</v>
      </c>
    </row>
    <row r="159" spans="1:8" ht="31.5">
      <c r="A159" s="2" t="s">
        <v>44</v>
      </c>
      <c r="B159" s="5" t="s">
        <v>727</v>
      </c>
      <c r="C159" s="4" t="s">
        <v>81</v>
      </c>
      <c r="D159" s="4" t="s">
        <v>153</v>
      </c>
      <c r="E159" s="4" t="s">
        <v>46</v>
      </c>
      <c r="F159" s="7">
        <f>SUM(Ведомственная!G338)</f>
        <v>1182.7</v>
      </c>
      <c r="G159" s="7">
        <f>SUM(Ведомственная!H338)</f>
        <v>1182.7</v>
      </c>
      <c r="H159" s="7">
        <f>SUM(Ведомственная!I338)</f>
        <v>1182.7</v>
      </c>
    </row>
    <row r="160" spans="1:8" s="27" customFormat="1" ht="47.25">
      <c r="A160" s="65" t="s">
        <v>522</v>
      </c>
      <c r="B160" s="24" t="s">
        <v>267</v>
      </c>
      <c r="C160" s="24"/>
      <c r="D160" s="24"/>
      <c r="E160" s="24"/>
      <c r="F160" s="26">
        <f t="shared" ref="F160:H161" si="22">SUM(F161)</f>
        <v>2091.6999999999998</v>
      </c>
      <c r="G160" s="26">
        <f t="shared" si="22"/>
        <v>2074.3000000000002</v>
      </c>
      <c r="H160" s="26">
        <f t="shared" si="22"/>
        <v>2074.3000000000002</v>
      </c>
    </row>
    <row r="161" spans="1:8">
      <c r="A161" s="2" t="s">
        <v>28</v>
      </c>
      <c r="B161" s="4" t="s">
        <v>268</v>
      </c>
      <c r="C161" s="4"/>
      <c r="D161" s="4"/>
      <c r="E161" s="4"/>
      <c r="F161" s="7">
        <f>SUM(F162:F163)</f>
        <v>2091.6999999999998</v>
      </c>
      <c r="G161" s="7">
        <f t="shared" si="22"/>
        <v>2074.3000000000002</v>
      </c>
      <c r="H161" s="7">
        <f t="shared" si="22"/>
        <v>2074.3000000000002</v>
      </c>
    </row>
    <row r="162" spans="1:8" ht="31.5">
      <c r="A162" s="2" t="s">
        <v>44</v>
      </c>
      <c r="B162" s="4" t="s">
        <v>268</v>
      </c>
      <c r="C162" s="4" t="s">
        <v>81</v>
      </c>
      <c r="D162" s="4" t="s">
        <v>153</v>
      </c>
      <c r="E162" s="4" t="s">
        <v>36</v>
      </c>
      <c r="F162" s="7">
        <f>SUM(Ведомственная!G301)</f>
        <v>2091.6999999999998</v>
      </c>
      <c r="G162" s="7">
        <f>SUM(Ведомственная!H301)</f>
        <v>2074.3000000000002</v>
      </c>
      <c r="H162" s="7">
        <f>SUM(Ведомственная!I301)</f>
        <v>2074.3000000000002</v>
      </c>
    </row>
    <row r="163" spans="1:8">
      <c r="A163" s="2" t="s">
        <v>19</v>
      </c>
      <c r="B163" s="4" t="s">
        <v>268</v>
      </c>
      <c r="C163" s="4" t="s">
        <v>86</v>
      </c>
      <c r="D163" s="4" t="s">
        <v>153</v>
      </c>
      <c r="E163" s="4" t="s">
        <v>36</v>
      </c>
      <c r="F163" s="7">
        <f>SUM(Ведомственная!G302)</f>
        <v>0</v>
      </c>
      <c r="G163" s="7"/>
      <c r="H163" s="7"/>
    </row>
    <row r="164" spans="1:8" ht="31.5">
      <c r="A164" s="2" t="s">
        <v>792</v>
      </c>
      <c r="B164" s="24" t="s">
        <v>793</v>
      </c>
      <c r="C164" s="4"/>
      <c r="D164" s="4"/>
      <c r="E164" s="4"/>
      <c r="F164" s="26">
        <f>SUM(F165)</f>
        <v>520</v>
      </c>
      <c r="G164" s="26">
        <f t="shared" ref="G164:H164" si="23">SUM(G165)</f>
        <v>0</v>
      </c>
      <c r="H164" s="26">
        <f t="shared" si="23"/>
        <v>0</v>
      </c>
    </row>
    <row r="165" spans="1:8">
      <c r="A165" s="2" t="s">
        <v>28</v>
      </c>
      <c r="B165" s="4" t="s">
        <v>794</v>
      </c>
      <c r="C165" s="4"/>
      <c r="D165" s="4"/>
      <c r="E165" s="4"/>
      <c r="F165" s="7">
        <f>SUM(F166:F166)</f>
        <v>520</v>
      </c>
      <c r="G165" s="7">
        <f>SUM(G166:G166)</f>
        <v>0</v>
      </c>
      <c r="H165" s="7">
        <f>SUM(H166:H166)</f>
        <v>0</v>
      </c>
    </row>
    <row r="166" spans="1:8" ht="31.5">
      <c r="A166" s="2" t="s">
        <v>244</v>
      </c>
      <c r="B166" s="4" t="s">
        <v>794</v>
      </c>
      <c r="C166" s="4" t="s">
        <v>225</v>
      </c>
      <c r="D166" s="4" t="s">
        <v>153</v>
      </c>
      <c r="E166" s="4" t="s">
        <v>36</v>
      </c>
      <c r="F166" s="7">
        <f>SUM(Ведомственная!G421)</f>
        <v>520</v>
      </c>
      <c r="G166" s="7">
        <f>SUM(Ведомственная!H421)</f>
        <v>0</v>
      </c>
      <c r="H166" s="7">
        <f>SUM(Ведомственная!I421)</f>
        <v>0</v>
      </c>
    </row>
    <row r="167" spans="1:8" s="27" customFormat="1" ht="47.25">
      <c r="A167" s="65" t="s">
        <v>523</v>
      </c>
      <c r="B167" s="24" t="s">
        <v>269</v>
      </c>
      <c r="C167" s="24"/>
      <c r="D167" s="24"/>
      <c r="E167" s="24"/>
      <c r="F167" s="26">
        <f>SUM(F168)</f>
        <v>8750</v>
      </c>
      <c r="G167" s="26">
        <f>SUM(G168)</f>
        <v>8750</v>
      </c>
      <c r="H167" s="26">
        <f>SUM(H168)</f>
        <v>8750</v>
      </c>
    </row>
    <row r="168" spans="1:8">
      <c r="A168" s="2" t="s">
        <v>28</v>
      </c>
      <c r="B168" s="4" t="s">
        <v>270</v>
      </c>
      <c r="C168" s="4"/>
      <c r="D168" s="4"/>
      <c r="E168" s="4"/>
      <c r="F168" s="7">
        <f>SUM(F169:F170)</f>
        <v>8750</v>
      </c>
      <c r="G168" s="7">
        <f>SUM(G169:G170)</f>
        <v>8750</v>
      </c>
      <c r="H168" s="7">
        <f>SUM(H169:H170)</f>
        <v>8750</v>
      </c>
    </row>
    <row r="169" spans="1:8" ht="31.5">
      <c r="A169" s="2" t="s">
        <v>44</v>
      </c>
      <c r="B169" s="4" t="s">
        <v>270</v>
      </c>
      <c r="C169" s="4" t="s">
        <v>81</v>
      </c>
      <c r="D169" s="4" t="s">
        <v>153</v>
      </c>
      <c r="E169" s="4" t="s">
        <v>36</v>
      </c>
      <c r="F169" s="7">
        <f>SUM(Ведомственная!G305)</f>
        <v>1800</v>
      </c>
      <c r="G169" s="7">
        <f>SUM(Ведомственная!H305)</f>
        <v>1800</v>
      </c>
      <c r="H169" s="7">
        <f>SUM(Ведомственная!I305)</f>
        <v>1800</v>
      </c>
    </row>
    <row r="170" spans="1:8" ht="31.5">
      <c r="A170" s="2" t="s">
        <v>44</v>
      </c>
      <c r="B170" s="4" t="s">
        <v>270</v>
      </c>
      <c r="C170" s="4" t="s">
        <v>81</v>
      </c>
      <c r="D170" s="4" t="s">
        <v>153</v>
      </c>
      <c r="E170" s="4" t="s">
        <v>46</v>
      </c>
      <c r="F170" s="7">
        <f>SUM(Ведомственная!G341)</f>
        <v>6950</v>
      </c>
      <c r="G170" s="7">
        <f>SUM(Ведомственная!H341)</f>
        <v>6950</v>
      </c>
      <c r="H170" s="7">
        <f>SUM(Ведомственная!I341)</f>
        <v>6950</v>
      </c>
    </row>
    <row r="171" spans="1:8" s="27" customFormat="1" ht="31.5">
      <c r="A171" s="66" t="s">
        <v>539</v>
      </c>
      <c r="B171" s="24" t="s">
        <v>261</v>
      </c>
      <c r="C171" s="24"/>
      <c r="D171" s="24"/>
      <c r="E171" s="24"/>
      <c r="F171" s="26">
        <f>SUM(F172+F180)</f>
        <v>295156.40000000002</v>
      </c>
      <c r="G171" s="26">
        <f t="shared" ref="G171:H171" si="24">SUM(G172+G180)</f>
        <v>267556.59999999998</v>
      </c>
      <c r="H171" s="26">
        <f t="shared" si="24"/>
        <v>267556.59999999998</v>
      </c>
    </row>
    <row r="172" spans="1:8" s="27" customFormat="1">
      <c r="A172" s="2" t="s">
        <v>28</v>
      </c>
      <c r="B172" s="4" t="s">
        <v>560</v>
      </c>
      <c r="C172" s="24"/>
      <c r="D172" s="24"/>
      <c r="E172" s="24"/>
      <c r="F172" s="7">
        <f>SUM(F173+F174+F176+F178)</f>
        <v>253906.7</v>
      </c>
      <c r="G172" s="7">
        <f t="shared" ref="G172:H172" si="25">SUM(G173+G174+G176+G178)</f>
        <v>260368.3</v>
      </c>
      <c r="H172" s="7">
        <f t="shared" si="25"/>
        <v>260368.3</v>
      </c>
    </row>
    <row r="173" spans="1:8" s="27" customFormat="1" ht="31.5">
      <c r="A173" s="2" t="s">
        <v>44</v>
      </c>
      <c r="B173" s="4" t="s">
        <v>560</v>
      </c>
      <c r="C173" s="4" t="s">
        <v>81</v>
      </c>
      <c r="D173" s="4" t="s">
        <v>10</v>
      </c>
      <c r="E173" s="4" t="s">
        <v>12</v>
      </c>
      <c r="F173" s="7">
        <f>SUM(Ведомственная!G181)</f>
        <v>7600</v>
      </c>
      <c r="G173" s="7">
        <f>SUM(Ведомственная!H181)</f>
        <v>0</v>
      </c>
      <c r="H173" s="7">
        <f>SUM(Ведомственная!I181)</f>
        <v>0</v>
      </c>
    </row>
    <row r="174" spans="1:8" s="27" customFormat="1">
      <c r="A174" s="2" t="s">
        <v>17</v>
      </c>
      <c r="B174" s="4" t="s">
        <v>899</v>
      </c>
      <c r="C174" s="4"/>
      <c r="D174" s="4"/>
      <c r="E174" s="4"/>
      <c r="F174" s="7">
        <f>SUM(F175)</f>
        <v>60491.1</v>
      </c>
      <c r="G174" s="7">
        <f t="shared" ref="G174:H174" si="26">SUM(G175)</f>
        <v>67468.3</v>
      </c>
      <c r="H174" s="7">
        <f t="shared" si="26"/>
        <v>67468.3</v>
      </c>
    </row>
    <row r="175" spans="1:8" s="27" customFormat="1" ht="31.5">
      <c r="A175" s="34" t="s">
        <v>44</v>
      </c>
      <c r="B175" s="4" t="s">
        <v>899</v>
      </c>
      <c r="C175" s="4" t="s">
        <v>81</v>
      </c>
      <c r="D175" s="4" t="s">
        <v>10</v>
      </c>
      <c r="E175" s="4" t="s">
        <v>12</v>
      </c>
      <c r="F175" s="7">
        <f>SUM(Ведомственная!G183)</f>
        <v>60491.1</v>
      </c>
      <c r="G175" s="7">
        <f>SUM(Ведомственная!H183)</f>
        <v>67468.3</v>
      </c>
      <c r="H175" s="7">
        <f>SUM(Ведомственная!I183)</f>
        <v>67468.3</v>
      </c>
    </row>
    <row r="176" spans="1:8" s="27" customFormat="1" ht="47.25">
      <c r="A176" s="2" t="s">
        <v>902</v>
      </c>
      <c r="B176" s="4" t="s">
        <v>901</v>
      </c>
      <c r="C176" s="4"/>
      <c r="D176" s="4"/>
      <c r="E176" s="4"/>
      <c r="F176" s="7">
        <f>SUM(F177)</f>
        <v>7700</v>
      </c>
      <c r="G176" s="7">
        <f t="shared" ref="G176:H176" si="27">SUM(G177)</f>
        <v>7700</v>
      </c>
      <c r="H176" s="7">
        <f t="shared" si="27"/>
        <v>7700</v>
      </c>
    </row>
    <row r="177" spans="1:8" s="27" customFormat="1" ht="31.5">
      <c r="A177" s="34" t="s">
        <v>44</v>
      </c>
      <c r="B177" s="4" t="s">
        <v>901</v>
      </c>
      <c r="C177" s="4" t="s">
        <v>81</v>
      </c>
      <c r="D177" s="4" t="s">
        <v>10</v>
      </c>
      <c r="E177" s="4" t="s">
        <v>12</v>
      </c>
      <c r="F177" s="7">
        <f>SUM(Ведомственная!G185)</f>
        <v>7700</v>
      </c>
      <c r="G177" s="7">
        <f>SUM(Ведомственная!H185)</f>
        <v>7700</v>
      </c>
      <c r="H177" s="7">
        <f>SUM(Ведомственная!I185)</f>
        <v>7700</v>
      </c>
    </row>
    <row r="178" spans="1:8" s="27" customFormat="1" ht="47.25">
      <c r="A178" s="2" t="s">
        <v>806</v>
      </c>
      <c r="B178" s="4" t="s">
        <v>900</v>
      </c>
      <c r="C178" s="4"/>
      <c r="D178" s="4"/>
      <c r="E178" s="4"/>
      <c r="F178" s="7">
        <f>SUM(F179)</f>
        <v>178115.6</v>
      </c>
      <c r="G178" s="7">
        <f t="shared" ref="G178:H178" si="28">SUM(G179)</f>
        <v>185200</v>
      </c>
      <c r="H178" s="7">
        <f t="shared" si="28"/>
        <v>185200</v>
      </c>
    </row>
    <row r="179" spans="1:8" s="27" customFormat="1" ht="31.5">
      <c r="A179" s="34" t="s">
        <v>44</v>
      </c>
      <c r="B179" s="4" t="s">
        <v>900</v>
      </c>
      <c r="C179" s="4" t="s">
        <v>81</v>
      </c>
      <c r="D179" s="4" t="s">
        <v>10</v>
      </c>
      <c r="E179" s="4" t="s">
        <v>12</v>
      </c>
      <c r="F179" s="7">
        <f>SUM(Ведомственная!G187)</f>
        <v>178115.6</v>
      </c>
      <c r="G179" s="7">
        <f>SUM(Ведомственная!H187)</f>
        <v>185200</v>
      </c>
      <c r="H179" s="7">
        <f>SUM(Ведомственная!I187)</f>
        <v>185200</v>
      </c>
    </row>
    <row r="180" spans="1:8" s="27" customFormat="1" ht="47.25">
      <c r="A180" s="2" t="s">
        <v>15</v>
      </c>
      <c r="B180" s="4" t="s">
        <v>540</v>
      </c>
      <c r="C180" s="4"/>
      <c r="D180" s="4"/>
      <c r="E180" s="4"/>
      <c r="F180" s="7">
        <f>SUM(F181)+F183</f>
        <v>41249.699999999997</v>
      </c>
      <c r="G180" s="7">
        <f t="shared" ref="G180:H180" si="29">SUM(G181)+G183</f>
        <v>7188.3</v>
      </c>
      <c r="H180" s="7">
        <f t="shared" si="29"/>
        <v>7188.3</v>
      </c>
    </row>
    <row r="181" spans="1:8">
      <c r="A181" s="2" t="s">
        <v>17</v>
      </c>
      <c r="B181" s="4" t="s">
        <v>541</v>
      </c>
      <c r="C181" s="4"/>
      <c r="D181" s="4"/>
      <c r="E181" s="4"/>
      <c r="F181" s="7">
        <f>SUM(F182)</f>
        <v>34165.299999999996</v>
      </c>
      <c r="G181" s="7">
        <f t="shared" ref="G181:H181" si="30">SUM(G182)</f>
        <v>7188.3</v>
      </c>
      <c r="H181" s="7">
        <f t="shared" si="30"/>
        <v>7188.3</v>
      </c>
    </row>
    <row r="182" spans="1:8">
      <c r="A182" s="2" t="s">
        <v>19</v>
      </c>
      <c r="B182" s="4" t="s">
        <v>541</v>
      </c>
      <c r="C182" s="4" t="s">
        <v>86</v>
      </c>
      <c r="D182" s="4" t="s">
        <v>10</v>
      </c>
      <c r="E182" s="4" t="s">
        <v>12</v>
      </c>
      <c r="F182" s="7">
        <f>SUM(Ведомственная!G190)</f>
        <v>34165.299999999996</v>
      </c>
      <c r="G182" s="7">
        <f>SUM(Ведомственная!H190)</f>
        <v>7188.3</v>
      </c>
      <c r="H182" s="7">
        <f>SUM(Ведомственная!I190)</f>
        <v>7188.3</v>
      </c>
    </row>
    <row r="183" spans="1:8" ht="47.25">
      <c r="A183" s="2" t="s">
        <v>806</v>
      </c>
      <c r="B183" s="4" t="s">
        <v>805</v>
      </c>
      <c r="C183" s="4"/>
      <c r="D183" s="4"/>
      <c r="E183" s="4"/>
      <c r="F183" s="7">
        <f>SUM(F184)</f>
        <v>7084.4</v>
      </c>
      <c r="G183" s="7">
        <f t="shared" ref="G183:H183" si="31">SUM(G184)</f>
        <v>0</v>
      </c>
      <c r="H183" s="7">
        <f t="shared" si="31"/>
        <v>0</v>
      </c>
    </row>
    <row r="184" spans="1:8">
      <c r="A184" s="2" t="s">
        <v>19</v>
      </c>
      <c r="B184" s="4" t="s">
        <v>805</v>
      </c>
      <c r="C184" s="4" t="s">
        <v>86</v>
      </c>
      <c r="D184" s="4" t="s">
        <v>10</v>
      </c>
      <c r="E184" s="4" t="s">
        <v>12</v>
      </c>
      <c r="F184" s="7">
        <f>SUM(Ведомственная!G192)</f>
        <v>7084.4</v>
      </c>
      <c r="G184" s="7">
        <f>SUM(Ведомственная!H192)</f>
        <v>0</v>
      </c>
      <c r="H184" s="7">
        <f>SUM(Ведомственная!I192)</f>
        <v>0</v>
      </c>
    </row>
    <row r="185" spans="1:8" s="27" customFormat="1" ht="47.25">
      <c r="A185" s="65" t="s">
        <v>507</v>
      </c>
      <c r="B185" s="24" t="s">
        <v>262</v>
      </c>
      <c r="C185" s="24"/>
      <c r="D185" s="24"/>
      <c r="E185" s="24"/>
      <c r="F185" s="26">
        <f>SUM(F186)+F188</f>
        <v>26994</v>
      </c>
      <c r="G185" s="26">
        <f t="shared" ref="G185:H185" si="32">SUM(G186)+G188</f>
        <v>21994</v>
      </c>
      <c r="H185" s="26">
        <f t="shared" si="32"/>
        <v>21994</v>
      </c>
    </row>
    <row r="186" spans="1:8">
      <c r="A186" s="2" t="s">
        <v>28</v>
      </c>
      <c r="B186" s="4" t="s">
        <v>263</v>
      </c>
      <c r="C186" s="4"/>
      <c r="D186" s="4"/>
      <c r="E186" s="4"/>
      <c r="F186" s="7">
        <f>SUM(F187)</f>
        <v>21244</v>
      </c>
      <c r="G186" s="7">
        <f>SUM(G187)</f>
        <v>21244</v>
      </c>
      <c r="H186" s="7">
        <f>SUM(H187)</f>
        <v>21244</v>
      </c>
    </row>
    <row r="187" spans="1:8" ht="31.5">
      <c r="A187" s="2" t="s">
        <v>44</v>
      </c>
      <c r="B187" s="4" t="s">
        <v>263</v>
      </c>
      <c r="C187" s="4" t="s">
        <v>81</v>
      </c>
      <c r="D187" s="4" t="s">
        <v>10</v>
      </c>
      <c r="E187" s="4" t="s">
        <v>156</v>
      </c>
      <c r="F187" s="7">
        <f>SUM(Ведомственная!G206)</f>
        <v>21244</v>
      </c>
      <c r="G187" s="7">
        <f>SUM(Ведомственная!H206)</f>
        <v>21244</v>
      </c>
      <c r="H187" s="7">
        <f>SUM(Ведомственная!I206)</f>
        <v>21244</v>
      </c>
    </row>
    <row r="188" spans="1:8" ht="31.5">
      <c r="A188" s="34" t="s">
        <v>826</v>
      </c>
      <c r="B188" s="5" t="s">
        <v>701</v>
      </c>
      <c r="C188" s="4"/>
      <c r="D188" s="4"/>
      <c r="E188" s="4"/>
      <c r="F188" s="7">
        <f>SUM(F189)</f>
        <v>5750</v>
      </c>
      <c r="G188" s="7">
        <f>SUM(G189)</f>
        <v>750</v>
      </c>
      <c r="H188" s="7">
        <f>SUM(H189)</f>
        <v>750</v>
      </c>
    </row>
    <row r="189" spans="1:8" ht="31.5">
      <c r="A189" s="34" t="s">
        <v>44</v>
      </c>
      <c r="B189" s="5" t="s">
        <v>701</v>
      </c>
      <c r="C189" s="4" t="s">
        <v>81</v>
      </c>
      <c r="D189" s="4" t="s">
        <v>10</v>
      </c>
      <c r="E189" s="4" t="s">
        <v>156</v>
      </c>
      <c r="F189" s="7">
        <f>SUM(Ведомственная!G208)</f>
        <v>5750</v>
      </c>
      <c r="G189" s="7">
        <f>SUM(Ведомственная!H208)</f>
        <v>750</v>
      </c>
      <c r="H189" s="7">
        <f>SUM(Ведомственная!I208)</f>
        <v>750</v>
      </c>
    </row>
    <row r="190" spans="1:8" s="27" customFormat="1" ht="31.5">
      <c r="A190" s="65" t="s">
        <v>504</v>
      </c>
      <c r="B190" s="24" t="s">
        <v>250</v>
      </c>
      <c r="C190" s="24"/>
      <c r="D190" s="24"/>
      <c r="E190" s="24"/>
      <c r="F190" s="26">
        <f>SUM(F191,F202,F206)</f>
        <v>26118.3</v>
      </c>
      <c r="G190" s="26">
        <f>SUM(G191,G202,G206)</f>
        <v>22490.1</v>
      </c>
      <c r="H190" s="26">
        <f>SUM(H191,H202,H206)</f>
        <v>22490.1</v>
      </c>
    </row>
    <row r="191" spans="1:8" ht="47.25">
      <c r="A191" s="2" t="s">
        <v>505</v>
      </c>
      <c r="B191" s="4" t="s">
        <v>251</v>
      </c>
      <c r="C191" s="4"/>
      <c r="D191" s="4"/>
      <c r="E191" s="4"/>
      <c r="F191" s="7">
        <f>SUM(F192,F197)</f>
        <v>23873.999999999996</v>
      </c>
      <c r="G191" s="7">
        <f>SUM(G192,G197)</f>
        <v>22269.799999999996</v>
      </c>
      <c r="H191" s="7">
        <f>SUM(H192,H197)</f>
        <v>22269.799999999996</v>
      </c>
    </row>
    <row r="192" spans="1:8">
      <c r="A192" s="2" t="s">
        <v>28</v>
      </c>
      <c r="B192" s="4" t="s">
        <v>252</v>
      </c>
      <c r="C192" s="4"/>
      <c r="D192" s="4"/>
      <c r="E192" s="4"/>
      <c r="F192" s="7">
        <f>SUM(F193)+F195</f>
        <v>988.1</v>
      </c>
      <c r="G192" s="7">
        <f>SUM(G193)+G195</f>
        <v>988.1</v>
      </c>
      <c r="H192" s="7">
        <f>SUM(H193)+H195</f>
        <v>988.1</v>
      </c>
    </row>
    <row r="193" spans="1:8" ht="31.5">
      <c r="A193" s="2" t="s">
        <v>247</v>
      </c>
      <c r="B193" s="4" t="s">
        <v>253</v>
      </c>
      <c r="C193" s="4"/>
      <c r="D193" s="4"/>
      <c r="E193" s="4"/>
      <c r="F193" s="7">
        <f>SUM(F194)</f>
        <v>988.1</v>
      </c>
      <c r="G193" s="7">
        <f>SUM(G194)</f>
        <v>988.1</v>
      </c>
      <c r="H193" s="7">
        <f>SUM(H194)</f>
        <v>988.1</v>
      </c>
    </row>
    <row r="194" spans="1:8" ht="31.5">
      <c r="A194" s="2" t="s">
        <v>44</v>
      </c>
      <c r="B194" s="4" t="s">
        <v>253</v>
      </c>
      <c r="C194" s="4" t="s">
        <v>81</v>
      </c>
      <c r="D194" s="4" t="s">
        <v>46</v>
      </c>
      <c r="E194" s="4" t="s">
        <v>24</v>
      </c>
      <c r="F194" s="7">
        <f>SUM(Ведомственная!G160)</f>
        <v>988.1</v>
      </c>
      <c r="G194" s="7">
        <f>SUM(Ведомственная!H160)</f>
        <v>988.1</v>
      </c>
      <c r="H194" s="7">
        <f>SUM(Ведомственная!I160)</f>
        <v>988.1</v>
      </c>
    </row>
    <row r="195" spans="1:8" ht="31.5">
      <c r="A195" s="2" t="s">
        <v>248</v>
      </c>
      <c r="B195" s="4" t="s">
        <v>254</v>
      </c>
      <c r="C195" s="4"/>
      <c r="D195" s="4"/>
      <c r="E195" s="4"/>
      <c r="F195" s="7">
        <f>SUM(F196)</f>
        <v>0</v>
      </c>
      <c r="G195" s="7">
        <f>SUM(G196)</f>
        <v>0</v>
      </c>
      <c r="H195" s="7">
        <f>SUM(H196)</f>
        <v>0</v>
      </c>
    </row>
    <row r="196" spans="1:8" ht="31.5">
      <c r="A196" s="2" t="s">
        <v>44</v>
      </c>
      <c r="B196" s="4" t="s">
        <v>254</v>
      </c>
      <c r="C196" s="4" t="s">
        <v>81</v>
      </c>
      <c r="D196" s="4" t="s">
        <v>46</v>
      </c>
      <c r="E196" s="4" t="s">
        <v>156</v>
      </c>
      <c r="F196" s="7">
        <f>SUM(Ведомственная!G150)</f>
        <v>0</v>
      </c>
      <c r="G196" s="7">
        <f>SUM(Ведомственная!H150)</f>
        <v>0</v>
      </c>
      <c r="H196" s="7">
        <f>SUM(Ведомственная!I150)</f>
        <v>0</v>
      </c>
    </row>
    <row r="197" spans="1:8" ht="31.5">
      <c r="A197" s="2" t="s">
        <v>37</v>
      </c>
      <c r="B197" s="4" t="s">
        <v>255</v>
      </c>
      <c r="C197" s="4"/>
      <c r="D197" s="4"/>
      <c r="E197" s="4"/>
      <c r="F197" s="7">
        <f>SUM(F198:F201)</f>
        <v>22885.899999999998</v>
      </c>
      <c r="G197" s="7">
        <f>SUM(G198:G201)</f>
        <v>21281.699999999997</v>
      </c>
      <c r="H197" s="7">
        <f>SUM(H198:H201)</f>
        <v>21281.699999999997</v>
      </c>
    </row>
    <row r="198" spans="1:8" ht="63">
      <c r="A198" s="2" t="s">
        <v>43</v>
      </c>
      <c r="B198" s="4" t="s">
        <v>255</v>
      </c>
      <c r="C198" s="4" t="s">
        <v>79</v>
      </c>
      <c r="D198" s="4" t="s">
        <v>46</v>
      </c>
      <c r="E198" s="4" t="s">
        <v>156</v>
      </c>
      <c r="F198" s="7">
        <f>SUM(Ведомственная!G152)</f>
        <v>19017.5</v>
      </c>
      <c r="G198" s="7">
        <f>SUM(Ведомственная!H152)</f>
        <v>18889.3</v>
      </c>
      <c r="H198" s="7">
        <f>SUM(Ведомственная!I152)</f>
        <v>18889.3</v>
      </c>
    </row>
    <row r="199" spans="1:8" ht="31.5">
      <c r="A199" s="2" t="s">
        <v>44</v>
      </c>
      <c r="B199" s="4" t="s">
        <v>255</v>
      </c>
      <c r="C199" s="4" t="s">
        <v>81</v>
      </c>
      <c r="D199" s="4" t="s">
        <v>46</v>
      </c>
      <c r="E199" s="4" t="s">
        <v>156</v>
      </c>
      <c r="F199" s="7">
        <f>SUM(Ведомственная!G153)</f>
        <v>3807.6</v>
      </c>
      <c r="G199" s="7">
        <f>SUM(Ведомственная!H153)</f>
        <v>2331.6</v>
      </c>
      <c r="H199" s="7">
        <f>SUM(Ведомственная!I153)</f>
        <v>2331.6</v>
      </c>
    </row>
    <row r="200" spans="1:8" ht="31.5">
      <c r="A200" s="2" t="s">
        <v>44</v>
      </c>
      <c r="B200" s="4" t="s">
        <v>255</v>
      </c>
      <c r="C200" s="4" t="s">
        <v>81</v>
      </c>
      <c r="D200" s="4" t="s">
        <v>103</v>
      </c>
      <c r="E200" s="4" t="s">
        <v>153</v>
      </c>
      <c r="F200" s="7">
        <f>SUM(Ведомственная!G475)</f>
        <v>0</v>
      </c>
      <c r="G200" s="7">
        <f>SUM(Ведомственная!H475)</f>
        <v>0</v>
      </c>
      <c r="H200" s="7">
        <f>SUM(Ведомственная!I475)</f>
        <v>0</v>
      </c>
    </row>
    <row r="201" spans="1:8">
      <c r="A201" s="2" t="s">
        <v>19</v>
      </c>
      <c r="B201" s="4" t="s">
        <v>255</v>
      </c>
      <c r="C201" s="4" t="s">
        <v>86</v>
      </c>
      <c r="D201" s="4" t="s">
        <v>46</v>
      </c>
      <c r="E201" s="4" t="s">
        <v>156</v>
      </c>
      <c r="F201" s="7">
        <f>SUM(Ведомственная!G154)</f>
        <v>60.8</v>
      </c>
      <c r="G201" s="7">
        <f>SUM(Ведомственная!H154)</f>
        <v>60.8</v>
      </c>
      <c r="H201" s="7">
        <f>SUM(Ведомственная!I154)</f>
        <v>60.8</v>
      </c>
    </row>
    <row r="202" spans="1:8" ht="47.25">
      <c r="A202" s="2" t="s">
        <v>249</v>
      </c>
      <c r="B202" s="4" t="s">
        <v>256</v>
      </c>
      <c r="C202" s="4"/>
      <c r="D202" s="4"/>
      <c r="E202" s="4"/>
      <c r="F202" s="7">
        <f t="shared" ref="F202:H204" si="33">SUM(F203)</f>
        <v>2079.9</v>
      </c>
      <c r="G202" s="7">
        <f t="shared" si="33"/>
        <v>55.9</v>
      </c>
      <c r="H202" s="7">
        <f t="shared" si="33"/>
        <v>55.9</v>
      </c>
    </row>
    <row r="203" spans="1:8">
      <c r="A203" s="2" t="s">
        <v>28</v>
      </c>
      <c r="B203" s="4" t="s">
        <v>257</v>
      </c>
      <c r="C203" s="4"/>
      <c r="D203" s="4"/>
      <c r="E203" s="4"/>
      <c r="F203" s="7">
        <f t="shared" si="33"/>
        <v>2079.9</v>
      </c>
      <c r="G203" s="7">
        <f t="shared" si="33"/>
        <v>55.9</v>
      </c>
      <c r="H203" s="7">
        <f t="shared" si="33"/>
        <v>55.9</v>
      </c>
    </row>
    <row r="204" spans="1:8" ht="31.5">
      <c r="A204" s="2" t="s">
        <v>248</v>
      </c>
      <c r="B204" s="4" t="s">
        <v>258</v>
      </c>
      <c r="C204" s="4"/>
      <c r="D204" s="4"/>
      <c r="E204" s="4"/>
      <c r="F204" s="7">
        <f t="shared" si="33"/>
        <v>2079.9</v>
      </c>
      <c r="G204" s="7">
        <f t="shared" si="33"/>
        <v>55.9</v>
      </c>
      <c r="H204" s="7">
        <f t="shared" si="33"/>
        <v>55.9</v>
      </c>
    </row>
    <row r="205" spans="1:8" ht="31.5">
      <c r="A205" s="2" t="s">
        <v>44</v>
      </c>
      <c r="B205" s="4" t="s">
        <v>258</v>
      </c>
      <c r="C205" s="4" t="s">
        <v>81</v>
      </c>
      <c r="D205" s="4" t="s">
        <v>46</v>
      </c>
      <c r="E205" s="4" t="s">
        <v>24</v>
      </c>
      <c r="F205" s="7">
        <f>SUM(Ведомственная!G164)</f>
        <v>2079.9</v>
      </c>
      <c r="G205" s="7">
        <f>SUM(Ведомственная!H164)</f>
        <v>55.9</v>
      </c>
      <c r="H205" s="7">
        <f>SUM(Ведомственная!I164)</f>
        <v>55.9</v>
      </c>
    </row>
    <row r="206" spans="1:8" ht="31.5">
      <c r="A206" s="2" t="s">
        <v>506</v>
      </c>
      <c r="B206" s="4" t="s">
        <v>259</v>
      </c>
      <c r="C206" s="4"/>
      <c r="D206" s="4"/>
      <c r="E206" s="4"/>
      <c r="F206" s="7">
        <f t="shared" ref="F206:H207" si="34">SUM(F207)</f>
        <v>164.4</v>
      </c>
      <c r="G206" s="7">
        <f t="shared" si="34"/>
        <v>164.4</v>
      </c>
      <c r="H206" s="7">
        <f t="shared" si="34"/>
        <v>164.4</v>
      </c>
    </row>
    <row r="207" spans="1:8">
      <c r="A207" s="2" t="s">
        <v>28</v>
      </c>
      <c r="B207" s="4" t="s">
        <v>260</v>
      </c>
      <c r="C207" s="4"/>
      <c r="D207" s="4"/>
      <c r="E207" s="4"/>
      <c r="F207" s="7">
        <f>SUM(F208)</f>
        <v>164.4</v>
      </c>
      <c r="G207" s="7">
        <f t="shared" si="34"/>
        <v>164.4</v>
      </c>
      <c r="H207" s="7">
        <f t="shared" si="34"/>
        <v>164.4</v>
      </c>
    </row>
    <row r="208" spans="1:8" ht="31.5">
      <c r="A208" s="2" t="s">
        <v>44</v>
      </c>
      <c r="B208" s="4" t="s">
        <v>404</v>
      </c>
      <c r="C208" s="4" t="s">
        <v>81</v>
      </c>
      <c r="D208" s="4" t="s">
        <v>46</v>
      </c>
      <c r="E208" s="4" t="s">
        <v>24</v>
      </c>
      <c r="F208" s="7">
        <f>SUM(Ведомственная!G167)</f>
        <v>164.4</v>
      </c>
      <c r="G208" s="7">
        <f>SUM(Ведомственная!H167)</f>
        <v>164.4</v>
      </c>
      <c r="H208" s="7">
        <f>SUM(Ведомственная!I167)</f>
        <v>164.4</v>
      </c>
    </row>
    <row r="209" spans="1:8" ht="47.25">
      <c r="A209" s="65" t="s">
        <v>948</v>
      </c>
      <c r="B209" s="24" t="s">
        <v>403</v>
      </c>
      <c r="C209" s="24"/>
      <c r="D209" s="24"/>
      <c r="E209" s="24"/>
      <c r="F209" s="26">
        <f>SUM(F253)+F210</f>
        <v>121891</v>
      </c>
      <c r="G209" s="26">
        <f>SUM(G253)+G210</f>
        <v>138402.79999999999</v>
      </c>
      <c r="H209" s="26">
        <f>SUM(H253)+H210</f>
        <v>66503.7</v>
      </c>
    </row>
    <row r="210" spans="1:8">
      <c r="A210" s="2" t="s">
        <v>28</v>
      </c>
      <c r="B210" s="4" t="s">
        <v>583</v>
      </c>
      <c r="C210" s="24"/>
      <c r="D210" s="24"/>
      <c r="E210" s="24"/>
      <c r="F210" s="7">
        <f>SUM(F213)+F212+F211</f>
        <v>57245.8</v>
      </c>
      <c r="G210" s="7">
        <f t="shared" ref="G210:H210" si="35">SUM(G213)+G212+G211</f>
        <v>69823.7</v>
      </c>
      <c r="H210" s="7">
        <f t="shared" si="35"/>
        <v>66503.7</v>
      </c>
    </row>
    <row r="211" spans="1:8" ht="31.5">
      <c r="A211" s="2" t="s">
        <v>44</v>
      </c>
      <c r="B211" s="4" t="s">
        <v>583</v>
      </c>
      <c r="C211" s="4" t="s">
        <v>81</v>
      </c>
      <c r="D211" s="4" t="s">
        <v>10</v>
      </c>
      <c r="E211" s="4" t="s">
        <v>156</v>
      </c>
      <c r="F211" s="7">
        <f>SUM(Ведомственная!G211)</f>
        <v>0</v>
      </c>
      <c r="G211" s="7">
        <f>SUM(Ведомственная!H211)</f>
        <v>0</v>
      </c>
      <c r="H211" s="7">
        <f>SUM(Ведомственная!I211)</f>
        <v>0</v>
      </c>
    </row>
    <row r="212" spans="1:8" ht="31.5">
      <c r="A212" s="2" t="s">
        <v>44</v>
      </c>
      <c r="B212" s="4" t="s">
        <v>583</v>
      </c>
      <c r="C212" s="4" t="s">
        <v>81</v>
      </c>
      <c r="D212" s="4" t="s">
        <v>153</v>
      </c>
      <c r="E212" s="4" t="s">
        <v>46</v>
      </c>
      <c r="F212" s="7">
        <f>SUM(Ведомственная!G344)</f>
        <v>1327.8</v>
      </c>
      <c r="G212" s="7">
        <f>SUM(Ведомственная!H344)</f>
        <v>1026.9000000000001</v>
      </c>
      <c r="H212" s="7">
        <f>SUM(Ведомственная!I344)</f>
        <v>1327.8</v>
      </c>
    </row>
    <row r="213" spans="1:8">
      <c r="A213" s="2" t="s">
        <v>830</v>
      </c>
      <c r="B213" s="4" t="s">
        <v>732</v>
      </c>
      <c r="C213" s="24"/>
      <c r="D213" s="24"/>
      <c r="E213" s="24"/>
      <c r="F213" s="7">
        <f>SUM(F214)+F215+F217+F220+F223+F226+F229+F231+F233+F236+F239+F242+F245+F248+F250</f>
        <v>55918</v>
      </c>
      <c r="G213" s="7">
        <f t="shared" ref="G213:H213" si="36">SUM(G214)+G215+G217+G220+G223+G226+G229+G231+G233+G236+G239+G242+G245+G248+G250</f>
        <v>68796.800000000003</v>
      </c>
      <c r="H213" s="7">
        <f t="shared" si="36"/>
        <v>65175.899999999994</v>
      </c>
    </row>
    <row r="214" spans="1:8" ht="31.5">
      <c r="A214" s="2" t="s">
        <v>44</v>
      </c>
      <c r="B214" s="4" t="s">
        <v>732</v>
      </c>
      <c r="C214" s="4" t="s">
        <v>81</v>
      </c>
      <c r="D214" s="4" t="s">
        <v>153</v>
      </c>
      <c r="E214" s="4" t="s">
        <v>46</v>
      </c>
      <c r="F214" s="7">
        <f>SUM(Ведомственная!G346)</f>
        <v>55918</v>
      </c>
      <c r="G214" s="7">
        <f>SUM(Ведомственная!H346)</f>
        <v>68796.800000000003</v>
      </c>
      <c r="H214" s="7">
        <f>SUM(Ведомственная!I346)</f>
        <v>65175.899999999994</v>
      </c>
    </row>
    <row r="215" spans="1:8" hidden="1">
      <c r="A215" s="2"/>
      <c r="B215" s="4" t="s">
        <v>868</v>
      </c>
      <c r="C215" s="4"/>
      <c r="D215" s="4"/>
      <c r="E215" s="4"/>
      <c r="F215" s="7">
        <f>SUM(Ведомственная!G347)</f>
        <v>0</v>
      </c>
      <c r="G215" s="7">
        <f>SUM(Ведомственная!H347)</f>
        <v>0</v>
      </c>
      <c r="H215" s="7">
        <f>SUM(Ведомственная!I347)</f>
        <v>0</v>
      </c>
    </row>
    <row r="216" spans="1:8" ht="31.5" hidden="1">
      <c r="A216" s="2" t="s">
        <v>44</v>
      </c>
      <c r="B216" s="4" t="s">
        <v>868</v>
      </c>
      <c r="C216" s="4" t="s">
        <v>81</v>
      </c>
      <c r="D216" s="4" t="s">
        <v>153</v>
      </c>
      <c r="E216" s="4" t="s">
        <v>46</v>
      </c>
      <c r="F216" s="7">
        <f>SUM(Ведомственная!G348)</f>
        <v>0</v>
      </c>
      <c r="G216" s="7">
        <f>SUM(Ведомственная!H348)</f>
        <v>0</v>
      </c>
      <c r="H216" s="7">
        <f>SUM(Ведомственная!I348)</f>
        <v>0</v>
      </c>
    </row>
    <row r="217" spans="1:8" hidden="1">
      <c r="A217" s="2"/>
      <c r="B217" s="4" t="s">
        <v>869</v>
      </c>
      <c r="C217" s="4"/>
      <c r="D217" s="4"/>
      <c r="E217" s="4"/>
      <c r="F217" s="7">
        <f>SUM(F218:F219)</f>
        <v>0</v>
      </c>
      <c r="G217" s="7">
        <f t="shared" ref="G217:H217" si="37">SUM(G218:G219)</f>
        <v>0</v>
      </c>
      <c r="H217" s="7">
        <f t="shared" si="37"/>
        <v>0</v>
      </c>
    </row>
    <row r="218" spans="1:8" ht="31.5" hidden="1">
      <c r="A218" s="2" t="s">
        <v>44</v>
      </c>
      <c r="B218" s="4" t="s">
        <v>869</v>
      </c>
      <c r="C218" s="4" t="s">
        <v>81</v>
      </c>
      <c r="D218" s="4" t="s">
        <v>10</v>
      </c>
      <c r="E218" s="4" t="s">
        <v>156</v>
      </c>
      <c r="F218" s="7">
        <f>SUM(Ведомственная!G214)</f>
        <v>0</v>
      </c>
      <c r="G218" s="7">
        <f>SUM(Ведомственная!H214)</f>
        <v>0</v>
      </c>
      <c r="H218" s="7">
        <f>SUM(Ведомственная!I214)</f>
        <v>0</v>
      </c>
    </row>
    <row r="219" spans="1:8" ht="31.5" hidden="1">
      <c r="A219" s="2" t="s">
        <v>44</v>
      </c>
      <c r="B219" s="4" t="s">
        <v>869</v>
      </c>
      <c r="C219" s="4" t="s">
        <v>81</v>
      </c>
      <c r="D219" s="4" t="s">
        <v>153</v>
      </c>
      <c r="E219" s="4" t="s">
        <v>46</v>
      </c>
      <c r="F219" s="7">
        <f>SUM(Ведомственная!G350)</f>
        <v>0</v>
      </c>
      <c r="G219" s="7">
        <f>SUM(Ведомственная!H350)</f>
        <v>0</v>
      </c>
      <c r="H219" s="7">
        <f>SUM(Ведомственная!I350)</f>
        <v>0</v>
      </c>
    </row>
    <row r="220" spans="1:8" hidden="1">
      <c r="A220" s="2"/>
      <c r="B220" s="4" t="s">
        <v>870</v>
      </c>
      <c r="C220" s="4"/>
      <c r="D220" s="4"/>
      <c r="E220" s="4"/>
      <c r="F220" s="7">
        <f>SUM(F221:F222)</f>
        <v>0</v>
      </c>
      <c r="G220" s="7">
        <f t="shared" ref="G220:H220" si="38">SUM(G221:G222)</f>
        <v>0</v>
      </c>
      <c r="H220" s="7">
        <f t="shared" si="38"/>
        <v>0</v>
      </c>
    </row>
    <row r="221" spans="1:8" ht="31.5" hidden="1">
      <c r="A221" s="2" t="s">
        <v>44</v>
      </c>
      <c r="B221" s="4" t="s">
        <v>870</v>
      </c>
      <c r="C221" s="4" t="s">
        <v>81</v>
      </c>
      <c r="D221" s="4" t="s">
        <v>10</v>
      </c>
      <c r="E221" s="4" t="s">
        <v>156</v>
      </c>
      <c r="F221" s="7">
        <f>SUM(Ведомственная!G216)</f>
        <v>0</v>
      </c>
      <c r="G221" s="7">
        <f>SUM(Ведомственная!H216)</f>
        <v>0</v>
      </c>
      <c r="H221" s="7">
        <f>SUM(Ведомственная!I216)</f>
        <v>0</v>
      </c>
    </row>
    <row r="222" spans="1:8" ht="31.5" hidden="1">
      <c r="A222" s="2" t="s">
        <v>44</v>
      </c>
      <c r="B222" s="4" t="s">
        <v>870</v>
      </c>
      <c r="C222" s="4" t="s">
        <v>81</v>
      </c>
      <c r="D222" s="4" t="s">
        <v>153</v>
      </c>
      <c r="E222" s="4" t="s">
        <v>46</v>
      </c>
      <c r="F222" s="7">
        <f>SUM(Ведомственная!G352)</f>
        <v>0</v>
      </c>
      <c r="G222" s="7">
        <f>SUM(Ведомственная!H352)</f>
        <v>0</v>
      </c>
      <c r="H222" s="7">
        <f>SUM(Ведомственная!I352)</f>
        <v>0</v>
      </c>
    </row>
    <row r="223" spans="1:8" hidden="1">
      <c r="A223" s="2"/>
      <c r="B223" s="4" t="s">
        <v>871</v>
      </c>
      <c r="C223" s="4"/>
      <c r="D223" s="4"/>
      <c r="E223" s="4"/>
      <c r="F223" s="7">
        <f>SUM(F224:F225)</f>
        <v>0</v>
      </c>
      <c r="G223" s="7">
        <f t="shared" ref="G223:H223" si="39">SUM(G224:G225)</f>
        <v>0</v>
      </c>
      <c r="H223" s="7">
        <f t="shared" si="39"/>
        <v>0</v>
      </c>
    </row>
    <row r="224" spans="1:8" ht="31.5" hidden="1">
      <c r="A224" s="2" t="s">
        <v>44</v>
      </c>
      <c r="B224" s="4" t="s">
        <v>871</v>
      </c>
      <c r="C224" s="4" t="s">
        <v>81</v>
      </c>
      <c r="D224" s="4" t="s">
        <v>10</v>
      </c>
      <c r="E224" s="4" t="s">
        <v>156</v>
      </c>
      <c r="F224" s="7">
        <f>SUM(Ведомственная!G218)</f>
        <v>0</v>
      </c>
      <c r="G224" s="7">
        <f>SUM(Ведомственная!H218)</f>
        <v>0</v>
      </c>
      <c r="H224" s="7">
        <f>SUM(Ведомственная!I218)</f>
        <v>0</v>
      </c>
    </row>
    <row r="225" spans="1:8" ht="31.5" hidden="1">
      <c r="A225" s="2" t="s">
        <v>44</v>
      </c>
      <c r="B225" s="4" t="s">
        <v>871</v>
      </c>
      <c r="C225" s="4" t="s">
        <v>81</v>
      </c>
      <c r="D225" s="4" t="s">
        <v>153</v>
      </c>
      <c r="E225" s="4" t="s">
        <v>46</v>
      </c>
      <c r="F225" s="7">
        <f>SUM(Ведомственная!G354)</f>
        <v>0</v>
      </c>
      <c r="G225" s="7">
        <f>SUM(Ведомственная!H354)</f>
        <v>0</v>
      </c>
      <c r="H225" s="7">
        <f>SUM(Ведомственная!I354)</f>
        <v>0</v>
      </c>
    </row>
    <row r="226" spans="1:8" hidden="1">
      <c r="A226" s="2"/>
      <c r="B226" s="4" t="s">
        <v>872</v>
      </c>
      <c r="C226" s="4"/>
      <c r="D226" s="4"/>
      <c r="E226" s="4"/>
      <c r="F226" s="7">
        <f>SUM(F227:F228)</f>
        <v>0</v>
      </c>
      <c r="G226" s="7">
        <f t="shared" ref="G226:H226" si="40">SUM(G227:G228)</f>
        <v>0</v>
      </c>
      <c r="H226" s="7">
        <f t="shared" si="40"/>
        <v>0</v>
      </c>
    </row>
    <row r="227" spans="1:8" ht="31.5" hidden="1">
      <c r="A227" s="2" t="s">
        <v>44</v>
      </c>
      <c r="B227" s="4" t="s">
        <v>872</v>
      </c>
      <c r="C227" s="4" t="s">
        <v>81</v>
      </c>
      <c r="D227" s="4" t="s">
        <v>10</v>
      </c>
      <c r="E227" s="4" t="s">
        <v>156</v>
      </c>
      <c r="F227" s="7">
        <f>SUM(Ведомственная!G220)</f>
        <v>0</v>
      </c>
      <c r="G227" s="7">
        <f>SUM(Ведомственная!H220)</f>
        <v>0</v>
      </c>
      <c r="H227" s="7">
        <f>SUM(Ведомственная!I220)</f>
        <v>0</v>
      </c>
    </row>
    <row r="228" spans="1:8" ht="31.5" hidden="1">
      <c r="A228" s="2" t="s">
        <v>44</v>
      </c>
      <c r="B228" s="4" t="s">
        <v>872</v>
      </c>
      <c r="C228" s="4" t="s">
        <v>81</v>
      </c>
      <c r="D228" s="4" t="s">
        <v>153</v>
      </c>
      <c r="E228" s="4" t="s">
        <v>46</v>
      </c>
      <c r="F228" s="7">
        <f>SUM(Ведомственная!G356)</f>
        <v>0</v>
      </c>
      <c r="G228" s="7">
        <f>SUM(Ведомственная!H356)</f>
        <v>0</v>
      </c>
      <c r="H228" s="7">
        <f>SUM(Ведомственная!I356)</f>
        <v>0</v>
      </c>
    </row>
    <row r="229" spans="1:8" ht="31.5" hidden="1">
      <c r="A229" s="2" t="s">
        <v>881</v>
      </c>
      <c r="B229" s="4" t="s">
        <v>873</v>
      </c>
      <c r="C229" s="4"/>
      <c r="D229" s="4"/>
      <c r="E229" s="4"/>
      <c r="F229" s="7">
        <f>SUM(Ведомственная!G357)</f>
        <v>0</v>
      </c>
      <c r="G229" s="7">
        <f>SUM(Ведомственная!H357)</f>
        <v>0</v>
      </c>
      <c r="H229" s="7">
        <f>SUM(Ведомственная!I357)</f>
        <v>0</v>
      </c>
    </row>
    <row r="230" spans="1:8" ht="31.5" hidden="1">
      <c r="A230" s="2" t="s">
        <v>44</v>
      </c>
      <c r="B230" s="4" t="s">
        <v>873</v>
      </c>
      <c r="C230" s="4" t="s">
        <v>81</v>
      </c>
      <c r="D230" s="4" t="s">
        <v>153</v>
      </c>
      <c r="E230" s="4" t="s">
        <v>46</v>
      </c>
      <c r="F230" s="7">
        <f>SUM(Ведомственная!G358)</f>
        <v>0</v>
      </c>
      <c r="G230" s="7">
        <f>SUM(Ведомственная!H358)</f>
        <v>0</v>
      </c>
      <c r="H230" s="7">
        <f>SUM(Ведомственная!I358)</f>
        <v>0</v>
      </c>
    </row>
    <row r="231" spans="1:8" ht="31.5" hidden="1">
      <c r="A231" s="2" t="s">
        <v>882</v>
      </c>
      <c r="B231" s="4" t="s">
        <v>874</v>
      </c>
      <c r="C231" s="4"/>
      <c r="D231" s="4"/>
      <c r="E231" s="4"/>
      <c r="F231" s="7">
        <f>SUM(Ведомственная!G359)</f>
        <v>0</v>
      </c>
      <c r="G231" s="7">
        <f>SUM(Ведомственная!H359)</f>
        <v>0</v>
      </c>
      <c r="H231" s="7">
        <f>SUM(Ведомственная!I359)</f>
        <v>0</v>
      </c>
    </row>
    <row r="232" spans="1:8" ht="31.5" hidden="1">
      <c r="A232" s="2" t="s">
        <v>44</v>
      </c>
      <c r="B232" s="4" t="s">
        <v>874</v>
      </c>
      <c r="C232" s="4" t="s">
        <v>81</v>
      </c>
      <c r="D232" s="4" t="s">
        <v>153</v>
      </c>
      <c r="E232" s="4" t="s">
        <v>46</v>
      </c>
      <c r="F232" s="7">
        <f>SUM(Ведомственная!G360)</f>
        <v>0</v>
      </c>
      <c r="G232" s="7">
        <f>SUM(Ведомственная!H360)</f>
        <v>0</v>
      </c>
      <c r="H232" s="7">
        <f>SUM(Ведомственная!I360)</f>
        <v>0</v>
      </c>
    </row>
    <row r="233" spans="1:8" hidden="1">
      <c r="A233" s="2"/>
      <c r="B233" s="4" t="s">
        <v>875</v>
      </c>
      <c r="C233" s="4"/>
      <c r="D233" s="4"/>
      <c r="E233" s="4"/>
      <c r="F233" s="7">
        <f>SUM(F234:F235)</f>
        <v>0</v>
      </c>
      <c r="G233" s="7">
        <f t="shared" ref="G233:H233" si="41">SUM(G234:G235)</f>
        <v>0</v>
      </c>
      <c r="H233" s="7">
        <f t="shared" si="41"/>
        <v>0</v>
      </c>
    </row>
    <row r="234" spans="1:8" ht="31.5" hidden="1">
      <c r="A234" s="2" t="s">
        <v>44</v>
      </c>
      <c r="B234" s="4" t="s">
        <v>875</v>
      </c>
      <c r="C234" s="4" t="s">
        <v>81</v>
      </c>
      <c r="D234" s="4" t="s">
        <v>10</v>
      </c>
      <c r="E234" s="4" t="s">
        <v>156</v>
      </c>
      <c r="F234" s="7">
        <f>SUM(Ведомственная!G222)</f>
        <v>0</v>
      </c>
      <c r="G234" s="7">
        <f>SUM(Ведомственная!H222)</f>
        <v>0</v>
      </c>
      <c r="H234" s="7">
        <f>SUM(Ведомственная!I222)</f>
        <v>0</v>
      </c>
    </row>
    <row r="235" spans="1:8" ht="31.5" hidden="1">
      <c r="A235" s="2" t="s">
        <v>44</v>
      </c>
      <c r="B235" s="4" t="s">
        <v>875</v>
      </c>
      <c r="C235" s="4" t="s">
        <v>81</v>
      </c>
      <c r="D235" s="4" t="s">
        <v>153</v>
      </c>
      <c r="E235" s="4" t="s">
        <v>46</v>
      </c>
      <c r="F235" s="7">
        <f>SUM(Ведомственная!G362)</f>
        <v>0</v>
      </c>
      <c r="G235" s="7">
        <f>SUM(Ведомственная!H362)</f>
        <v>0</v>
      </c>
      <c r="H235" s="7">
        <f>SUM(Ведомственная!I362)</f>
        <v>0</v>
      </c>
    </row>
    <row r="236" spans="1:8" hidden="1">
      <c r="A236" s="2"/>
      <c r="B236" s="4" t="s">
        <v>876</v>
      </c>
      <c r="C236" s="4"/>
      <c r="D236" s="4"/>
      <c r="E236" s="4"/>
      <c r="F236" s="7">
        <f>SUM(F237:F238)</f>
        <v>0</v>
      </c>
      <c r="G236" s="7">
        <f t="shared" ref="G236:H236" si="42">SUM(G237:G238)</f>
        <v>0</v>
      </c>
      <c r="H236" s="7">
        <f t="shared" si="42"/>
        <v>0</v>
      </c>
    </row>
    <row r="237" spans="1:8" ht="31.5" hidden="1">
      <c r="A237" s="2" t="s">
        <v>44</v>
      </c>
      <c r="B237" s="4" t="s">
        <v>876</v>
      </c>
      <c r="C237" s="4" t="s">
        <v>81</v>
      </c>
      <c r="D237" s="4" t="s">
        <v>10</v>
      </c>
      <c r="E237" s="4" t="s">
        <v>156</v>
      </c>
      <c r="F237" s="7">
        <f>SUM(Ведомственная!G224)</f>
        <v>0</v>
      </c>
      <c r="G237" s="7">
        <f>SUM(Ведомственная!H224)</f>
        <v>0</v>
      </c>
      <c r="H237" s="7">
        <f>SUM(Ведомственная!I224)</f>
        <v>0</v>
      </c>
    </row>
    <row r="238" spans="1:8" ht="31.5" hidden="1">
      <c r="A238" s="2" t="s">
        <v>44</v>
      </c>
      <c r="B238" s="4" t="s">
        <v>876</v>
      </c>
      <c r="C238" s="4" t="s">
        <v>81</v>
      </c>
      <c r="D238" s="4" t="s">
        <v>153</v>
      </c>
      <c r="E238" s="4" t="s">
        <v>46</v>
      </c>
      <c r="F238" s="7">
        <f>SUM(Ведомственная!G364)</f>
        <v>0</v>
      </c>
      <c r="G238" s="7">
        <f>SUM(Ведомственная!H364)</f>
        <v>0</v>
      </c>
      <c r="H238" s="7">
        <f>SUM(Ведомственная!I364)</f>
        <v>0</v>
      </c>
    </row>
    <row r="239" spans="1:8" hidden="1">
      <c r="A239" s="2"/>
      <c r="B239" s="4" t="s">
        <v>877</v>
      </c>
      <c r="C239" s="4"/>
      <c r="D239" s="4"/>
      <c r="E239" s="4"/>
      <c r="F239" s="7">
        <f>SUM(F240:F241)</f>
        <v>0</v>
      </c>
      <c r="G239" s="7">
        <f t="shared" ref="G239:H239" si="43">SUM(G240:G241)</f>
        <v>0</v>
      </c>
      <c r="H239" s="7">
        <f t="shared" si="43"/>
        <v>0</v>
      </c>
    </row>
    <row r="240" spans="1:8" ht="31.5" hidden="1">
      <c r="A240" s="2" t="s">
        <v>44</v>
      </c>
      <c r="B240" s="4" t="s">
        <v>877</v>
      </c>
      <c r="C240" s="4" t="s">
        <v>81</v>
      </c>
      <c r="D240" s="4" t="s">
        <v>10</v>
      </c>
      <c r="E240" s="4" t="s">
        <v>156</v>
      </c>
      <c r="F240" s="7">
        <f>SUM(Ведомственная!G226)</f>
        <v>0</v>
      </c>
      <c r="G240" s="7">
        <f>SUM(Ведомственная!H226)</f>
        <v>0</v>
      </c>
      <c r="H240" s="7">
        <f>SUM(Ведомственная!I226)</f>
        <v>0</v>
      </c>
    </row>
    <row r="241" spans="1:8" ht="31.5" hidden="1">
      <c r="A241" s="2" t="s">
        <v>44</v>
      </c>
      <c r="B241" s="4" t="s">
        <v>877</v>
      </c>
      <c r="C241" s="4" t="s">
        <v>81</v>
      </c>
      <c r="D241" s="4" t="s">
        <v>153</v>
      </c>
      <c r="E241" s="4" t="s">
        <v>46</v>
      </c>
      <c r="F241" s="7">
        <f>SUM(Ведомственная!G366)</f>
        <v>0</v>
      </c>
      <c r="G241" s="7">
        <f>SUM(Ведомственная!H366)</f>
        <v>0</v>
      </c>
      <c r="H241" s="7">
        <f>SUM(Ведомственная!I366)</f>
        <v>0</v>
      </c>
    </row>
    <row r="242" spans="1:8" hidden="1">
      <c r="A242" s="2"/>
      <c r="B242" s="4" t="s">
        <v>878</v>
      </c>
      <c r="C242" s="4"/>
      <c r="D242" s="4"/>
      <c r="E242" s="4"/>
      <c r="F242" s="7">
        <f>SUM(F243:F244)</f>
        <v>0</v>
      </c>
      <c r="G242" s="7">
        <f t="shared" ref="G242:H242" si="44">SUM(G243:G244)</f>
        <v>0</v>
      </c>
      <c r="H242" s="7">
        <f t="shared" si="44"/>
        <v>0</v>
      </c>
    </row>
    <row r="243" spans="1:8" ht="31.5" hidden="1">
      <c r="A243" s="2" t="s">
        <v>44</v>
      </c>
      <c r="B243" s="4" t="s">
        <v>878</v>
      </c>
      <c r="C243" s="4" t="s">
        <v>81</v>
      </c>
      <c r="D243" s="4" t="s">
        <v>10</v>
      </c>
      <c r="E243" s="4" t="s">
        <v>156</v>
      </c>
      <c r="F243" s="7">
        <f>SUM(Ведомственная!G228)</f>
        <v>0</v>
      </c>
      <c r="G243" s="7">
        <f>SUM(Ведомственная!H228)</f>
        <v>0</v>
      </c>
      <c r="H243" s="7">
        <f>SUM(Ведомственная!I228)</f>
        <v>0</v>
      </c>
    </row>
    <row r="244" spans="1:8" ht="31.5" hidden="1">
      <c r="A244" s="2" t="s">
        <v>44</v>
      </c>
      <c r="B244" s="4" t="s">
        <v>878</v>
      </c>
      <c r="C244" s="4" t="s">
        <v>81</v>
      </c>
      <c r="D244" s="4" t="s">
        <v>153</v>
      </c>
      <c r="E244" s="4" t="s">
        <v>46</v>
      </c>
      <c r="F244" s="7">
        <f>SUM(Ведомственная!G368)</f>
        <v>0</v>
      </c>
      <c r="G244" s="7">
        <f>SUM(Ведомственная!H368)</f>
        <v>0</v>
      </c>
      <c r="H244" s="7">
        <f>SUM(Ведомственная!I368)</f>
        <v>0</v>
      </c>
    </row>
    <row r="245" spans="1:8" hidden="1">
      <c r="A245" s="2"/>
      <c r="B245" s="4" t="s">
        <v>879</v>
      </c>
      <c r="C245" s="4"/>
      <c r="D245" s="4"/>
      <c r="E245" s="4"/>
      <c r="F245" s="7">
        <f>SUM(F246:F247)</f>
        <v>0</v>
      </c>
      <c r="G245" s="7">
        <f t="shared" ref="G245:H245" si="45">SUM(G246:G247)</f>
        <v>0</v>
      </c>
      <c r="H245" s="7">
        <f t="shared" si="45"/>
        <v>0</v>
      </c>
    </row>
    <row r="246" spans="1:8" ht="31.5" hidden="1">
      <c r="A246" s="2" t="s">
        <v>44</v>
      </c>
      <c r="B246" s="4" t="s">
        <v>879</v>
      </c>
      <c r="C246" s="4" t="s">
        <v>81</v>
      </c>
      <c r="D246" s="4" t="s">
        <v>10</v>
      </c>
      <c r="E246" s="4" t="s">
        <v>156</v>
      </c>
      <c r="F246" s="7">
        <f>SUM(Ведомственная!G230)</f>
        <v>0</v>
      </c>
      <c r="G246" s="7">
        <f>SUM(Ведомственная!H230)</f>
        <v>0</v>
      </c>
      <c r="H246" s="7">
        <f>SUM(Ведомственная!I230)</f>
        <v>0</v>
      </c>
    </row>
    <row r="247" spans="1:8" ht="31.5" hidden="1">
      <c r="A247" s="2" t="s">
        <v>44</v>
      </c>
      <c r="B247" s="4" t="s">
        <v>879</v>
      </c>
      <c r="C247" s="4" t="s">
        <v>81</v>
      </c>
      <c r="D247" s="4" t="s">
        <v>153</v>
      </c>
      <c r="E247" s="4" t="s">
        <v>46</v>
      </c>
      <c r="F247" s="7">
        <f>SUM(Ведомственная!G370)</f>
        <v>0</v>
      </c>
      <c r="G247" s="7">
        <f>SUM(Ведомственная!H370)</f>
        <v>0</v>
      </c>
      <c r="H247" s="7">
        <f>SUM(Ведомственная!I370)</f>
        <v>0</v>
      </c>
    </row>
    <row r="248" spans="1:8" hidden="1">
      <c r="A248" s="2"/>
      <c r="B248" s="4" t="s">
        <v>880</v>
      </c>
      <c r="C248" s="4"/>
      <c r="D248" s="4"/>
      <c r="E248" s="4"/>
      <c r="F248" s="7">
        <f>SUM(Ведомственная!G371)</f>
        <v>0</v>
      </c>
      <c r="G248" s="7">
        <f>SUM(Ведомственная!H371)</f>
        <v>0</v>
      </c>
      <c r="H248" s="7">
        <f>SUM(Ведомственная!I371)</f>
        <v>0</v>
      </c>
    </row>
    <row r="249" spans="1:8" ht="31.5" hidden="1">
      <c r="A249" s="2" t="s">
        <v>44</v>
      </c>
      <c r="B249" s="4" t="s">
        <v>880</v>
      </c>
      <c r="C249" s="4" t="s">
        <v>81</v>
      </c>
      <c r="D249" s="4" t="s">
        <v>153</v>
      </c>
      <c r="E249" s="4" t="s">
        <v>46</v>
      </c>
      <c r="F249" s="7">
        <f>SUM(Ведомственная!G372)</f>
        <v>0</v>
      </c>
      <c r="G249" s="7">
        <f>SUM(Ведомственная!H372)</f>
        <v>0</v>
      </c>
      <c r="H249" s="7">
        <f>SUM(Ведомственная!I372)</f>
        <v>0</v>
      </c>
    </row>
    <row r="250" spans="1:8" hidden="1">
      <c r="A250" s="2"/>
      <c r="B250" s="4" t="s">
        <v>884</v>
      </c>
      <c r="C250" s="4"/>
      <c r="D250" s="4"/>
      <c r="E250" s="4"/>
      <c r="F250" s="7">
        <f>SUM(F251:F252)</f>
        <v>0</v>
      </c>
      <c r="G250" s="7">
        <f t="shared" ref="G250:H250" si="46">SUM(G251:G252)</f>
        <v>0</v>
      </c>
      <c r="H250" s="7">
        <f t="shared" si="46"/>
        <v>0</v>
      </c>
    </row>
    <row r="251" spans="1:8" ht="31.5" hidden="1">
      <c r="A251" s="2" t="s">
        <v>44</v>
      </c>
      <c r="B251" s="4" t="s">
        <v>884</v>
      </c>
      <c r="C251" s="4" t="s">
        <v>81</v>
      </c>
      <c r="D251" s="4" t="s">
        <v>10</v>
      </c>
      <c r="E251" s="4" t="s">
        <v>156</v>
      </c>
      <c r="F251" s="7">
        <f>SUM(Ведомственная!G232)</f>
        <v>0</v>
      </c>
      <c r="G251" s="7">
        <f>SUM(Ведомственная!H232)</f>
        <v>0</v>
      </c>
      <c r="H251" s="7">
        <f>SUM(Ведомственная!I232)</f>
        <v>0</v>
      </c>
    </row>
    <row r="252" spans="1:8" ht="31.5" hidden="1">
      <c r="A252" s="2" t="s">
        <v>44</v>
      </c>
      <c r="B252" s="4" t="s">
        <v>884</v>
      </c>
      <c r="C252" s="4" t="s">
        <v>81</v>
      </c>
      <c r="D252" s="4" t="s">
        <v>153</v>
      </c>
      <c r="E252" s="4" t="s">
        <v>46</v>
      </c>
      <c r="F252" s="7">
        <f>SUM(Ведомственная!G374)</f>
        <v>0</v>
      </c>
      <c r="G252" s="7">
        <f>SUM(Ведомственная!H374)</f>
        <v>0</v>
      </c>
      <c r="H252" s="7">
        <f>SUM(Ведомственная!I374)</f>
        <v>0</v>
      </c>
    </row>
    <row r="253" spans="1:8">
      <c r="A253" s="34" t="s">
        <v>760</v>
      </c>
      <c r="B253" s="4" t="s">
        <v>572</v>
      </c>
      <c r="C253" s="4"/>
      <c r="D253" s="4"/>
      <c r="E253" s="4"/>
      <c r="F253" s="7">
        <f>SUM(F254+F256)</f>
        <v>64645.200000000004</v>
      </c>
      <c r="G253" s="7">
        <f>SUM(G254+G256)</f>
        <v>68579.100000000006</v>
      </c>
      <c r="H253" s="7">
        <f>SUM(H254+H256)</f>
        <v>0</v>
      </c>
    </row>
    <row r="254" spans="1:8">
      <c r="A254" s="2" t="s">
        <v>448</v>
      </c>
      <c r="B254" s="4" t="s">
        <v>573</v>
      </c>
      <c r="C254" s="4"/>
      <c r="D254" s="4"/>
      <c r="E254" s="4"/>
      <c r="F254" s="7">
        <f>SUM(F255)</f>
        <v>64645.200000000004</v>
      </c>
      <c r="G254" s="7">
        <f>SUM(G255)</f>
        <v>68579.100000000006</v>
      </c>
      <c r="H254" s="7">
        <f>SUM(H255)</f>
        <v>0</v>
      </c>
    </row>
    <row r="255" spans="1:8" ht="31.5">
      <c r="A255" s="2" t="s">
        <v>44</v>
      </c>
      <c r="B255" s="4" t="s">
        <v>573</v>
      </c>
      <c r="C255" s="4" t="s">
        <v>81</v>
      </c>
      <c r="D255" s="4" t="s">
        <v>153</v>
      </c>
      <c r="E255" s="4" t="s">
        <v>46</v>
      </c>
      <c r="F255" s="7">
        <f>SUM(Ведомственная!G377)</f>
        <v>64645.200000000004</v>
      </c>
      <c r="G255" s="7">
        <f>SUM(Ведомственная!H377)</f>
        <v>68579.100000000006</v>
      </c>
      <c r="H255" s="7">
        <f>SUM(Ведомственная!I377)</f>
        <v>0</v>
      </c>
    </row>
    <row r="256" spans="1:8" hidden="1">
      <c r="A256" s="2" t="s">
        <v>828</v>
      </c>
      <c r="B256" s="4" t="s">
        <v>574</v>
      </c>
      <c r="C256" s="4"/>
      <c r="D256" s="4"/>
      <c r="E256" s="4"/>
      <c r="F256" s="7">
        <f>SUM(F257)</f>
        <v>0</v>
      </c>
      <c r="G256" s="7">
        <f>SUM(G257)</f>
        <v>0</v>
      </c>
      <c r="H256" s="7">
        <f>SUM(H257)</f>
        <v>0</v>
      </c>
    </row>
    <row r="257" spans="1:8" ht="31.5" hidden="1">
      <c r="A257" s="2" t="s">
        <v>44</v>
      </c>
      <c r="B257" s="4" t="s">
        <v>574</v>
      </c>
      <c r="C257" s="4" t="s">
        <v>81</v>
      </c>
      <c r="D257" s="4" t="s">
        <v>153</v>
      </c>
      <c r="E257" s="4" t="s">
        <v>46</v>
      </c>
      <c r="F257" s="7">
        <f>SUM(Ведомственная!G379)</f>
        <v>0</v>
      </c>
      <c r="G257" s="7">
        <f>SUM(Ведомственная!H379)</f>
        <v>0</v>
      </c>
      <c r="H257" s="7">
        <f>SUM(Ведомственная!I379)</f>
        <v>0</v>
      </c>
    </row>
    <row r="258" spans="1:8" ht="31.5">
      <c r="A258" s="66" t="s">
        <v>676</v>
      </c>
      <c r="B258" s="24" t="s">
        <v>542</v>
      </c>
      <c r="C258" s="4"/>
      <c r="D258" s="4"/>
      <c r="E258" s="4"/>
      <c r="F258" s="26">
        <f>SUM(F259)+F263</f>
        <v>267824.2</v>
      </c>
      <c r="G258" s="26">
        <f>SUM(G259)+G263</f>
        <v>191602.59999999998</v>
      </c>
      <c r="H258" s="26">
        <f>SUM(H259)+H263</f>
        <v>191651.5</v>
      </c>
    </row>
    <row r="259" spans="1:8">
      <c r="A259" s="2" t="s">
        <v>28</v>
      </c>
      <c r="B259" s="4" t="s">
        <v>543</v>
      </c>
      <c r="C259" s="4"/>
      <c r="D259" s="4"/>
      <c r="E259" s="4"/>
      <c r="F259" s="7">
        <f>SUM(F260)+F261</f>
        <v>248620.4</v>
      </c>
      <c r="G259" s="7">
        <f t="shared" ref="G259:H259" si="47">SUM(G260)+G261</f>
        <v>191602.59999999998</v>
      </c>
      <c r="H259" s="7">
        <f t="shared" si="47"/>
        <v>191651.5</v>
      </c>
    </row>
    <row r="260" spans="1:8" ht="31.5">
      <c r="A260" s="2" t="s">
        <v>44</v>
      </c>
      <c r="B260" s="4" t="s">
        <v>543</v>
      </c>
      <c r="C260" s="4" t="s">
        <v>81</v>
      </c>
      <c r="D260" s="4" t="s">
        <v>10</v>
      </c>
      <c r="E260" s="4" t="s">
        <v>156</v>
      </c>
      <c r="F260" s="7">
        <f>SUM(Ведомственная!G235)</f>
        <v>106267.1</v>
      </c>
      <c r="G260" s="7">
        <f>SUM(Ведомственная!H235)</f>
        <v>99249.4</v>
      </c>
      <c r="H260" s="7">
        <f>SUM(Ведомственная!I235)</f>
        <v>99249.4</v>
      </c>
    </row>
    <row r="261" spans="1:8" ht="31.5">
      <c r="A261" s="34" t="s">
        <v>826</v>
      </c>
      <c r="B261" s="4" t="s">
        <v>702</v>
      </c>
      <c r="C261" s="4"/>
      <c r="D261" s="4"/>
      <c r="E261" s="4"/>
      <c r="F261" s="7">
        <f>SUM(F262)</f>
        <v>142353.29999999999</v>
      </c>
      <c r="G261" s="7">
        <f>SUM(G262)</f>
        <v>92353.2</v>
      </c>
      <c r="H261" s="7">
        <f>SUM(H262)</f>
        <v>92402.1</v>
      </c>
    </row>
    <row r="262" spans="1:8" ht="31.5">
      <c r="A262" s="34" t="s">
        <v>44</v>
      </c>
      <c r="B262" s="4" t="s">
        <v>702</v>
      </c>
      <c r="C262" s="4" t="s">
        <v>81</v>
      </c>
      <c r="D262" s="4" t="s">
        <v>10</v>
      </c>
      <c r="E262" s="4" t="s">
        <v>156</v>
      </c>
      <c r="F262" s="7">
        <f>SUM(Ведомственная!G237)</f>
        <v>142353.29999999999</v>
      </c>
      <c r="G262" s="7">
        <f>SUM(Ведомственная!H237)</f>
        <v>92353.2</v>
      </c>
      <c r="H262" s="7">
        <f>SUM(Ведомственная!I237)</f>
        <v>92402.1</v>
      </c>
    </row>
    <row r="263" spans="1:8" ht="31.5">
      <c r="A263" s="2" t="s">
        <v>243</v>
      </c>
      <c r="B263" s="4" t="s">
        <v>561</v>
      </c>
      <c r="C263" s="4"/>
      <c r="D263" s="4"/>
      <c r="E263" s="4"/>
      <c r="F263" s="7">
        <f>SUM(F264)+F265</f>
        <v>19203.8</v>
      </c>
      <c r="G263" s="7">
        <f t="shared" ref="G263:H263" si="48">SUM(G264)+G265</f>
        <v>0</v>
      </c>
      <c r="H263" s="7">
        <f t="shared" si="48"/>
        <v>0</v>
      </c>
    </row>
    <row r="264" spans="1:8" ht="31.5">
      <c r="A264" s="2" t="s">
        <v>244</v>
      </c>
      <c r="B264" s="4" t="s">
        <v>561</v>
      </c>
      <c r="C264" s="4" t="s">
        <v>225</v>
      </c>
      <c r="D264" s="4" t="s">
        <v>10</v>
      </c>
      <c r="E264" s="4" t="s">
        <v>156</v>
      </c>
      <c r="F264" s="7">
        <f>SUM(Ведомственная!G239)</f>
        <v>19203.8</v>
      </c>
      <c r="G264" s="7">
        <f>SUM(Ведомственная!H239)</f>
        <v>0</v>
      </c>
      <c r="H264" s="7">
        <f>SUM(Ведомственная!I239)</f>
        <v>0</v>
      </c>
    </row>
    <row r="265" spans="1:8" ht="31.5">
      <c r="A265" s="2" t="s">
        <v>827</v>
      </c>
      <c r="B265" s="4" t="s">
        <v>813</v>
      </c>
      <c r="C265" s="4"/>
      <c r="D265" s="4"/>
      <c r="E265" s="4"/>
      <c r="F265" s="7">
        <f>SUM(F266)</f>
        <v>0</v>
      </c>
      <c r="G265" s="7">
        <f t="shared" ref="G265:H265" si="49">SUM(G266)</f>
        <v>0</v>
      </c>
      <c r="H265" s="7">
        <f t="shared" si="49"/>
        <v>0</v>
      </c>
    </row>
    <row r="266" spans="1:8" ht="31.5">
      <c r="A266" s="2" t="s">
        <v>244</v>
      </c>
      <c r="B266" s="4" t="s">
        <v>813</v>
      </c>
      <c r="C266" s="4" t="s">
        <v>225</v>
      </c>
      <c r="D266" s="4" t="s">
        <v>10</v>
      </c>
      <c r="E266" s="4" t="s">
        <v>156</v>
      </c>
      <c r="F266" s="7">
        <f>SUM(Ведомственная!G241)</f>
        <v>0</v>
      </c>
      <c r="G266" s="7">
        <f>SUM(Ведомственная!H241)</f>
        <v>0</v>
      </c>
      <c r="H266" s="7">
        <f>SUM(Ведомственная!I241)</f>
        <v>0</v>
      </c>
    </row>
    <row r="267" spans="1:8" s="27" customFormat="1" ht="47.25">
      <c r="A267" s="23" t="s">
        <v>656</v>
      </c>
      <c r="B267" s="29" t="s">
        <v>222</v>
      </c>
      <c r="C267" s="29"/>
      <c r="D267" s="38"/>
      <c r="E267" s="38"/>
      <c r="F267" s="10">
        <f>SUM(F284)+F268+F272</f>
        <v>23411.4</v>
      </c>
      <c r="G267" s="10">
        <f>SUM(G284)+G268+G272</f>
        <v>72477.099999999991</v>
      </c>
      <c r="H267" s="10">
        <f>SUM(H284)+H268+H272</f>
        <v>60467.199999999997</v>
      </c>
    </row>
    <row r="268" spans="1:8" ht="31.5" hidden="1">
      <c r="A268" s="2" t="s">
        <v>242</v>
      </c>
      <c r="B268" s="4" t="s">
        <v>271</v>
      </c>
      <c r="C268" s="4"/>
      <c r="D268" s="4"/>
      <c r="E268" s="4"/>
      <c r="F268" s="7">
        <f>SUM(F269)</f>
        <v>0</v>
      </c>
      <c r="G268" s="7">
        <f>SUM(G269)</f>
        <v>0</v>
      </c>
      <c r="H268" s="7">
        <f>SUM(H269)</f>
        <v>0</v>
      </c>
    </row>
    <row r="269" spans="1:8" ht="31.5" hidden="1">
      <c r="A269" s="2" t="s">
        <v>243</v>
      </c>
      <c r="B269" s="4" t="s">
        <v>272</v>
      </c>
      <c r="C269" s="4"/>
      <c r="D269" s="4"/>
      <c r="E269" s="4"/>
      <c r="F269" s="7">
        <f>SUM(F270:F271)</f>
        <v>0</v>
      </c>
      <c r="G269" s="7">
        <f>SUM(G270:G271)</f>
        <v>0</v>
      </c>
      <c r="H269" s="7">
        <f>SUM(H270:H271)</f>
        <v>0</v>
      </c>
    </row>
    <row r="270" spans="1:8" ht="31.5" hidden="1">
      <c r="A270" s="2" t="s">
        <v>244</v>
      </c>
      <c r="B270" s="4" t="s">
        <v>272</v>
      </c>
      <c r="C270" s="4" t="s">
        <v>225</v>
      </c>
      <c r="D270" s="4" t="s">
        <v>10</v>
      </c>
      <c r="E270" s="4" t="s">
        <v>156</v>
      </c>
      <c r="F270" s="7"/>
      <c r="G270" s="7"/>
      <c r="H270" s="7"/>
    </row>
    <row r="271" spans="1:8" ht="31.5" hidden="1">
      <c r="A271" s="2" t="s">
        <v>244</v>
      </c>
      <c r="B271" s="4" t="s">
        <v>272</v>
      </c>
      <c r="C271" s="4" t="s">
        <v>225</v>
      </c>
      <c r="D271" s="4" t="s">
        <v>153</v>
      </c>
      <c r="E271" s="4" t="s">
        <v>153</v>
      </c>
      <c r="F271" s="7">
        <f>SUM(Ведомственная!G425)</f>
        <v>0</v>
      </c>
      <c r="G271" s="7">
        <f>SUM(Ведомственная!H425)</f>
        <v>0</v>
      </c>
      <c r="H271" s="7">
        <f>SUM(Ведомственная!I425)</f>
        <v>0</v>
      </c>
    </row>
    <row r="272" spans="1:8" ht="31.5">
      <c r="A272" s="2" t="s">
        <v>245</v>
      </c>
      <c r="B272" s="4" t="s">
        <v>273</v>
      </c>
      <c r="C272" s="4"/>
      <c r="D272" s="4"/>
      <c r="E272" s="4"/>
      <c r="F272" s="7">
        <f>SUM(F273+F277)</f>
        <v>11717</v>
      </c>
      <c r="G272" s="7">
        <f>SUM(G273+G277)</f>
        <v>60892.2</v>
      </c>
      <c r="H272" s="7">
        <f>SUM(H273+H277)</f>
        <v>48874.5</v>
      </c>
    </row>
    <row r="273" spans="1:8">
      <c r="A273" s="2" t="s">
        <v>28</v>
      </c>
      <c r="B273" s="4" t="s">
        <v>402</v>
      </c>
      <c r="C273" s="4"/>
      <c r="D273" s="4"/>
      <c r="E273" s="4"/>
      <c r="F273" s="7">
        <f>SUM(F275+F274)</f>
        <v>8252.4</v>
      </c>
      <c r="G273" s="7">
        <f t="shared" ref="G273:H273" si="50">SUM(G275+G274)</f>
        <v>25722.7</v>
      </c>
      <c r="H273" s="7">
        <f t="shared" si="50"/>
        <v>25722.7</v>
      </c>
    </row>
    <row r="274" spans="1:8" ht="31.5" hidden="1">
      <c r="A274" s="2" t="s">
        <v>44</v>
      </c>
      <c r="B274" s="4" t="s">
        <v>402</v>
      </c>
      <c r="C274" s="4" t="s">
        <v>81</v>
      </c>
      <c r="D274" s="4" t="s">
        <v>153</v>
      </c>
      <c r="E274" s="4" t="s">
        <v>36</v>
      </c>
      <c r="F274" s="7">
        <f>SUM(Ведомственная!G309)</f>
        <v>0</v>
      </c>
      <c r="G274" s="7">
        <f>SUM(Ведомственная!H309)</f>
        <v>0</v>
      </c>
      <c r="H274" s="7">
        <f>SUM(Ведомственная!I309)</f>
        <v>0</v>
      </c>
    </row>
    <row r="275" spans="1:8">
      <c r="A275" s="2" t="s">
        <v>829</v>
      </c>
      <c r="B275" s="4" t="s">
        <v>756</v>
      </c>
      <c r="C275" s="4"/>
      <c r="D275" s="4"/>
      <c r="E275" s="4"/>
      <c r="F275" s="7">
        <f>SUM(F276)</f>
        <v>8252.4</v>
      </c>
      <c r="G275" s="7">
        <f>SUM(G276)</f>
        <v>25722.7</v>
      </c>
      <c r="H275" s="7">
        <f>SUM(H276)</f>
        <v>25722.7</v>
      </c>
    </row>
    <row r="276" spans="1:8" ht="31.5">
      <c r="A276" s="2" t="s">
        <v>44</v>
      </c>
      <c r="B276" s="4" t="s">
        <v>756</v>
      </c>
      <c r="C276" s="4" t="s">
        <v>81</v>
      </c>
      <c r="D276" s="4" t="s">
        <v>153</v>
      </c>
      <c r="E276" s="4" t="s">
        <v>36</v>
      </c>
      <c r="F276" s="7">
        <f>SUM(Ведомственная!G311)</f>
        <v>8252.4</v>
      </c>
      <c r="G276" s="7">
        <f>SUM(Ведомственная!H311)</f>
        <v>25722.7</v>
      </c>
      <c r="H276" s="7">
        <f>SUM(Ведомственная!I311)</f>
        <v>25722.7</v>
      </c>
    </row>
    <row r="277" spans="1:8" ht="31.5">
      <c r="A277" s="2" t="s">
        <v>659</v>
      </c>
      <c r="B277" s="4" t="s">
        <v>274</v>
      </c>
      <c r="C277" s="4"/>
      <c r="D277" s="4"/>
      <c r="E277" s="4"/>
      <c r="F277" s="7">
        <f>SUM(F278:F279)+F280+F282</f>
        <v>3464.6</v>
      </c>
      <c r="G277" s="7">
        <f t="shared" ref="G277:H277" si="51">SUM(G278:G279)+G280+G282</f>
        <v>35169.5</v>
      </c>
      <c r="H277" s="7">
        <f t="shared" si="51"/>
        <v>23151.8</v>
      </c>
    </row>
    <row r="278" spans="1:8" ht="31.5">
      <c r="A278" s="2" t="s">
        <v>244</v>
      </c>
      <c r="B278" s="4" t="s">
        <v>274</v>
      </c>
      <c r="C278" s="4" t="s">
        <v>225</v>
      </c>
      <c r="D278" s="4" t="s">
        <v>153</v>
      </c>
      <c r="E278" s="4" t="s">
        <v>36</v>
      </c>
      <c r="F278" s="7">
        <f>SUM(Ведомственная!G313)</f>
        <v>2410</v>
      </c>
      <c r="G278" s="7">
        <f>SUM(Ведомственная!H313)</f>
        <v>0</v>
      </c>
      <c r="H278" s="7">
        <f>SUM(Ведомственная!I313)</f>
        <v>0</v>
      </c>
    </row>
    <row r="279" spans="1:8" ht="31.5">
      <c r="A279" s="2" t="s">
        <v>244</v>
      </c>
      <c r="B279" s="4" t="s">
        <v>274</v>
      </c>
      <c r="C279" s="4" t="s">
        <v>225</v>
      </c>
      <c r="D279" s="4" t="s">
        <v>153</v>
      </c>
      <c r="E279" s="4" t="s">
        <v>153</v>
      </c>
      <c r="F279" s="7">
        <f>SUM(Ведомственная!G428)</f>
        <v>900</v>
      </c>
      <c r="G279" s="7">
        <f>SUM(Ведомственная!H428)</f>
        <v>12017.7</v>
      </c>
      <c r="H279" s="7">
        <f>SUM(Ведомственная!I428)</f>
        <v>0</v>
      </c>
    </row>
    <row r="280" spans="1:8" ht="31.5">
      <c r="A280" s="2" t="s">
        <v>1011</v>
      </c>
      <c r="B280" s="4" t="s">
        <v>729</v>
      </c>
      <c r="C280" s="4"/>
      <c r="D280" s="4"/>
      <c r="E280" s="4"/>
      <c r="F280" s="7">
        <f>SUM(F281)</f>
        <v>0</v>
      </c>
      <c r="G280" s="7">
        <f>SUM(G281)</f>
        <v>23151.8</v>
      </c>
      <c r="H280" s="7">
        <f>SUM(H281)</f>
        <v>23151.8</v>
      </c>
    </row>
    <row r="281" spans="1:8" ht="31.5">
      <c r="A281" s="2" t="s">
        <v>244</v>
      </c>
      <c r="B281" s="4" t="s">
        <v>729</v>
      </c>
      <c r="C281" s="4" t="s">
        <v>225</v>
      </c>
      <c r="D281" s="4" t="s">
        <v>153</v>
      </c>
      <c r="E281" s="4" t="s">
        <v>153</v>
      </c>
      <c r="F281" s="7">
        <f>SUM(Ведомственная!G430)</f>
        <v>0</v>
      </c>
      <c r="G281" s="7">
        <f>SUM(Ведомственная!H430)</f>
        <v>23151.8</v>
      </c>
      <c r="H281" s="7">
        <f>SUM(Ведомственная!I430)</f>
        <v>23151.8</v>
      </c>
    </row>
    <row r="282" spans="1:8">
      <c r="A282" s="2" t="s">
        <v>829</v>
      </c>
      <c r="B282" s="4" t="s">
        <v>808</v>
      </c>
      <c r="C282" s="4"/>
      <c r="D282" s="4"/>
      <c r="E282" s="4"/>
      <c r="F282" s="7">
        <f>SUM(F283)</f>
        <v>154.6</v>
      </c>
      <c r="G282" s="7">
        <f t="shared" ref="G282:H282" si="52">SUM(G283)</f>
        <v>0</v>
      </c>
      <c r="H282" s="7">
        <f t="shared" si="52"/>
        <v>0</v>
      </c>
    </row>
    <row r="283" spans="1:8" ht="31.5">
      <c r="A283" s="2" t="s">
        <v>244</v>
      </c>
      <c r="B283" s="4" t="s">
        <v>808</v>
      </c>
      <c r="C283" s="4" t="s">
        <v>225</v>
      </c>
      <c r="D283" s="4" t="s">
        <v>153</v>
      </c>
      <c r="E283" s="4" t="s">
        <v>36</v>
      </c>
      <c r="F283" s="7">
        <f>SUM(Ведомственная!G315)</f>
        <v>154.6</v>
      </c>
      <c r="G283" s="7">
        <f>SUM(Ведомственная!H315)</f>
        <v>0</v>
      </c>
      <c r="H283" s="7">
        <f>SUM(Ведомственная!I315)</f>
        <v>0</v>
      </c>
    </row>
    <row r="284" spans="1:8" ht="31.5">
      <c r="A284" s="122" t="s">
        <v>229</v>
      </c>
      <c r="B284" s="31" t="s">
        <v>223</v>
      </c>
      <c r="C284" s="31"/>
      <c r="D284" s="123"/>
      <c r="E284" s="123"/>
      <c r="F284" s="9">
        <f>SUM(F285)</f>
        <v>11694.4</v>
      </c>
      <c r="G284" s="9">
        <f t="shared" ref="G284:H285" si="53">SUM(G285)</f>
        <v>11584.9</v>
      </c>
      <c r="H284" s="9">
        <f t="shared" si="53"/>
        <v>11592.7</v>
      </c>
    </row>
    <row r="285" spans="1:8" ht="31.5">
      <c r="A285" s="122" t="s">
        <v>750</v>
      </c>
      <c r="B285" s="31" t="s">
        <v>749</v>
      </c>
      <c r="C285" s="123"/>
      <c r="D285" s="123"/>
      <c r="E285" s="123"/>
      <c r="F285" s="9">
        <f>SUM(F286)</f>
        <v>11694.4</v>
      </c>
      <c r="G285" s="9">
        <f t="shared" si="53"/>
        <v>11584.9</v>
      </c>
      <c r="H285" s="9">
        <f t="shared" si="53"/>
        <v>11592.7</v>
      </c>
    </row>
    <row r="286" spans="1:8">
      <c r="A286" s="122" t="s">
        <v>35</v>
      </c>
      <c r="B286" s="31" t="s">
        <v>749</v>
      </c>
      <c r="C286" s="123" t="s">
        <v>89</v>
      </c>
      <c r="D286" s="123" t="s">
        <v>24</v>
      </c>
      <c r="E286" s="123" t="s">
        <v>10</v>
      </c>
      <c r="F286" s="9">
        <f>SUM(Ведомственная!G511)</f>
        <v>11694.4</v>
      </c>
      <c r="G286" s="9">
        <f>SUM(Ведомственная!H511)</f>
        <v>11584.9</v>
      </c>
      <c r="H286" s="9">
        <f>SUM(Ведомственная!I511)</f>
        <v>11592.7</v>
      </c>
    </row>
    <row r="287" spans="1:8" ht="47.25" hidden="1">
      <c r="A287" s="122" t="s">
        <v>486</v>
      </c>
      <c r="B287" s="31" t="s">
        <v>485</v>
      </c>
      <c r="C287" s="31"/>
      <c r="D287" s="123"/>
      <c r="E287" s="123"/>
      <c r="F287" s="9" t="e">
        <f>SUM(F288)</f>
        <v>#REF!</v>
      </c>
      <c r="G287" s="9" t="e">
        <f>SUM(G288)</f>
        <v>#REF!</v>
      </c>
      <c r="H287" s="9" t="e">
        <f>SUM(H288)</f>
        <v>#REF!</v>
      </c>
    </row>
    <row r="288" spans="1:8" hidden="1">
      <c r="A288" s="122" t="s">
        <v>35</v>
      </c>
      <c r="B288" s="31" t="s">
        <v>485</v>
      </c>
      <c r="C288" s="31">
        <v>300</v>
      </c>
      <c r="D288" s="123" t="s">
        <v>24</v>
      </c>
      <c r="E288" s="123" t="s">
        <v>46</v>
      </c>
      <c r="F288" s="9" t="e">
        <f>SUM(Ведомственная!#REF!)</f>
        <v>#REF!</v>
      </c>
      <c r="G288" s="9" t="e">
        <f>SUM(Ведомственная!#REF!)</f>
        <v>#REF!</v>
      </c>
      <c r="H288" s="9" t="e">
        <f>SUM(Ведомственная!#REF!)</f>
        <v>#REF!</v>
      </c>
    </row>
    <row r="289" spans="1:8" s="27" customFormat="1" ht="31.5">
      <c r="A289" s="65" t="s">
        <v>517</v>
      </c>
      <c r="B289" s="24" t="s">
        <v>264</v>
      </c>
      <c r="C289" s="24"/>
      <c r="D289" s="24"/>
      <c r="E289" s="24"/>
      <c r="F289" s="26">
        <f>SUM(F296)+F290</f>
        <v>12685.5</v>
      </c>
      <c r="G289" s="26">
        <f>SUM(G296)+G290</f>
        <v>8865.5</v>
      </c>
      <c r="H289" s="26">
        <f>SUM(H296)+H290</f>
        <v>8865.5</v>
      </c>
    </row>
    <row r="290" spans="1:8" ht="31.5">
      <c r="A290" s="2" t="s">
        <v>243</v>
      </c>
      <c r="B290" s="123" t="s">
        <v>277</v>
      </c>
      <c r="C290" s="123"/>
      <c r="D290" s="123"/>
      <c r="E290" s="123"/>
      <c r="F290" s="9">
        <f>SUM(F291:F295)</f>
        <v>3520</v>
      </c>
      <c r="G290" s="9">
        <f>SUM(G291:G295)</f>
        <v>0</v>
      </c>
      <c r="H290" s="9">
        <f>SUM(H291:H295)</f>
        <v>0</v>
      </c>
    </row>
    <row r="291" spans="1:8" ht="31.5">
      <c r="A291" s="2" t="s">
        <v>244</v>
      </c>
      <c r="B291" s="123" t="s">
        <v>277</v>
      </c>
      <c r="C291" s="123" t="s">
        <v>225</v>
      </c>
      <c r="D291" s="123" t="s">
        <v>153</v>
      </c>
      <c r="E291" s="123" t="s">
        <v>46</v>
      </c>
      <c r="F291" s="9">
        <f>SUM(Ведомственная!G382)</f>
        <v>0</v>
      </c>
      <c r="G291" s="9">
        <f>SUM(Ведомственная!H382)</f>
        <v>0</v>
      </c>
      <c r="H291" s="9">
        <f>SUM(Ведомственная!I382)</f>
        <v>0</v>
      </c>
    </row>
    <row r="292" spans="1:8" ht="31.5">
      <c r="A292" s="2" t="s">
        <v>244</v>
      </c>
      <c r="B292" s="123" t="s">
        <v>277</v>
      </c>
      <c r="C292" s="123" t="s">
        <v>225</v>
      </c>
      <c r="D292" s="123" t="s">
        <v>153</v>
      </c>
      <c r="E292" s="123" t="s">
        <v>153</v>
      </c>
      <c r="F292" s="9">
        <f>SUM(Ведомственная!G433)</f>
        <v>3520</v>
      </c>
      <c r="G292" s="9">
        <f>SUM(Ведомственная!H433)</f>
        <v>0</v>
      </c>
      <c r="H292" s="9">
        <f>SUM(Ведомственная!I433)</f>
        <v>0</v>
      </c>
    </row>
    <row r="293" spans="1:8" ht="31.5" hidden="1">
      <c r="A293" s="2" t="s">
        <v>244</v>
      </c>
      <c r="B293" s="123" t="s">
        <v>277</v>
      </c>
      <c r="C293" s="123" t="s">
        <v>225</v>
      </c>
      <c r="D293" s="123" t="s">
        <v>12</v>
      </c>
      <c r="E293" s="123" t="s">
        <v>10</v>
      </c>
      <c r="F293" s="9">
        <f>SUM(Ведомственная!G505)</f>
        <v>0</v>
      </c>
      <c r="G293" s="9">
        <f>SUM(Ведомственная!H505)</f>
        <v>0</v>
      </c>
      <c r="H293" s="9">
        <f>SUM(Ведомственная!I505)</f>
        <v>0</v>
      </c>
    </row>
    <row r="294" spans="1:8" ht="31.5" hidden="1">
      <c r="A294" s="2" t="s">
        <v>244</v>
      </c>
      <c r="B294" s="123" t="s">
        <v>277</v>
      </c>
      <c r="C294" s="123" t="s">
        <v>225</v>
      </c>
      <c r="D294" s="123" t="s">
        <v>12</v>
      </c>
      <c r="E294" s="123" t="s">
        <v>27</v>
      </c>
      <c r="F294" s="9"/>
      <c r="G294" s="9"/>
      <c r="H294" s="9"/>
    </row>
    <row r="295" spans="1:8" ht="31.5" hidden="1">
      <c r="A295" s="2" t="s">
        <v>244</v>
      </c>
      <c r="B295" s="123" t="s">
        <v>277</v>
      </c>
      <c r="C295" s="123" t="s">
        <v>225</v>
      </c>
      <c r="D295" s="123" t="s">
        <v>154</v>
      </c>
      <c r="E295" s="123" t="s">
        <v>27</v>
      </c>
      <c r="F295" s="9">
        <f>SUM(Ведомственная!G531)</f>
        <v>0</v>
      </c>
      <c r="G295" s="9">
        <f>SUM(Ведомственная!H531)</f>
        <v>0</v>
      </c>
      <c r="H295" s="9">
        <f>SUM(Ведомственная!I531)</f>
        <v>0</v>
      </c>
    </row>
    <row r="296" spans="1:8" ht="31.5">
      <c r="A296" s="2" t="s">
        <v>516</v>
      </c>
      <c r="B296" s="4" t="s">
        <v>265</v>
      </c>
      <c r="C296" s="4"/>
      <c r="D296" s="4"/>
      <c r="E296" s="4"/>
      <c r="F296" s="7">
        <f>SUM(F297)</f>
        <v>9165.5</v>
      </c>
      <c r="G296" s="7">
        <f>SUM(G297)</f>
        <v>8865.5</v>
      </c>
      <c r="H296" s="7">
        <f>SUM(H297)</f>
        <v>8865.5</v>
      </c>
    </row>
    <row r="297" spans="1:8" ht="31.5">
      <c r="A297" s="2" t="s">
        <v>37</v>
      </c>
      <c r="B297" s="4" t="s">
        <v>266</v>
      </c>
      <c r="C297" s="4"/>
      <c r="D297" s="4"/>
      <c r="E297" s="4"/>
      <c r="F297" s="7">
        <f>SUM(F298:F301)</f>
        <v>9165.5</v>
      </c>
      <c r="G297" s="7">
        <f>SUM(G298:G301)</f>
        <v>8865.5</v>
      </c>
      <c r="H297" s="7">
        <f>SUM(H298:H301)</f>
        <v>8865.5</v>
      </c>
    </row>
    <row r="298" spans="1:8" ht="63">
      <c r="A298" s="2" t="s">
        <v>43</v>
      </c>
      <c r="B298" s="4" t="s">
        <v>266</v>
      </c>
      <c r="C298" s="4" t="s">
        <v>79</v>
      </c>
      <c r="D298" s="4" t="s">
        <v>10</v>
      </c>
      <c r="E298" s="4" t="s">
        <v>21</v>
      </c>
      <c r="F298" s="7">
        <f>SUM(Ведомственная!G264)</f>
        <v>8264.9</v>
      </c>
      <c r="G298" s="7">
        <f>SUM(Ведомственная!H264)</f>
        <v>8264.9</v>
      </c>
      <c r="H298" s="7">
        <f>SUM(Ведомственная!I264)</f>
        <v>8264.9</v>
      </c>
    </row>
    <row r="299" spans="1:8" ht="31.5">
      <c r="A299" s="2" t="s">
        <v>44</v>
      </c>
      <c r="B299" s="4" t="s">
        <v>266</v>
      </c>
      <c r="C299" s="4" t="s">
        <v>81</v>
      </c>
      <c r="D299" s="4" t="s">
        <v>10</v>
      </c>
      <c r="E299" s="4" t="s">
        <v>21</v>
      </c>
      <c r="F299" s="7">
        <f>SUM(Ведомственная!G265)</f>
        <v>880.1</v>
      </c>
      <c r="G299" s="7">
        <f>SUM(Ведомственная!H265)</f>
        <v>580.1</v>
      </c>
      <c r="H299" s="7">
        <f>SUM(Ведомственная!I265)</f>
        <v>580.1</v>
      </c>
    </row>
    <row r="300" spans="1:8" ht="31.5" hidden="1">
      <c r="A300" s="2" t="s">
        <v>44</v>
      </c>
      <c r="B300" s="4" t="s">
        <v>266</v>
      </c>
      <c r="C300" s="4" t="s">
        <v>81</v>
      </c>
      <c r="D300" s="4" t="s">
        <v>103</v>
      </c>
      <c r="E300" s="4" t="s">
        <v>153</v>
      </c>
      <c r="F300" s="7">
        <f>SUM(Ведомственная!G479)</f>
        <v>0</v>
      </c>
      <c r="G300" s="7">
        <f>SUM(Ведомственная!H479)</f>
        <v>0</v>
      </c>
      <c r="H300" s="7">
        <f>SUM(Ведомственная!I479)</f>
        <v>0</v>
      </c>
    </row>
    <row r="301" spans="1:8">
      <c r="A301" s="2" t="s">
        <v>19</v>
      </c>
      <c r="B301" s="4" t="s">
        <v>266</v>
      </c>
      <c r="C301" s="4" t="s">
        <v>86</v>
      </c>
      <c r="D301" s="4" t="s">
        <v>10</v>
      </c>
      <c r="E301" s="4" t="s">
        <v>21</v>
      </c>
      <c r="F301" s="7">
        <f>SUM(Ведомственная!G266)</f>
        <v>20.5</v>
      </c>
      <c r="G301" s="7">
        <f>SUM(Ведомственная!H266)</f>
        <v>20.5</v>
      </c>
      <c r="H301" s="7">
        <f>SUM(Ведомственная!I266)</f>
        <v>20.5</v>
      </c>
    </row>
    <row r="302" spans="1:8" s="67" customFormat="1" ht="51.75" customHeight="1">
      <c r="A302" s="23" t="s">
        <v>858</v>
      </c>
      <c r="B302" s="29" t="s">
        <v>519</v>
      </c>
      <c r="C302" s="24"/>
      <c r="D302" s="24"/>
      <c r="E302" s="24"/>
      <c r="F302" s="26">
        <f>SUM(F307+F309)</f>
        <v>3835</v>
      </c>
      <c r="G302" s="26">
        <f>SUM(G307+G309)</f>
        <v>1811.8</v>
      </c>
      <c r="H302" s="26">
        <f>SUM(H307+H309)</f>
        <v>1811.8</v>
      </c>
    </row>
    <row r="303" spans="1:8" ht="31.5">
      <c r="A303" s="122" t="s">
        <v>773</v>
      </c>
      <c r="B303" s="31" t="s">
        <v>955</v>
      </c>
      <c r="C303" s="4"/>
      <c r="D303" s="4"/>
      <c r="E303" s="4"/>
      <c r="F303" s="7">
        <f>SUM(F304)</f>
        <v>2023.2</v>
      </c>
      <c r="G303" s="7">
        <f>SUM(G304)</f>
        <v>0</v>
      </c>
      <c r="H303" s="7">
        <f>SUM(H304)</f>
        <v>0</v>
      </c>
    </row>
    <row r="304" spans="1:8" ht="31.5">
      <c r="A304" s="122" t="s">
        <v>44</v>
      </c>
      <c r="B304" s="31" t="s">
        <v>955</v>
      </c>
      <c r="C304" s="4" t="s">
        <v>81</v>
      </c>
      <c r="D304" s="4" t="s">
        <v>10</v>
      </c>
      <c r="E304" s="4" t="s">
        <v>21</v>
      </c>
      <c r="F304" s="7">
        <f>SUM(Ведомственная!G271)</f>
        <v>2023.2</v>
      </c>
      <c r="G304" s="7">
        <f>SUM(Ведомственная!H271)</f>
        <v>0</v>
      </c>
      <c r="H304" s="7">
        <f>SUM(Ведомственная!I271)</f>
        <v>0</v>
      </c>
    </row>
    <row r="305" spans="1:8" ht="31.5">
      <c r="A305" s="122" t="s">
        <v>824</v>
      </c>
      <c r="B305" s="31" t="s">
        <v>725</v>
      </c>
      <c r="C305" s="4"/>
      <c r="D305" s="4"/>
      <c r="E305" s="4"/>
      <c r="F305" s="7">
        <f>SUM(F306)</f>
        <v>0</v>
      </c>
      <c r="G305" s="7">
        <f>SUM(G306)</f>
        <v>0</v>
      </c>
      <c r="H305" s="7">
        <f>SUM(H306)</f>
        <v>0</v>
      </c>
    </row>
    <row r="306" spans="1:8" ht="31.5">
      <c r="A306" s="122" t="s">
        <v>44</v>
      </c>
      <c r="B306" s="31" t="s">
        <v>725</v>
      </c>
      <c r="C306" s="4" t="s">
        <v>81</v>
      </c>
      <c r="D306" s="4" t="s">
        <v>10</v>
      </c>
      <c r="E306" s="4" t="s">
        <v>21</v>
      </c>
      <c r="F306" s="7">
        <f>SUM(Ведомственная!G273)</f>
        <v>0</v>
      </c>
      <c r="G306" s="7">
        <f>SUM(Ведомственная!H273)</f>
        <v>0</v>
      </c>
      <c r="H306" s="7">
        <f>SUM(Ведомственная!I273)</f>
        <v>0</v>
      </c>
    </row>
    <row r="307" spans="1:8" s="21" customFormat="1" ht="31.5" hidden="1">
      <c r="A307" s="122" t="s">
        <v>825</v>
      </c>
      <c r="B307" s="31" t="s">
        <v>696</v>
      </c>
      <c r="C307" s="4"/>
      <c r="D307" s="4"/>
      <c r="E307" s="4"/>
      <c r="F307" s="7">
        <f>SUM(F308)</f>
        <v>0</v>
      </c>
      <c r="G307" s="7">
        <f t="shared" ref="G307:H307" si="54">SUM(G308)</f>
        <v>0</v>
      </c>
      <c r="H307" s="7">
        <f t="shared" si="54"/>
        <v>0</v>
      </c>
    </row>
    <row r="308" spans="1:8" s="21" customFormat="1" ht="31.5" hidden="1">
      <c r="A308" s="122" t="s">
        <v>44</v>
      </c>
      <c r="B308" s="31" t="s">
        <v>696</v>
      </c>
      <c r="C308" s="4" t="s">
        <v>81</v>
      </c>
      <c r="D308" s="4" t="s">
        <v>10</v>
      </c>
      <c r="E308" s="4" t="s">
        <v>21</v>
      </c>
      <c r="F308" s="7">
        <f>SUM(Ведомственная!G275)</f>
        <v>0</v>
      </c>
      <c r="G308" s="7">
        <f>SUM(Ведомственная!H275)</f>
        <v>0</v>
      </c>
      <c r="H308" s="7">
        <f>SUM(Ведомственная!I275)</f>
        <v>0</v>
      </c>
    </row>
    <row r="309" spans="1:8">
      <c r="A309" s="2" t="s">
        <v>28</v>
      </c>
      <c r="B309" s="4" t="s">
        <v>520</v>
      </c>
      <c r="C309" s="4"/>
      <c r="D309" s="4"/>
      <c r="E309" s="4"/>
      <c r="F309" s="7">
        <f>SUM(F310)+F303+F305</f>
        <v>3835</v>
      </c>
      <c r="G309" s="7">
        <f>SUM(G310)+G303+G305</f>
        <v>1811.8</v>
      </c>
      <c r="H309" s="7">
        <f>SUM(H310)+H303+H305</f>
        <v>1811.8</v>
      </c>
    </row>
    <row r="310" spans="1:8" ht="31.5">
      <c r="A310" s="2" t="s">
        <v>44</v>
      </c>
      <c r="B310" s="4" t="s">
        <v>520</v>
      </c>
      <c r="C310" s="4" t="s">
        <v>81</v>
      </c>
      <c r="D310" s="4" t="s">
        <v>10</v>
      </c>
      <c r="E310" s="4" t="s">
        <v>21</v>
      </c>
      <c r="F310" s="7">
        <f>SUM(Ведомственная!G269)</f>
        <v>1811.8</v>
      </c>
      <c r="G310" s="7">
        <f>SUM(Ведомственная!H269)</f>
        <v>1811.8</v>
      </c>
      <c r="H310" s="7">
        <f>SUM(Ведомственная!I269)</f>
        <v>1811.8</v>
      </c>
    </row>
    <row r="311" spans="1:8" s="27" customFormat="1" ht="31.5">
      <c r="A311" s="23" t="s">
        <v>782</v>
      </c>
      <c r="B311" s="29" t="s">
        <v>220</v>
      </c>
      <c r="C311" s="29"/>
      <c r="D311" s="38"/>
      <c r="E311" s="38"/>
      <c r="F311" s="10">
        <f>SUM(F312+F320)</f>
        <v>19523</v>
      </c>
      <c r="G311" s="10">
        <f t="shared" ref="G311:H311" si="55">SUM(G312+G320)</f>
        <v>12111</v>
      </c>
      <c r="H311" s="10">
        <f t="shared" si="55"/>
        <v>12515.2</v>
      </c>
    </row>
    <row r="312" spans="1:8" ht="14.25" customHeight="1">
      <c r="A312" s="122" t="s">
        <v>28</v>
      </c>
      <c r="B312" s="31" t="s">
        <v>227</v>
      </c>
      <c r="C312" s="31"/>
      <c r="D312" s="123"/>
      <c r="E312" s="123"/>
      <c r="F312" s="9">
        <f>SUM(F313:F314)+F315+F318</f>
        <v>10195.699999999999</v>
      </c>
      <c r="G312" s="9">
        <f t="shared" ref="G312:H312" si="56">SUM(G313:G314)+G315+G318</f>
        <v>3188.6000000000004</v>
      </c>
      <c r="H312" s="9">
        <f t="shared" si="56"/>
        <v>3592.8</v>
      </c>
    </row>
    <row r="313" spans="1:8" ht="63" hidden="1">
      <c r="A313" s="122" t="s">
        <v>43</v>
      </c>
      <c r="B313" s="31" t="s">
        <v>246</v>
      </c>
      <c r="C313" s="31">
        <v>100</v>
      </c>
      <c r="D313" s="123" t="s">
        <v>68</v>
      </c>
      <c r="E313" s="123" t="s">
        <v>153</v>
      </c>
      <c r="F313" s="9">
        <f>SUM(Ведомственная!G454)</f>
        <v>0</v>
      </c>
      <c r="G313" s="9">
        <f>SUM(Ведомственная!H454)</f>
        <v>0</v>
      </c>
      <c r="H313" s="9">
        <f>SUM(Ведомственная!I454)</f>
        <v>0</v>
      </c>
    </row>
    <row r="314" spans="1:8" ht="31.5">
      <c r="A314" s="122" t="s">
        <v>44</v>
      </c>
      <c r="B314" s="31" t="s">
        <v>227</v>
      </c>
      <c r="C314" s="123" t="s">
        <v>81</v>
      </c>
      <c r="D314" s="123" t="s">
        <v>68</v>
      </c>
      <c r="E314" s="123" t="s">
        <v>153</v>
      </c>
      <c r="F314" s="9">
        <f>SUM(Ведомственная!G455)</f>
        <v>10123.299999999999</v>
      </c>
      <c r="G314" s="9">
        <f>SUM(Ведомственная!H455)</f>
        <v>3118.3</v>
      </c>
      <c r="H314" s="9">
        <f>SUM(Ведомственная!I455)</f>
        <v>3118.3</v>
      </c>
    </row>
    <row r="315" spans="1:8" ht="173.25">
      <c r="A315" s="122" t="s">
        <v>857</v>
      </c>
      <c r="B315" s="31" t="s">
        <v>856</v>
      </c>
      <c r="C315" s="123"/>
      <c r="D315" s="123"/>
      <c r="E315" s="123"/>
      <c r="F315" s="9">
        <f>SUM(F316:F317)</f>
        <v>72.400000000000006</v>
      </c>
      <c r="G315" s="9">
        <f t="shared" ref="G315:H315" si="57">SUM(G316:G317)</f>
        <v>70.3</v>
      </c>
      <c r="H315" s="9">
        <f t="shared" si="57"/>
        <v>70.3</v>
      </c>
    </row>
    <row r="316" spans="1:8" ht="63">
      <c r="A316" s="122" t="s">
        <v>43</v>
      </c>
      <c r="B316" s="31" t="s">
        <v>856</v>
      </c>
      <c r="C316" s="123" t="s">
        <v>79</v>
      </c>
      <c r="D316" s="123" t="s">
        <v>46</v>
      </c>
      <c r="E316" s="123" t="s">
        <v>24</v>
      </c>
      <c r="F316" s="9">
        <f>SUM(Ведомственная!G169)</f>
        <v>12</v>
      </c>
      <c r="G316" s="9">
        <f>SUM(Ведомственная!H169)</f>
        <v>12</v>
      </c>
      <c r="H316" s="9">
        <f>SUM(Ведомственная!I169)</f>
        <v>12</v>
      </c>
    </row>
    <row r="317" spans="1:8" ht="31.5">
      <c r="A317" s="122" t="s">
        <v>44</v>
      </c>
      <c r="B317" s="31" t="s">
        <v>856</v>
      </c>
      <c r="C317" s="123" t="s">
        <v>81</v>
      </c>
      <c r="D317" s="123" t="s">
        <v>68</v>
      </c>
      <c r="E317" s="123" t="s">
        <v>153</v>
      </c>
      <c r="F317" s="9">
        <f>SUM(Ведомственная!G457)</f>
        <v>60.4</v>
      </c>
      <c r="G317" s="9">
        <f>SUM(Ведомственная!H457)</f>
        <v>58.3</v>
      </c>
      <c r="H317" s="9">
        <f>SUM(Ведомственная!I457)</f>
        <v>58.3</v>
      </c>
    </row>
    <row r="318" spans="1:8" ht="31.5">
      <c r="A318" s="122" t="s">
        <v>950</v>
      </c>
      <c r="B318" s="31" t="s">
        <v>949</v>
      </c>
      <c r="C318" s="123"/>
      <c r="D318" s="123"/>
      <c r="E318" s="123"/>
      <c r="F318" s="9">
        <f>SUM(F319)</f>
        <v>0</v>
      </c>
      <c r="G318" s="9">
        <f t="shared" ref="G318:H318" si="58">SUM(G319)</f>
        <v>0</v>
      </c>
      <c r="H318" s="9">
        <f t="shared" si="58"/>
        <v>404.2</v>
      </c>
    </row>
    <row r="319" spans="1:8" ht="31.5">
      <c r="A319" s="122" t="s">
        <v>44</v>
      </c>
      <c r="B319" s="31" t="s">
        <v>949</v>
      </c>
      <c r="C319" s="123" t="s">
        <v>81</v>
      </c>
      <c r="D319" s="123" t="s">
        <v>68</v>
      </c>
      <c r="E319" s="123" t="s">
        <v>153</v>
      </c>
      <c r="F319" s="9">
        <f>SUM(Ведомственная!G459)</f>
        <v>0</v>
      </c>
      <c r="G319" s="9">
        <f>SUM(Ведомственная!H459)</f>
        <v>0</v>
      </c>
      <c r="H319" s="9">
        <f>SUM(Ведомственная!I459)</f>
        <v>404.2</v>
      </c>
    </row>
    <row r="320" spans="1:8" ht="31.5">
      <c r="A320" s="122" t="s">
        <v>37</v>
      </c>
      <c r="B320" s="31" t="s">
        <v>221</v>
      </c>
      <c r="C320" s="31"/>
      <c r="D320" s="123"/>
      <c r="E320" s="123"/>
      <c r="F320" s="9">
        <f>SUM(F321:F324)</f>
        <v>9327.2999999999993</v>
      </c>
      <c r="G320" s="9">
        <f>SUM(G321:G324)</f>
        <v>8922.4</v>
      </c>
      <c r="H320" s="9">
        <f>SUM(H321:H324)</f>
        <v>8922.4</v>
      </c>
    </row>
    <row r="321" spans="1:8" ht="63">
      <c r="A321" s="122" t="s">
        <v>43</v>
      </c>
      <c r="B321" s="31" t="s">
        <v>221</v>
      </c>
      <c r="C321" s="123" t="s">
        <v>79</v>
      </c>
      <c r="D321" s="123" t="s">
        <v>68</v>
      </c>
      <c r="E321" s="123" t="s">
        <v>46</v>
      </c>
      <c r="F321" s="9">
        <f>SUM(Ведомственная!G446)</f>
        <v>7620.4</v>
      </c>
      <c r="G321" s="9">
        <f>SUM(Ведомственная!H446)</f>
        <v>7455.5</v>
      </c>
      <c r="H321" s="9">
        <f>SUM(Ведомственная!I446)</f>
        <v>7455.5</v>
      </c>
    </row>
    <row r="322" spans="1:8" ht="31.5">
      <c r="A322" s="122" t="s">
        <v>44</v>
      </c>
      <c r="B322" s="31" t="s">
        <v>221</v>
      </c>
      <c r="C322" s="123" t="s">
        <v>81</v>
      </c>
      <c r="D322" s="123" t="s">
        <v>68</v>
      </c>
      <c r="E322" s="123" t="s">
        <v>46</v>
      </c>
      <c r="F322" s="9">
        <f>SUM(Ведомственная!G447)</f>
        <v>1399.8</v>
      </c>
      <c r="G322" s="9">
        <f>SUM(Ведомственная!H447)</f>
        <v>1177.8</v>
      </c>
      <c r="H322" s="9">
        <f>SUM(Ведомственная!I447)</f>
        <v>1177.8</v>
      </c>
    </row>
    <row r="323" spans="1:8" ht="31.5">
      <c r="A323" s="122" t="s">
        <v>44</v>
      </c>
      <c r="B323" s="31" t="s">
        <v>221</v>
      </c>
      <c r="C323" s="123" t="s">
        <v>81</v>
      </c>
      <c r="D323" s="123" t="s">
        <v>103</v>
      </c>
      <c r="E323" s="123" t="s">
        <v>153</v>
      </c>
      <c r="F323" s="9">
        <f>SUM(Ведомственная!G482)</f>
        <v>18</v>
      </c>
      <c r="G323" s="9">
        <f>SUM(Ведомственная!H482)</f>
        <v>0</v>
      </c>
      <c r="H323" s="9">
        <f>SUM(Ведомственная!I482)</f>
        <v>0</v>
      </c>
    </row>
    <row r="324" spans="1:8">
      <c r="A324" s="122" t="s">
        <v>19</v>
      </c>
      <c r="B324" s="31" t="s">
        <v>221</v>
      </c>
      <c r="C324" s="123" t="s">
        <v>86</v>
      </c>
      <c r="D324" s="123" t="s">
        <v>68</v>
      </c>
      <c r="E324" s="123" t="s">
        <v>46</v>
      </c>
      <c r="F324" s="9">
        <f>SUM(Ведомственная!G448)</f>
        <v>289.10000000000002</v>
      </c>
      <c r="G324" s="9">
        <f>SUM(Ведомственная!H448)</f>
        <v>289.10000000000002</v>
      </c>
      <c r="H324" s="9">
        <f>SUM(Ведомственная!I448)</f>
        <v>289.10000000000002</v>
      </c>
    </row>
    <row r="325" spans="1:8" s="27" customFormat="1" ht="47.25">
      <c r="A325" s="23" t="s">
        <v>518</v>
      </c>
      <c r="B325" s="29" t="s">
        <v>200</v>
      </c>
      <c r="C325" s="29"/>
      <c r="D325" s="38"/>
      <c r="E325" s="38"/>
      <c r="F325" s="10">
        <f>SUM(F326)+F340</f>
        <v>17529.300000000003</v>
      </c>
      <c r="G325" s="10">
        <f>SUM(G326)+G340</f>
        <v>15718.5</v>
      </c>
      <c r="H325" s="10">
        <f>SUM(H326)+H340</f>
        <v>24059.599999999999</v>
      </c>
    </row>
    <row r="326" spans="1:8" ht="47.25">
      <c r="A326" s="122" t="s">
        <v>501</v>
      </c>
      <c r="B326" s="31" t="s">
        <v>201</v>
      </c>
      <c r="C326" s="31"/>
      <c r="D326" s="123"/>
      <c r="E326" s="123"/>
      <c r="F326" s="9">
        <f>SUM(F329)+F337</f>
        <v>17529.300000000003</v>
      </c>
      <c r="G326" s="9">
        <f>SUM(G329)+G337</f>
        <v>15718.5</v>
      </c>
      <c r="H326" s="9">
        <f>SUM(H329)+H337</f>
        <v>24059.599999999999</v>
      </c>
    </row>
    <row r="327" spans="1:8" ht="47.25" hidden="1">
      <c r="A327" s="2" t="s">
        <v>358</v>
      </c>
      <c r="B327" s="31" t="s">
        <v>359</v>
      </c>
      <c r="C327" s="123"/>
      <c r="D327" s="9"/>
      <c r="E327" s="37"/>
      <c r="F327" s="9">
        <f>F328</f>
        <v>0</v>
      </c>
      <c r="G327" s="9">
        <f>G328</f>
        <v>0</v>
      </c>
      <c r="H327" s="9">
        <f>H328</f>
        <v>0</v>
      </c>
    </row>
    <row r="328" spans="1:8" ht="31.5" hidden="1">
      <c r="A328" s="2" t="s">
        <v>244</v>
      </c>
      <c r="B328" s="31" t="s">
        <v>359</v>
      </c>
      <c r="C328" s="123" t="s">
        <v>225</v>
      </c>
      <c r="D328" s="123" t="s">
        <v>103</v>
      </c>
      <c r="E328" s="123" t="s">
        <v>27</v>
      </c>
      <c r="F328" s="9"/>
      <c r="G328" s="9"/>
      <c r="H328" s="9"/>
    </row>
    <row r="329" spans="1:8" ht="47.25">
      <c r="A329" s="122" t="s">
        <v>406</v>
      </c>
      <c r="B329" s="31" t="s">
        <v>202</v>
      </c>
      <c r="C329" s="31"/>
      <c r="D329" s="123"/>
      <c r="E329" s="123"/>
      <c r="F329" s="9">
        <f>SUM(F330:F336)</f>
        <v>17529.300000000003</v>
      </c>
      <c r="G329" s="9">
        <f>SUM(G330:G336)</f>
        <v>15718.5</v>
      </c>
      <c r="H329" s="9">
        <f>SUM(H330:H336)</f>
        <v>24059.599999999999</v>
      </c>
    </row>
    <row r="330" spans="1:8" ht="29.25" customHeight="1">
      <c r="A330" s="122" t="s">
        <v>44</v>
      </c>
      <c r="B330" s="31" t="s">
        <v>202</v>
      </c>
      <c r="C330" s="31">
        <v>200</v>
      </c>
      <c r="D330" s="123" t="s">
        <v>27</v>
      </c>
      <c r="E330" s="123">
        <v>13</v>
      </c>
      <c r="F330" s="9">
        <f>SUM(Ведомственная!G106)</f>
        <v>4688.8999999999996</v>
      </c>
      <c r="G330" s="9">
        <f>SUM(Ведомственная!H106)</f>
        <v>4688.8999999999996</v>
      </c>
      <c r="H330" s="9">
        <f>SUM(Ведомственная!I106)</f>
        <v>7791.9</v>
      </c>
    </row>
    <row r="331" spans="1:8" ht="29.25" customHeight="1">
      <c r="A331" s="122" t="s">
        <v>44</v>
      </c>
      <c r="B331" s="31" t="s">
        <v>202</v>
      </c>
      <c r="C331" s="31">
        <v>200</v>
      </c>
      <c r="D331" s="123" t="s">
        <v>10</v>
      </c>
      <c r="E331" s="123" t="s">
        <v>12</v>
      </c>
      <c r="F331" s="9">
        <f>SUM(Ведомственная!G196)</f>
        <v>0</v>
      </c>
      <c r="G331" s="9">
        <f>SUM(Ведомственная!H196)</f>
        <v>0</v>
      </c>
      <c r="H331" s="9">
        <f>SUM(Ведомственная!I196)</f>
        <v>0</v>
      </c>
    </row>
    <row r="332" spans="1:8" ht="31.5">
      <c r="A332" s="122" t="s">
        <v>44</v>
      </c>
      <c r="B332" s="31" t="s">
        <v>202</v>
      </c>
      <c r="C332" s="31">
        <v>200</v>
      </c>
      <c r="D332" s="123" t="s">
        <v>153</v>
      </c>
      <c r="E332" s="123" t="s">
        <v>36</v>
      </c>
      <c r="F332" s="9">
        <f>SUM(Ведомственная!G319)</f>
        <v>4145.6000000000004</v>
      </c>
      <c r="G332" s="9">
        <f>SUM(Ведомственная!H319)</f>
        <v>3500</v>
      </c>
      <c r="H332" s="9">
        <f>SUM(Ведомственная!I319)</f>
        <v>3500</v>
      </c>
    </row>
    <row r="333" spans="1:8" ht="31.5">
      <c r="A333" s="122" t="s">
        <v>44</v>
      </c>
      <c r="B333" s="31" t="s">
        <v>202</v>
      </c>
      <c r="C333" s="31">
        <v>200</v>
      </c>
      <c r="D333" s="123" t="s">
        <v>153</v>
      </c>
      <c r="E333" s="123" t="s">
        <v>46</v>
      </c>
      <c r="F333" s="9">
        <f>SUM(Ведомственная!G386)</f>
        <v>747.7</v>
      </c>
      <c r="G333" s="9">
        <f>SUM(Ведомственная!H386)</f>
        <v>747.7</v>
      </c>
      <c r="H333" s="9">
        <f>SUM(Ведомственная!I386)</f>
        <v>747.7</v>
      </c>
    </row>
    <row r="334" spans="1:8" ht="31.5">
      <c r="A334" s="2" t="s">
        <v>244</v>
      </c>
      <c r="B334" s="31" t="s">
        <v>202</v>
      </c>
      <c r="C334" s="31">
        <v>400</v>
      </c>
      <c r="D334" s="123" t="s">
        <v>153</v>
      </c>
      <c r="E334" s="123" t="s">
        <v>46</v>
      </c>
      <c r="F334" s="9">
        <f>SUM(Ведомственная!G387)</f>
        <v>7927.1</v>
      </c>
      <c r="G334" s="9">
        <f>SUM(Ведомственная!H387)</f>
        <v>6761.9</v>
      </c>
      <c r="H334" s="9">
        <f>SUM(Ведомственная!I387)</f>
        <v>12000</v>
      </c>
    </row>
    <row r="335" spans="1:8" ht="31.5" hidden="1">
      <c r="A335" s="2" t="s">
        <v>244</v>
      </c>
      <c r="B335" s="31" t="s">
        <v>202</v>
      </c>
      <c r="C335" s="31">
        <v>400</v>
      </c>
      <c r="D335" s="123" t="s">
        <v>154</v>
      </c>
      <c r="E335" s="123" t="s">
        <v>27</v>
      </c>
      <c r="F335" s="9">
        <f>SUM(Ведомственная!G535)</f>
        <v>0</v>
      </c>
      <c r="G335" s="9"/>
      <c r="H335" s="9"/>
    </row>
    <row r="336" spans="1:8">
      <c r="A336" s="122" t="s">
        <v>19</v>
      </c>
      <c r="B336" s="31" t="s">
        <v>202</v>
      </c>
      <c r="C336" s="31">
        <v>800</v>
      </c>
      <c r="D336" s="123" t="s">
        <v>27</v>
      </c>
      <c r="E336" s="123">
        <v>13</v>
      </c>
      <c r="F336" s="9">
        <f>SUM(Ведомственная!G107)</f>
        <v>20</v>
      </c>
      <c r="G336" s="9">
        <f>SUM(Ведомственная!H107)</f>
        <v>20</v>
      </c>
      <c r="H336" s="9">
        <f>SUM(Ведомственная!I107)</f>
        <v>20</v>
      </c>
    </row>
    <row r="337" spans="1:8">
      <c r="A337" s="2" t="s">
        <v>830</v>
      </c>
      <c r="B337" s="31" t="s">
        <v>855</v>
      </c>
      <c r="C337" s="4"/>
      <c r="D337" s="123"/>
      <c r="E337" s="123"/>
      <c r="F337" s="9">
        <f>SUM(F338)</f>
        <v>0</v>
      </c>
      <c r="G337" s="9">
        <f t="shared" ref="G337:H337" si="59">SUM(G338)</f>
        <v>0</v>
      </c>
      <c r="H337" s="9">
        <f t="shared" si="59"/>
        <v>0</v>
      </c>
    </row>
    <row r="338" spans="1:8" hidden="1">
      <c r="A338" s="2"/>
      <c r="B338" s="31" t="s">
        <v>854</v>
      </c>
      <c r="C338" s="4"/>
      <c r="D338" s="123"/>
      <c r="E338" s="123"/>
      <c r="F338" s="9">
        <f>SUM(F339)</f>
        <v>0</v>
      </c>
      <c r="G338" s="9">
        <f t="shared" ref="G338:H338" si="60">SUM(G339)</f>
        <v>0</v>
      </c>
      <c r="H338" s="9">
        <f t="shared" si="60"/>
        <v>0</v>
      </c>
    </row>
    <row r="339" spans="1:8" ht="31.5" hidden="1">
      <c r="A339" s="2" t="s">
        <v>44</v>
      </c>
      <c r="B339" s="31" t="s">
        <v>854</v>
      </c>
      <c r="C339" s="4" t="s">
        <v>81</v>
      </c>
      <c r="D339" s="123" t="s">
        <v>153</v>
      </c>
      <c r="E339" s="123" t="s">
        <v>46</v>
      </c>
      <c r="F339" s="9">
        <f>SUM(Ведомственная!G390)</f>
        <v>0</v>
      </c>
      <c r="G339" s="9">
        <f>SUM(Ведомственная!H390)</f>
        <v>0</v>
      </c>
      <c r="H339" s="9">
        <f>SUM(Ведомственная!I390)</f>
        <v>0</v>
      </c>
    </row>
    <row r="340" spans="1:8" ht="31.5" hidden="1">
      <c r="A340" s="122" t="s">
        <v>502</v>
      </c>
      <c r="B340" s="31" t="s">
        <v>214</v>
      </c>
      <c r="C340" s="31"/>
      <c r="D340" s="123"/>
      <c r="E340" s="123"/>
      <c r="F340" s="9">
        <f>SUM(F341)</f>
        <v>0</v>
      </c>
      <c r="G340" s="9">
        <f>SUM(G341)</f>
        <v>0</v>
      </c>
      <c r="H340" s="9">
        <f>SUM(H341)</f>
        <v>0</v>
      </c>
    </row>
    <row r="341" spans="1:8" ht="47.25" hidden="1">
      <c r="A341" s="122" t="s">
        <v>406</v>
      </c>
      <c r="B341" s="31" t="s">
        <v>521</v>
      </c>
      <c r="C341" s="31"/>
      <c r="D341" s="123"/>
      <c r="E341" s="123"/>
      <c r="F341" s="9">
        <f>SUM(F342:F345)</f>
        <v>0</v>
      </c>
      <c r="G341" s="9">
        <f t="shared" ref="G341:H341" si="61">SUM(G342:G345)</f>
        <v>0</v>
      </c>
      <c r="H341" s="9">
        <f t="shared" si="61"/>
        <v>0</v>
      </c>
    </row>
    <row r="342" spans="1:8" ht="29.25" hidden="1" customHeight="1">
      <c r="A342" s="122" t="s">
        <v>44</v>
      </c>
      <c r="B342" s="31" t="s">
        <v>521</v>
      </c>
      <c r="C342" s="31">
        <v>200</v>
      </c>
      <c r="D342" s="123" t="s">
        <v>27</v>
      </c>
      <c r="E342" s="123">
        <v>13</v>
      </c>
      <c r="F342" s="9">
        <f>SUM(Ведомственная!G110)</f>
        <v>0</v>
      </c>
      <c r="G342" s="9">
        <f>SUM(Ведомственная!H110)</f>
        <v>0</v>
      </c>
      <c r="H342" s="9">
        <f>SUM(Ведомственная!I110)</f>
        <v>0</v>
      </c>
    </row>
    <row r="343" spans="1:8" ht="29.25" hidden="1" customHeight="1">
      <c r="A343" s="122" t="s">
        <v>19</v>
      </c>
      <c r="B343" s="31" t="s">
        <v>521</v>
      </c>
      <c r="C343" s="31">
        <v>800</v>
      </c>
      <c r="D343" s="123" t="s">
        <v>27</v>
      </c>
      <c r="E343" s="123">
        <v>13</v>
      </c>
      <c r="F343" s="9">
        <f>SUM(Ведомственная!G111)</f>
        <v>0</v>
      </c>
      <c r="G343" s="9">
        <f>SUM(Ведомственная!H111)</f>
        <v>0</v>
      </c>
      <c r="H343" s="9">
        <f>SUM(Ведомственная!I111)</f>
        <v>0</v>
      </c>
    </row>
    <row r="344" spans="1:8" ht="29.25" hidden="1" customHeight="1">
      <c r="A344" s="122" t="s">
        <v>19</v>
      </c>
      <c r="B344" s="31" t="s">
        <v>521</v>
      </c>
      <c r="C344" s="31">
        <v>800</v>
      </c>
      <c r="D344" s="123" t="s">
        <v>10</v>
      </c>
      <c r="E344" s="123" t="s">
        <v>12</v>
      </c>
      <c r="F344" s="9">
        <f>SUM(Ведомственная!G199)</f>
        <v>0</v>
      </c>
      <c r="G344" s="9">
        <f>SUM(Ведомственная!H199)</f>
        <v>0</v>
      </c>
      <c r="H344" s="9">
        <f>SUM(Ведомственная!I199)</f>
        <v>0</v>
      </c>
    </row>
    <row r="345" spans="1:8" ht="29.25" hidden="1" customHeight="1">
      <c r="A345" s="122" t="s">
        <v>19</v>
      </c>
      <c r="B345" s="31" t="s">
        <v>521</v>
      </c>
      <c r="C345" s="31">
        <v>800</v>
      </c>
      <c r="D345" s="123" t="s">
        <v>153</v>
      </c>
      <c r="E345" s="123" t="s">
        <v>36</v>
      </c>
      <c r="F345" s="9">
        <f>SUM(Ведомственная!G324)</f>
        <v>0</v>
      </c>
      <c r="G345" s="9">
        <f>SUM(Ведомственная!H324)</f>
        <v>0</v>
      </c>
      <c r="H345" s="9">
        <f>SUM(Ведомственная!I324)</f>
        <v>0</v>
      </c>
    </row>
    <row r="346" spans="1:8" s="27" customFormat="1" ht="29.25" customHeight="1">
      <c r="A346" s="23" t="s">
        <v>781</v>
      </c>
      <c r="B346" s="29" t="s">
        <v>216</v>
      </c>
      <c r="C346" s="38"/>
      <c r="D346" s="38"/>
      <c r="E346" s="38"/>
      <c r="F346" s="10">
        <f>SUM(F347+F363)+F360</f>
        <v>99818.5</v>
      </c>
      <c r="G346" s="10">
        <f t="shared" ref="G346:H346" si="62">SUM(G347+G363)+G360</f>
        <v>56090.400000000001</v>
      </c>
      <c r="H346" s="10">
        <f t="shared" si="62"/>
        <v>68363.600000000006</v>
      </c>
    </row>
    <row r="347" spans="1:8" ht="31.5">
      <c r="A347" s="122" t="s">
        <v>325</v>
      </c>
      <c r="B347" s="31" t="s">
        <v>218</v>
      </c>
      <c r="C347" s="123"/>
      <c r="D347" s="123"/>
      <c r="E347" s="123"/>
      <c r="F347" s="9">
        <f>SUM(F348)+F358</f>
        <v>60228.100000000006</v>
      </c>
      <c r="G347" s="9">
        <f t="shared" ref="G347:H347" si="63">SUM(G348)+G358</f>
        <v>16500</v>
      </c>
      <c r="H347" s="9">
        <f t="shared" si="63"/>
        <v>16500</v>
      </c>
    </row>
    <row r="348" spans="1:8" ht="31.5">
      <c r="A348" s="122" t="s">
        <v>859</v>
      </c>
      <c r="B348" s="31" t="s">
        <v>671</v>
      </c>
      <c r="C348" s="123"/>
      <c r="D348" s="123"/>
      <c r="E348" s="123"/>
      <c r="F348" s="9">
        <f>SUM(F351)+F353+F349</f>
        <v>55300.800000000003</v>
      </c>
      <c r="G348" s="9">
        <f t="shared" ref="G348:H348" si="64">SUM(G351)+G353+G349</f>
        <v>0</v>
      </c>
      <c r="H348" s="9">
        <f t="shared" si="64"/>
        <v>0</v>
      </c>
    </row>
    <row r="349" spans="1:8" ht="47.25" hidden="1">
      <c r="A349" s="122" t="s">
        <v>675</v>
      </c>
      <c r="B349" s="31" t="s">
        <v>674</v>
      </c>
      <c r="C349" s="123"/>
      <c r="D349" s="123"/>
      <c r="E349" s="123"/>
      <c r="F349" s="9">
        <f>SUM(F350)</f>
        <v>12689.8</v>
      </c>
      <c r="G349" s="9">
        <f t="shared" ref="G349:H349" si="65">SUM(G350)</f>
        <v>0</v>
      </c>
      <c r="H349" s="9">
        <f t="shared" si="65"/>
        <v>0</v>
      </c>
    </row>
    <row r="350" spans="1:8" ht="31.5" hidden="1">
      <c r="A350" s="2" t="s">
        <v>244</v>
      </c>
      <c r="B350" s="31" t="s">
        <v>674</v>
      </c>
      <c r="C350" s="123" t="s">
        <v>225</v>
      </c>
      <c r="D350" s="123"/>
      <c r="E350" s="123"/>
      <c r="F350" s="9">
        <f>SUM(Ведомственная!G293)</f>
        <v>12689.8</v>
      </c>
      <c r="G350" s="9">
        <f>SUM(Ведомственная!H293)</f>
        <v>0</v>
      </c>
      <c r="H350" s="9">
        <f>SUM(Ведомственная!I293)</f>
        <v>0</v>
      </c>
    </row>
    <row r="351" spans="1:8" ht="31.5" hidden="1">
      <c r="A351" s="122" t="s">
        <v>669</v>
      </c>
      <c r="B351" s="31" t="s">
        <v>670</v>
      </c>
      <c r="C351" s="123"/>
      <c r="D351" s="123"/>
      <c r="E351" s="123"/>
      <c r="F351" s="9">
        <f>SUM(F352)</f>
        <v>42555.8</v>
      </c>
      <c r="G351" s="9">
        <f>SUM(G352)</f>
        <v>0</v>
      </c>
      <c r="H351" s="9">
        <f>SUM(H352)</f>
        <v>0</v>
      </c>
    </row>
    <row r="352" spans="1:8" ht="31.5" hidden="1">
      <c r="A352" s="2" t="s">
        <v>244</v>
      </c>
      <c r="B352" s="31" t="s">
        <v>670</v>
      </c>
      <c r="C352" s="123" t="s">
        <v>225</v>
      </c>
      <c r="D352" s="123" t="s">
        <v>153</v>
      </c>
      <c r="E352" s="123" t="s">
        <v>27</v>
      </c>
      <c r="F352" s="9">
        <f>SUM(Ведомственная!G295)</f>
        <v>42555.8</v>
      </c>
      <c r="G352" s="9">
        <f>SUM(Ведомственная!H295)</f>
        <v>0</v>
      </c>
      <c r="H352" s="9">
        <f>SUM(Ведомственная!I295)</f>
        <v>0</v>
      </c>
    </row>
    <row r="353" spans="1:8" ht="31.5">
      <c r="A353" s="122" t="s">
        <v>956</v>
      </c>
      <c r="B353" s="31" t="s">
        <v>692</v>
      </c>
      <c r="C353" s="123"/>
      <c r="D353" s="123"/>
      <c r="E353" s="123"/>
      <c r="F353" s="9">
        <f>SUM(F354)</f>
        <v>55.2</v>
      </c>
      <c r="G353" s="9">
        <f>SUM(G354)</f>
        <v>0</v>
      </c>
      <c r="H353" s="9">
        <f>SUM(H354)</f>
        <v>0</v>
      </c>
    </row>
    <row r="354" spans="1:8" ht="31.5">
      <c r="A354" s="2" t="s">
        <v>244</v>
      </c>
      <c r="B354" s="31" t="s">
        <v>692</v>
      </c>
      <c r="C354" s="123" t="s">
        <v>225</v>
      </c>
      <c r="D354" s="123" t="s">
        <v>153</v>
      </c>
      <c r="E354" s="123" t="s">
        <v>27</v>
      </c>
      <c r="F354" s="9">
        <f>SUM(Ведомственная!G297)</f>
        <v>55.2</v>
      </c>
      <c r="G354" s="9">
        <f>SUM(Ведомственная!H297)</f>
        <v>0</v>
      </c>
      <c r="H354" s="9">
        <f>SUM(Ведомственная!I297)</f>
        <v>0</v>
      </c>
    </row>
    <row r="355" spans="1:8" ht="31.5" hidden="1">
      <c r="A355" s="2" t="s">
        <v>326</v>
      </c>
      <c r="B355" s="123" t="s">
        <v>327</v>
      </c>
      <c r="C355" s="123"/>
      <c r="D355" s="123"/>
      <c r="E355" s="123"/>
      <c r="F355" s="9">
        <f>SUM(F356)</f>
        <v>0</v>
      </c>
      <c r="G355" s="9">
        <f>SUM(G356)</f>
        <v>0</v>
      </c>
      <c r="H355" s="9">
        <f>SUM(H356)</f>
        <v>0</v>
      </c>
    </row>
    <row r="356" spans="1:8" ht="31.5" hidden="1">
      <c r="A356" s="2" t="s">
        <v>244</v>
      </c>
      <c r="B356" s="123" t="s">
        <v>327</v>
      </c>
      <c r="C356" s="123" t="s">
        <v>225</v>
      </c>
      <c r="D356" s="123" t="s">
        <v>153</v>
      </c>
      <c r="E356" s="123" t="s">
        <v>153</v>
      </c>
      <c r="F356" s="9"/>
      <c r="G356" s="9"/>
      <c r="H356" s="9"/>
    </row>
    <row r="357" spans="1:8" ht="32.25" hidden="1" customHeight="1">
      <c r="A357" s="2" t="s">
        <v>244</v>
      </c>
      <c r="B357" s="31" t="s">
        <v>224</v>
      </c>
      <c r="C357" s="31">
        <v>400</v>
      </c>
      <c r="D357" s="123" t="s">
        <v>24</v>
      </c>
      <c r="E357" s="123" t="s">
        <v>68</v>
      </c>
      <c r="F357" s="9"/>
      <c r="G357" s="9"/>
      <c r="H357" s="9"/>
    </row>
    <row r="358" spans="1:8" ht="32.25" customHeight="1">
      <c r="A358" s="34" t="s">
        <v>28</v>
      </c>
      <c r="B358" s="123" t="s">
        <v>569</v>
      </c>
      <c r="C358" s="31"/>
      <c r="D358" s="123"/>
      <c r="E358" s="123"/>
      <c r="F358" s="9">
        <f>SUM(F359)</f>
        <v>4927.3</v>
      </c>
      <c r="G358" s="9">
        <f>SUM(G359)</f>
        <v>16500</v>
      </c>
      <c r="H358" s="9">
        <f>SUM(H359)</f>
        <v>16500</v>
      </c>
    </row>
    <row r="359" spans="1:8" ht="32.25" customHeight="1">
      <c r="A359" s="2" t="s">
        <v>44</v>
      </c>
      <c r="B359" s="123" t="s">
        <v>569</v>
      </c>
      <c r="C359" s="31">
        <v>200</v>
      </c>
      <c r="D359" s="123" t="s">
        <v>153</v>
      </c>
      <c r="E359" s="123" t="s">
        <v>27</v>
      </c>
      <c r="F359" s="9">
        <f>SUM(Ведомственная!G437)</f>
        <v>4927.3</v>
      </c>
      <c r="G359" s="9">
        <f>SUM(Ведомственная!H437)</f>
        <v>16500</v>
      </c>
      <c r="H359" s="9">
        <f>SUM(Ведомственная!I437)</f>
        <v>16500</v>
      </c>
    </row>
    <row r="360" spans="1:8" ht="141.75" hidden="1">
      <c r="A360" s="122" t="s">
        <v>861</v>
      </c>
      <c r="B360" s="31" t="s">
        <v>224</v>
      </c>
      <c r="C360" s="37"/>
      <c r="D360" s="123"/>
      <c r="E360" s="123"/>
      <c r="F360" s="9">
        <f>SUM(F362)</f>
        <v>0</v>
      </c>
      <c r="G360" s="9">
        <f t="shared" ref="G360:H360" si="66">SUM(G362)</f>
        <v>0</v>
      </c>
      <c r="H360" s="9">
        <f t="shared" si="66"/>
        <v>0</v>
      </c>
    </row>
    <row r="361" spans="1:8" hidden="1">
      <c r="A361" s="34" t="s">
        <v>28</v>
      </c>
      <c r="B361" s="31" t="s">
        <v>772</v>
      </c>
      <c r="C361" s="37"/>
      <c r="D361" s="123"/>
      <c r="E361" s="123"/>
      <c r="F361" s="9">
        <f>SUM(F362)</f>
        <v>0</v>
      </c>
      <c r="G361" s="9">
        <f t="shared" ref="G361:H361" si="67">SUM(G362)</f>
        <v>0</v>
      </c>
      <c r="H361" s="9">
        <f t="shared" si="67"/>
        <v>0</v>
      </c>
    </row>
    <row r="362" spans="1:8" ht="32.25" hidden="1" customHeight="1">
      <c r="A362" s="2" t="s">
        <v>244</v>
      </c>
      <c r="B362" s="31" t="s">
        <v>772</v>
      </c>
      <c r="C362" s="31">
        <v>400</v>
      </c>
      <c r="D362" s="123" t="s">
        <v>24</v>
      </c>
      <c r="E362" s="123" t="s">
        <v>68</v>
      </c>
      <c r="F362" s="9">
        <f>SUM(Ведомственная!G522)</f>
        <v>0</v>
      </c>
      <c r="G362" s="9">
        <f>SUM(Ведомственная!H522)</f>
        <v>0</v>
      </c>
      <c r="H362" s="9">
        <f>SUM(Ведомственная!I522)</f>
        <v>0</v>
      </c>
    </row>
    <row r="363" spans="1:8" ht="63">
      <c r="A363" s="122" t="s">
        <v>321</v>
      </c>
      <c r="B363" s="31" t="s">
        <v>324</v>
      </c>
      <c r="C363" s="31"/>
      <c r="D363" s="123"/>
      <c r="E363" s="123"/>
      <c r="F363" s="9">
        <f>SUM(F364+F366)</f>
        <v>39590.400000000001</v>
      </c>
      <c r="G363" s="9">
        <f>SUM(G364+G366)</f>
        <v>39590.400000000001</v>
      </c>
      <c r="H363" s="9">
        <f>SUM(H364+H366)</f>
        <v>51863.6</v>
      </c>
    </row>
    <row r="364" spans="1:8">
      <c r="A364" s="2" t="s">
        <v>476</v>
      </c>
      <c r="B364" s="31" t="s">
        <v>445</v>
      </c>
      <c r="C364" s="31"/>
      <c r="D364" s="123"/>
      <c r="E364" s="123"/>
      <c r="F364" s="9">
        <f>SUM(F365)</f>
        <v>39590.400000000001</v>
      </c>
      <c r="G364" s="9">
        <f>SUM(G365)</f>
        <v>39590.400000000001</v>
      </c>
      <c r="H364" s="9">
        <f>SUM(H365)</f>
        <v>51863.6</v>
      </c>
    </row>
    <row r="365" spans="1:8" ht="31.5">
      <c r="A365" s="2" t="s">
        <v>244</v>
      </c>
      <c r="B365" s="31" t="s">
        <v>445</v>
      </c>
      <c r="C365" s="31">
        <v>400</v>
      </c>
      <c r="D365" s="123" t="s">
        <v>24</v>
      </c>
      <c r="E365" s="123" t="s">
        <v>10</v>
      </c>
      <c r="F365" s="9">
        <f>SUM(Ведомственная!G515)</f>
        <v>39590.400000000001</v>
      </c>
      <c r="G365" s="9">
        <f>SUM(Ведомственная!H515)</f>
        <v>39590.400000000001</v>
      </c>
      <c r="H365" s="9">
        <f>SUM(Ведомственная!I515)</f>
        <v>51863.6</v>
      </c>
    </row>
    <row r="366" spans="1:8" ht="47.25" hidden="1">
      <c r="A366" s="122" t="s">
        <v>226</v>
      </c>
      <c r="B366" s="123" t="s">
        <v>446</v>
      </c>
      <c r="C366" s="31"/>
      <c r="D366" s="123"/>
      <c r="E366" s="123"/>
      <c r="F366" s="9">
        <f>SUM(F367)</f>
        <v>0</v>
      </c>
      <c r="G366" s="9">
        <f>SUM(G367)</f>
        <v>0</v>
      </c>
      <c r="H366" s="9">
        <f>SUM(H367)</f>
        <v>0</v>
      </c>
    </row>
    <row r="367" spans="1:8" ht="31.5" hidden="1">
      <c r="A367" s="2" t="s">
        <v>244</v>
      </c>
      <c r="B367" s="123" t="s">
        <v>446</v>
      </c>
      <c r="C367" s="123" t="s">
        <v>225</v>
      </c>
      <c r="D367" s="123" t="s">
        <v>24</v>
      </c>
      <c r="E367" s="123" t="s">
        <v>10</v>
      </c>
      <c r="F367" s="9">
        <f>SUM(Ведомственная!G517)</f>
        <v>0</v>
      </c>
      <c r="G367" s="9">
        <f>SUM(Ведомственная!H517)</f>
        <v>0</v>
      </c>
      <c r="H367" s="9">
        <f>SUM(Ведомственная!I517)</f>
        <v>0</v>
      </c>
    </row>
    <row r="368" spans="1:8" s="27" customFormat="1" ht="31.5">
      <c r="A368" s="23" t="s">
        <v>525</v>
      </c>
      <c r="B368" s="38" t="s">
        <v>203</v>
      </c>
      <c r="C368" s="38"/>
      <c r="D368" s="38"/>
      <c r="E368" s="38"/>
      <c r="F368" s="10">
        <f>SUM(F369+F372)</f>
        <v>178</v>
      </c>
      <c r="G368" s="10">
        <f t="shared" ref="G368:H368" si="68">SUM(G369+G372)</f>
        <v>178</v>
      </c>
      <c r="H368" s="10">
        <f t="shared" si="68"/>
        <v>178</v>
      </c>
    </row>
    <row r="369" spans="1:8" ht="31.5">
      <c r="A369" s="122" t="s">
        <v>767</v>
      </c>
      <c r="B369" s="123" t="s">
        <v>765</v>
      </c>
      <c r="C369" s="123"/>
      <c r="D369" s="123"/>
      <c r="E369" s="123"/>
      <c r="F369" s="9">
        <f>SUM(Ведомственная!G1104)</f>
        <v>67</v>
      </c>
      <c r="G369" s="9">
        <f>SUM(Ведомственная!H1104)</f>
        <v>67</v>
      </c>
      <c r="H369" s="9">
        <f>SUM(Ведомственная!I1104)</f>
        <v>67</v>
      </c>
    </row>
    <row r="370" spans="1:8">
      <c r="A370" s="122" t="s">
        <v>28</v>
      </c>
      <c r="B370" s="123" t="s">
        <v>766</v>
      </c>
      <c r="C370" s="123"/>
      <c r="D370" s="123"/>
      <c r="E370" s="123"/>
      <c r="F370" s="9">
        <f>SUM(Ведомственная!G1105)</f>
        <v>67</v>
      </c>
      <c r="G370" s="9">
        <f>SUM(Ведомственная!H1105)</f>
        <v>67</v>
      </c>
      <c r="H370" s="9">
        <f>SUM(Ведомственная!I1105)</f>
        <v>67</v>
      </c>
    </row>
    <row r="371" spans="1:8" ht="31.5">
      <c r="A371" s="122" t="s">
        <v>44</v>
      </c>
      <c r="B371" s="123" t="s">
        <v>766</v>
      </c>
      <c r="C371" s="123" t="s">
        <v>81</v>
      </c>
      <c r="D371" s="123" t="s">
        <v>103</v>
      </c>
      <c r="E371" s="123" t="s">
        <v>103</v>
      </c>
      <c r="F371" s="9">
        <f>SUM(Ведомственная!G1106)</f>
        <v>67</v>
      </c>
      <c r="G371" s="9">
        <f>SUM(Ведомственная!H1106)</f>
        <v>67</v>
      </c>
      <c r="H371" s="9">
        <f>SUM(Ведомственная!I1106)</f>
        <v>67</v>
      </c>
    </row>
    <row r="372" spans="1:8" ht="47.25">
      <c r="A372" s="122" t="s">
        <v>770</v>
      </c>
      <c r="B372" s="123" t="s">
        <v>768</v>
      </c>
      <c r="C372" s="123"/>
      <c r="D372" s="123"/>
      <c r="E372" s="123"/>
      <c r="F372" s="9">
        <f>SUM(Ведомственная!G1107)</f>
        <v>111</v>
      </c>
      <c r="G372" s="9">
        <f>SUM(Ведомственная!H1107)</f>
        <v>111</v>
      </c>
      <c r="H372" s="9">
        <f>SUM(Ведомственная!I1107)</f>
        <v>111</v>
      </c>
    </row>
    <row r="373" spans="1:8">
      <c r="A373" s="122" t="s">
        <v>28</v>
      </c>
      <c r="B373" s="123" t="s">
        <v>769</v>
      </c>
      <c r="C373" s="123"/>
      <c r="D373" s="123"/>
      <c r="E373" s="123"/>
      <c r="F373" s="9">
        <f>SUM(Ведомственная!G1108)</f>
        <v>111</v>
      </c>
      <c r="G373" s="9">
        <f>SUM(Ведомственная!H1108)</f>
        <v>111</v>
      </c>
      <c r="H373" s="9">
        <f>SUM(Ведомственная!I1108)</f>
        <v>111</v>
      </c>
    </row>
    <row r="374" spans="1:8" ht="31.5">
      <c r="A374" s="33" t="s">
        <v>44</v>
      </c>
      <c r="B374" s="123" t="s">
        <v>769</v>
      </c>
      <c r="C374" s="123" t="s">
        <v>81</v>
      </c>
      <c r="D374" s="123" t="s">
        <v>103</v>
      </c>
      <c r="E374" s="123" t="s">
        <v>103</v>
      </c>
      <c r="F374" s="9">
        <f>SUM(Ведомственная!G1109)</f>
        <v>111</v>
      </c>
      <c r="G374" s="9">
        <f>SUM(Ведомственная!H1109)</f>
        <v>111</v>
      </c>
      <c r="H374" s="9">
        <f>SUM(Ведомственная!I1109)</f>
        <v>111</v>
      </c>
    </row>
    <row r="375" spans="1:8" ht="63">
      <c r="A375" s="23" t="s">
        <v>576</v>
      </c>
      <c r="B375" s="38" t="s">
        <v>575</v>
      </c>
      <c r="C375" s="123"/>
      <c r="D375" s="123"/>
      <c r="E375" s="123"/>
      <c r="F375" s="10">
        <f>SUM(F376+F385)+F384+F389</f>
        <v>4609.8999999999996</v>
      </c>
      <c r="G375" s="10">
        <f>SUM(G376+G385)+G384+G389</f>
        <v>0</v>
      </c>
      <c r="H375" s="10">
        <f>SUM(H376+H385)+H384+H389</f>
        <v>8224.7999999999993</v>
      </c>
    </row>
    <row r="376" spans="1:8">
      <c r="A376" s="122" t="s">
        <v>28</v>
      </c>
      <c r="B376" s="4" t="s">
        <v>577</v>
      </c>
      <c r="C376" s="123"/>
      <c r="D376" s="123"/>
      <c r="E376" s="123"/>
      <c r="F376" s="9">
        <f>SUM(F378+F380)+F377</f>
        <v>4609.8999999999996</v>
      </c>
      <c r="G376" s="9">
        <f t="shared" ref="G376:H376" si="69">SUM(G378+G380)+G377</f>
        <v>0</v>
      </c>
      <c r="H376" s="9">
        <f t="shared" si="69"/>
        <v>8224.7999999999993</v>
      </c>
    </row>
    <row r="377" spans="1:8" ht="31.5">
      <c r="A377" s="33" t="s">
        <v>44</v>
      </c>
      <c r="B377" s="4" t="s">
        <v>577</v>
      </c>
      <c r="C377" s="123" t="s">
        <v>81</v>
      </c>
      <c r="D377" s="123"/>
      <c r="E377" s="123"/>
      <c r="F377" s="9">
        <f>SUM(Ведомственная!G499)</f>
        <v>2480</v>
      </c>
      <c r="G377" s="9">
        <f>SUM(Ведомственная!H499)</f>
        <v>0</v>
      </c>
      <c r="H377" s="9">
        <f>SUM(Ведомственная!I499)</f>
        <v>0</v>
      </c>
    </row>
    <row r="378" spans="1:8" hidden="1">
      <c r="A378" s="122" t="s">
        <v>116</v>
      </c>
      <c r="B378" s="4" t="s">
        <v>578</v>
      </c>
      <c r="C378" s="123"/>
      <c r="D378" s="123"/>
      <c r="E378" s="123"/>
      <c r="F378" s="9">
        <f t="shared" ref="F378:H378" si="70">SUM(F379)</f>
        <v>0</v>
      </c>
      <c r="G378" s="9">
        <f t="shared" si="70"/>
        <v>0</v>
      </c>
      <c r="H378" s="9">
        <f t="shared" si="70"/>
        <v>0</v>
      </c>
    </row>
    <row r="379" spans="1:8" ht="31.5" hidden="1">
      <c r="A379" s="122" t="s">
        <v>44</v>
      </c>
      <c r="B379" s="4" t="s">
        <v>578</v>
      </c>
      <c r="C379" s="123" t="s">
        <v>81</v>
      </c>
      <c r="D379" s="123" t="s">
        <v>12</v>
      </c>
      <c r="E379" s="123" t="s">
        <v>27</v>
      </c>
      <c r="F379" s="9">
        <f>SUM(Ведомственная!G1284)</f>
        <v>0</v>
      </c>
      <c r="G379" s="9">
        <f>SUM(Ведомственная!H1284)</f>
        <v>0</v>
      </c>
      <c r="H379" s="9">
        <f>SUM(Ведомственная!I1284)</f>
        <v>0</v>
      </c>
    </row>
    <row r="380" spans="1:8" ht="63">
      <c r="A380" s="122" t="s">
        <v>751</v>
      </c>
      <c r="B380" s="4" t="s">
        <v>816</v>
      </c>
      <c r="C380" s="4"/>
      <c r="D380" s="123"/>
      <c r="E380" s="123"/>
      <c r="F380" s="9">
        <f>SUM(F381:F382)</f>
        <v>2129.9</v>
      </c>
      <c r="G380" s="9">
        <f t="shared" ref="G380:H380" si="71">SUM(G381:G382)</f>
        <v>0</v>
      </c>
      <c r="H380" s="9">
        <f t="shared" si="71"/>
        <v>8224.7999999999993</v>
      </c>
    </row>
    <row r="381" spans="1:8" ht="31.5">
      <c r="A381" s="33" t="s">
        <v>44</v>
      </c>
      <c r="B381" s="4" t="s">
        <v>816</v>
      </c>
      <c r="C381" s="4" t="s">
        <v>112</v>
      </c>
      <c r="D381" s="123" t="s">
        <v>12</v>
      </c>
      <c r="E381" s="123" t="s">
        <v>27</v>
      </c>
      <c r="F381" s="9">
        <f>SUM(Ведомственная!G1286)</f>
        <v>0</v>
      </c>
      <c r="G381" s="9">
        <f>SUM(Ведомственная!H1286)</f>
        <v>0</v>
      </c>
      <c r="H381" s="9">
        <f>SUM(Ведомственная!I1286)</f>
        <v>0</v>
      </c>
    </row>
    <row r="382" spans="1:8" ht="31.5">
      <c r="A382" s="122" t="s">
        <v>111</v>
      </c>
      <c r="B382" s="4" t="s">
        <v>816</v>
      </c>
      <c r="C382" s="4" t="s">
        <v>112</v>
      </c>
      <c r="D382" s="123" t="s">
        <v>12</v>
      </c>
      <c r="E382" s="123" t="s">
        <v>27</v>
      </c>
      <c r="F382" s="9">
        <f>SUM(Ведомственная!G1287)</f>
        <v>2129.9</v>
      </c>
      <c r="G382" s="9">
        <f>SUM(Ведомственная!H1287)</f>
        <v>0</v>
      </c>
      <c r="H382" s="9">
        <f>SUM(Ведомственная!I1287)</f>
        <v>8224.7999999999993</v>
      </c>
    </row>
    <row r="383" spans="1:8" ht="31.5">
      <c r="A383" s="122" t="s">
        <v>243</v>
      </c>
      <c r="B383" s="123" t="s">
        <v>810</v>
      </c>
      <c r="C383" s="4"/>
      <c r="D383" s="123"/>
      <c r="E383" s="123"/>
      <c r="F383" s="9">
        <f>SUM(F384)</f>
        <v>0</v>
      </c>
      <c r="G383" s="9">
        <f>SUM(G384)</f>
        <v>0</v>
      </c>
      <c r="H383" s="9">
        <f>SUM(H384)</f>
        <v>0</v>
      </c>
    </row>
    <row r="384" spans="1:8" ht="31.5">
      <c r="A384" s="122" t="s">
        <v>244</v>
      </c>
      <c r="B384" s="123" t="s">
        <v>810</v>
      </c>
      <c r="C384" s="4" t="s">
        <v>225</v>
      </c>
      <c r="D384" s="123" t="s">
        <v>12</v>
      </c>
      <c r="E384" s="123" t="s">
        <v>27</v>
      </c>
      <c r="F384" s="9">
        <f>SUM(Ведомственная!G501)</f>
        <v>0</v>
      </c>
      <c r="G384" s="9">
        <f>SUM(Ведомственная!H501)</f>
        <v>0</v>
      </c>
      <c r="H384" s="9">
        <f>SUM(Ведомственная!I501)</f>
        <v>0</v>
      </c>
    </row>
    <row r="385" spans="1:8" hidden="1">
      <c r="A385" s="122" t="s">
        <v>136</v>
      </c>
      <c r="B385" s="4" t="s">
        <v>579</v>
      </c>
      <c r="C385" s="123"/>
      <c r="D385" s="123"/>
      <c r="E385" s="123"/>
      <c r="F385" s="9">
        <f t="shared" ref="F385:H387" si="72">SUM(F386)</f>
        <v>0</v>
      </c>
      <c r="G385" s="9">
        <f t="shared" si="72"/>
        <v>0</v>
      </c>
      <c r="H385" s="9">
        <f t="shared" si="72"/>
        <v>0</v>
      </c>
    </row>
    <row r="386" spans="1:8" ht="31.5" hidden="1">
      <c r="A386" s="122" t="s">
        <v>236</v>
      </c>
      <c r="B386" s="4" t="s">
        <v>580</v>
      </c>
      <c r="C386" s="123"/>
      <c r="D386" s="123"/>
      <c r="E386" s="123"/>
      <c r="F386" s="9">
        <f t="shared" si="72"/>
        <v>0</v>
      </c>
      <c r="G386" s="9">
        <f t="shared" si="72"/>
        <v>0</v>
      </c>
      <c r="H386" s="9">
        <f t="shared" si="72"/>
        <v>0</v>
      </c>
    </row>
    <row r="387" spans="1:8" hidden="1">
      <c r="A387" s="122" t="s">
        <v>129</v>
      </c>
      <c r="B387" s="4" t="s">
        <v>581</v>
      </c>
      <c r="C387" s="123"/>
      <c r="D387" s="123"/>
      <c r="E387" s="123"/>
      <c r="F387" s="9">
        <f t="shared" si="72"/>
        <v>0</v>
      </c>
      <c r="G387" s="9">
        <f t="shared" si="72"/>
        <v>0</v>
      </c>
      <c r="H387" s="9">
        <f t="shared" si="72"/>
        <v>0</v>
      </c>
    </row>
    <row r="388" spans="1:8" ht="31.5" hidden="1">
      <c r="A388" s="122" t="s">
        <v>111</v>
      </c>
      <c r="B388" s="4" t="s">
        <v>581</v>
      </c>
      <c r="C388" s="123" t="s">
        <v>112</v>
      </c>
      <c r="D388" s="123" t="s">
        <v>12</v>
      </c>
      <c r="E388" s="123" t="s">
        <v>27</v>
      </c>
      <c r="F388" s="9">
        <f>SUM(Ведомственная!G1291)</f>
        <v>0</v>
      </c>
      <c r="G388" s="9">
        <f>SUM(Ведомственная!H1291)</f>
        <v>0</v>
      </c>
      <c r="H388" s="9">
        <f>SUM(Ведомственная!I1291)</f>
        <v>0</v>
      </c>
    </row>
    <row r="389" spans="1:8">
      <c r="A389" s="122" t="s">
        <v>685</v>
      </c>
      <c r="B389" s="4" t="s">
        <v>818</v>
      </c>
      <c r="C389" s="123"/>
      <c r="D389" s="123"/>
      <c r="E389" s="123"/>
      <c r="F389" s="9">
        <f>SUM(F390)</f>
        <v>0</v>
      </c>
      <c r="G389" s="9">
        <f t="shared" ref="G389:H389" si="73">SUM(G390)</f>
        <v>0</v>
      </c>
      <c r="H389" s="9">
        <f t="shared" si="73"/>
        <v>0</v>
      </c>
    </row>
    <row r="390" spans="1:8">
      <c r="A390" s="122" t="s">
        <v>817</v>
      </c>
      <c r="B390" s="4" t="s">
        <v>819</v>
      </c>
      <c r="C390" s="123"/>
      <c r="D390" s="123"/>
      <c r="E390" s="123"/>
      <c r="F390" s="9">
        <f>SUM(F391)</f>
        <v>0</v>
      </c>
      <c r="G390" s="9">
        <f t="shared" ref="G390:H390" si="74">SUM(G391)</f>
        <v>0</v>
      </c>
      <c r="H390" s="9">
        <f t="shared" si="74"/>
        <v>0</v>
      </c>
    </row>
    <row r="391" spans="1:8" ht="31.5">
      <c r="A391" s="122" t="s">
        <v>111</v>
      </c>
      <c r="B391" s="4" t="s">
        <v>819</v>
      </c>
      <c r="C391" s="123" t="s">
        <v>112</v>
      </c>
      <c r="D391" s="123" t="s">
        <v>12</v>
      </c>
      <c r="E391" s="123" t="s">
        <v>27</v>
      </c>
      <c r="F391" s="9">
        <f>SUM(Ведомственная!G1294)</f>
        <v>0</v>
      </c>
      <c r="G391" s="9">
        <f>SUM(Ведомственная!H1294)</f>
        <v>0</v>
      </c>
      <c r="H391" s="9">
        <f>SUM(Ведомственная!I1294)</f>
        <v>0</v>
      </c>
    </row>
    <row r="392" spans="1:8" ht="47.25">
      <c r="A392" s="23" t="s">
        <v>526</v>
      </c>
      <c r="B392" s="38" t="s">
        <v>303</v>
      </c>
      <c r="C392" s="38"/>
      <c r="D392" s="38"/>
      <c r="E392" s="38"/>
      <c r="F392" s="10">
        <f t="shared" ref="F392:H394" si="75">F393</f>
        <v>178.5</v>
      </c>
      <c r="G392" s="10">
        <f t="shared" si="75"/>
        <v>178.5</v>
      </c>
      <c r="H392" s="10">
        <f t="shared" si="75"/>
        <v>178.5</v>
      </c>
    </row>
    <row r="393" spans="1:8">
      <c r="A393" s="122" t="s">
        <v>28</v>
      </c>
      <c r="B393" s="123" t="s">
        <v>304</v>
      </c>
      <c r="C393" s="123"/>
      <c r="D393" s="123"/>
      <c r="E393" s="123"/>
      <c r="F393" s="9">
        <f t="shared" si="75"/>
        <v>178.5</v>
      </c>
      <c r="G393" s="9">
        <f t="shared" si="75"/>
        <v>178.5</v>
      </c>
      <c r="H393" s="9">
        <f t="shared" si="75"/>
        <v>178.5</v>
      </c>
    </row>
    <row r="394" spans="1:8">
      <c r="A394" s="33" t="s">
        <v>138</v>
      </c>
      <c r="B394" s="123" t="s">
        <v>305</v>
      </c>
      <c r="C394" s="123"/>
      <c r="D394" s="123"/>
      <c r="E394" s="123"/>
      <c r="F394" s="9">
        <f t="shared" si="75"/>
        <v>178.5</v>
      </c>
      <c r="G394" s="9">
        <f t="shared" si="75"/>
        <v>178.5</v>
      </c>
      <c r="H394" s="9">
        <f t="shared" si="75"/>
        <v>178.5</v>
      </c>
    </row>
    <row r="395" spans="1:8" ht="31.5">
      <c r="A395" s="122" t="s">
        <v>44</v>
      </c>
      <c r="B395" s="123" t="s">
        <v>305</v>
      </c>
      <c r="C395" s="123" t="s">
        <v>81</v>
      </c>
      <c r="D395" s="123" t="s">
        <v>103</v>
      </c>
      <c r="E395" s="123" t="s">
        <v>103</v>
      </c>
      <c r="F395" s="9">
        <f>SUM(Ведомственная!G1112)</f>
        <v>178.5</v>
      </c>
      <c r="G395" s="9">
        <f>SUM(Ведомственная!H1112)</f>
        <v>178.5</v>
      </c>
      <c r="H395" s="9">
        <f>SUM(Ведомственная!I1112)</f>
        <v>178.5</v>
      </c>
    </row>
    <row r="396" spans="1:8" ht="31.5">
      <c r="A396" s="23" t="s">
        <v>534</v>
      </c>
      <c r="B396" s="24" t="s">
        <v>105</v>
      </c>
      <c r="C396" s="24"/>
      <c r="D396" s="24"/>
      <c r="E396" s="24"/>
      <c r="F396" s="26">
        <f>F397+F409+F413+F419+F424+F453+F511</f>
        <v>339730.89999999997</v>
      </c>
      <c r="G396" s="26">
        <f>G397+G409+G413+G419+G424+G453+G511</f>
        <v>319258.3</v>
      </c>
      <c r="H396" s="26">
        <f>H397+H409+H413+H419+H424+H453+H511</f>
        <v>323471.59999999998</v>
      </c>
    </row>
    <row r="397" spans="1:8">
      <c r="A397" s="122" t="s">
        <v>113</v>
      </c>
      <c r="B397" s="4" t="s">
        <v>114</v>
      </c>
      <c r="C397" s="4"/>
      <c r="D397" s="4"/>
      <c r="E397" s="4"/>
      <c r="F397" s="7">
        <f>F398+F404+F401</f>
        <v>79485.600000000006</v>
      </c>
      <c r="G397" s="7">
        <f>G398+G404+G401</f>
        <v>81881.399999999994</v>
      </c>
      <c r="H397" s="7">
        <f>H398+H404+H401</f>
        <v>83256.5</v>
      </c>
    </row>
    <row r="398" spans="1:8" ht="47.25">
      <c r="A398" s="122" t="s">
        <v>22</v>
      </c>
      <c r="B398" s="4" t="s">
        <v>115</v>
      </c>
      <c r="C398" s="4"/>
      <c r="D398" s="4"/>
      <c r="E398" s="4"/>
      <c r="F398" s="7">
        <f t="shared" ref="F398:H399" si="76">F399</f>
        <v>54519.9</v>
      </c>
      <c r="G398" s="7">
        <f t="shared" si="76"/>
        <v>56979.4</v>
      </c>
      <c r="H398" s="7">
        <f t="shared" si="76"/>
        <v>57209.5</v>
      </c>
    </row>
    <row r="399" spans="1:8">
      <c r="A399" s="122" t="s">
        <v>116</v>
      </c>
      <c r="B399" s="4" t="s">
        <v>117</v>
      </c>
      <c r="C399" s="4"/>
      <c r="D399" s="4"/>
      <c r="E399" s="4"/>
      <c r="F399" s="7">
        <f t="shared" si="76"/>
        <v>54519.9</v>
      </c>
      <c r="G399" s="7">
        <f t="shared" si="76"/>
        <v>56979.4</v>
      </c>
      <c r="H399" s="7">
        <f t="shared" si="76"/>
        <v>57209.5</v>
      </c>
    </row>
    <row r="400" spans="1:8" ht="31.5">
      <c r="A400" s="122" t="s">
        <v>111</v>
      </c>
      <c r="B400" s="4" t="s">
        <v>117</v>
      </c>
      <c r="C400" s="4" t="s">
        <v>112</v>
      </c>
      <c r="D400" s="4" t="s">
        <v>12</v>
      </c>
      <c r="E400" s="4" t="s">
        <v>27</v>
      </c>
      <c r="F400" s="7">
        <f>SUM(Ведомственная!G1299)</f>
        <v>54519.9</v>
      </c>
      <c r="G400" s="7">
        <f>SUM(Ведомственная!H1299)</f>
        <v>56979.4</v>
      </c>
      <c r="H400" s="7">
        <f>SUM(Ведомственная!I1299)</f>
        <v>57209.5</v>
      </c>
    </row>
    <row r="401" spans="1:8" hidden="1">
      <c r="A401" s="122" t="s">
        <v>136</v>
      </c>
      <c r="B401" s="4" t="s">
        <v>481</v>
      </c>
      <c r="C401" s="4"/>
      <c r="D401" s="4"/>
      <c r="E401" s="4"/>
      <c r="F401" s="7">
        <f t="shared" ref="F401:H402" si="77">SUM(F402)</f>
        <v>0</v>
      </c>
      <c r="G401" s="7">
        <f t="shared" si="77"/>
        <v>0</v>
      </c>
      <c r="H401" s="7">
        <f t="shared" si="77"/>
        <v>0</v>
      </c>
    </row>
    <row r="402" spans="1:8" ht="31.5" hidden="1">
      <c r="A402" s="122" t="s">
        <v>297</v>
      </c>
      <c r="B402" s="4" t="s">
        <v>483</v>
      </c>
      <c r="C402" s="4"/>
      <c r="D402" s="4"/>
      <c r="E402" s="4"/>
      <c r="F402" s="7">
        <f t="shared" si="77"/>
        <v>0</v>
      </c>
      <c r="G402" s="7">
        <f t="shared" si="77"/>
        <v>0</v>
      </c>
      <c r="H402" s="7">
        <f t="shared" si="77"/>
        <v>0</v>
      </c>
    </row>
    <row r="403" spans="1:8" ht="31.5" hidden="1">
      <c r="A403" s="122" t="s">
        <v>111</v>
      </c>
      <c r="B403" s="4" t="s">
        <v>483</v>
      </c>
      <c r="C403" s="4" t="s">
        <v>112</v>
      </c>
      <c r="D403" s="4" t="s">
        <v>12</v>
      </c>
      <c r="E403" s="4" t="s">
        <v>27</v>
      </c>
      <c r="F403" s="7">
        <f>SUM(Ведомственная!G1303)</f>
        <v>0</v>
      </c>
      <c r="G403" s="7">
        <f>SUM(Ведомственная!H1303)</f>
        <v>0</v>
      </c>
      <c r="H403" s="7">
        <f>SUM(Ведомственная!I1303)</f>
        <v>0</v>
      </c>
    </row>
    <row r="404" spans="1:8" ht="31.5">
      <c r="A404" s="122" t="s">
        <v>37</v>
      </c>
      <c r="B404" s="4" t="s">
        <v>118</v>
      </c>
      <c r="C404" s="4"/>
      <c r="D404" s="4"/>
      <c r="E404" s="4"/>
      <c r="F404" s="7">
        <f>F405</f>
        <v>24965.7</v>
      </c>
      <c r="G404" s="7">
        <f>G405</f>
        <v>24902</v>
      </c>
      <c r="H404" s="7">
        <f>H405</f>
        <v>26047</v>
      </c>
    </row>
    <row r="405" spans="1:8">
      <c r="A405" s="122" t="s">
        <v>116</v>
      </c>
      <c r="B405" s="4" t="s">
        <v>119</v>
      </c>
      <c r="C405" s="4"/>
      <c r="D405" s="4"/>
      <c r="E405" s="4"/>
      <c r="F405" s="7">
        <f>F406+F407+F408</f>
        <v>24965.7</v>
      </c>
      <c r="G405" s="7">
        <f>G406+G407+G408</f>
        <v>24902</v>
      </c>
      <c r="H405" s="7">
        <f>H406+H407+H408</f>
        <v>26047</v>
      </c>
    </row>
    <row r="406" spans="1:8" ht="63">
      <c r="A406" s="122" t="s">
        <v>43</v>
      </c>
      <c r="B406" s="4" t="s">
        <v>119</v>
      </c>
      <c r="C406" s="4" t="s">
        <v>79</v>
      </c>
      <c r="D406" s="4" t="s">
        <v>12</v>
      </c>
      <c r="E406" s="4" t="s">
        <v>27</v>
      </c>
      <c r="F406" s="7">
        <f>SUM(Ведомственная!G1306)</f>
        <v>21400.7</v>
      </c>
      <c r="G406" s="7">
        <f>SUM(Ведомственная!H1306)</f>
        <v>21400.7</v>
      </c>
      <c r="H406" s="7">
        <f>SUM(Ведомственная!I1306)</f>
        <v>21400.7</v>
      </c>
    </row>
    <row r="407" spans="1:8" ht="31.5">
      <c r="A407" s="122" t="s">
        <v>44</v>
      </c>
      <c r="B407" s="4" t="s">
        <v>119</v>
      </c>
      <c r="C407" s="4" t="s">
        <v>81</v>
      </c>
      <c r="D407" s="4" t="s">
        <v>12</v>
      </c>
      <c r="E407" s="4" t="s">
        <v>27</v>
      </c>
      <c r="F407" s="7">
        <f>SUM(Ведомственная!G1307)</f>
        <v>3393.7</v>
      </c>
      <c r="G407" s="7">
        <f>SUM(Ведомственная!H1307)</f>
        <v>3330</v>
      </c>
      <c r="H407" s="7">
        <f>SUM(Ведомственная!I1307)</f>
        <v>4475</v>
      </c>
    </row>
    <row r="408" spans="1:8">
      <c r="A408" s="122" t="s">
        <v>19</v>
      </c>
      <c r="B408" s="4" t="s">
        <v>119</v>
      </c>
      <c r="C408" s="4" t="s">
        <v>86</v>
      </c>
      <c r="D408" s="4" t="s">
        <v>12</v>
      </c>
      <c r="E408" s="4" t="s">
        <v>27</v>
      </c>
      <c r="F408" s="7">
        <f>SUM(Ведомственная!G1308)</f>
        <v>171.3</v>
      </c>
      <c r="G408" s="7">
        <f>SUM(Ведомственная!H1308)</f>
        <v>171.3</v>
      </c>
      <c r="H408" s="7">
        <f>SUM(Ведомственная!I1308)</f>
        <v>171.3</v>
      </c>
    </row>
    <row r="409" spans="1:8">
      <c r="A409" s="122" t="s">
        <v>106</v>
      </c>
      <c r="B409" s="4" t="s">
        <v>107</v>
      </c>
      <c r="C409" s="4"/>
      <c r="D409" s="4"/>
      <c r="E409" s="4"/>
      <c r="F409" s="7">
        <f t="shared" ref="F409:H411" si="78">F410</f>
        <v>109352.5</v>
      </c>
      <c r="G409" s="7">
        <f t="shared" si="78"/>
        <v>109352.5</v>
      </c>
      <c r="H409" s="7">
        <f t="shared" si="78"/>
        <v>109352.5</v>
      </c>
    </row>
    <row r="410" spans="1:8" ht="47.25">
      <c r="A410" s="122" t="s">
        <v>22</v>
      </c>
      <c r="B410" s="4" t="s">
        <v>108</v>
      </c>
      <c r="C410" s="4"/>
      <c r="D410" s="4"/>
      <c r="E410" s="4"/>
      <c r="F410" s="7">
        <f t="shared" si="78"/>
        <v>109352.5</v>
      </c>
      <c r="G410" s="7">
        <f t="shared" si="78"/>
        <v>109352.5</v>
      </c>
      <c r="H410" s="7">
        <f t="shared" si="78"/>
        <v>109352.5</v>
      </c>
    </row>
    <row r="411" spans="1:8">
      <c r="A411" s="122" t="s">
        <v>109</v>
      </c>
      <c r="B411" s="4" t="s">
        <v>110</v>
      </c>
      <c r="C411" s="4"/>
      <c r="D411" s="4"/>
      <c r="E411" s="4"/>
      <c r="F411" s="7">
        <f t="shared" si="78"/>
        <v>109352.5</v>
      </c>
      <c r="G411" s="7">
        <f t="shared" si="78"/>
        <v>109352.5</v>
      </c>
      <c r="H411" s="7">
        <f t="shared" si="78"/>
        <v>109352.5</v>
      </c>
    </row>
    <row r="412" spans="1:8" ht="31.5">
      <c r="A412" s="122" t="s">
        <v>111</v>
      </c>
      <c r="B412" s="4" t="s">
        <v>110</v>
      </c>
      <c r="C412" s="4" t="s">
        <v>112</v>
      </c>
      <c r="D412" s="4" t="s">
        <v>103</v>
      </c>
      <c r="E412" s="4" t="s">
        <v>46</v>
      </c>
      <c r="F412" s="7">
        <f>SUM(Ведомственная!G1233)</f>
        <v>109352.5</v>
      </c>
      <c r="G412" s="7">
        <f>SUM(Ведомственная!H1233)</f>
        <v>109352.5</v>
      </c>
      <c r="H412" s="7">
        <f>SUM(Ведомственная!I1233)</f>
        <v>109352.5</v>
      </c>
    </row>
    <row r="413" spans="1:8" ht="31.5">
      <c r="A413" s="122" t="s">
        <v>121</v>
      </c>
      <c r="B413" s="4" t="s">
        <v>122</v>
      </c>
      <c r="C413" s="4"/>
      <c r="D413" s="4"/>
      <c r="E413" s="4"/>
      <c r="F413" s="7">
        <f t="shared" ref="F413:H414" si="79">F414</f>
        <v>61200.6</v>
      </c>
      <c r="G413" s="7">
        <f t="shared" si="79"/>
        <v>61150.8</v>
      </c>
      <c r="H413" s="7">
        <f t="shared" si="79"/>
        <v>61150.8</v>
      </c>
    </row>
    <row r="414" spans="1:8" ht="31.5">
      <c r="A414" s="122" t="s">
        <v>37</v>
      </c>
      <c r="B414" s="4" t="s">
        <v>123</v>
      </c>
      <c r="C414" s="4"/>
      <c r="D414" s="4"/>
      <c r="E414" s="4"/>
      <c r="F414" s="7">
        <f t="shared" si="79"/>
        <v>61200.6</v>
      </c>
      <c r="G414" s="7">
        <f t="shared" si="79"/>
        <v>61150.8</v>
      </c>
      <c r="H414" s="7">
        <f t="shared" si="79"/>
        <v>61150.8</v>
      </c>
    </row>
    <row r="415" spans="1:8">
      <c r="A415" s="122" t="s">
        <v>124</v>
      </c>
      <c r="B415" s="4" t="s">
        <v>125</v>
      </c>
      <c r="C415" s="4"/>
      <c r="D415" s="4"/>
      <c r="E415" s="4"/>
      <c r="F415" s="7">
        <f>F416+F417+F418</f>
        <v>61200.6</v>
      </c>
      <c r="G415" s="7">
        <f>G416+G417+G418</f>
        <v>61150.8</v>
      </c>
      <c r="H415" s="7">
        <f>H416+H417+H418</f>
        <v>61150.8</v>
      </c>
    </row>
    <row r="416" spans="1:8" ht="63">
      <c r="A416" s="122" t="s">
        <v>43</v>
      </c>
      <c r="B416" s="4" t="s">
        <v>125</v>
      </c>
      <c r="C416" s="4" t="s">
        <v>79</v>
      </c>
      <c r="D416" s="4" t="s">
        <v>12</v>
      </c>
      <c r="E416" s="4" t="s">
        <v>27</v>
      </c>
      <c r="F416" s="7">
        <f>SUM(Ведомственная!G1312)</f>
        <v>53999.6</v>
      </c>
      <c r="G416" s="7">
        <f>SUM(Ведомственная!H1312)</f>
        <v>53999.6</v>
      </c>
      <c r="H416" s="7">
        <f>SUM(Ведомственная!I1312)</f>
        <v>53999.6</v>
      </c>
    </row>
    <row r="417" spans="1:8" ht="31.5">
      <c r="A417" s="122" t="s">
        <v>44</v>
      </c>
      <c r="B417" s="4" t="s">
        <v>125</v>
      </c>
      <c r="C417" s="4" t="s">
        <v>81</v>
      </c>
      <c r="D417" s="4" t="s">
        <v>12</v>
      </c>
      <c r="E417" s="4" t="s">
        <v>27</v>
      </c>
      <c r="F417" s="7">
        <f>SUM(Ведомственная!G1313)</f>
        <v>6877.2</v>
      </c>
      <c r="G417" s="7">
        <f>SUM(Ведомственная!H1313)</f>
        <v>6827.4</v>
      </c>
      <c r="H417" s="7">
        <f>SUM(Ведомственная!I1313)</f>
        <v>6827.4</v>
      </c>
    </row>
    <row r="418" spans="1:8">
      <c r="A418" s="122" t="s">
        <v>19</v>
      </c>
      <c r="B418" s="4" t="s">
        <v>125</v>
      </c>
      <c r="C418" s="4" t="s">
        <v>86</v>
      </c>
      <c r="D418" s="4" t="s">
        <v>12</v>
      </c>
      <c r="E418" s="4" t="s">
        <v>27</v>
      </c>
      <c r="F418" s="7">
        <f>SUM(Ведомственная!G1314)</f>
        <v>323.8</v>
      </c>
      <c r="G418" s="7">
        <f>SUM(Ведомственная!H1314)</f>
        <v>323.8</v>
      </c>
      <c r="H418" s="7">
        <f>SUM(Ведомственная!I1314)</f>
        <v>323.8</v>
      </c>
    </row>
    <row r="419" spans="1:8" ht="31.5">
      <c r="A419" s="122" t="s">
        <v>126</v>
      </c>
      <c r="B419" s="4" t="s">
        <v>127</v>
      </c>
      <c r="C419" s="4"/>
      <c r="D419" s="4"/>
      <c r="E419" s="4"/>
      <c r="F419" s="7">
        <f t="shared" ref="F419:H421" si="80">F420</f>
        <v>13297.8</v>
      </c>
      <c r="G419" s="7">
        <f t="shared" si="80"/>
        <v>13297.8</v>
      </c>
      <c r="H419" s="7">
        <f t="shared" si="80"/>
        <v>13297.8</v>
      </c>
    </row>
    <row r="420" spans="1:8" ht="47.25">
      <c r="A420" s="122" t="s">
        <v>22</v>
      </c>
      <c r="B420" s="4" t="s">
        <v>128</v>
      </c>
      <c r="C420" s="4"/>
      <c r="D420" s="4"/>
      <c r="E420" s="4"/>
      <c r="F420" s="7">
        <f t="shared" si="80"/>
        <v>13297.8</v>
      </c>
      <c r="G420" s="7">
        <f t="shared" si="80"/>
        <v>13297.8</v>
      </c>
      <c r="H420" s="7">
        <f t="shared" si="80"/>
        <v>13297.8</v>
      </c>
    </row>
    <row r="421" spans="1:8">
      <c r="A421" s="122" t="s">
        <v>129</v>
      </c>
      <c r="B421" s="4" t="s">
        <v>130</v>
      </c>
      <c r="C421" s="4"/>
      <c r="D421" s="4"/>
      <c r="E421" s="4"/>
      <c r="F421" s="7">
        <f t="shared" si="80"/>
        <v>13297.8</v>
      </c>
      <c r="G421" s="7">
        <f t="shared" si="80"/>
        <v>13297.8</v>
      </c>
      <c r="H421" s="7">
        <f t="shared" si="80"/>
        <v>13297.8</v>
      </c>
    </row>
    <row r="422" spans="1:8" ht="31.5">
      <c r="A422" s="122" t="s">
        <v>111</v>
      </c>
      <c r="B422" s="4" t="s">
        <v>130</v>
      </c>
      <c r="C422" s="4" t="s">
        <v>112</v>
      </c>
      <c r="D422" s="4" t="s">
        <v>12</v>
      </c>
      <c r="E422" s="4" t="s">
        <v>27</v>
      </c>
      <c r="F422" s="7">
        <f>SUM(Ведомственная!G1318)</f>
        <v>13297.8</v>
      </c>
      <c r="G422" s="7">
        <f>SUM(Ведомственная!H1318)</f>
        <v>13297.8</v>
      </c>
      <c r="H422" s="7">
        <f>SUM(Ведомственная!I1318)</f>
        <v>13297.8</v>
      </c>
    </row>
    <row r="423" spans="1:8" ht="31.5" hidden="1">
      <c r="A423" s="122" t="s">
        <v>62</v>
      </c>
      <c r="B423" s="4" t="s">
        <v>361</v>
      </c>
      <c r="C423" s="4" t="s">
        <v>112</v>
      </c>
      <c r="D423" s="4" t="s">
        <v>12</v>
      </c>
      <c r="E423" s="4" t="s">
        <v>10</v>
      </c>
      <c r="F423" s="7"/>
      <c r="G423" s="7"/>
      <c r="H423" s="7"/>
    </row>
    <row r="424" spans="1:8">
      <c r="A424" s="122" t="s">
        <v>139</v>
      </c>
      <c r="B424" s="4" t="s">
        <v>140</v>
      </c>
      <c r="C424" s="4"/>
      <c r="D424" s="4"/>
      <c r="E424" s="4"/>
      <c r="F424" s="7">
        <f>F425+F439+F450</f>
        <v>7537.3</v>
      </c>
      <c r="G424" s="7">
        <f t="shared" ref="G424:H424" si="81">G425+G439+G450</f>
        <v>500</v>
      </c>
      <c r="H424" s="7">
        <f t="shared" si="81"/>
        <v>1985</v>
      </c>
    </row>
    <row r="425" spans="1:8">
      <c r="A425" s="122" t="s">
        <v>28</v>
      </c>
      <c r="B425" s="4" t="s">
        <v>364</v>
      </c>
      <c r="C425" s="4"/>
      <c r="D425" s="4"/>
      <c r="E425" s="4"/>
      <c r="F425" s="7">
        <f>SUM(F426+F428+F431+F435)+F433</f>
        <v>7464</v>
      </c>
      <c r="G425" s="7">
        <f t="shared" ref="G425:H425" si="82">SUM(G426+G428+G431+G435)+G433+G450</f>
        <v>500</v>
      </c>
      <c r="H425" s="7">
        <f t="shared" si="82"/>
        <v>1985</v>
      </c>
    </row>
    <row r="426" spans="1:8">
      <c r="A426" s="122" t="s">
        <v>109</v>
      </c>
      <c r="B426" s="4" t="s">
        <v>689</v>
      </c>
      <c r="C426" s="4"/>
      <c r="D426" s="4"/>
      <c r="E426" s="4"/>
      <c r="F426" s="7">
        <f>SUM(F427)</f>
        <v>200</v>
      </c>
      <c r="G426" s="7">
        <f t="shared" ref="G426:H426" si="83">SUM(G427)</f>
        <v>0</v>
      </c>
      <c r="H426" s="7">
        <f t="shared" si="83"/>
        <v>0</v>
      </c>
    </row>
    <row r="427" spans="1:8" ht="31.5">
      <c r="A427" s="122" t="s">
        <v>111</v>
      </c>
      <c r="B427" s="4" t="s">
        <v>689</v>
      </c>
      <c r="C427" s="4" t="s">
        <v>112</v>
      </c>
      <c r="D427" s="4" t="s">
        <v>103</v>
      </c>
      <c r="E427" s="4" t="s">
        <v>46</v>
      </c>
      <c r="F427" s="7">
        <f>SUM(Ведомственная!G1237)</f>
        <v>200</v>
      </c>
      <c r="G427" s="7">
        <f>SUM(Ведомственная!H1237)</f>
        <v>0</v>
      </c>
      <c r="H427" s="7">
        <f>SUM(Ведомственная!I1237)</f>
        <v>0</v>
      </c>
    </row>
    <row r="428" spans="1:8">
      <c r="A428" s="122" t="s">
        <v>116</v>
      </c>
      <c r="B428" s="4" t="s">
        <v>736</v>
      </c>
      <c r="C428" s="4"/>
      <c r="D428" s="4"/>
      <c r="E428" s="4"/>
      <c r="F428" s="7">
        <f>F429+F430</f>
        <v>5929</v>
      </c>
      <c r="G428" s="7">
        <f>G429+G430</f>
        <v>500</v>
      </c>
      <c r="H428" s="7">
        <f>H429+H430</f>
        <v>1985</v>
      </c>
    </row>
    <row r="429" spans="1:8" ht="31.5">
      <c r="A429" s="122" t="s">
        <v>44</v>
      </c>
      <c r="B429" s="4" t="s">
        <v>736</v>
      </c>
      <c r="C429" s="4" t="s">
        <v>81</v>
      </c>
      <c r="D429" s="4" t="s">
        <v>12</v>
      </c>
      <c r="E429" s="4" t="s">
        <v>10</v>
      </c>
      <c r="F429" s="7">
        <f>SUM(Ведомственная!G1380)</f>
        <v>1536</v>
      </c>
      <c r="G429" s="7">
        <f>SUM(Ведомственная!H1380)</f>
        <v>0</v>
      </c>
      <c r="H429" s="7">
        <f>SUM(Ведомственная!I1380)</f>
        <v>0</v>
      </c>
    </row>
    <row r="430" spans="1:8" ht="31.5">
      <c r="A430" s="122" t="s">
        <v>111</v>
      </c>
      <c r="B430" s="4" t="s">
        <v>736</v>
      </c>
      <c r="C430" s="4" t="s">
        <v>112</v>
      </c>
      <c r="D430" s="4" t="s">
        <v>12</v>
      </c>
      <c r="E430" s="4" t="s">
        <v>10</v>
      </c>
      <c r="F430" s="7">
        <f>SUM(Ведомственная!G1381)</f>
        <v>4393</v>
      </c>
      <c r="G430" s="7">
        <f>SUM(Ведомственная!H1381)</f>
        <v>500</v>
      </c>
      <c r="H430" s="7">
        <f>SUM(Ведомственная!I1381)</f>
        <v>1985</v>
      </c>
    </row>
    <row r="431" spans="1:8">
      <c r="A431" s="122" t="s">
        <v>489</v>
      </c>
      <c r="B431" s="4" t="s">
        <v>737</v>
      </c>
      <c r="C431" s="4"/>
      <c r="D431" s="4"/>
      <c r="E431" s="4"/>
      <c r="F431" s="7">
        <f>SUM(F432)</f>
        <v>100</v>
      </c>
      <c r="G431" s="7">
        <f t="shared" ref="G431:H431" si="84">SUM(G432)</f>
        <v>0</v>
      </c>
      <c r="H431" s="7">
        <f t="shared" si="84"/>
        <v>0</v>
      </c>
    </row>
    <row r="432" spans="1:8" ht="31.5">
      <c r="A432" s="122" t="s">
        <v>111</v>
      </c>
      <c r="B432" s="4" t="s">
        <v>737</v>
      </c>
      <c r="C432" s="4" t="s">
        <v>112</v>
      </c>
      <c r="D432" s="4" t="s">
        <v>12</v>
      </c>
      <c r="E432" s="4" t="s">
        <v>10</v>
      </c>
      <c r="F432" s="7">
        <f>SUM(Ведомственная!G1383)</f>
        <v>100</v>
      </c>
      <c r="G432" s="7">
        <f>SUM(Ведомственная!H1383)</f>
        <v>0</v>
      </c>
      <c r="H432" s="7">
        <f>SUM(Ведомственная!I1383)</f>
        <v>0</v>
      </c>
    </row>
    <row r="433" spans="1:8">
      <c r="A433" s="122" t="s">
        <v>124</v>
      </c>
      <c r="B433" s="4" t="s">
        <v>823</v>
      </c>
      <c r="C433" s="4"/>
      <c r="D433" s="4"/>
      <c r="E433" s="4"/>
      <c r="F433" s="7">
        <f>SUM(F434)</f>
        <v>100</v>
      </c>
      <c r="G433" s="7">
        <f t="shared" ref="G433:H433" si="85">SUM(G434)</f>
        <v>0</v>
      </c>
      <c r="H433" s="7">
        <f t="shared" si="85"/>
        <v>0</v>
      </c>
    </row>
    <row r="434" spans="1:8" ht="31.5">
      <c r="A434" s="122" t="s">
        <v>44</v>
      </c>
      <c r="B434" s="4" t="s">
        <v>823</v>
      </c>
      <c r="C434" s="4" t="s">
        <v>81</v>
      </c>
      <c r="D434" s="4" t="s">
        <v>12</v>
      </c>
      <c r="E434" s="4" t="s">
        <v>10</v>
      </c>
      <c r="F434" s="7">
        <f>SUM(Ведомственная!G1385)</f>
        <v>100</v>
      </c>
      <c r="G434" s="7">
        <f>SUM(Ведомственная!H1385)</f>
        <v>0</v>
      </c>
      <c r="H434" s="7">
        <f>SUM(Ведомственная!I1385)</f>
        <v>0</v>
      </c>
    </row>
    <row r="435" spans="1:8">
      <c r="A435" s="122" t="s">
        <v>436</v>
      </c>
      <c r="B435" s="4" t="s">
        <v>738</v>
      </c>
      <c r="C435" s="57"/>
      <c r="D435" s="4"/>
      <c r="E435" s="4"/>
      <c r="F435" s="7">
        <f>SUM(F436:F438)</f>
        <v>1135</v>
      </c>
      <c r="G435" s="7">
        <f t="shared" ref="G435:H435" si="86">SUM(G436:G438)</f>
        <v>0</v>
      </c>
      <c r="H435" s="7">
        <f t="shared" si="86"/>
        <v>0</v>
      </c>
    </row>
    <row r="436" spans="1:8" ht="63">
      <c r="A436" s="122" t="s">
        <v>43</v>
      </c>
      <c r="B436" s="4" t="s">
        <v>738</v>
      </c>
      <c r="C436" s="4" t="s">
        <v>79</v>
      </c>
      <c r="D436" s="4" t="s">
        <v>12</v>
      </c>
      <c r="E436" s="4" t="s">
        <v>10</v>
      </c>
      <c r="F436" s="7">
        <f>SUM(Ведомственная!G1387)</f>
        <v>0</v>
      </c>
      <c r="G436" s="7"/>
      <c r="H436" s="7"/>
    </row>
    <row r="437" spans="1:8" ht="31.5">
      <c r="A437" s="122" t="s">
        <v>44</v>
      </c>
      <c r="B437" s="4" t="s">
        <v>738</v>
      </c>
      <c r="C437" s="4" t="s">
        <v>81</v>
      </c>
      <c r="D437" s="4" t="s">
        <v>12</v>
      </c>
      <c r="E437" s="4" t="s">
        <v>10</v>
      </c>
      <c r="F437" s="7">
        <f>SUM(Ведомственная!G1388)</f>
        <v>735</v>
      </c>
      <c r="G437" s="7">
        <f>SUM(Ведомственная!H1388)</f>
        <v>0</v>
      </c>
      <c r="H437" s="7">
        <f>SUM(Ведомственная!I1388)</f>
        <v>0</v>
      </c>
    </row>
    <row r="438" spans="1:8" hidden="1">
      <c r="A438" s="122" t="s">
        <v>35</v>
      </c>
      <c r="B438" s="4" t="s">
        <v>738</v>
      </c>
      <c r="C438" s="4" t="s">
        <v>89</v>
      </c>
      <c r="D438" s="4" t="s">
        <v>12</v>
      </c>
      <c r="E438" s="4" t="s">
        <v>10</v>
      </c>
      <c r="F438" s="7">
        <f>SUM(Ведомственная!G1389)</f>
        <v>400</v>
      </c>
      <c r="G438" s="7">
        <f>SUM(Ведомственная!H1389)</f>
        <v>0</v>
      </c>
      <c r="H438" s="7">
        <f>SUM(Ведомственная!I1389)</f>
        <v>0</v>
      </c>
    </row>
    <row r="439" spans="1:8" hidden="1">
      <c r="A439" s="122" t="s">
        <v>136</v>
      </c>
      <c r="B439" s="4" t="s">
        <v>434</v>
      </c>
      <c r="C439" s="4"/>
      <c r="D439" s="4"/>
      <c r="E439" s="4"/>
      <c r="F439" s="7">
        <f>SUM(F445)+F440</f>
        <v>0</v>
      </c>
      <c r="G439" s="7">
        <f t="shared" ref="G439:H439" si="87">SUM(G445)+G440</f>
        <v>0</v>
      </c>
      <c r="H439" s="7">
        <f t="shared" si="87"/>
        <v>0</v>
      </c>
    </row>
    <row r="440" spans="1:8" ht="31.5" hidden="1">
      <c r="A440" s="122" t="s">
        <v>237</v>
      </c>
      <c r="B440" s="4" t="s">
        <v>709</v>
      </c>
      <c r="C440" s="57"/>
      <c r="D440" s="4"/>
      <c r="E440" s="4"/>
      <c r="F440" s="7">
        <f>SUM(F441+F443)</f>
        <v>0</v>
      </c>
      <c r="G440" s="7">
        <f t="shared" ref="G440:H440" si="88">SUM(G441+G443)</f>
        <v>0</v>
      </c>
      <c r="H440" s="7">
        <f t="shared" si="88"/>
        <v>0</v>
      </c>
    </row>
    <row r="441" spans="1:8" hidden="1">
      <c r="A441" s="122" t="s">
        <v>116</v>
      </c>
      <c r="B441" s="4" t="s">
        <v>710</v>
      </c>
      <c r="C441" s="57"/>
      <c r="D441" s="4"/>
      <c r="E441" s="4"/>
      <c r="F441" s="7">
        <f>SUM(F442)</f>
        <v>0</v>
      </c>
      <c r="G441" s="7">
        <f t="shared" ref="G441:H441" si="89">SUM(G442)</f>
        <v>0</v>
      </c>
      <c r="H441" s="7">
        <f t="shared" si="89"/>
        <v>0</v>
      </c>
    </row>
    <row r="442" spans="1:8" ht="31.5" hidden="1">
      <c r="A442" s="122" t="s">
        <v>111</v>
      </c>
      <c r="B442" s="4" t="s">
        <v>710</v>
      </c>
      <c r="C442" s="4" t="s">
        <v>112</v>
      </c>
      <c r="D442" s="4" t="s">
        <v>12</v>
      </c>
      <c r="E442" s="4" t="s">
        <v>10</v>
      </c>
      <c r="F442" s="7">
        <f>SUM(Ведомственная!G1395)</f>
        <v>0</v>
      </c>
      <c r="G442" s="7">
        <f>SUM(Ведомственная!H1395)</f>
        <v>0</v>
      </c>
      <c r="H442" s="7">
        <f>SUM(Ведомственная!I1395)</f>
        <v>0</v>
      </c>
    </row>
    <row r="443" spans="1:8" hidden="1">
      <c r="A443" s="122" t="s">
        <v>489</v>
      </c>
      <c r="B443" s="4" t="s">
        <v>712</v>
      </c>
      <c r="C443" s="4"/>
      <c r="D443" s="4"/>
      <c r="E443" s="4"/>
      <c r="F443" s="7">
        <f>SUM(F444)</f>
        <v>0</v>
      </c>
      <c r="G443" s="7">
        <f t="shared" ref="G443:H443" si="90">SUM(G444)</f>
        <v>0</v>
      </c>
      <c r="H443" s="7">
        <f t="shared" si="90"/>
        <v>0</v>
      </c>
    </row>
    <row r="444" spans="1:8" ht="31.5" hidden="1">
      <c r="A444" s="122" t="s">
        <v>111</v>
      </c>
      <c r="B444" s="4" t="s">
        <v>712</v>
      </c>
      <c r="C444" s="4" t="s">
        <v>112</v>
      </c>
      <c r="D444" s="4" t="s">
        <v>12</v>
      </c>
      <c r="E444" s="4" t="s">
        <v>10</v>
      </c>
      <c r="F444" s="7">
        <f>SUM(Ведомственная!G1397)</f>
        <v>0</v>
      </c>
      <c r="G444" s="7">
        <f>SUM(Ведомственная!H1397)</f>
        <v>0</v>
      </c>
      <c r="H444" s="7">
        <f>SUM(Ведомственная!I1397)</f>
        <v>0</v>
      </c>
    </row>
    <row r="445" spans="1:8" ht="31.5" hidden="1">
      <c r="A445" s="122" t="s">
        <v>297</v>
      </c>
      <c r="B445" s="4" t="s">
        <v>711</v>
      </c>
      <c r="C445" s="4"/>
      <c r="D445" s="4"/>
      <c r="E445" s="4"/>
      <c r="F445" s="7">
        <f>SUM(F446)+F448</f>
        <v>0</v>
      </c>
      <c r="G445" s="7">
        <f t="shared" ref="G445:H445" si="91">SUM(G446)+G448</f>
        <v>0</v>
      </c>
      <c r="H445" s="7">
        <f t="shared" si="91"/>
        <v>0</v>
      </c>
    </row>
    <row r="446" spans="1:8" hidden="1">
      <c r="A446" s="122" t="s">
        <v>116</v>
      </c>
      <c r="B446" s="4" t="s">
        <v>435</v>
      </c>
      <c r="C446" s="4"/>
      <c r="D446" s="4"/>
      <c r="E446" s="4"/>
      <c r="F446" s="7">
        <f t="shared" ref="F446:H446" si="92">SUM(F447)</f>
        <v>0</v>
      </c>
      <c r="G446" s="7">
        <f t="shared" si="92"/>
        <v>0</v>
      </c>
      <c r="H446" s="7">
        <f t="shared" si="92"/>
        <v>0</v>
      </c>
    </row>
    <row r="447" spans="1:8" ht="31.5" hidden="1">
      <c r="A447" s="122" t="s">
        <v>111</v>
      </c>
      <c r="B447" s="4" t="s">
        <v>435</v>
      </c>
      <c r="C447" s="4" t="s">
        <v>112</v>
      </c>
      <c r="D447" s="4" t="s">
        <v>12</v>
      </c>
      <c r="E447" s="4" t="s">
        <v>10</v>
      </c>
      <c r="F447" s="7">
        <f>SUM(Ведомственная!G1400)</f>
        <v>0</v>
      </c>
      <c r="G447" s="7">
        <f>SUM(Ведомственная!H1400)</f>
        <v>0</v>
      </c>
      <c r="H447" s="7">
        <f>SUM(Ведомственная!I1400)</f>
        <v>0</v>
      </c>
    </row>
    <row r="448" spans="1:8" hidden="1">
      <c r="A448" s="122" t="s">
        <v>129</v>
      </c>
      <c r="B448" s="4" t="s">
        <v>490</v>
      </c>
      <c r="C448" s="4"/>
      <c r="D448" s="4"/>
      <c r="E448" s="4"/>
      <c r="F448" s="7">
        <f t="shared" ref="F448:H448" si="93">SUM(F449)</f>
        <v>0</v>
      </c>
      <c r="G448" s="7">
        <f t="shared" si="93"/>
        <v>0</v>
      </c>
      <c r="H448" s="7">
        <f t="shared" si="93"/>
        <v>0</v>
      </c>
    </row>
    <row r="449" spans="1:8" ht="31.5" hidden="1">
      <c r="A449" s="122" t="s">
        <v>111</v>
      </c>
      <c r="B449" s="4" t="s">
        <v>490</v>
      </c>
      <c r="C449" s="4" t="s">
        <v>112</v>
      </c>
      <c r="D449" s="4" t="s">
        <v>12</v>
      </c>
      <c r="E449" s="4" t="s">
        <v>10</v>
      </c>
      <c r="F449" s="7">
        <f>SUM(Ведомственная!G1402)</f>
        <v>0</v>
      </c>
      <c r="G449" s="7">
        <f>SUM(Ведомственная!H1402)</f>
        <v>0</v>
      </c>
      <c r="H449" s="7">
        <f>SUM(Ведомственная!I1402)</f>
        <v>0</v>
      </c>
    </row>
    <row r="450" spans="1:8">
      <c r="A450" s="122" t="s">
        <v>841</v>
      </c>
      <c r="B450" s="4" t="s">
        <v>960</v>
      </c>
      <c r="C450" s="4"/>
      <c r="D450" s="4"/>
      <c r="E450" s="4"/>
      <c r="F450" s="7">
        <f>SUM(F451)</f>
        <v>73.3</v>
      </c>
      <c r="G450" s="7">
        <f t="shared" ref="G450:H450" si="94">SUM(G451)</f>
        <v>0</v>
      </c>
      <c r="H450" s="7">
        <f t="shared" si="94"/>
        <v>0</v>
      </c>
    </row>
    <row r="451" spans="1:8" ht="31.5">
      <c r="A451" s="122" t="s">
        <v>962</v>
      </c>
      <c r="B451" s="4" t="s">
        <v>961</v>
      </c>
      <c r="C451" s="4"/>
      <c r="D451" s="4"/>
      <c r="E451" s="4"/>
      <c r="F451" s="7">
        <f>SUM(F452)</f>
        <v>73.3</v>
      </c>
      <c r="G451" s="7">
        <f t="shared" ref="G451:H451" si="95">SUM(G452)</f>
        <v>0</v>
      </c>
      <c r="H451" s="7">
        <f t="shared" si="95"/>
        <v>0</v>
      </c>
    </row>
    <row r="452" spans="1:8">
      <c r="A452" s="122" t="s">
        <v>35</v>
      </c>
      <c r="B452" s="4" t="s">
        <v>961</v>
      </c>
      <c r="C452" s="4" t="s">
        <v>89</v>
      </c>
      <c r="D452" s="4" t="s">
        <v>12</v>
      </c>
      <c r="E452" s="4" t="s">
        <v>10</v>
      </c>
      <c r="F452" s="7">
        <f>SUM(Ведомственная!G1392)</f>
        <v>73.3</v>
      </c>
      <c r="G452" s="7">
        <f>SUM(Ведомственная!H1392)</f>
        <v>0</v>
      </c>
      <c r="H452" s="7">
        <f>SUM(Ведомственная!I1392)</f>
        <v>0</v>
      </c>
    </row>
    <row r="453" spans="1:8" ht="31.5">
      <c r="A453" s="122" t="s">
        <v>141</v>
      </c>
      <c r="B453" s="4" t="s">
        <v>142</v>
      </c>
      <c r="C453" s="4"/>
      <c r="D453" s="4"/>
      <c r="E453" s="4"/>
      <c r="F453" s="7">
        <f>SUM(F454+F500)+F459+F468+F471+F505+F493+F486+F466+F508+F477+F480</f>
        <v>19580.899999999994</v>
      </c>
      <c r="G453" s="7">
        <f t="shared" ref="G453:H453" si="96">SUM(G454+G500)+G459+G468+G471+G505+G493+G486+G466+G508+G477+G480</f>
        <v>4763.3</v>
      </c>
      <c r="H453" s="7">
        <f t="shared" si="96"/>
        <v>5231.5</v>
      </c>
    </row>
    <row r="454" spans="1:8">
      <c r="A454" s="122" t="s">
        <v>28</v>
      </c>
      <c r="B454" s="4" t="s">
        <v>365</v>
      </c>
      <c r="C454" s="4"/>
      <c r="D454" s="4"/>
      <c r="E454" s="4"/>
      <c r="F454" s="7">
        <f>SUM(F455+F457+F461+F463)+F473</f>
        <v>9798.7999999999993</v>
      </c>
      <c r="G454" s="7">
        <f t="shared" ref="G454:H454" si="97">SUM(G455+G457+G461+G463)+G473</f>
        <v>360</v>
      </c>
      <c r="H454" s="7">
        <f t="shared" si="97"/>
        <v>4407.2</v>
      </c>
    </row>
    <row r="455" spans="1:8">
      <c r="A455" s="122" t="s">
        <v>116</v>
      </c>
      <c r="B455" s="4" t="s">
        <v>366</v>
      </c>
      <c r="C455" s="4"/>
      <c r="D455" s="4"/>
      <c r="E455" s="4"/>
      <c r="F455" s="7">
        <f>F456</f>
        <v>0</v>
      </c>
      <c r="G455" s="7">
        <f>G456</f>
        <v>0</v>
      </c>
      <c r="H455" s="7">
        <f>H456</f>
        <v>0</v>
      </c>
    </row>
    <row r="456" spans="1:8" ht="31.5">
      <c r="A456" s="122" t="s">
        <v>44</v>
      </c>
      <c r="B456" s="4" t="s">
        <v>366</v>
      </c>
      <c r="C456" s="4" t="s">
        <v>81</v>
      </c>
      <c r="D456" s="4" t="s">
        <v>12</v>
      </c>
      <c r="E456" s="4" t="s">
        <v>27</v>
      </c>
      <c r="F456" s="7">
        <f>SUM(Ведомственная!G1322)</f>
        <v>0</v>
      </c>
      <c r="G456" s="7">
        <f>SUM(Ведомственная!H1322)</f>
        <v>0</v>
      </c>
      <c r="H456" s="7">
        <f>SUM(Ведомственная!I1322)</f>
        <v>0</v>
      </c>
    </row>
    <row r="457" spans="1:8">
      <c r="A457" s="122" t="s">
        <v>124</v>
      </c>
      <c r="B457" s="4" t="s">
        <v>367</v>
      </c>
      <c r="C457" s="4"/>
      <c r="D457" s="4"/>
      <c r="E457" s="4"/>
      <c r="F457" s="7">
        <f>SUM(F458)</f>
        <v>7317</v>
      </c>
      <c r="G457" s="7">
        <f>SUM(G458)</f>
        <v>360</v>
      </c>
      <c r="H457" s="7">
        <f>SUM(H458)</f>
        <v>0</v>
      </c>
    </row>
    <row r="458" spans="1:8" ht="29.25" customHeight="1">
      <c r="A458" s="122" t="s">
        <v>44</v>
      </c>
      <c r="B458" s="4" t="s">
        <v>367</v>
      </c>
      <c r="C458" s="4" t="s">
        <v>81</v>
      </c>
      <c r="D458" s="4" t="s">
        <v>12</v>
      </c>
      <c r="E458" s="4" t="s">
        <v>27</v>
      </c>
      <c r="F458" s="7">
        <f>SUM(Ведомственная!G1324)</f>
        <v>7317</v>
      </c>
      <c r="G458" s="7">
        <f>SUM(Ведомственная!H1324)</f>
        <v>360</v>
      </c>
      <c r="H458" s="7">
        <f>SUM(Ведомственная!I1324)</f>
        <v>0</v>
      </c>
    </row>
    <row r="459" spans="1:8" ht="29.25" customHeight="1">
      <c r="A459" s="122" t="s">
        <v>436</v>
      </c>
      <c r="B459" s="4" t="s">
        <v>762</v>
      </c>
      <c r="C459" s="4"/>
      <c r="D459" s="4"/>
      <c r="E459" s="4"/>
      <c r="F459" s="7">
        <f>SUM(F460)</f>
        <v>361.8</v>
      </c>
      <c r="G459" s="7">
        <f t="shared" ref="G459:H459" si="98">SUM(G460)</f>
        <v>0</v>
      </c>
      <c r="H459" s="7">
        <f t="shared" si="98"/>
        <v>0</v>
      </c>
    </row>
    <row r="460" spans="1:8" ht="29.25" customHeight="1">
      <c r="A460" s="122" t="s">
        <v>44</v>
      </c>
      <c r="B460" s="4" t="s">
        <v>762</v>
      </c>
      <c r="C460" s="4" t="s">
        <v>81</v>
      </c>
      <c r="D460" s="4" t="s">
        <v>12</v>
      </c>
      <c r="E460" s="4" t="s">
        <v>10</v>
      </c>
      <c r="F460" s="7">
        <f>SUM(Ведомственная!G1406)</f>
        <v>361.8</v>
      </c>
      <c r="G460" s="7">
        <f>SUM(Ведомственная!H1406)</f>
        <v>0</v>
      </c>
      <c r="H460" s="7">
        <f>SUM(Ведомственная!I1406)</f>
        <v>0</v>
      </c>
    </row>
    <row r="461" spans="1:8" ht="29.25" customHeight="1">
      <c r="A461" s="122" t="s">
        <v>958</v>
      </c>
      <c r="B461" s="4" t="s">
        <v>959</v>
      </c>
      <c r="C461" s="4"/>
      <c r="D461" s="4"/>
      <c r="E461" s="4"/>
      <c r="F461" s="7">
        <f>SUM(F462)</f>
        <v>630.20000000000005</v>
      </c>
      <c r="G461" s="7">
        <f>SUM(G462)</f>
        <v>0</v>
      </c>
      <c r="H461" s="7">
        <f>SUM(H462)</f>
        <v>4407.2</v>
      </c>
    </row>
    <row r="462" spans="1:8" ht="29.25" customHeight="1">
      <c r="A462" s="122" t="s">
        <v>111</v>
      </c>
      <c r="B462" s="4" t="s">
        <v>959</v>
      </c>
      <c r="C462" s="4" t="s">
        <v>112</v>
      </c>
      <c r="D462" s="4" t="s">
        <v>103</v>
      </c>
      <c r="E462" s="4" t="s">
        <v>46</v>
      </c>
      <c r="F462" s="7">
        <f>SUM(Ведомственная!G1241)</f>
        <v>630.20000000000005</v>
      </c>
      <c r="G462" s="7">
        <f>SUM(Ведомственная!H1241)</f>
        <v>0</v>
      </c>
      <c r="H462" s="7">
        <f>SUM(Ведомственная!I1241)</f>
        <v>4407.2</v>
      </c>
    </row>
    <row r="463" spans="1:8" ht="63">
      <c r="A463" s="122" t="s">
        <v>751</v>
      </c>
      <c r="B463" s="4" t="s">
        <v>752</v>
      </c>
      <c r="C463" s="4"/>
      <c r="D463" s="4"/>
      <c r="E463" s="4"/>
      <c r="F463" s="7">
        <f>SUM(F464:F465)</f>
        <v>1851.6</v>
      </c>
      <c r="G463" s="7">
        <f t="shared" ref="G463:H463" si="99">SUM(G464:G465)</f>
        <v>0</v>
      </c>
      <c r="H463" s="7">
        <f t="shared" si="99"/>
        <v>0</v>
      </c>
    </row>
    <row r="464" spans="1:8" ht="31.5">
      <c r="A464" s="122" t="s">
        <v>44</v>
      </c>
      <c r="B464" s="4" t="s">
        <v>752</v>
      </c>
      <c r="C464" s="4" t="s">
        <v>81</v>
      </c>
      <c r="D464" s="4" t="s">
        <v>12</v>
      </c>
      <c r="E464" s="4" t="s">
        <v>27</v>
      </c>
      <c r="F464" s="7">
        <f>SUM(Ведомственная!G1328)</f>
        <v>583.4</v>
      </c>
      <c r="G464" s="7">
        <f>SUM(Ведомственная!H1328)</f>
        <v>0</v>
      </c>
      <c r="H464" s="7">
        <f>SUM(Ведомственная!I1328)</f>
        <v>0</v>
      </c>
    </row>
    <row r="465" spans="1:8" ht="29.25" customHeight="1">
      <c r="A465" s="122" t="s">
        <v>111</v>
      </c>
      <c r="B465" s="4" t="s">
        <v>752</v>
      </c>
      <c r="C465" s="4" t="s">
        <v>112</v>
      </c>
      <c r="D465" s="4" t="s">
        <v>12</v>
      </c>
      <c r="E465" s="4" t="s">
        <v>27</v>
      </c>
      <c r="F465" s="7">
        <f>SUM(Ведомственная!G1329)</f>
        <v>1268.2</v>
      </c>
      <c r="G465" s="7">
        <f>SUM(Ведомственная!H1329)</f>
        <v>0</v>
      </c>
      <c r="H465" s="7">
        <f>SUM(Ведомственная!I1329)</f>
        <v>0</v>
      </c>
    </row>
    <row r="466" spans="1:8" ht="63">
      <c r="A466" s="122" t="s">
        <v>814</v>
      </c>
      <c r="B466" s="4" t="s">
        <v>815</v>
      </c>
      <c r="C466" s="4"/>
      <c r="D466" s="4"/>
      <c r="E466" s="4"/>
      <c r="F466" s="7">
        <f>SUM(F467)</f>
        <v>0</v>
      </c>
      <c r="G466" s="7">
        <f t="shared" ref="G466:H466" si="100">SUM(G467)</f>
        <v>0</v>
      </c>
      <c r="H466" s="7">
        <f t="shared" si="100"/>
        <v>0</v>
      </c>
    </row>
    <row r="467" spans="1:8" ht="31.5">
      <c r="A467" s="122" t="s">
        <v>111</v>
      </c>
      <c r="B467" s="4" t="s">
        <v>815</v>
      </c>
      <c r="C467" s="4" t="s">
        <v>112</v>
      </c>
      <c r="D467" s="4" t="s">
        <v>103</v>
      </c>
      <c r="E467" s="4" t="s">
        <v>46</v>
      </c>
      <c r="F467" s="7">
        <f>SUM(Ведомственная!G1243)</f>
        <v>0</v>
      </c>
      <c r="G467" s="7">
        <f>SUM(Ведомственная!H1243)</f>
        <v>0</v>
      </c>
      <c r="H467" s="7">
        <f>SUM(Ведомственная!I1243)</f>
        <v>0</v>
      </c>
    </row>
    <row r="468" spans="1:8" ht="47.25">
      <c r="A468" s="122" t="s">
        <v>820</v>
      </c>
      <c r="B468" s="4" t="s">
        <v>735</v>
      </c>
      <c r="C468" s="4"/>
      <c r="D468" s="4"/>
      <c r="E468" s="4"/>
      <c r="F468" s="7">
        <f>SUM(F469:F470)</f>
        <v>1515</v>
      </c>
      <c r="G468" s="7">
        <f t="shared" ref="G468:H468" si="101">SUM(G469:G470)</f>
        <v>1166.2</v>
      </c>
      <c r="H468" s="7">
        <f t="shared" si="101"/>
        <v>0</v>
      </c>
    </row>
    <row r="469" spans="1:8" ht="31.5">
      <c r="A469" s="122" t="s">
        <v>44</v>
      </c>
      <c r="B469" s="4" t="s">
        <v>735</v>
      </c>
      <c r="C469" s="4" t="s">
        <v>81</v>
      </c>
      <c r="D469" s="4" t="s">
        <v>12</v>
      </c>
      <c r="E469" s="4" t="s">
        <v>27</v>
      </c>
      <c r="F469" s="7">
        <f>SUM(Ведомственная!G1331)</f>
        <v>402.7</v>
      </c>
      <c r="G469" s="7">
        <f>SUM(Ведомственная!H1331)</f>
        <v>0</v>
      </c>
      <c r="H469" s="7">
        <f>SUM(Ведомственная!I1331)</f>
        <v>0</v>
      </c>
    </row>
    <row r="470" spans="1:8" ht="31.5">
      <c r="A470" s="122" t="s">
        <v>111</v>
      </c>
      <c r="B470" s="4" t="s">
        <v>735</v>
      </c>
      <c r="C470" s="4" t="s">
        <v>112</v>
      </c>
      <c r="D470" s="4" t="s">
        <v>12</v>
      </c>
      <c r="E470" s="4" t="s">
        <v>27</v>
      </c>
      <c r="F470" s="7">
        <f>SUM(Ведомственная!G1332)</f>
        <v>1112.3</v>
      </c>
      <c r="G470" s="7">
        <f>SUM(Ведомственная!H1332)</f>
        <v>1166.2</v>
      </c>
      <c r="H470" s="7">
        <f>SUM(Ведомственная!I1332)</f>
        <v>0</v>
      </c>
    </row>
    <row r="471" spans="1:8" ht="47.25">
      <c r="A471" s="122" t="s">
        <v>853</v>
      </c>
      <c r="B471" s="4" t="s">
        <v>821</v>
      </c>
      <c r="C471" s="4"/>
      <c r="D471" s="4"/>
      <c r="E471" s="4"/>
      <c r="F471" s="7">
        <f>SUM(F472)</f>
        <v>823.3</v>
      </c>
      <c r="G471" s="7">
        <f t="shared" ref="G471:H471" si="102">SUM(G472)</f>
        <v>823.3</v>
      </c>
      <c r="H471" s="7">
        <f t="shared" si="102"/>
        <v>824.3</v>
      </c>
    </row>
    <row r="472" spans="1:8" ht="31.5">
      <c r="A472" s="122" t="s">
        <v>44</v>
      </c>
      <c r="B472" s="4" t="s">
        <v>821</v>
      </c>
      <c r="C472" s="4" t="s">
        <v>81</v>
      </c>
      <c r="D472" s="4" t="s">
        <v>12</v>
      </c>
      <c r="E472" s="4" t="s">
        <v>27</v>
      </c>
      <c r="F472" s="7">
        <f>SUM(Ведомственная!G1334)</f>
        <v>823.3</v>
      </c>
      <c r="G472" s="7">
        <f>SUM(Ведомственная!H1334)</f>
        <v>823.3</v>
      </c>
      <c r="H472" s="7">
        <f>SUM(Ведомственная!I1334)</f>
        <v>824.3</v>
      </c>
    </row>
    <row r="473" spans="1:8" hidden="1">
      <c r="A473" s="122" t="s">
        <v>830</v>
      </c>
      <c r="B473" s="4" t="s">
        <v>888</v>
      </c>
      <c r="C473" s="4"/>
      <c r="D473" s="4"/>
      <c r="E473" s="4"/>
      <c r="F473" s="7">
        <f>SUM(F474)</f>
        <v>0</v>
      </c>
      <c r="G473" s="7"/>
      <c r="H473" s="7"/>
    </row>
    <row r="474" spans="1:8" hidden="1">
      <c r="A474" s="122"/>
      <c r="B474" s="4" t="s">
        <v>887</v>
      </c>
      <c r="C474" s="4"/>
      <c r="D474" s="4"/>
      <c r="E474" s="4"/>
      <c r="F474" s="7">
        <f>SUM(F475:F476)</f>
        <v>0</v>
      </c>
      <c r="G474" s="7"/>
      <c r="H474" s="7"/>
    </row>
    <row r="475" spans="1:8" ht="31.5" hidden="1">
      <c r="A475" s="122" t="s">
        <v>44</v>
      </c>
      <c r="B475" s="4" t="s">
        <v>887</v>
      </c>
      <c r="C475" s="4" t="s">
        <v>81</v>
      </c>
      <c r="D475" s="4" t="s">
        <v>12</v>
      </c>
      <c r="E475" s="4" t="s">
        <v>27</v>
      </c>
      <c r="F475" s="7">
        <f>SUM(Ведомственная!G1337)</f>
        <v>0</v>
      </c>
      <c r="G475" s="7"/>
      <c r="H475" s="7"/>
    </row>
    <row r="476" spans="1:8" ht="31.5" hidden="1">
      <c r="A476" s="122" t="s">
        <v>111</v>
      </c>
      <c r="B476" s="4" t="s">
        <v>887</v>
      </c>
      <c r="C476" s="4" t="s">
        <v>112</v>
      </c>
      <c r="D476" s="4" t="s">
        <v>12</v>
      </c>
      <c r="E476" s="4" t="s">
        <v>27</v>
      </c>
      <c r="F476" s="7">
        <f>SUM(Ведомственная!G1338)</f>
        <v>0</v>
      </c>
      <c r="G476" s="7"/>
      <c r="H476" s="7"/>
    </row>
    <row r="477" spans="1:8" ht="31.5">
      <c r="A477" s="122" t="s">
        <v>934</v>
      </c>
      <c r="B477" s="4" t="s">
        <v>994</v>
      </c>
      <c r="C477" s="4"/>
      <c r="D477" s="4"/>
      <c r="E477" s="4"/>
      <c r="F477" s="7">
        <f>SUM(Ведомственная!G1339)</f>
        <v>2686.7</v>
      </c>
      <c r="G477" s="7">
        <f>SUM(Ведомственная!H1339)</f>
        <v>0</v>
      </c>
      <c r="H477" s="7">
        <f>SUM(Ведомственная!I1339)</f>
        <v>0</v>
      </c>
    </row>
    <row r="478" spans="1:8">
      <c r="A478" s="122" t="s">
        <v>116</v>
      </c>
      <c r="B478" s="4" t="s">
        <v>995</v>
      </c>
      <c r="C478" s="4"/>
      <c r="D478" s="4"/>
      <c r="E478" s="4"/>
      <c r="F478" s="7">
        <f>SUM(Ведомственная!G1340)</f>
        <v>2686.7</v>
      </c>
      <c r="G478" s="7">
        <f>SUM(Ведомственная!H1340)</f>
        <v>0</v>
      </c>
      <c r="H478" s="7">
        <f>SUM(Ведомственная!I1340)</f>
        <v>0</v>
      </c>
    </row>
    <row r="479" spans="1:8" ht="31.5">
      <c r="A479" s="122" t="s">
        <v>111</v>
      </c>
      <c r="B479" s="4" t="s">
        <v>995</v>
      </c>
      <c r="C479" s="4" t="s">
        <v>112</v>
      </c>
      <c r="D479" s="4" t="s">
        <v>12</v>
      </c>
      <c r="E479" s="4" t="s">
        <v>27</v>
      </c>
      <c r="F479" s="7">
        <f>SUM(Ведомственная!G1341)</f>
        <v>2686.7</v>
      </c>
      <c r="G479" s="7">
        <f>SUM(Ведомственная!H1341)</f>
        <v>0</v>
      </c>
      <c r="H479" s="7">
        <f>SUM(Ведомственная!I1341)</f>
        <v>0</v>
      </c>
    </row>
    <row r="480" spans="1:8" ht="31.5">
      <c r="A480" s="122" t="s">
        <v>368</v>
      </c>
      <c r="B480" s="4" t="s">
        <v>369</v>
      </c>
      <c r="C480" s="4"/>
      <c r="D480" s="4"/>
      <c r="E480" s="4"/>
      <c r="F480" s="7">
        <f>F481+F483</f>
        <v>1328.1</v>
      </c>
      <c r="G480" s="7">
        <f>G481+G483</f>
        <v>0</v>
      </c>
      <c r="H480" s="7">
        <f>H481+H483</f>
        <v>0</v>
      </c>
    </row>
    <row r="481" spans="1:8">
      <c r="A481" s="122" t="s">
        <v>109</v>
      </c>
      <c r="B481" s="4" t="s">
        <v>370</v>
      </c>
      <c r="C481" s="4"/>
      <c r="D481" s="4"/>
      <c r="E481" s="4"/>
      <c r="F481" s="7">
        <f>F482</f>
        <v>904.4</v>
      </c>
      <c r="G481" s="7">
        <f>G482</f>
        <v>0</v>
      </c>
      <c r="H481" s="7">
        <f>H482</f>
        <v>0</v>
      </c>
    </row>
    <row r="482" spans="1:8" ht="31.5">
      <c r="A482" s="122" t="s">
        <v>111</v>
      </c>
      <c r="B482" s="4" t="s">
        <v>370</v>
      </c>
      <c r="C482" s="4" t="s">
        <v>112</v>
      </c>
      <c r="D482" s="4" t="s">
        <v>103</v>
      </c>
      <c r="E482" s="4" t="s">
        <v>46</v>
      </c>
      <c r="F482" s="7">
        <f>SUM(Ведомственная!G1246)</f>
        <v>904.4</v>
      </c>
      <c r="G482" s="7">
        <f>SUM(Ведомственная!H1246)</f>
        <v>0</v>
      </c>
      <c r="H482" s="7">
        <f>SUM(Ведомственная!I1246)</f>
        <v>0</v>
      </c>
    </row>
    <row r="483" spans="1:8">
      <c r="A483" s="122" t="s">
        <v>116</v>
      </c>
      <c r="B483" s="4" t="s">
        <v>375</v>
      </c>
      <c r="C483" s="4"/>
      <c r="D483" s="4"/>
      <c r="E483" s="4"/>
      <c r="F483" s="7">
        <f>F485+F484</f>
        <v>423.7</v>
      </c>
      <c r="G483" s="7">
        <f>G485+G484</f>
        <v>0</v>
      </c>
      <c r="H483" s="7">
        <f>H485+H484</f>
        <v>0</v>
      </c>
    </row>
    <row r="484" spans="1:8" ht="31.5">
      <c r="A484" s="122" t="s">
        <v>111</v>
      </c>
      <c r="B484" s="4" t="s">
        <v>375</v>
      </c>
      <c r="C484" s="4" t="s">
        <v>112</v>
      </c>
      <c r="D484" s="4" t="s">
        <v>12</v>
      </c>
      <c r="E484" s="4" t="s">
        <v>27</v>
      </c>
      <c r="F484" s="7">
        <f>SUM(Ведомственная!G1344)</f>
        <v>423.7</v>
      </c>
      <c r="G484" s="7">
        <f>SUM(Ведомственная!H1344)</f>
        <v>0</v>
      </c>
      <c r="H484" s="7">
        <f>SUM(Ведомственная!I1344)</f>
        <v>0</v>
      </c>
    </row>
    <row r="485" spans="1:8" ht="36.75" hidden="1" customHeight="1">
      <c r="A485" s="122" t="s">
        <v>111</v>
      </c>
      <c r="B485" s="4" t="s">
        <v>375</v>
      </c>
      <c r="C485" s="4" t="s">
        <v>112</v>
      </c>
      <c r="D485" s="4" t="s">
        <v>12</v>
      </c>
      <c r="E485" s="4" t="s">
        <v>10</v>
      </c>
      <c r="F485" s="7">
        <v>0</v>
      </c>
      <c r="G485" s="7">
        <v>0</v>
      </c>
      <c r="H485" s="7">
        <v>0</v>
      </c>
    </row>
    <row r="486" spans="1:8" ht="31.5">
      <c r="A486" s="122" t="s">
        <v>237</v>
      </c>
      <c r="B486" s="4" t="s">
        <v>376</v>
      </c>
      <c r="C486" s="4"/>
      <c r="D486" s="4"/>
      <c r="E486" s="4"/>
      <c r="F486" s="7">
        <f>F487+F489+F491</f>
        <v>156.4</v>
      </c>
      <c r="G486" s="7">
        <f t="shared" ref="G486:H486" si="103">G487+G489+G491</f>
        <v>0</v>
      </c>
      <c r="H486" s="7">
        <f t="shared" si="103"/>
        <v>0</v>
      </c>
    </row>
    <row r="487" spans="1:8" hidden="1">
      <c r="A487" s="122" t="s">
        <v>109</v>
      </c>
      <c r="B487" s="4" t="s">
        <v>377</v>
      </c>
      <c r="C487" s="4"/>
      <c r="D487" s="4"/>
      <c r="E487" s="4"/>
      <c r="F487" s="7">
        <f>F488</f>
        <v>0</v>
      </c>
      <c r="G487" s="7">
        <f>G488</f>
        <v>0</v>
      </c>
      <c r="H487" s="7">
        <f>H488</f>
        <v>0</v>
      </c>
    </row>
    <row r="488" spans="1:8" ht="31.5" hidden="1">
      <c r="A488" s="122" t="s">
        <v>111</v>
      </c>
      <c r="B488" s="4" t="s">
        <v>377</v>
      </c>
      <c r="C488" s="4" t="s">
        <v>112</v>
      </c>
      <c r="D488" s="4" t="s">
        <v>103</v>
      </c>
      <c r="E488" s="4" t="s">
        <v>46</v>
      </c>
      <c r="F488" s="7">
        <f>SUM(Ведомственная!G1248)</f>
        <v>0</v>
      </c>
      <c r="G488" s="7">
        <f>SUM(Ведомственная!H1248)</f>
        <v>0</v>
      </c>
      <c r="H488" s="7">
        <f>SUM(Ведомственная!I1248)</f>
        <v>0</v>
      </c>
    </row>
    <row r="489" spans="1:8">
      <c r="A489" s="122" t="s">
        <v>116</v>
      </c>
      <c r="B489" s="4" t="s">
        <v>378</v>
      </c>
      <c r="C489" s="4"/>
      <c r="D489" s="4"/>
      <c r="E489" s="4"/>
      <c r="F489" s="7">
        <f>F490</f>
        <v>156.4</v>
      </c>
      <c r="G489" s="7">
        <f>G490</f>
        <v>0</v>
      </c>
      <c r="H489" s="7">
        <f>H490</f>
        <v>0</v>
      </c>
    </row>
    <row r="490" spans="1:8" ht="31.5">
      <c r="A490" s="122" t="s">
        <v>111</v>
      </c>
      <c r="B490" s="4" t="s">
        <v>378</v>
      </c>
      <c r="C490" s="4" t="s">
        <v>112</v>
      </c>
      <c r="D490" s="4" t="s">
        <v>12</v>
      </c>
      <c r="E490" s="4" t="s">
        <v>27</v>
      </c>
      <c r="F490" s="7">
        <f>SUM(Ведомственная!G1347)</f>
        <v>156.4</v>
      </c>
      <c r="G490" s="7">
        <f>SUM(Ведомственная!H1347)</f>
        <v>0</v>
      </c>
      <c r="H490" s="7">
        <f>SUM(Ведомственная!I1347)</f>
        <v>0</v>
      </c>
    </row>
    <row r="491" spans="1:8" hidden="1">
      <c r="A491" s="122" t="s">
        <v>489</v>
      </c>
      <c r="B491" s="4" t="s">
        <v>759</v>
      </c>
      <c r="C491" s="4"/>
      <c r="D491" s="4"/>
      <c r="E491" s="4"/>
      <c r="F491" s="7">
        <f>SUM(F492)</f>
        <v>0</v>
      </c>
      <c r="G491" s="7">
        <f t="shared" ref="G491:H491" si="104">SUM(G492)</f>
        <v>0</v>
      </c>
      <c r="H491" s="7">
        <f t="shared" si="104"/>
        <v>0</v>
      </c>
    </row>
    <row r="492" spans="1:8" ht="31.5" hidden="1">
      <c r="A492" s="122" t="s">
        <v>111</v>
      </c>
      <c r="B492" s="4" t="s">
        <v>759</v>
      </c>
      <c r="C492" s="4" t="s">
        <v>112</v>
      </c>
      <c r="D492" s="4" t="s">
        <v>12</v>
      </c>
      <c r="E492" s="4" t="s">
        <v>27</v>
      </c>
      <c r="F492" s="7">
        <f>SUM(Ведомственная!G1349)</f>
        <v>0</v>
      </c>
      <c r="G492" s="7">
        <f>SUM(Ведомственная!H1349)</f>
        <v>0</v>
      </c>
      <c r="H492" s="7">
        <f>SUM(Ведомственная!I1349)</f>
        <v>0</v>
      </c>
    </row>
    <row r="493" spans="1:8" ht="31.5">
      <c r="A493" s="122" t="s">
        <v>297</v>
      </c>
      <c r="B493" s="4" t="s">
        <v>371</v>
      </c>
      <c r="C493" s="4"/>
      <c r="D493" s="4"/>
      <c r="E493" s="4"/>
      <c r="F493" s="7">
        <f>SUM(F494+F496+F498)</f>
        <v>388.3</v>
      </c>
      <c r="G493" s="7">
        <f>SUM(G494+G496+G498)</f>
        <v>0</v>
      </c>
      <c r="H493" s="7">
        <f>SUM(H494+H496+H498)</f>
        <v>0</v>
      </c>
    </row>
    <row r="494" spans="1:8" hidden="1">
      <c r="A494" s="122" t="s">
        <v>109</v>
      </c>
      <c r="B494" s="4" t="s">
        <v>372</v>
      </c>
      <c r="C494" s="4"/>
      <c r="D494" s="4"/>
      <c r="E494" s="4"/>
      <c r="F494" s="7">
        <f>F495</f>
        <v>0</v>
      </c>
      <c r="G494" s="7">
        <f>G495</f>
        <v>0</v>
      </c>
      <c r="H494" s="7">
        <f>H495</f>
        <v>0</v>
      </c>
    </row>
    <row r="495" spans="1:8" ht="31.5" hidden="1">
      <c r="A495" s="122" t="s">
        <v>111</v>
      </c>
      <c r="B495" s="4" t="s">
        <v>372</v>
      </c>
      <c r="C495" s="4" t="s">
        <v>112</v>
      </c>
      <c r="D495" s="4" t="s">
        <v>103</v>
      </c>
      <c r="E495" s="4" t="s">
        <v>46</v>
      </c>
      <c r="F495" s="7">
        <f>SUM(Ведомственная!G1251)</f>
        <v>0</v>
      </c>
      <c r="G495" s="7">
        <f>SUM(Ведомственная!H1251)</f>
        <v>0</v>
      </c>
      <c r="H495" s="7">
        <f>SUM(Ведомственная!I1251)</f>
        <v>0</v>
      </c>
    </row>
    <row r="496" spans="1:8">
      <c r="A496" s="122" t="s">
        <v>116</v>
      </c>
      <c r="B496" s="4" t="s">
        <v>398</v>
      </c>
      <c r="C496" s="4"/>
      <c r="D496" s="4"/>
      <c r="E496" s="4"/>
      <c r="F496" s="7">
        <f>F497</f>
        <v>388.3</v>
      </c>
      <c r="G496" s="7">
        <f>G497</f>
        <v>0</v>
      </c>
      <c r="H496" s="7">
        <f>H497</f>
        <v>0</v>
      </c>
    </row>
    <row r="497" spans="1:8" ht="31.5">
      <c r="A497" s="122" t="s">
        <v>111</v>
      </c>
      <c r="B497" s="4" t="s">
        <v>398</v>
      </c>
      <c r="C497" s="4" t="s">
        <v>112</v>
      </c>
      <c r="D497" s="4" t="s">
        <v>12</v>
      </c>
      <c r="E497" s="4" t="s">
        <v>27</v>
      </c>
      <c r="F497" s="7">
        <f>SUM(Ведомственная!G1352)</f>
        <v>388.3</v>
      </c>
      <c r="G497" s="7">
        <f>SUM(Ведомственная!H1352)</f>
        <v>0</v>
      </c>
      <c r="H497" s="7">
        <f>SUM(Ведомственная!I1352)</f>
        <v>0</v>
      </c>
    </row>
    <row r="498" spans="1:8" hidden="1">
      <c r="A498" s="122" t="s">
        <v>129</v>
      </c>
      <c r="B498" s="4" t="s">
        <v>496</v>
      </c>
      <c r="C498" s="4"/>
      <c r="D498" s="4"/>
      <c r="E498" s="4"/>
      <c r="F498" s="7">
        <f>SUM(F499)</f>
        <v>0</v>
      </c>
      <c r="G498" s="7">
        <f>SUM(G499)</f>
        <v>0</v>
      </c>
      <c r="H498" s="7">
        <f>SUM(H499)</f>
        <v>0</v>
      </c>
    </row>
    <row r="499" spans="1:8" ht="31.5" hidden="1">
      <c r="A499" s="122" t="s">
        <v>111</v>
      </c>
      <c r="B499" s="4" t="s">
        <v>496</v>
      </c>
      <c r="C499" s="4" t="s">
        <v>112</v>
      </c>
      <c r="D499" s="4" t="s">
        <v>12</v>
      </c>
      <c r="E499" s="4" t="s">
        <v>27</v>
      </c>
      <c r="F499" s="7">
        <f>SUM(Ведомственная!G1354)</f>
        <v>0</v>
      </c>
      <c r="G499" s="7">
        <f>SUM(Ведомственная!H1354)</f>
        <v>0</v>
      </c>
      <c r="H499" s="7">
        <f>SUM(Ведомственная!I1354)</f>
        <v>0</v>
      </c>
    </row>
    <row r="500" spans="1:8">
      <c r="A500" s="122" t="s">
        <v>685</v>
      </c>
      <c r="B500" s="4" t="s">
        <v>475</v>
      </c>
      <c r="C500" s="4"/>
      <c r="D500" s="4"/>
      <c r="E500" s="4"/>
      <c r="F500" s="7">
        <f>SUM(F501+F503)</f>
        <v>0</v>
      </c>
      <c r="G500" s="7">
        <f t="shared" ref="G500:H500" si="105">SUM(G501+G503)</f>
        <v>2413.8000000000002</v>
      </c>
      <c r="H500" s="7">
        <f t="shared" si="105"/>
        <v>0</v>
      </c>
    </row>
    <row r="501" spans="1:8">
      <c r="A501" s="122" t="s">
        <v>764</v>
      </c>
      <c r="B501" s="4" t="s">
        <v>763</v>
      </c>
      <c r="C501" s="4"/>
      <c r="D501" s="4"/>
      <c r="E501" s="4"/>
      <c r="F501" s="7">
        <f>SUM(Ведомственная!G1356)</f>
        <v>0</v>
      </c>
      <c r="G501" s="7">
        <f>SUM(Ведомственная!H1356)</f>
        <v>2413.8000000000002</v>
      </c>
      <c r="H501" s="7">
        <f>SUM(Ведомственная!I1356)</f>
        <v>0</v>
      </c>
    </row>
    <row r="502" spans="1:8" ht="31.5">
      <c r="A502" s="122" t="s">
        <v>111</v>
      </c>
      <c r="B502" s="4" t="s">
        <v>763</v>
      </c>
      <c r="C502" s="4" t="s">
        <v>112</v>
      </c>
      <c r="D502" s="4" t="s">
        <v>12</v>
      </c>
      <c r="E502" s="4" t="s">
        <v>27</v>
      </c>
      <c r="F502" s="7">
        <f>SUM(Ведомственная!G1358)</f>
        <v>0</v>
      </c>
      <c r="G502" s="7">
        <f>SUM(Ведомственная!H1358)</f>
        <v>2413.8000000000002</v>
      </c>
      <c r="H502" s="7">
        <f>SUM(Ведомственная!I1358)</f>
        <v>0</v>
      </c>
    </row>
    <row r="503" spans="1:8" ht="47.25" hidden="1">
      <c r="A503" s="122" t="s">
        <v>833</v>
      </c>
      <c r="B503" s="4" t="s">
        <v>582</v>
      </c>
      <c r="C503" s="4"/>
      <c r="D503" s="4"/>
      <c r="E503" s="4"/>
      <c r="F503" s="7">
        <f>SUM(F504)</f>
        <v>0</v>
      </c>
      <c r="G503" s="7">
        <f>SUM(G504)</f>
        <v>0</v>
      </c>
      <c r="H503" s="7">
        <f>SUM(H504)</f>
        <v>0</v>
      </c>
    </row>
    <row r="504" spans="1:8" ht="31.5" hidden="1">
      <c r="A504" s="122" t="s">
        <v>111</v>
      </c>
      <c r="B504" s="4" t="s">
        <v>582</v>
      </c>
      <c r="C504" s="4" t="s">
        <v>112</v>
      </c>
      <c r="D504" s="4" t="s">
        <v>103</v>
      </c>
      <c r="E504" s="4" t="s">
        <v>46</v>
      </c>
      <c r="F504" s="7">
        <f>SUM(Ведомственная!G1254)</f>
        <v>0</v>
      </c>
      <c r="G504" s="7">
        <f>SUM(Ведомственная!H1254)</f>
        <v>0</v>
      </c>
      <c r="H504" s="7">
        <f>SUM(Ведомственная!I1254)</f>
        <v>0</v>
      </c>
    </row>
    <row r="505" spans="1:8">
      <c r="A505" s="122" t="s">
        <v>841</v>
      </c>
      <c r="B505" s="4" t="s">
        <v>840</v>
      </c>
      <c r="C505" s="4"/>
      <c r="D505" s="4"/>
      <c r="E505" s="4"/>
      <c r="F505" s="7">
        <f>SUM(F506)</f>
        <v>20</v>
      </c>
      <c r="G505" s="7">
        <f t="shared" ref="G505:H505" si="106">SUM(G506)</f>
        <v>0</v>
      </c>
      <c r="H505" s="7">
        <f t="shared" si="106"/>
        <v>0</v>
      </c>
    </row>
    <row r="506" spans="1:8">
      <c r="A506" s="122" t="s">
        <v>843</v>
      </c>
      <c r="B506" s="4" t="s">
        <v>842</v>
      </c>
      <c r="C506" s="4"/>
      <c r="D506" s="4"/>
      <c r="E506" s="4"/>
      <c r="F506" s="7">
        <f>SUM(F507)</f>
        <v>20</v>
      </c>
      <c r="G506" s="7">
        <f t="shared" ref="G506:H506" si="107">SUM(G507)</f>
        <v>0</v>
      </c>
      <c r="H506" s="7">
        <f t="shared" si="107"/>
        <v>0</v>
      </c>
    </row>
    <row r="507" spans="1:8" ht="31.5">
      <c r="A507" s="122" t="s">
        <v>111</v>
      </c>
      <c r="B507" s="4" t="s">
        <v>842</v>
      </c>
      <c r="C507" s="4" t="s">
        <v>112</v>
      </c>
      <c r="D507" s="4" t="s">
        <v>12</v>
      </c>
      <c r="E507" s="4" t="s">
        <v>27</v>
      </c>
      <c r="F507" s="7">
        <f>SUM(Ведомственная!G1361)</f>
        <v>20</v>
      </c>
      <c r="G507" s="7">
        <f>SUM(Ведомственная!H1361)</f>
        <v>0</v>
      </c>
      <c r="H507" s="7">
        <f>SUM(Ведомственная!I1361)</f>
        <v>0</v>
      </c>
    </row>
    <row r="508" spans="1:8">
      <c r="A508" s="122" t="s">
        <v>990</v>
      </c>
      <c r="B508" s="4" t="s">
        <v>991</v>
      </c>
      <c r="C508" s="4"/>
      <c r="D508" s="4"/>
      <c r="E508" s="4"/>
      <c r="F508" s="7">
        <f>SUM(F509)</f>
        <v>2502.5</v>
      </c>
      <c r="G508" s="7">
        <f t="shared" ref="G508:H508" si="108">SUM(G509)</f>
        <v>0</v>
      </c>
      <c r="H508" s="7">
        <f t="shared" si="108"/>
        <v>0</v>
      </c>
    </row>
    <row r="509" spans="1:8">
      <c r="A509" s="122" t="s">
        <v>992</v>
      </c>
      <c r="B509" s="4" t="s">
        <v>993</v>
      </c>
      <c r="C509" s="4"/>
      <c r="D509" s="4"/>
      <c r="E509" s="4"/>
      <c r="F509" s="7">
        <f>SUM(F510)</f>
        <v>2502.5</v>
      </c>
      <c r="G509" s="7">
        <f t="shared" ref="G509:H509" si="109">SUM(G510)</f>
        <v>0</v>
      </c>
      <c r="H509" s="7">
        <f t="shared" si="109"/>
        <v>0</v>
      </c>
    </row>
    <row r="510" spans="1:8" ht="31.5">
      <c r="A510" s="122" t="s">
        <v>111</v>
      </c>
      <c r="B510" s="4" t="s">
        <v>993</v>
      </c>
      <c r="C510" s="4" t="s">
        <v>112</v>
      </c>
      <c r="D510" s="4" t="s">
        <v>103</v>
      </c>
      <c r="E510" s="4" t="s">
        <v>46</v>
      </c>
      <c r="F510" s="7">
        <f>SUM(Ведомственная!G1257)</f>
        <v>2502.5</v>
      </c>
      <c r="G510" s="7">
        <f>SUM(Ведомственная!H1257)</f>
        <v>0</v>
      </c>
      <c r="H510" s="7">
        <f>SUM(Ведомственная!I1257)</f>
        <v>0</v>
      </c>
    </row>
    <row r="511" spans="1:8" ht="31.5">
      <c r="A511" s="122" t="s">
        <v>480</v>
      </c>
      <c r="B511" s="4" t="s">
        <v>132</v>
      </c>
      <c r="C511" s="4"/>
      <c r="D511" s="4"/>
      <c r="E511" s="4"/>
      <c r="F511" s="7">
        <f>SUM(F512+F518+F521)+F515</f>
        <v>49276.2</v>
      </c>
      <c r="G511" s="7">
        <f t="shared" ref="G511:H511" si="110">SUM(G512+G518+G521)+G515</f>
        <v>48312.5</v>
      </c>
      <c r="H511" s="7">
        <f t="shared" si="110"/>
        <v>49197.5</v>
      </c>
    </row>
    <row r="512" spans="1:8">
      <c r="A512" s="32" t="s">
        <v>70</v>
      </c>
      <c r="B512" s="55" t="s">
        <v>426</v>
      </c>
      <c r="C512" s="49"/>
      <c r="D512" s="4"/>
      <c r="E512" s="4"/>
      <c r="F512" s="51">
        <f>+F513+F514</f>
        <v>4315.8</v>
      </c>
      <c r="G512" s="51">
        <f>+G513+G514</f>
        <v>4238.3</v>
      </c>
      <c r="H512" s="51">
        <f>+H513+H514</f>
        <v>4238.3</v>
      </c>
    </row>
    <row r="513" spans="1:8" ht="63">
      <c r="A513" s="32" t="s">
        <v>43</v>
      </c>
      <c r="B513" s="55" t="s">
        <v>426</v>
      </c>
      <c r="C513" s="49" t="s">
        <v>79</v>
      </c>
      <c r="D513" s="4" t="s">
        <v>12</v>
      </c>
      <c r="E513" s="4" t="s">
        <v>10</v>
      </c>
      <c r="F513" s="51">
        <f>SUM(Ведомственная!G1418)</f>
        <v>4315.3</v>
      </c>
      <c r="G513" s="51">
        <f>SUM(Ведомственная!H1418)</f>
        <v>4237.8</v>
      </c>
      <c r="H513" s="51">
        <f>SUM(Ведомственная!I1418)</f>
        <v>4237.8</v>
      </c>
    </row>
    <row r="514" spans="1:8" ht="29.25" customHeight="1">
      <c r="A514" s="32" t="s">
        <v>44</v>
      </c>
      <c r="B514" s="55" t="s">
        <v>426</v>
      </c>
      <c r="C514" s="49" t="s">
        <v>81</v>
      </c>
      <c r="D514" s="4" t="s">
        <v>12</v>
      </c>
      <c r="E514" s="4" t="s">
        <v>10</v>
      </c>
      <c r="F514" s="51">
        <f>SUM(Ведомственная!G1419)</f>
        <v>0.5</v>
      </c>
      <c r="G514" s="51">
        <f>SUM(Ведомственная!H1419)</f>
        <v>0.5</v>
      </c>
      <c r="H514" s="51">
        <f>SUM(Ведомственная!I1419)</f>
        <v>0.5</v>
      </c>
    </row>
    <row r="515" spans="1:8" ht="29.25" customHeight="1">
      <c r="A515" s="32" t="s">
        <v>85</v>
      </c>
      <c r="B515" s="55" t="s">
        <v>844</v>
      </c>
      <c r="C515" s="49"/>
      <c r="D515" s="4"/>
      <c r="E515" s="4"/>
      <c r="F515" s="51">
        <f>SUM(F516:F517)</f>
        <v>175.8</v>
      </c>
      <c r="G515" s="51">
        <f t="shared" ref="G515:H515" si="111">SUM(G516:G517)</f>
        <v>175.8</v>
      </c>
      <c r="H515" s="51">
        <f t="shared" si="111"/>
        <v>175.8</v>
      </c>
    </row>
    <row r="516" spans="1:8" ht="29.25" customHeight="1">
      <c r="A516" s="32" t="s">
        <v>44</v>
      </c>
      <c r="B516" s="55" t="s">
        <v>844</v>
      </c>
      <c r="C516" s="49" t="s">
        <v>81</v>
      </c>
      <c r="D516" s="4" t="s">
        <v>12</v>
      </c>
      <c r="E516" s="4" t="s">
        <v>10</v>
      </c>
      <c r="F516" s="51">
        <f>SUM(Ведомственная!G1421)</f>
        <v>174.8</v>
      </c>
      <c r="G516" s="51">
        <f>SUM(Ведомственная!H1421)</f>
        <v>174.8</v>
      </c>
      <c r="H516" s="51">
        <f>SUM(Ведомственная!I1421)</f>
        <v>174.8</v>
      </c>
    </row>
    <row r="517" spans="1:8" ht="29.25" customHeight="1">
      <c r="A517" s="122" t="s">
        <v>19</v>
      </c>
      <c r="B517" s="55" t="s">
        <v>844</v>
      </c>
      <c r="C517" s="49" t="s">
        <v>86</v>
      </c>
      <c r="D517" s="4" t="s">
        <v>12</v>
      </c>
      <c r="E517" s="4" t="s">
        <v>10</v>
      </c>
      <c r="F517" s="51">
        <f>SUM(Ведомственная!G1422)</f>
        <v>1</v>
      </c>
      <c r="G517" s="51">
        <f>SUM(Ведомственная!H1422)</f>
        <v>1</v>
      </c>
      <c r="H517" s="51">
        <f>SUM(Ведомственная!I1422)</f>
        <v>1</v>
      </c>
    </row>
    <row r="518" spans="1:8" ht="29.25" customHeight="1">
      <c r="A518" s="122" t="s">
        <v>88</v>
      </c>
      <c r="B518" s="55" t="s">
        <v>484</v>
      </c>
      <c r="C518" s="49"/>
      <c r="D518" s="4"/>
      <c r="E518" s="4"/>
      <c r="F518" s="51">
        <f>SUM(F519:F520)</f>
        <v>329.7</v>
      </c>
      <c r="G518" s="51">
        <f t="shared" ref="G518:H518" si="112">SUM(G519:G520)</f>
        <v>54.2</v>
      </c>
      <c r="H518" s="51">
        <f t="shared" si="112"/>
        <v>304.2</v>
      </c>
    </row>
    <row r="519" spans="1:8" ht="29.25" customHeight="1">
      <c r="A519" s="32" t="s">
        <v>44</v>
      </c>
      <c r="B519" s="55" t="s">
        <v>484</v>
      </c>
      <c r="C519" s="49" t="s">
        <v>81</v>
      </c>
      <c r="D519" s="4" t="s">
        <v>103</v>
      </c>
      <c r="E519" s="4" t="s">
        <v>153</v>
      </c>
      <c r="F519" s="51">
        <f>SUM(Ведомственная!G1262)</f>
        <v>0</v>
      </c>
      <c r="G519" s="51">
        <f>SUM(Ведомственная!H1262)</f>
        <v>0</v>
      </c>
      <c r="H519" s="51">
        <f>SUM(Ведомственная!I1262)</f>
        <v>0</v>
      </c>
    </row>
    <row r="520" spans="1:8" ht="29.25" customHeight="1">
      <c r="A520" s="32" t="s">
        <v>44</v>
      </c>
      <c r="B520" s="55" t="s">
        <v>484</v>
      </c>
      <c r="C520" s="49" t="s">
        <v>81</v>
      </c>
      <c r="D520" s="4" t="s">
        <v>12</v>
      </c>
      <c r="E520" s="4" t="s">
        <v>10</v>
      </c>
      <c r="F520" s="51">
        <f>SUM(Ведомственная!G1424)</f>
        <v>329.7</v>
      </c>
      <c r="G520" s="51">
        <f>SUM(Ведомственная!H1424)</f>
        <v>54.2</v>
      </c>
      <c r="H520" s="51">
        <f>SUM(Ведомственная!I1424)</f>
        <v>304.2</v>
      </c>
    </row>
    <row r="521" spans="1:8" ht="31.5">
      <c r="A521" s="122" t="s">
        <v>37</v>
      </c>
      <c r="B521" s="4" t="s">
        <v>133</v>
      </c>
      <c r="C521" s="4"/>
      <c r="D521" s="4"/>
      <c r="E521" s="4"/>
      <c r="F521" s="7">
        <f>F522</f>
        <v>44454.899999999994</v>
      </c>
      <c r="G521" s="7">
        <f>G522</f>
        <v>43844.2</v>
      </c>
      <c r="H521" s="7">
        <f>H522</f>
        <v>44479.199999999997</v>
      </c>
    </row>
    <row r="522" spans="1:8">
      <c r="A522" s="122" t="s">
        <v>436</v>
      </c>
      <c r="B522" s="4" t="s">
        <v>134</v>
      </c>
      <c r="C522" s="4"/>
      <c r="D522" s="4"/>
      <c r="E522" s="4"/>
      <c r="F522" s="7">
        <f>F523+F524+F525</f>
        <v>44454.899999999994</v>
      </c>
      <c r="G522" s="7">
        <f>G523+G524+G525</f>
        <v>43844.2</v>
      </c>
      <c r="H522" s="7">
        <f>H523+H524+H525</f>
        <v>44479.199999999997</v>
      </c>
    </row>
    <row r="523" spans="1:8" ht="63">
      <c r="A523" s="122" t="s">
        <v>120</v>
      </c>
      <c r="B523" s="4" t="s">
        <v>134</v>
      </c>
      <c r="C523" s="4" t="s">
        <v>79</v>
      </c>
      <c r="D523" s="4" t="s">
        <v>12</v>
      </c>
      <c r="E523" s="4" t="s">
        <v>10</v>
      </c>
      <c r="F523" s="7">
        <f>SUM(Ведомственная!G1427)</f>
        <v>42504.6</v>
      </c>
      <c r="G523" s="7">
        <f>SUM(Ведомственная!H1427)</f>
        <v>42504.6</v>
      </c>
      <c r="H523" s="7">
        <f>SUM(Ведомственная!I1427)</f>
        <v>42504.6</v>
      </c>
    </row>
    <row r="524" spans="1:8" ht="31.5">
      <c r="A524" s="122" t="s">
        <v>44</v>
      </c>
      <c r="B524" s="4" t="s">
        <v>134</v>
      </c>
      <c r="C524" s="4" t="s">
        <v>81</v>
      </c>
      <c r="D524" s="4" t="s">
        <v>12</v>
      </c>
      <c r="E524" s="4" t="s">
        <v>10</v>
      </c>
      <c r="F524" s="7">
        <f>SUM(Ведомственная!G1428)</f>
        <v>1947.7</v>
      </c>
      <c r="G524" s="7">
        <f>SUM(Ведомственная!H1428)</f>
        <v>1337</v>
      </c>
      <c r="H524" s="7">
        <f>SUM(Ведомственная!I1428)</f>
        <v>1972</v>
      </c>
    </row>
    <row r="525" spans="1:8">
      <c r="A525" s="122" t="s">
        <v>19</v>
      </c>
      <c r="B525" s="4" t="s">
        <v>134</v>
      </c>
      <c r="C525" s="4" t="s">
        <v>86</v>
      </c>
      <c r="D525" s="4" t="s">
        <v>12</v>
      </c>
      <c r="E525" s="4" t="s">
        <v>10</v>
      </c>
      <c r="F525" s="7">
        <f>SUM(Ведомственная!G1429)</f>
        <v>2.6</v>
      </c>
      <c r="G525" s="7">
        <f>SUM(Ведомственная!H1429)</f>
        <v>2.6</v>
      </c>
      <c r="H525" s="7">
        <f>SUM(Ведомственная!I1429)</f>
        <v>2.6</v>
      </c>
    </row>
    <row r="526" spans="1:8" ht="31.5">
      <c r="A526" s="23" t="s">
        <v>789</v>
      </c>
      <c r="B526" s="24" t="s">
        <v>790</v>
      </c>
      <c r="C526" s="4"/>
      <c r="D526" s="4"/>
      <c r="E526" s="4"/>
      <c r="F526" s="7">
        <f>SUM(F527)</f>
        <v>350</v>
      </c>
      <c r="G526" s="7">
        <f t="shared" ref="G526:H527" si="113">SUM(G527)</f>
        <v>500</v>
      </c>
      <c r="H526" s="7">
        <f t="shared" si="113"/>
        <v>500</v>
      </c>
    </row>
    <row r="527" spans="1:8">
      <c r="A527" s="2" t="s">
        <v>28</v>
      </c>
      <c r="B527" s="31" t="s">
        <v>791</v>
      </c>
      <c r="C527" s="123"/>
      <c r="D527" s="4"/>
      <c r="E527" s="4"/>
      <c r="F527" s="7">
        <f>SUM(F528)</f>
        <v>350</v>
      </c>
      <c r="G527" s="7">
        <f t="shared" si="113"/>
        <v>500</v>
      </c>
      <c r="H527" s="7">
        <f t="shared" si="113"/>
        <v>500</v>
      </c>
    </row>
    <row r="528" spans="1:8" ht="31.5">
      <c r="A528" s="2" t="s">
        <v>44</v>
      </c>
      <c r="B528" s="31" t="s">
        <v>791</v>
      </c>
      <c r="C528" s="123" t="s">
        <v>81</v>
      </c>
      <c r="D528" s="4" t="s">
        <v>10</v>
      </c>
      <c r="E528" s="4" t="s">
        <v>21</v>
      </c>
      <c r="F528" s="7">
        <f>SUM(Ведомственная!G278)</f>
        <v>350</v>
      </c>
      <c r="G528" s="7">
        <f>SUM(Ведомственная!H278)</f>
        <v>500</v>
      </c>
      <c r="H528" s="7">
        <f>SUM(Ведомственная!I278)</f>
        <v>500</v>
      </c>
    </row>
    <row r="529" spans="1:8">
      <c r="A529" s="66" t="s">
        <v>552</v>
      </c>
      <c r="B529" s="68" t="s">
        <v>550</v>
      </c>
      <c r="C529" s="4"/>
      <c r="D529" s="4"/>
      <c r="E529" s="4"/>
      <c r="F529" s="26">
        <f>SUM(F530+F532)+F534+F536</f>
        <v>3769.2</v>
      </c>
      <c r="G529" s="26">
        <f t="shared" ref="G529:H529" si="114">SUM(G530+G532)+G534+G536</f>
        <v>3769.2</v>
      </c>
      <c r="H529" s="26">
        <f t="shared" si="114"/>
        <v>3769.2</v>
      </c>
    </row>
    <row r="530" spans="1:8">
      <c r="A530" s="34" t="s">
        <v>28</v>
      </c>
      <c r="B530" s="5" t="s">
        <v>551</v>
      </c>
      <c r="C530" s="4"/>
      <c r="D530" s="4"/>
      <c r="E530" s="4"/>
      <c r="F530" s="7">
        <f>SUM(F531)</f>
        <v>1419.7</v>
      </c>
      <c r="G530" s="7">
        <f>SUM(G531)</f>
        <v>0</v>
      </c>
      <c r="H530" s="7">
        <f>SUM(H531)</f>
        <v>0</v>
      </c>
    </row>
    <row r="531" spans="1:8" ht="31.5">
      <c r="A531" s="34" t="s">
        <v>44</v>
      </c>
      <c r="B531" s="5" t="s">
        <v>551</v>
      </c>
      <c r="C531" s="4" t="s">
        <v>81</v>
      </c>
      <c r="D531" s="4" t="s">
        <v>153</v>
      </c>
      <c r="E531" s="4" t="s">
        <v>46</v>
      </c>
      <c r="F531" s="7">
        <f>SUM(Ведомственная!G393)</f>
        <v>1419.7</v>
      </c>
      <c r="G531" s="7">
        <f>SUM(Ведомственная!H393)</f>
        <v>0</v>
      </c>
      <c r="H531" s="7">
        <f>SUM(Ведомственная!I393)</f>
        <v>0</v>
      </c>
    </row>
    <row r="532" spans="1:8" ht="47.25">
      <c r="A532" s="34" t="s">
        <v>22</v>
      </c>
      <c r="B532" s="5" t="s">
        <v>559</v>
      </c>
      <c r="C532" s="4"/>
      <c r="D532" s="4"/>
      <c r="E532" s="4"/>
      <c r="F532" s="7">
        <f>SUM(F533)</f>
        <v>2349.5</v>
      </c>
      <c r="G532" s="7">
        <f>SUM(G533)</f>
        <v>3769.2</v>
      </c>
      <c r="H532" s="7">
        <f>SUM(H533)</f>
        <v>3769.2</v>
      </c>
    </row>
    <row r="533" spans="1:8" ht="31.5">
      <c r="A533" s="34" t="s">
        <v>208</v>
      </c>
      <c r="B533" s="5" t="s">
        <v>559</v>
      </c>
      <c r="C533" s="4" t="s">
        <v>112</v>
      </c>
      <c r="D533" s="4" t="s">
        <v>153</v>
      </c>
      <c r="E533" s="4" t="s">
        <v>46</v>
      </c>
      <c r="F533" s="7">
        <f>SUM(Ведомственная!G395)</f>
        <v>2349.5</v>
      </c>
      <c r="G533" s="7">
        <f>SUM(Ведомственная!H395)</f>
        <v>3769.2</v>
      </c>
      <c r="H533" s="7">
        <f>SUM(Ведомственная!I395)</f>
        <v>3769.2</v>
      </c>
    </row>
    <row r="534" spans="1:8" ht="31.5" hidden="1">
      <c r="A534" s="34" t="s">
        <v>237</v>
      </c>
      <c r="B534" s="5" t="s">
        <v>567</v>
      </c>
      <c r="C534" s="4"/>
      <c r="D534" s="4"/>
      <c r="E534" s="4"/>
      <c r="F534" s="7">
        <f>SUM(F535)</f>
        <v>0</v>
      </c>
      <c r="G534" s="7">
        <f>SUM(G535)</f>
        <v>0</v>
      </c>
      <c r="H534" s="7">
        <f>SUM(H535)</f>
        <v>0</v>
      </c>
    </row>
    <row r="535" spans="1:8" ht="31.5" hidden="1">
      <c r="A535" s="34" t="s">
        <v>208</v>
      </c>
      <c r="B535" s="5" t="s">
        <v>567</v>
      </c>
      <c r="C535" s="4" t="s">
        <v>112</v>
      </c>
      <c r="D535" s="4" t="s">
        <v>153</v>
      </c>
      <c r="E535" s="4" t="s">
        <v>46</v>
      </c>
      <c r="F535" s="7">
        <f>SUM(Ведомственная!G397)</f>
        <v>0</v>
      </c>
      <c r="G535" s="7">
        <f>SUM(Ведомственная!H397)</f>
        <v>0</v>
      </c>
      <c r="H535" s="7">
        <f>SUM(Ведомственная!I397)</f>
        <v>0</v>
      </c>
    </row>
    <row r="536" spans="1:8" ht="31.5" hidden="1">
      <c r="A536" s="122" t="s">
        <v>238</v>
      </c>
      <c r="B536" s="5" t="s">
        <v>703</v>
      </c>
      <c r="C536" s="4"/>
      <c r="D536" s="4"/>
      <c r="E536" s="4"/>
      <c r="F536" s="7">
        <f>SUM(F537)</f>
        <v>0</v>
      </c>
      <c r="G536" s="7">
        <f t="shared" ref="G536:H536" si="115">SUM(G537)</f>
        <v>0</v>
      </c>
      <c r="H536" s="7">
        <f t="shared" si="115"/>
        <v>0</v>
      </c>
    </row>
    <row r="537" spans="1:8" ht="31.5" hidden="1">
      <c r="A537" s="34" t="s">
        <v>208</v>
      </c>
      <c r="B537" s="5" t="s">
        <v>703</v>
      </c>
      <c r="C537" s="4" t="s">
        <v>112</v>
      </c>
      <c r="D537" s="4" t="s">
        <v>153</v>
      </c>
      <c r="E537" s="4" t="s">
        <v>46</v>
      </c>
      <c r="F537" s="7">
        <f>SUM(Ведомственная!G399)</f>
        <v>0</v>
      </c>
      <c r="G537" s="7">
        <f>SUM(Ведомственная!H399)</f>
        <v>0</v>
      </c>
      <c r="H537" s="7">
        <f>SUM(Ведомственная!I399)</f>
        <v>0</v>
      </c>
    </row>
    <row r="538" spans="1:8">
      <c r="A538" s="66" t="s">
        <v>553</v>
      </c>
      <c r="B538" s="68" t="s">
        <v>557</v>
      </c>
      <c r="C538" s="4"/>
      <c r="D538" s="4"/>
      <c r="E538" s="4"/>
      <c r="F538" s="26">
        <f>SUM(F539)+F541+F543+F548+F545</f>
        <v>76362</v>
      </c>
      <c r="G538" s="26">
        <f t="shared" ref="G538:H538" si="116">SUM(G539)+G541+G543+G548+G545</f>
        <v>38013.1</v>
      </c>
      <c r="H538" s="26">
        <f t="shared" si="116"/>
        <v>38013.1</v>
      </c>
    </row>
    <row r="539" spans="1:8">
      <c r="A539" s="34" t="s">
        <v>28</v>
      </c>
      <c r="B539" s="5" t="s">
        <v>558</v>
      </c>
      <c r="C539" s="4"/>
      <c r="D539" s="4"/>
      <c r="E539" s="4"/>
      <c r="F539" s="7">
        <f>SUM(F540)</f>
        <v>27421.8</v>
      </c>
      <c r="G539" s="7">
        <f>SUM(G540)</f>
        <v>15153.8</v>
      </c>
      <c r="H539" s="7">
        <f>SUM(H540)</f>
        <v>15153.8</v>
      </c>
    </row>
    <row r="540" spans="1:8" ht="31.5">
      <c r="A540" s="34" t="s">
        <v>44</v>
      </c>
      <c r="B540" s="5" t="s">
        <v>558</v>
      </c>
      <c r="C540" s="4" t="s">
        <v>81</v>
      </c>
      <c r="D540" s="4" t="s">
        <v>153</v>
      </c>
      <c r="E540" s="4" t="s">
        <v>46</v>
      </c>
      <c r="F540" s="7">
        <f>SUM(Ведомственная!G402)</f>
        <v>27421.8</v>
      </c>
      <c r="G540" s="7">
        <f>SUM(Ведомственная!H402)</f>
        <v>15153.8</v>
      </c>
      <c r="H540" s="7">
        <f>SUM(Ведомственная!I402)</f>
        <v>15153.8</v>
      </c>
    </row>
    <row r="541" spans="1:8" ht="47.25">
      <c r="A541" s="34" t="s">
        <v>22</v>
      </c>
      <c r="B541" s="5" t="s">
        <v>566</v>
      </c>
      <c r="C541" s="4"/>
      <c r="D541" s="4"/>
      <c r="E541" s="4"/>
      <c r="F541" s="7">
        <f>SUM(F542)</f>
        <v>15025.7</v>
      </c>
      <c r="G541" s="7">
        <f>SUM(G542)</f>
        <v>22559.3</v>
      </c>
      <c r="H541" s="7">
        <f>SUM(H542)</f>
        <v>22559.3</v>
      </c>
    </row>
    <row r="542" spans="1:8" ht="31.5">
      <c r="A542" s="34" t="s">
        <v>208</v>
      </c>
      <c r="B542" s="5" t="s">
        <v>566</v>
      </c>
      <c r="C542" s="4" t="s">
        <v>112</v>
      </c>
      <c r="D542" s="4" t="s">
        <v>153</v>
      </c>
      <c r="E542" s="4" t="s">
        <v>46</v>
      </c>
      <c r="F542" s="7">
        <f>SUM(Ведомственная!G404)</f>
        <v>15025.7</v>
      </c>
      <c r="G542" s="7">
        <f>SUM(Ведомственная!H404)</f>
        <v>22559.3</v>
      </c>
      <c r="H542" s="7">
        <f>SUM(Ведомственная!I404)</f>
        <v>22559.3</v>
      </c>
    </row>
    <row r="543" spans="1:8" ht="31.5" hidden="1">
      <c r="A543" s="34" t="s">
        <v>237</v>
      </c>
      <c r="B543" s="5" t="s">
        <v>761</v>
      </c>
      <c r="C543" s="4"/>
      <c r="D543" s="4"/>
      <c r="E543" s="4"/>
      <c r="F543" s="7">
        <f>SUM(F544)</f>
        <v>0</v>
      </c>
      <c r="G543" s="7">
        <f t="shared" ref="G543:H543" si="117">SUM(G544)</f>
        <v>0</v>
      </c>
      <c r="H543" s="7">
        <f t="shared" si="117"/>
        <v>0</v>
      </c>
    </row>
    <row r="544" spans="1:8" ht="31.5" hidden="1">
      <c r="A544" s="34" t="s">
        <v>236</v>
      </c>
      <c r="B544" s="5" t="s">
        <v>761</v>
      </c>
      <c r="C544" s="4" t="s">
        <v>112</v>
      </c>
      <c r="D544" s="4" t="s">
        <v>153</v>
      </c>
      <c r="E544" s="4" t="s">
        <v>46</v>
      </c>
      <c r="F544" s="7">
        <f>SUM(Ведомственная!G406)</f>
        <v>0</v>
      </c>
      <c r="G544" s="7">
        <f>SUM(Ведомственная!H406)</f>
        <v>0</v>
      </c>
      <c r="H544" s="7">
        <f>SUM(Ведомственная!I406)</f>
        <v>0</v>
      </c>
    </row>
    <row r="545" spans="1:8">
      <c r="A545" s="34" t="s">
        <v>847</v>
      </c>
      <c r="B545" s="5" t="s">
        <v>848</v>
      </c>
      <c r="C545" s="4"/>
      <c r="D545" s="4"/>
      <c r="E545" s="4"/>
      <c r="F545" s="7">
        <f>SUM(F546)</f>
        <v>30400</v>
      </c>
      <c r="G545" s="7">
        <f t="shared" ref="G545:H545" si="118">SUM(G546)</f>
        <v>0</v>
      </c>
      <c r="H545" s="7">
        <f t="shared" si="118"/>
        <v>0</v>
      </c>
    </row>
    <row r="546" spans="1:8">
      <c r="A546" s="34" t="s">
        <v>850</v>
      </c>
      <c r="B546" s="5" t="s">
        <v>849</v>
      </c>
      <c r="C546" s="4"/>
      <c r="D546" s="4"/>
      <c r="E546" s="4"/>
      <c r="F546" s="7">
        <f>SUM(F547)</f>
        <v>30400</v>
      </c>
      <c r="G546" s="7">
        <f t="shared" ref="G546:H546" si="119">SUM(G547)</f>
        <v>0</v>
      </c>
      <c r="H546" s="7">
        <f t="shared" si="119"/>
        <v>0</v>
      </c>
    </row>
    <row r="547" spans="1:8" ht="31.5">
      <c r="A547" s="34" t="s">
        <v>44</v>
      </c>
      <c r="B547" s="5" t="s">
        <v>849</v>
      </c>
      <c r="C547" s="4" t="s">
        <v>81</v>
      </c>
      <c r="D547" s="4" t="s">
        <v>153</v>
      </c>
      <c r="E547" s="4" t="s">
        <v>46</v>
      </c>
      <c r="F547" s="7">
        <f>SUM(Ведомственная!G409)</f>
        <v>30400</v>
      </c>
      <c r="G547" s="7">
        <f>SUM(Ведомственная!H409)</f>
        <v>0</v>
      </c>
      <c r="H547" s="7">
        <f>SUM(Ведомственная!I409)</f>
        <v>0</v>
      </c>
    </row>
    <row r="548" spans="1:8" ht="31.5">
      <c r="A548" s="34" t="s">
        <v>860</v>
      </c>
      <c r="B548" s="5" t="s">
        <v>704</v>
      </c>
      <c r="C548" s="4"/>
      <c r="D548" s="4"/>
      <c r="E548" s="4"/>
      <c r="F548" s="7">
        <f>SUM(F549)</f>
        <v>3514.5</v>
      </c>
      <c r="G548" s="7">
        <f t="shared" ref="G548:H548" si="120">SUM(G549)</f>
        <v>300</v>
      </c>
      <c r="H548" s="7">
        <f t="shared" si="120"/>
        <v>300</v>
      </c>
    </row>
    <row r="549" spans="1:8" ht="31.5">
      <c r="A549" s="34" t="s">
        <v>845</v>
      </c>
      <c r="B549" s="5" t="s">
        <v>846</v>
      </c>
      <c r="C549" s="4"/>
      <c r="D549" s="4"/>
      <c r="E549" s="4"/>
      <c r="F549" s="7">
        <f>SUM(F550)</f>
        <v>3514.5</v>
      </c>
      <c r="G549" s="7">
        <f t="shared" ref="G549:H549" si="121">SUM(G550)</f>
        <v>300</v>
      </c>
      <c r="H549" s="7">
        <f t="shared" si="121"/>
        <v>300</v>
      </c>
    </row>
    <row r="550" spans="1:8" ht="31.5">
      <c r="A550" s="34" t="s">
        <v>44</v>
      </c>
      <c r="B550" s="5" t="s">
        <v>846</v>
      </c>
      <c r="C550" s="4" t="s">
        <v>81</v>
      </c>
      <c r="D550" s="4" t="s">
        <v>153</v>
      </c>
      <c r="E550" s="4" t="s">
        <v>46</v>
      </c>
      <c r="F550" s="7">
        <f>SUM(Ведомственная!G412)</f>
        <v>3514.5</v>
      </c>
      <c r="G550" s="7">
        <f>SUM(Ведомственная!H412)</f>
        <v>300</v>
      </c>
      <c r="H550" s="7">
        <f>SUM(Ведомственная!I412)</f>
        <v>300</v>
      </c>
    </row>
    <row r="551" spans="1:8">
      <c r="A551" s="66" t="s">
        <v>554</v>
      </c>
      <c r="B551" s="68" t="s">
        <v>555</v>
      </c>
      <c r="C551" s="5"/>
      <c r="D551" s="4"/>
      <c r="E551" s="4"/>
      <c r="F551" s="26">
        <f>SUM(F552)+F554</f>
        <v>79352.600000000006</v>
      </c>
      <c r="G551" s="26">
        <f t="shared" ref="G551:H551" si="122">SUM(G552)+G554</f>
        <v>69352.600000000006</v>
      </c>
      <c r="H551" s="26">
        <f t="shared" si="122"/>
        <v>69352.600000000006</v>
      </c>
    </row>
    <row r="552" spans="1:8">
      <c r="A552" s="34" t="s">
        <v>28</v>
      </c>
      <c r="B552" s="5" t="s">
        <v>556</v>
      </c>
      <c r="C552" s="5"/>
      <c r="D552" s="4"/>
      <c r="E552" s="4"/>
      <c r="F552" s="7">
        <f t="shared" ref="F552:H552" si="123">SUM(F553)</f>
        <v>69352.600000000006</v>
      </c>
      <c r="G552" s="7">
        <f t="shared" si="123"/>
        <v>69352.600000000006</v>
      </c>
      <c r="H552" s="7">
        <f t="shared" si="123"/>
        <v>69352.600000000006</v>
      </c>
    </row>
    <row r="553" spans="1:8" ht="31.5">
      <c r="A553" s="34" t="s">
        <v>44</v>
      </c>
      <c r="B553" s="5" t="s">
        <v>556</v>
      </c>
      <c r="C553" s="5" t="s">
        <v>81</v>
      </c>
      <c r="D553" s="4" t="s">
        <v>153</v>
      </c>
      <c r="E553" s="4" t="s">
        <v>46</v>
      </c>
      <c r="F553" s="7">
        <f>SUM(Ведомственная!G415)</f>
        <v>69352.600000000006</v>
      </c>
      <c r="G553" s="7">
        <f>SUM(Ведомственная!H415)</f>
        <v>69352.600000000006</v>
      </c>
      <c r="H553" s="7">
        <f>SUM(Ведомственная!I415)</f>
        <v>69352.600000000006</v>
      </c>
    </row>
    <row r="554" spans="1:8" ht="31.5">
      <c r="A554" s="2" t="s">
        <v>326</v>
      </c>
      <c r="B554" s="5" t="s">
        <v>1025</v>
      </c>
      <c r="C554" s="5"/>
      <c r="D554" s="4"/>
      <c r="E554" s="4"/>
      <c r="F554" s="7">
        <f>SUM(F555)</f>
        <v>10000</v>
      </c>
      <c r="G554" s="7">
        <f t="shared" ref="G554:H554" si="124">SUM(G555)</f>
        <v>0</v>
      </c>
      <c r="H554" s="7">
        <f t="shared" si="124"/>
        <v>0</v>
      </c>
    </row>
    <row r="555" spans="1:8" ht="31.5">
      <c r="A555" s="34" t="s">
        <v>44</v>
      </c>
      <c r="B555" s="5" t="s">
        <v>1025</v>
      </c>
      <c r="C555" s="5" t="s">
        <v>81</v>
      </c>
      <c r="D555" s="4" t="s">
        <v>153</v>
      </c>
      <c r="E555" s="4" t="s">
        <v>46</v>
      </c>
      <c r="F555" s="7">
        <f>SUM(Ведомственная!G417)</f>
        <v>10000</v>
      </c>
      <c r="G555" s="7">
        <f>SUM(Ведомственная!H417)</f>
        <v>0</v>
      </c>
      <c r="H555" s="7">
        <f>SUM(Ведомственная!I417)</f>
        <v>0</v>
      </c>
    </row>
    <row r="556" spans="1:8" ht="47.25">
      <c r="A556" s="66" t="s">
        <v>548</v>
      </c>
      <c r="B556" s="68" t="s">
        <v>544</v>
      </c>
      <c r="C556" s="4"/>
      <c r="D556" s="4"/>
      <c r="E556" s="4"/>
      <c r="F556" s="26">
        <f>SUM(F557)+F559</f>
        <v>4192.8999999999996</v>
      </c>
      <c r="G556" s="26">
        <f t="shared" ref="G556:H556" si="125">SUM(G557)+G559</f>
        <v>4192.8999999999996</v>
      </c>
      <c r="H556" s="26">
        <f t="shared" si="125"/>
        <v>4192.8999999999996</v>
      </c>
    </row>
    <row r="557" spans="1:8">
      <c r="A557" s="122" t="s">
        <v>28</v>
      </c>
      <c r="B557" s="5" t="s">
        <v>545</v>
      </c>
      <c r="C557" s="4"/>
      <c r="D557" s="4"/>
      <c r="E557" s="4"/>
      <c r="F557" s="7">
        <f t="shared" ref="F557:H557" si="126">SUM(F558)</f>
        <v>4192.8999999999996</v>
      </c>
      <c r="G557" s="7">
        <f t="shared" si="126"/>
        <v>4192.8999999999996</v>
      </c>
      <c r="H557" s="7">
        <f t="shared" si="126"/>
        <v>4192.8999999999996</v>
      </c>
    </row>
    <row r="558" spans="1:8" ht="31.5">
      <c r="A558" s="122" t="s">
        <v>44</v>
      </c>
      <c r="B558" s="5" t="s">
        <v>545</v>
      </c>
      <c r="C558" s="4" t="s">
        <v>81</v>
      </c>
      <c r="D558" s="4" t="s">
        <v>153</v>
      </c>
      <c r="E558" s="4" t="s">
        <v>46</v>
      </c>
      <c r="F558" s="7">
        <f>SUM(Ведомственная!G327)</f>
        <v>4192.8999999999996</v>
      </c>
      <c r="G558" s="7">
        <f>SUM(Ведомственная!H327)</f>
        <v>4192.8999999999996</v>
      </c>
      <c r="H558" s="7">
        <f>SUM(Ведомственная!I327)</f>
        <v>4192.8999999999996</v>
      </c>
    </row>
    <row r="559" spans="1:8" ht="47.25" hidden="1">
      <c r="A559" s="34" t="s">
        <v>730</v>
      </c>
      <c r="B559" s="5" t="s">
        <v>731</v>
      </c>
      <c r="C559" s="5"/>
      <c r="D559" s="4"/>
      <c r="E559" s="4"/>
      <c r="F559" s="7">
        <f>SUM(F560)</f>
        <v>0</v>
      </c>
      <c r="G559" s="7">
        <f t="shared" ref="G559" si="127">SUM(G560)</f>
        <v>0</v>
      </c>
      <c r="H559" s="7">
        <f t="shared" ref="H559" si="128">SUM(H560)</f>
        <v>0</v>
      </c>
    </row>
    <row r="560" spans="1:8" ht="31.5" hidden="1">
      <c r="A560" s="34" t="s">
        <v>44</v>
      </c>
      <c r="B560" s="5" t="s">
        <v>731</v>
      </c>
      <c r="C560" s="5" t="s">
        <v>81</v>
      </c>
      <c r="D560" s="4"/>
      <c r="E560" s="4"/>
      <c r="F560" s="7">
        <f>SUM(Ведомственная!G329)</f>
        <v>0</v>
      </c>
      <c r="G560" s="7">
        <f>SUM(Ведомственная!H329)</f>
        <v>0</v>
      </c>
      <c r="H560" s="7">
        <f>SUM(Ведомственная!I329)</f>
        <v>0</v>
      </c>
    </row>
    <row r="561" spans="1:8" ht="47.25">
      <c r="A561" s="66" t="s">
        <v>549</v>
      </c>
      <c r="B561" s="68" t="s">
        <v>546</v>
      </c>
      <c r="C561" s="4"/>
      <c r="D561" s="4"/>
      <c r="E561" s="4"/>
      <c r="F561" s="26">
        <f t="shared" ref="F561:H562" si="129">SUM(F562)</f>
        <v>3739.7</v>
      </c>
      <c r="G561" s="26">
        <f t="shared" si="129"/>
        <v>3739.7</v>
      </c>
      <c r="H561" s="26">
        <f t="shared" si="129"/>
        <v>3739.7</v>
      </c>
    </row>
    <row r="562" spans="1:8">
      <c r="A562" s="122" t="s">
        <v>28</v>
      </c>
      <c r="B562" s="5" t="s">
        <v>547</v>
      </c>
      <c r="C562" s="4"/>
      <c r="D562" s="4"/>
      <c r="E562" s="4"/>
      <c r="F562" s="7">
        <f t="shared" si="129"/>
        <v>3739.7</v>
      </c>
      <c r="G562" s="7">
        <f t="shared" si="129"/>
        <v>3739.7</v>
      </c>
      <c r="H562" s="7">
        <f t="shared" si="129"/>
        <v>3739.7</v>
      </c>
    </row>
    <row r="563" spans="1:8" ht="31.5">
      <c r="A563" s="122" t="s">
        <v>44</v>
      </c>
      <c r="B563" s="5" t="s">
        <v>547</v>
      </c>
      <c r="C563" s="4" t="s">
        <v>81</v>
      </c>
      <c r="D563" s="4"/>
      <c r="E563" s="4"/>
      <c r="F563" s="7">
        <f>SUM(Ведомственная!G332)</f>
        <v>3739.7</v>
      </c>
      <c r="G563" s="7">
        <f>SUM(Ведомственная!H332)</f>
        <v>3739.7</v>
      </c>
      <c r="H563" s="7">
        <f>SUM(Ведомственная!I332)</f>
        <v>3739.7</v>
      </c>
    </row>
    <row r="564" spans="1:8" s="27" customFormat="1" ht="47.25">
      <c r="A564" s="65" t="s">
        <v>533</v>
      </c>
      <c r="B564" s="24" t="s">
        <v>405</v>
      </c>
      <c r="C564" s="24"/>
      <c r="D564" s="24"/>
      <c r="E564" s="24"/>
      <c r="F564" s="26">
        <f>SUM(F565+F567+F572)</f>
        <v>2882.5</v>
      </c>
      <c r="G564" s="26">
        <f t="shared" ref="G564:H564" si="130">SUM(G565+G567+G572)</f>
        <v>0</v>
      </c>
      <c r="H564" s="26">
        <f t="shared" si="130"/>
        <v>0</v>
      </c>
    </row>
    <row r="565" spans="1:8" s="27" customFormat="1">
      <c r="A565" s="2" t="s">
        <v>679</v>
      </c>
      <c r="B565" s="31" t="s">
        <v>677</v>
      </c>
      <c r="C565" s="123"/>
      <c r="D565" s="24"/>
      <c r="E565" s="24"/>
      <c r="F565" s="7">
        <f>SUM(F566)</f>
        <v>0</v>
      </c>
      <c r="G565" s="7">
        <f t="shared" ref="G565:H565" si="131">SUM(G566)</f>
        <v>0</v>
      </c>
      <c r="H565" s="7">
        <f t="shared" si="131"/>
        <v>0</v>
      </c>
    </row>
    <row r="566" spans="1:8" s="27" customFormat="1" ht="31.5">
      <c r="A566" s="2" t="s">
        <v>244</v>
      </c>
      <c r="B566" s="31" t="s">
        <v>677</v>
      </c>
      <c r="C566" s="123" t="s">
        <v>225</v>
      </c>
      <c r="D566" s="4" t="s">
        <v>103</v>
      </c>
      <c r="E566" s="4" t="s">
        <v>36</v>
      </c>
      <c r="F566" s="7">
        <f>SUM(Ведомственная!G464)</f>
        <v>0</v>
      </c>
      <c r="G566" s="7">
        <f>SUM(Ведомственная!H464)</f>
        <v>0</v>
      </c>
      <c r="H566" s="7">
        <f>SUM(Ведомственная!I464)</f>
        <v>0</v>
      </c>
    </row>
    <row r="567" spans="1:8" s="27" customFormat="1">
      <c r="A567" s="122" t="s">
        <v>28</v>
      </c>
      <c r="B567" s="50" t="s">
        <v>477</v>
      </c>
      <c r="C567" s="4"/>
      <c r="D567" s="4"/>
      <c r="E567" s="4"/>
      <c r="F567" s="7">
        <f>SUM(F570)+F568</f>
        <v>0</v>
      </c>
      <c r="G567" s="7">
        <f t="shared" ref="G567:H567" si="132">SUM(G570)+G568</f>
        <v>0</v>
      </c>
      <c r="H567" s="7">
        <f t="shared" si="132"/>
        <v>0</v>
      </c>
    </row>
    <row r="568" spans="1:8" s="27" customFormat="1" ht="31.5" hidden="1">
      <c r="A568" s="122" t="s">
        <v>44</v>
      </c>
      <c r="B568" s="50" t="s">
        <v>706</v>
      </c>
      <c r="C568" s="4"/>
      <c r="D568" s="4"/>
      <c r="E568" s="4"/>
      <c r="F568" s="7">
        <f>SUM(F569)</f>
        <v>0</v>
      </c>
      <c r="G568" s="7">
        <f t="shared" ref="G568:H568" si="133">SUM(G569)</f>
        <v>0</v>
      </c>
      <c r="H568" s="7">
        <f t="shared" si="133"/>
        <v>0</v>
      </c>
    </row>
    <row r="569" spans="1:8" s="27" customFormat="1" ht="31.5" hidden="1">
      <c r="A569" s="32" t="s">
        <v>607</v>
      </c>
      <c r="B569" s="50" t="s">
        <v>606</v>
      </c>
      <c r="C569" s="4" t="s">
        <v>81</v>
      </c>
      <c r="D569" s="4" t="s">
        <v>103</v>
      </c>
      <c r="E569" s="4" t="s">
        <v>36</v>
      </c>
      <c r="F569" s="7">
        <f>SUM(Ведомственная!G963)</f>
        <v>0</v>
      </c>
      <c r="G569" s="7">
        <f>SUM(Ведомственная!H963)</f>
        <v>0</v>
      </c>
      <c r="H569" s="7">
        <f>SUM(Ведомственная!I963)</f>
        <v>0</v>
      </c>
    </row>
    <row r="570" spans="1:8" s="27" customFormat="1">
      <c r="A570" s="32" t="s">
        <v>301</v>
      </c>
      <c r="B570" s="50" t="s">
        <v>706</v>
      </c>
      <c r="C570" s="4"/>
      <c r="D570" s="4"/>
      <c r="E570" s="4"/>
      <c r="F570" s="7">
        <f t="shared" ref="F570:H570" si="134">SUM(F571)</f>
        <v>0</v>
      </c>
      <c r="G570" s="7">
        <f t="shared" si="134"/>
        <v>0</v>
      </c>
      <c r="H570" s="7">
        <f t="shared" si="134"/>
        <v>0</v>
      </c>
    </row>
    <row r="571" spans="1:8" s="27" customFormat="1" ht="31.5">
      <c r="A571" s="122" t="s">
        <v>44</v>
      </c>
      <c r="B571" s="50" t="s">
        <v>706</v>
      </c>
      <c r="C571" s="4" t="s">
        <v>81</v>
      </c>
      <c r="D571" s="4" t="s">
        <v>103</v>
      </c>
      <c r="E571" s="4" t="s">
        <v>36</v>
      </c>
      <c r="F571" s="7">
        <f>SUM(Ведомственная!G965)</f>
        <v>0</v>
      </c>
      <c r="G571" s="7">
        <f>SUM(Ведомственная!H965)</f>
        <v>0</v>
      </c>
      <c r="H571" s="7">
        <f>SUM(Ведомственная!I965)</f>
        <v>0</v>
      </c>
    </row>
    <row r="572" spans="1:8" s="27" customFormat="1" ht="31.5">
      <c r="A572" s="2" t="s">
        <v>326</v>
      </c>
      <c r="B572" s="31" t="s">
        <v>568</v>
      </c>
      <c r="C572" s="4"/>
      <c r="D572" s="4"/>
      <c r="E572" s="4"/>
      <c r="F572" s="7">
        <f>SUM(F573)</f>
        <v>2882.5</v>
      </c>
      <c r="G572" s="7">
        <f>SUM(G573)</f>
        <v>0</v>
      </c>
      <c r="H572" s="7">
        <f>SUM(H573)</f>
        <v>0</v>
      </c>
    </row>
    <row r="573" spans="1:8" s="27" customFormat="1" ht="31.5">
      <c r="A573" s="2" t="s">
        <v>244</v>
      </c>
      <c r="B573" s="31" t="s">
        <v>568</v>
      </c>
      <c r="C573" s="4" t="s">
        <v>225</v>
      </c>
      <c r="D573" s="4" t="s">
        <v>103</v>
      </c>
      <c r="E573" s="4" t="s">
        <v>156</v>
      </c>
      <c r="F573" s="7">
        <f>SUM(Ведомственная!G494)</f>
        <v>2882.5</v>
      </c>
      <c r="G573" s="7">
        <f>SUM(Ведомственная!H494)</f>
        <v>0</v>
      </c>
      <c r="H573" s="7">
        <f>SUM(Ведомственная!I494)</f>
        <v>0</v>
      </c>
    </row>
    <row r="574" spans="1:8" s="27" customFormat="1" ht="31.5">
      <c r="A574" s="23" t="s">
        <v>530</v>
      </c>
      <c r="B574" s="29" t="s">
        <v>291</v>
      </c>
      <c r="C574" s="24"/>
      <c r="D574" s="24"/>
      <c r="E574" s="24"/>
      <c r="F574" s="26">
        <f>SUM(F575+F708+F727+F760)</f>
        <v>3246571.5000000005</v>
      </c>
      <c r="G574" s="26">
        <f>SUM(G575+G708+G727+G760)</f>
        <v>3084755.6999999997</v>
      </c>
      <c r="H574" s="26">
        <f>SUM(H575+H708+H727+H760)</f>
        <v>3066324.0999999996</v>
      </c>
    </row>
    <row r="575" spans="1:8" s="27" customFormat="1" ht="47.25">
      <c r="A575" s="122" t="s">
        <v>678</v>
      </c>
      <c r="B575" s="31" t="s">
        <v>585</v>
      </c>
      <c r="C575" s="24"/>
      <c r="D575" s="24"/>
      <c r="E575" s="24"/>
      <c r="F575" s="7">
        <f>SUM(F576+F644+F662+F692+F615)+F655+F701+F704</f>
        <v>2976926.0000000005</v>
      </c>
      <c r="G575" s="7">
        <f t="shared" ref="G575:H575" si="135">SUM(G576+G644+G662+G692+G615)+G655+G701+G704</f>
        <v>2994626.3</v>
      </c>
      <c r="H575" s="7">
        <f t="shared" si="135"/>
        <v>2962189.5</v>
      </c>
    </row>
    <row r="576" spans="1:8" s="27" customFormat="1">
      <c r="A576" s="122" t="s">
        <v>28</v>
      </c>
      <c r="B576" s="22" t="s">
        <v>586</v>
      </c>
      <c r="C576" s="22"/>
      <c r="D576" s="4"/>
      <c r="E576" s="4"/>
      <c r="F576" s="7">
        <f>SUM(F589+F603+F580+F583+F619+F624+F595+F633+F607+F627+F612+F622+F609+F605+F600+F637+F635+F639)+F630+F577</f>
        <v>244765.60000000003</v>
      </c>
      <c r="G576" s="7">
        <f t="shared" ref="G576:H576" si="136">SUM(G589+G603+G580+G583+G619+G624+G595+G633+G607+G627+G612+G622+G609+G605+G600+G637+G635+G639)+G630+G577</f>
        <v>245246.80000000002</v>
      </c>
      <c r="H576" s="7">
        <f t="shared" si="136"/>
        <v>234066.6</v>
      </c>
    </row>
    <row r="577" spans="1:8" s="27" customFormat="1" ht="110.25">
      <c r="A577" s="122" t="s">
        <v>1089</v>
      </c>
      <c r="B577" s="22" t="s">
        <v>1090</v>
      </c>
      <c r="C577" s="22"/>
      <c r="D577" s="4"/>
      <c r="E577" s="4"/>
      <c r="F577" s="7">
        <f>SUM(F578:F579)</f>
        <v>2362.1</v>
      </c>
      <c r="G577" s="7">
        <f t="shared" ref="G577:H577" si="137">SUM(G578:G579)</f>
        <v>0</v>
      </c>
      <c r="H577" s="7">
        <f t="shared" si="137"/>
        <v>0</v>
      </c>
    </row>
    <row r="578" spans="1:8" s="27" customFormat="1" ht="31.5">
      <c r="A578" s="122" t="s">
        <v>44</v>
      </c>
      <c r="B578" s="22" t="s">
        <v>1090</v>
      </c>
      <c r="C578" s="22">
        <v>200</v>
      </c>
      <c r="D578" s="4" t="s">
        <v>103</v>
      </c>
      <c r="E578" s="4" t="s">
        <v>36</v>
      </c>
      <c r="F578" s="7">
        <f>SUM(Ведомственная!G970)</f>
        <v>1194.5</v>
      </c>
      <c r="G578" s="7">
        <f>SUM(Ведомственная!H970)</f>
        <v>0</v>
      </c>
      <c r="H578" s="7">
        <f>SUM(Ведомственная!I970)</f>
        <v>0</v>
      </c>
    </row>
    <row r="579" spans="1:8" s="27" customFormat="1" ht="31.5">
      <c r="A579" s="122" t="s">
        <v>208</v>
      </c>
      <c r="B579" s="22" t="s">
        <v>1090</v>
      </c>
      <c r="C579" s="22">
        <v>600</v>
      </c>
      <c r="D579" s="4" t="s">
        <v>103</v>
      </c>
      <c r="E579" s="4" t="s">
        <v>36</v>
      </c>
      <c r="F579" s="7">
        <f>SUM(Ведомственная!G971)</f>
        <v>1167.5999999999999</v>
      </c>
      <c r="G579" s="7">
        <f>SUM(Ведомственная!H971)</f>
        <v>0</v>
      </c>
      <c r="H579" s="7">
        <f>SUM(Ведомственная!I971)</f>
        <v>0</v>
      </c>
    </row>
    <row r="580" spans="1:8" s="27" customFormat="1" ht="31.5">
      <c r="A580" s="33" t="s">
        <v>835</v>
      </c>
      <c r="B580" s="4" t="s">
        <v>628</v>
      </c>
      <c r="C580" s="123"/>
      <c r="D580" s="9"/>
      <c r="E580" s="4"/>
      <c r="F580" s="9">
        <f>SUM(F581:F582)</f>
        <v>2877.3</v>
      </c>
      <c r="G580" s="9">
        <f>SUM(G581:G582)</f>
        <v>2877.3</v>
      </c>
      <c r="H580" s="9">
        <f>SUM(H581:H582)</f>
        <v>2877.3</v>
      </c>
    </row>
    <row r="581" spans="1:8" s="27" customFormat="1" ht="31.5">
      <c r="A581" s="122" t="s">
        <v>44</v>
      </c>
      <c r="B581" s="22" t="s">
        <v>628</v>
      </c>
      <c r="C581" s="123" t="s">
        <v>81</v>
      </c>
      <c r="D581" s="4" t="s">
        <v>103</v>
      </c>
      <c r="E581" s="4" t="s">
        <v>156</v>
      </c>
      <c r="F581" s="9">
        <f>SUM(Ведомственная!G1138)</f>
        <v>2877.3</v>
      </c>
      <c r="G581" s="9">
        <f>SUM(Ведомственная!H1138)</f>
        <v>2877.3</v>
      </c>
      <c r="H581" s="9">
        <f>SUM(Ведомственная!I1138)</f>
        <v>2877.3</v>
      </c>
    </row>
    <row r="582" spans="1:8" s="27" customFormat="1" ht="31.5">
      <c r="A582" s="122" t="s">
        <v>208</v>
      </c>
      <c r="B582" s="22" t="s">
        <v>628</v>
      </c>
      <c r="C582" s="123" t="s">
        <v>112</v>
      </c>
      <c r="D582" s="4" t="s">
        <v>103</v>
      </c>
      <c r="E582" s="4" t="s">
        <v>156</v>
      </c>
      <c r="F582" s="9">
        <f>SUM(Ведомственная!G1139)</f>
        <v>0</v>
      </c>
      <c r="G582" s="9">
        <f>SUM(Ведомственная!H1139)</f>
        <v>0</v>
      </c>
      <c r="H582" s="9">
        <f>SUM(Ведомственная!I1139)</f>
        <v>0</v>
      </c>
    </row>
    <row r="583" spans="1:8" s="27" customFormat="1">
      <c r="A583" s="122" t="s">
        <v>294</v>
      </c>
      <c r="B583" s="31" t="s">
        <v>587</v>
      </c>
      <c r="C583" s="4"/>
      <c r="D583" s="7"/>
      <c r="E583" s="4"/>
      <c r="F583" s="7">
        <f>SUM(F584:F588)</f>
        <v>90</v>
      </c>
      <c r="G583" s="7">
        <f>SUM(G584:G588)</f>
        <v>0</v>
      </c>
      <c r="H583" s="7">
        <f>SUM(H584:H588)</f>
        <v>0</v>
      </c>
    </row>
    <row r="584" spans="1:8" s="27" customFormat="1" ht="31.5">
      <c r="A584" s="122" t="s">
        <v>44</v>
      </c>
      <c r="B584" s="31" t="s">
        <v>587</v>
      </c>
      <c r="C584" s="4" t="s">
        <v>81</v>
      </c>
      <c r="D584" s="4" t="s">
        <v>103</v>
      </c>
      <c r="E584" s="4" t="s">
        <v>27</v>
      </c>
      <c r="F584" s="7">
        <f>SUM(Ведомственная!G899)</f>
        <v>0</v>
      </c>
      <c r="G584" s="7">
        <f>SUM(Ведомственная!H899)</f>
        <v>0</v>
      </c>
      <c r="H584" s="7">
        <f>SUM(Ведомственная!I899)</f>
        <v>0</v>
      </c>
    </row>
    <row r="585" spans="1:8" s="27" customFormat="1" hidden="1">
      <c r="A585" s="122" t="s">
        <v>35</v>
      </c>
      <c r="B585" s="31" t="s">
        <v>587</v>
      </c>
      <c r="C585" s="4" t="s">
        <v>89</v>
      </c>
      <c r="D585" s="4" t="s">
        <v>103</v>
      </c>
      <c r="E585" s="4" t="s">
        <v>27</v>
      </c>
      <c r="F585" s="7">
        <f>SUM(Ведомственная!G900)</f>
        <v>0</v>
      </c>
      <c r="G585" s="7">
        <f>SUM(Ведомственная!H900)</f>
        <v>0</v>
      </c>
      <c r="H585" s="7">
        <f>SUM(Ведомственная!I900)</f>
        <v>0</v>
      </c>
    </row>
    <row r="586" spans="1:8" s="27" customFormat="1" ht="31.5">
      <c r="A586" s="122" t="s">
        <v>44</v>
      </c>
      <c r="B586" s="31" t="s">
        <v>587</v>
      </c>
      <c r="C586" s="4" t="s">
        <v>81</v>
      </c>
      <c r="D586" s="4" t="s">
        <v>103</v>
      </c>
      <c r="E586" s="4" t="s">
        <v>156</v>
      </c>
      <c r="F586" s="7">
        <f>SUM(Ведомственная!G1141)</f>
        <v>90</v>
      </c>
      <c r="G586" s="7">
        <f>SUM(Ведомственная!H1141)</f>
        <v>0</v>
      </c>
      <c r="H586" s="7">
        <f>SUM(Ведомственная!I1141)</f>
        <v>0</v>
      </c>
    </row>
    <row r="587" spans="1:8" s="27" customFormat="1">
      <c r="A587" s="122" t="s">
        <v>35</v>
      </c>
      <c r="B587" s="31" t="s">
        <v>587</v>
      </c>
      <c r="C587" s="4" t="s">
        <v>89</v>
      </c>
      <c r="D587" s="4" t="s">
        <v>103</v>
      </c>
      <c r="E587" s="4" t="s">
        <v>156</v>
      </c>
      <c r="F587" s="7">
        <f>SUM(Ведомственная!G1142)</f>
        <v>0</v>
      </c>
      <c r="G587" s="7">
        <f>SUM(Ведомственная!H1142)</f>
        <v>0</v>
      </c>
      <c r="H587" s="7">
        <f>SUM(Ведомственная!I1142)</f>
        <v>0</v>
      </c>
    </row>
    <row r="588" spans="1:8" s="27" customFormat="1" ht="31.5">
      <c r="A588" s="122" t="s">
        <v>44</v>
      </c>
      <c r="B588" s="31" t="s">
        <v>587</v>
      </c>
      <c r="C588" s="4" t="s">
        <v>112</v>
      </c>
      <c r="D588" s="4" t="s">
        <v>103</v>
      </c>
      <c r="E588" s="4" t="s">
        <v>27</v>
      </c>
      <c r="F588" s="7">
        <f>SUM(Ведомственная!G901)</f>
        <v>0</v>
      </c>
      <c r="G588" s="7">
        <f>SUM(Ведомственная!H901)</f>
        <v>0</v>
      </c>
      <c r="H588" s="7">
        <f>SUM(Ведомственная!I901)</f>
        <v>0</v>
      </c>
    </row>
    <row r="589" spans="1:8" s="27" customFormat="1">
      <c r="A589" s="32" t="s">
        <v>301</v>
      </c>
      <c r="B589" s="6" t="s">
        <v>599</v>
      </c>
      <c r="C589" s="123"/>
      <c r="D589" s="4"/>
      <c r="E589" s="4"/>
      <c r="F589" s="9">
        <f>SUM(F590:F594)</f>
        <v>1320</v>
      </c>
      <c r="G589" s="9">
        <f t="shared" ref="G589:H589" si="138">SUM(G590:G594)</f>
        <v>7490</v>
      </c>
      <c r="H589" s="9">
        <f t="shared" si="138"/>
        <v>1500</v>
      </c>
    </row>
    <row r="590" spans="1:8" s="27" customFormat="1" ht="31.5">
      <c r="A590" s="122" t="s">
        <v>44</v>
      </c>
      <c r="B590" s="6" t="s">
        <v>599</v>
      </c>
      <c r="C590" s="22">
        <v>200</v>
      </c>
      <c r="D590" s="4" t="s">
        <v>103</v>
      </c>
      <c r="E590" s="4" t="s">
        <v>36</v>
      </c>
      <c r="F590" s="7">
        <f>SUM(Ведомственная!G973)</f>
        <v>0</v>
      </c>
      <c r="G590" s="7">
        <f>SUM(Ведомственная!H973)</f>
        <v>0</v>
      </c>
      <c r="H590" s="7">
        <f>SUM(Ведомственная!I973)</f>
        <v>0</v>
      </c>
    </row>
    <row r="591" spans="1:8" s="27" customFormat="1" ht="31.5">
      <c r="A591" s="122" t="s">
        <v>44</v>
      </c>
      <c r="B591" s="6" t="s">
        <v>599</v>
      </c>
      <c r="C591" s="22">
        <v>200</v>
      </c>
      <c r="D591" s="4" t="s">
        <v>103</v>
      </c>
      <c r="E591" s="4" t="s">
        <v>156</v>
      </c>
      <c r="F591" s="7">
        <f>SUM(Ведомственная!G1144)</f>
        <v>1224.7</v>
      </c>
      <c r="G591" s="7">
        <f>SUM(Ведомственная!H1144)</f>
        <v>1500</v>
      </c>
      <c r="H591" s="7">
        <f>SUM(Ведомственная!I1144)</f>
        <v>1500</v>
      </c>
    </row>
    <row r="592" spans="1:8" s="27" customFormat="1">
      <c r="A592" s="122" t="s">
        <v>35</v>
      </c>
      <c r="B592" s="6" t="s">
        <v>599</v>
      </c>
      <c r="C592" s="22">
        <v>300</v>
      </c>
      <c r="D592" s="4" t="s">
        <v>103</v>
      </c>
      <c r="E592" s="4" t="s">
        <v>36</v>
      </c>
      <c r="F592" s="7">
        <f>SUM(Ведомственная!G974)</f>
        <v>0</v>
      </c>
      <c r="G592" s="7">
        <f>SUM(Ведомственная!H974)</f>
        <v>0</v>
      </c>
      <c r="H592" s="7">
        <f>SUM(Ведомственная!I974)</f>
        <v>0</v>
      </c>
    </row>
    <row r="593" spans="1:8" s="27" customFormat="1">
      <c r="A593" s="122" t="s">
        <v>35</v>
      </c>
      <c r="B593" s="6" t="s">
        <v>599</v>
      </c>
      <c r="C593" s="22">
        <v>300</v>
      </c>
      <c r="D593" s="4" t="s">
        <v>103</v>
      </c>
      <c r="E593" s="4" t="s">
        <v>156</v>
      </c>
      <c r="F593" s="7">
        <f>SUM(Ведомственная!G1145)</f>
        <v>95.3</v>
      </c>
      <c r="G593" s="7">
        <f>SUM(Ведомственная!H1145)</f>
        <v>0</v>
      </c>
      <c r="H593" s="7">
        <f>SUM(Ведомственная!I1145)</f>
        <v>0</v>
      </c>
    </row>
    <row r="594" spans="1:8" s="27" customFormat="1" ht="31.5">
      <c r="A594" s="122" t="s">
        <v>62</v>
      </c>
      <c r="B594" s="6" t="s">
        <v>599</v>
      </c>
      <c r="C594" s="22">
        <v>600</v>
      </c>
      <c r="D594" s="4" t="s">
        <v>103</v>
      </c>
      <c r="E594" s="4" t="s">
        <v>36</v>
      </c>
      <c r="F594" s="7">
        <f>SUM(Ведомственная!G975)</f>
        <v>0</v>
      </c>
      <c r="G594" s="7">
        <f>SUM(Ведомственная!H975)</f>
        <v>5990</v>
      </c>
      <c r="H594" s="7">
        <f>SUM(Ведомственная!I975)</f>
        <v>0</v>
      </c>
    </row>
    <row r="595" spans="1:8" s="27" customFormat="1" ht="47.25">
      <c r="A595" s="122" t="s">
        <v>608</v>
      </c>
      <c r="B595" s="22" t="s">
        <v>609</v>
      </c>
      <c r="C595" s="4"/>
      <c r="D595" s="4"/>
      <c r="E595" s="4"/>
      <c r="F595" s="7">
        <f>SUM(F596:F599)</f>
        <v>8822.9</v>
      </c>
      <c r="G595" s="7">
        <f t="shared" ref="G595:H595" si="139">SUM(G596:G599)</f>
        <v>8822.9</v>
      </c>
      <c r="H595" s="7">
        <f t="shared" si="139"/>
        <v>8823.7000000000007</v>
      </c>
    </row>
    <row r="596" spans="1:8" s="27" customFormat="1" ht="31.5">
      <c r="A596" s="122" t="s">
        <v>44</v>
      </c>
      <c r="B596" s="22" t="s">
        <v>609</v>
      </c>
      <c r="C596" s="4" t="s">
        <v>81</v>
      </c>
      <c r="D596" s="4" t="s">
        <v>103</v>
      </c>
      <c r="E596" s="4" t="s">
        <v>36</v>
      </c>
      <c r="F596" s="7">
        <f>SUM(Ведомственная!G977)</f>
        <v>3176.3</v>
      </c>
      <c r="G596" s="7">
        <f>SUM(Ведомственная!H977)</f>
        <v>3176.3</v>
      </c>
      <c r="H596" s="7">
        <f>SUM(Ведомственная!I977)</f>
        <v>3177.1</v>
      </c>
    </row>
    <row r="597" spans="1:8" s="27" customFormat="1">
      <c r="A597" s="122" t="s">
        <v>35</v>
      </c>
      <c r="B597" s="22" t="s">
        <v>609</v>
      </c>
      <c r="C597" s="4" t="s">
        <v>89</v>
      </c>
      <c r="D597" s="4" t="s">
        <v>24</v>
      </c>
      <c r="E597" s="4" t="s">
        <v>10</v>
      </c>
      <c r="F597" s="7">
        <f>SUM(Ведомственная!G1206)</f>
        <v>463.5</v>
      </c>
      <c r="G597" s="7">
        <f>SUM(Ведомственная!H1206)</f>
        <v>463.5</v>
      </c>
      <c r="H597" s="7">
        <f>SUM(Ведомственная!I1206)</f>
        <v>463.5</v>
      </c>
    </row>
    <row r="598" spans="1:8" s="27" customFormat="1" ht="31.5">
      <c r="A598" s="122" t="s">
        <v>208</v>
      </c>
      <c r="B598" s="22" t="s">
        <v>609</v>
      </c>
      <c r="C598" s="4" t="s">
        <v>112</v>
      </c>
      <c r="D598" s="4" t="s">
        <v>103</v>
      </c>
      <c r="E598" s="4" t="s">
        <v>36</v>
      </c>
      <c r="F598" s="7">
        <f>SUM(Ведомственная!G978)</f>
        <v>4809</v>
      </c>
      <c r="G598" s="7">
        <f>SUM(Ведомственная!H978)</f>
        <v>4809</v>
      </c>
      <c r="H598" s="7">
        <f>SUM(Ведомственная!I978)</f>
        <v>4809</v>
      </c>
    </row>
    <row r="599" spans="1:8" s="27" customFormat="1" ht="31.5">
      <c r="A599" s="122" t="s">
        <v>208</v>
      </c>
      <c r="B599" s="22" t="s">
        <v>609</v>
      </c>
      <c r="C599" s="4" t="s">
        <v>112</v>
      </c>
      <c r="D599" s="4" t="s">
        <v>24</v>
      </c>
      <c r="E599" s="4" t="s">
        <v>10</v>
      </c>
      <c r="F599" s="7">
        <f>SUM(Ведомственная!G1207)</f>
        <v>374.1</v>
      </c>
      <c r="G599" s="7">
        <f>SUM(Ведомственная!H1207)</f>
        <v>374.1</v>
      </c>
      <c r="H599" s="7">
        <f>SUM(Ведомственная!I1207)</f>
        <v>374.1</v>
      </c>
    </row>
    <row r="600" spans="1:8" s="27" customFormat="1">
      <c r="A600" s="122" t="s">
        <v>775</v>
      </c>
      <c r="B600" s="22" t="s">
        <v>774</v>
      </c>
      <c r="C600" s="4"/>
      <c r="D600" s="4"/>
      <c r="E600" s="4"/>
      <c r="F600" s="7">
        <f>SUM(F601:F602)</f>
        <v>1509.8</v>
      </c>
      <c r="G600" s="7">
        <f t="shared" ref="G600:H600" si="140">SUM(G601:G602)</f>
        <v>1509.8</v>
      </c>
      <c r="H600" s="7">
        <f t="shared" si="140"/>
        <v>1509.8</v>
      </c>
    </row>
    <row r="601" spans="1:8" s="27" customFormat="1" ht="31.5">
      <c r="A601" s="122" t="s">
        <v>44</v>
      </c>
      <c r="B601" s="22" t="s">
        <v>774</v>
      </c>
      <c r="C601" s="4" t="s">
        <v>81</v>
      </c>
      <c r="D601" s="4" t="s">
        <v>103</v>
      </c>
      <c r="E601" s="4" t="s">
        <v>36</v>
      </c>
      <c r="F601" s="7">
        <f>SUM(Ведомственная!G980)</f>
        <v>976.4</v>
      </c>
      <c r="G601" s="7">
        <f>SUM(Ведомственная!H980)</f>
        <v>976.4</v>
      </c>
      <c r="H601" s="7">
        <f>SUM(Ведомственная!I980)</f>
        <v>976.4</v>
      </c>
    </row>
    <row r="602" spans="1:8" s="27" customFormat="1" ht="31.5">
      <c r="A602" s="122" t="s">
        <v>208</v>
      </c>
      <c r="B602" s="22" t="s">
        <v>774</v>
      </c>
      <c r="C602" s="4" t="s">
        <v>112</v>
      </c>
      <c r="D602" s="4" t="s">
        <v>103</v>
      </c>
      <c r="E602" s="4" t="s">
        <v>36</v>
      </c>
      <c r="F602" s="7">
        <f>SUM(Ведомственная!G981)</f>
        <v>533.4</v>
      </c>
      <c r="G602" s="7">
        <f>SUM(Ведомственная!H981)</f>
        <v>533.4</v>
      </c>
      <c r="H602" s="7">
        <f>SUM(Ведомственная!I981)</f>
        <v>533.4</v>
      </c>
    </row>
    <row r="603" spans="1:8" s="27" customFormat="1">
      <c r="A603" s="122" t="s">
        <v>302</v>
      </c>
      <c r="B603" s="48" t="s">
        <v>600</v>
      </c>
      <c r="C603" s="4"/>
      <c r="D603" s="7"/>
      <c r="E603" s="4"/>
      <c r="F603" s="7">
        <f>F604</f>
        <v>90</v>
      </c>
      <c r="G603" s="7">
        <f>G604</f>
        <v>0</v>
      </c>
      <c r="H603" s="7">
        <f>H604</f>
        <v>0</v>
      </c>
    </row>
    <row r="604" spans="1:8" s="27" customFormat="1" ht="31.5">
      <c r="A604" s="122" t="s">
        <v>208</v>
      </c>
      <c r="B604" s="48" t="s">
        <v>600</v>
      </c>
      <c r="C604" s="4" t="s">
        <v>112</v>
      </c>
      <c r="D604" s="4" t="s">
        <v>103</v>
      </c>
      <c r="E604" s="4" t="s">
        <v>46</v>
      </c>
      <c r="F604" s="7">
        <f>SUM(Ведомственная!G1077)</f>
        <v>90</v>
      </c>
      <c r="G604" s="7">
        <f>SUM(Ведомственная!H1077)</f>
        <v>0</v>
      </c>
      <c r="H604" s="7">
        <f>SUM(Ведомственная!I1077)</f>
        <v>0</v>
      </c>
    </row>
    <row r="605" spans="1:8" s="27" customFormat="1" ht="31.5">
      <c r="A605" s="122" t="s">
        <v>497</v>
      </c>
      <c r="B605" s="48" t="s">
        <v>716</v>
      </c>
      <c r="C605" s="4"/>
      <c r="D605" s="4"/>
      <c r="E605" s="4"/>
      <c r="F605" s="7">
        <f>SUM(F606)</f>
        <v>0</v>
      </c>
      <c r="G605" s="7">
        <f t="shared" ref="G605:H605" si="141">SUM(G606)</f>
        <v>0</v>
      </c>
      <c r="H605" s="7">
        <f t="shared" si="141"/>
        <v>0</v>
      </c>
    </row>
    <row r="606" spans="1:8" s="27" customFormat="1" ht="31.5">
      <c r="A606" s="122" t="s">
        <v>44</v>
      </c>
      <c r="B606" s="48" t="s">
        <v>716</v>
      </c>
      <c r="C606" s="4" t="s">
        <v>81</v>
      </c>
      <c r="D606" s="4" t="s">
        <v>103</v>
      </c>
      <c r="E606" s="4" t="s">
        <v>36</v>
      </c>
      <c r="F606" s="7">
        <f>SUM(Ведомственная!G983)</f>
        <v>0</v>
      </c>
      <c r="G606" s="7">
        <f>SUM(Ведомственная!H983)</f>
        <v>0</v>
      </c>
      <c r="H606" s="7">
        <f>SUM(Ведомственная!I983)</f>
        <v>0</v>
      </c>
    </row>
    <row r="607" spans="1:8" s="27" customFormat="1" ht="31.5">
      <c r="A607" s="32" t="s">
        <v>479</v>
      </c>
      <c r="B607" s="54" t="s">
        <v>747</v>
      </c>
      <c r="C607" s="22"/>
      <c r="D607" s="4"/>
      <c r="E607" s="4"/>
      <c r="F607" s="7">
        <f>SUM(F608)</f>
        <v>0</v>
      </c>
      <c r="G607" s="7">
        <f t="shared" ref="G607:H607" si="142">SUM(G608)</f>
        <v>0</v>
      </c>
      <c r="H607" s="7">
        <f t="shared" si="142"/>
        <v>0</v>
      </c>
    </row>
    <row r="608" spans="1:8" s="27" customFormat="1" ht="31.5">
      <c r="A608" s="122" t="s">
        <v>44</v>
      </c>
      <c r="B608" s="54" t="s">
        <v>747</v>
      </c>
      <c r="C608" s="22">
        <v>200</v>
      </c>
      <c r="D608" s="4" t="s">
        <v>103</v>
      </c>
      <c r="E608" s="4" t="s">
        <v>156</v>
      </c>
      <c r="F608" s="7">
        <f>SUM(Ведомственная!G1147)</f>
        <v>0</v>
      </c>
      <c r="G608" s="7">
        <f>SUM(Ведомственная!H1147)</f>
        <v>0</v>
      </c>
      <c r="H608" s="7">
        <f>SUM(Ведомственная!I1147)</f>
        <v>0</v>
      </c>
    </row>
    <row r="609" spans="1:8" s="27" customFormat="1" ht="47.25">
      <c r="A609" s="122" t="s">
        <v>965</v>
      </c>
      <c r="B609" s="48" t="s">
        <v>713</v>
      </c>
      <c r="C609" s="4"/>
      <c r="D609" s="4"/>
      <c r="E609" s="4"/>
      <c r="F609" s="7">
        <f>SUM(F610:F611)</f>
        <v>80133.5</v>
      </c>
      <c r="G609" s="7">
        <f t="shared" ref="G609:H609" si="143">SUM(G610:G611)</f>
        <v>80133.5</v>
      </c>
      <c r="H609" s="7">
        <f t="shared" si="143"/>
        <v>80133.5</v>
      </c>
    </row>
    <row r="610" spans="1:8" s="27" customFormat="1" ht="63">
      <c r="A610" s="122" t="s">
        <v>43</v>
      </c>
      <c r="B610" s="48" t="s">
        <v>713</v>
      </c>
      <c r="C610" s="4" t="s">
        <v>79</v>
      </c>
      <c r="D610" s="4" t="s">
        <v>103</v>
      </c>
      <c r="E610" s="4" t="s">
        <v>36</v>
      </c>
      <c r="F610" s="7">
        <f>SUM(Ведомственная!G985)</f>
        <v>29962.1</v>
      </c>
      <c r="G610" s="7">
        <f>SUM(Ведомственная!H985)</f>
        <v>29962.1</v>
      </c>
      <c r="H610" s="7">
        <f>SUM(Ведомственная!I985)</f>
        <v>29962.1</v>
      </c>
    </row>
    <row r="611" spans="1:8" s="27" customFormat="1" ht="31.5">
      <c r="A611" s="122" t="s">
        <v>208</v>
      </c>
      <c r="B611" s="48" t="s">
        <v>713</v>
      </c>
      <c r="C611" s="4" t="s">
        <v>112</v>
      </c>
      <c r="D611" s="4" t="s">
        <v>103</v>
      </c>
      <c r="E611" s="4" t="s">
        <v>36</v>
      </c>
      <c r="F611" s="7">
        <f>SUM(Ведомственная!G986)</f>
        <v>50171.4</v>
      </c>
      <c r="G611" s="7">
        <f>SUM(Ведомственная!H986)</f>
        <v>50171.4</v>
      </c>
      <c r="H611" s="7">
        <f>SUM(Ведомственная!I986)</f>
        <v>50171.4</v>
      </c>
    </row>
    <row r="612" spans="1:8" s="27" customFormat="1" ht="47.25">
      <c r="A612" s="72" t="s">
        <v>1001</v>
      </c>
      <c r="B612" s="22" t="s">
        <v>744</v>
      </c>
      <c r="C612" s="4"/>
      <c r="D612" s="4"/>
      <c r="E612" s="4"/>
      <c r="F612" s="7">
        <f>SUM(F613:F614)</f>
        <v>108236.4</v>
      </c>
      <c r="G612" s="7">
        <f t="shared" ref="G612:H612" si="144">SUM(G613:G614)</f>
        <v>108236.4</v>
      </c>
      <c r="H612" s="7">
        <f t="shared" si="144"/>
        <v>103045.40000000001</v>
      </c>
    </row>
    <row r="613" spans="1:8" s="27" customFormat="1" ht="31.5">
      <c r="A613" s="122" t="s">
        <v>44</v>
      </c>
      <c r="B613" s="22" t="s">
        <v>744</v>
      </c>
      <c r="C613" s="4" t="s">
        <v>81</v>
      </c>
      <c r="D613" s="4" t="s">
        <v>103</v>
      </c>
      <c r="E613" s="4" t="s">
        <v>36</v>
      </c>
      <c r="F613" s="7">
        <f>SUM(Ведомственная!G988)</f>
        <v>33789.800000000003</v>
      </c>
      <c r="G613" s="7">
        <f>SUM(Ведомственная!H988)</f>
        <v>33789.800000000003</v>
      </c>
      <c r="H613" s="7">
        <f>SUM(Ведомственная!I988)</f>
        <v>32145.300000000003</v>
      </c>
    </row>
    <row r="614" spans="1:8" s="27" customFormat="1" ht="31.5">
      <c r="A614" s="122" t="s">
        <v>208</v>
      </c>
      <c r="B614" s="22" t="s">
        <v>744</v>
      </c>
      <c r="C614" s="4" t="s">
        <v>112</v>
      </c>
      <c r="D614" s="4" t="s">
        <v>103</v>
      </c>
      <c r="E614" s="4" t="s">
        <v>36</v>
      </c>
      <c r="F614" s="7">
        <f>SUM(Ведомственная!G989)</f>
        <v>74446.599999999991</v>
      </c>
      <c r="G614" s="7">
        <f>SUM(Ведомственная!H989)</f>
        <v>74446.599999999991</v>
      </c>
      <c r="H614" s="7">
        <f>SUM(Ведомственная!I989)</f>
        <v>70900.100000000006</v>
      </c>
    </row>
    <row r="615" spans="1:8" s="27" customFormat="1">
      <c r="A615" s="122" t="s">
        <v>391</v>
      </c>
      <c r="B615" s="4" t="s">
        <v>629</v>
      </c>
      <c r="C615" s="4"/>
      <c r="D615" s="4"/>
      <c r="E615" s="4"/>
      <c r="F615" s="7">
        <f>SUM(F616:F618)</f>
        <v>24767.000000000004</v>
      </c>
      <c r="G615" s="7">
        <f t="shared" ref="G615:H615" si="145">SUM(G616:G618)</f>
        <v>24767.000000000004</v>
      </c>
      <c r="H615" s="7">
        <f t="shared" si="145"/>
        <v>24767.000000000004</v>
      </c>
    </row>
    <row r="616" spans="1:8" s="27" customFormat="1" ht="31.5">
      <c r="A616" s="122" t="s">
        <v>44</v>
      </c>
      <c r="B616" s="4" t="s">
        <v>629</v>
      </c>
      <c r="C616" s="123" t="s">
        <v>81</v>
      </c>
      <c r="D616" s="4" t="s">
        <v>103</v>
      </c>
      <c r="E616" s="4" t="s">
        <v>156</v>
      </c>
      <c r="F616" s="7">
        <f>SUM(Ведомственная!G1149)</f>
        <v>24767.000000000004</v>
      </c>
      <c r="G616" s="7">
        <f>SUM(Ведомственная!H1149)</f>
        <v>24767.000000000004</v>
      </c>
      <c r="H616" s="7">
        <f>SUM(Ведомственная!I1149)</f>
        <v>24767.000000000004</v>
      </c>
    </row>
    <row r="617" spans="1:8" s="27" customFormat="1" ht="31.5">
      <c r="A617" s="122" t="s">
        <v>208</v>
      </c>
      <c r="B617" s="4" t="s">
        <v>629</v>
      </c>
      <c r="C617" s="123" t="s">
        <v>112</v>
      </c>
      <c r="D617" s="4" t="s">
        <v>103</v>
      </c>
      <c r="E617" s="4" t="s">
        <v>156</v>
      </c>
      <c r="F617" s="7">
        <f>SUM(Ведомственная!G1150)</f>
        <v>0</v>
      </c>
      <c r="G617" s="7">
        <f>SUM(Ведомственная!H1150)</f>
        <v>0</v>
      </c>
      <c r="H617" s="7">
        <f>SUM(Ведомственная!I1150)</f>
        <v>0</v>
      </c>
    </row>
    <row r="618" spans="1:8" s="27" customFormat="1">
      <c r="A618" s="122" t="s">
        <v>19</v>
      </c>
      <c r="B618" s="4" t="s">
        <v>629</v>
      </c>
      <c r="C618" s="123" t="s">
        <v>86</v>
      </c>
      <c r="D618" s="4" t="s">
        <v>103</v>
      </c>
      <c r="E618" s="4" t="s">
        <v>156</v>
      </c>
      <c r="F618" s="7">
        <f>SUM(Ведомственная!G1151)</f>
        <v>0</v>
      </c>
      <c r="G618" s="7">
        <f>SUM(Ведомственная!H1151)</f>
        <v>0</v>
      </c>
      <c r="H618" s="7">
        <f>SUM(Ведомственная!I1151)</f>
        <v>0</v>
      </c>
    </row>
    <row r="619" spans="1:8" s="27" customFormat="1" ht="47.25">
      <c r="A619" s="122" t="s">
        <v>608</v>
      </c>
      <c r="B619" s="6" t="s">
        <v>610</v>
      </c>
      <c r="C619" s="22"/>
      <c r="D619" s="4"/>
      <c r="E619" s="4"/>
      <c r="F619" s="7">
        <f>SUM(F620:F621)</f>
        <v>11739.2</v>
      </c>
      <c r="G619" s="7">
        <f t="shared" ref="G619:H619" si="146">SUM(G620:G621)</f>
        <v>11739.2</v>
      </c>
      <c r="H619" s="7">
        <f t="shared" si="146"/>
        <v>11739.2</v>
      </c>
    </row>
    <row r="620" spans="1:8" s="27" customFormat="1" ht="31.5">
      <c r="A620" s="122" t="s">
        <v>44</v>
      </c>
      <c r="B620" s="6" t="s">
        <v>610</v>
      </c>
      <c r="C620" s="4" t="s">
        <v>81</v>
      </c>
      <c r="D620" s="4" t="s">
        <v>103</v>
      </c>
      <c r="E620" s="4" t="s">
        <v>36</v>
      </c>
      <c r="F620" s="7">
        <f>SUM(Ведомственная!G991)</f>
        <v>4760.3999999999996</v>
      </c>
      <c r="G620" s="7">
        <f>SUM(Ведомственная!H991)</f>
        <v>4760.3999999999996</v>
      </c>
      <c r="H620" s="7">
        <f>SUM(Ведомственная!I991)</f>
        <v>4760.3999999999996</v>
      </c>
    </row>
    <row r="621" spans="1:8" s="27" customFormat="1" ht="31.5">
      <c r="A621" s="122" t="s">
        <v>208</v>
      </c>
      <c r="B621" s="6" t="s">
        <v>610</v>
      </c>
      <c r="C621" s="4" t="s">
        <v>112</v>
      </c>
      <c r="D621" s="4" t="s">
        <v>103</v>
      </c>
      <c r="E621" s="4" t="s">
        <v>36</v>
      </c>
      <c r="F621" s="7">
        <f>SUM(Ведомственная!G992)</f>
        <v>6978.8</v>
      </c>
      <c r="G621" s="7">
        <f>SUM(Ведомственная!H992)</f>
        <v>6978.8</v>
      </c>
      <c r="H621" s="7">
        <f>SUM(Ведомственная!I992)</f>
        <v>6978.8</v>
      </c>
    </row>
    <row r="622" spans="1:8" s="27" customFormat="1" ht="47.25" hidden="1">
      <c r="A622" s="122" t="s">
        <v>708</v>
      </c>
      <c r="B622" s="6" t="s">
        <v>707</v>
      </c>
      <c r="C622" s="4"/>
      <c r="D622" s="4"/>
      <c r="E622" s="4"/>
      <c r="F622" s="7">
        <f>SUM(F623)</f>
        <v>0</v>
      </c>
      <c r="G622" s="7">
        <f t="shared" ref="G622:H622" si="147">SUM(G623)</f>
        <v>0</v>
      </c>
      <c r="H622" s="7">
        <f t="shared" si="147"/>
        <v>0</v>
      </c>
    </row>
    <row r="623" spans="1:8" s="27" customFormat="1" ht="31.5" hidden="1">
      <c r="A623" s="122" t="s">
        <v>44</v>
      </c>
      <c r="B623" s="6" t="s">
        <v>707</v>
      </c>
      <c r="C623" s="4" t="s">
        <v>81</v>
      </c>
      <c r="D623" s="4" t="s">
        <v>103</v>
      </c>
      <c r="E623" s="4" t="s">
        <v>36</v>
      </c>
      <c r="F623" s="7">
        <f>SUM(Ведомственная!G994)</f>
        <v>0</v>
      </c>
      <c r="G623" s="7"/>
      <c r="H623" s="7"/>
    </row>
    <row r="624" spans="1:8" s="27" customFormat="1" ht="47.25">
      <c r="A624" s="122" t="s">
        <v>755</v>
      </c>
      <c r="B624" s="22" t="s">
        <v>611</v>
      </c>
      <c r="C624" s="4"/>
      <c r="D624" s="4"/>
      <c r="E624" s="4"/>
      <c r="F624" s="7">
        <f>SUM(F625:F626)</f>
        <v>15630.800000000001</v>
      </c>
      <c r="G624" s="7">
        <f t="shared" ref="G624:H624" si="148">SUM(G625:G626)</f>
        <v>15630.800000000001</v>
      </c>
      <c r="H624" s="7">
        <f t="shared" si="148"/>
        <v>15630.800000000001</v>
      </c>
    </row>
    <row r="625" spans="1:8" s="27" customFormat="1" ht="31.5">
      <c r="A625" s="122" t="s">
        <v>44</v>
      </c>
      <c r="B625" s="22" t="s">
        <v>611</v>
      </c>
      <c r="C625" s="4" t="s">
        <v>81</v>
      </c>
      <c r="D625" s="4" t="s">
        <v>103</v>
      </c>
      <c r="E625" s="4" t="s">
        <v>36</v>
      </c>
      <c r="F625" s="7">
        <f>SUM(Ведомственная!G996)</f>
        <v>4871.7000000000007</v>
      </c>
      <c r="G625" s="7">
        <f>SUM(Ведомственная!H996)</f>
        <v>4871.7000000000007</v>
      </c>
      <c r="H625" s="7">
        <f>SUM(Ведомственная!I996)</f>
        <v>4871.7000000000007</v>
      </c>
    </row>
    <row r="626" spans="1:8" s="27" customFormat="1" ht="31.5">
      <c r="A626" s="122" t="s">
        <v>208</v>
      </c>
      <c r="B626" s="22" t="s">
        <v>611</v>
      </c>
      <c r="C626" s="4" t="s">
        <v>112</v>
      </c>
      <c r="D626" s="4" t="s">
        <v>103</v>
      </c>
      <c r="E626" s="4" t="s">
        <v>36</v>
      </c>
      <c r="F626" s="7">
        <f>SUM(Ведомственная!G997)</f>
        <v>10759.1</v>
      </c>
      <c r="G626" s="7">
        <f>SUM(Ведомственная!H997)</f>
        <v>10759.1</v>
      </c>
      <c r="H626" s="7">
        <f>SUM(Ведомственная!I997)</f>
        <v>10759.1</v>
      </c>
    </row>
    <row r="627" spans="1:8" s="27" customFormat="1" ht="94.5">
      <c r="A627" s="122" t="s">
        <v>409</v>
      </c>
      <c r="B627" s="48" t="s">
        <v>801</v>
      </c>
      <c r="C627" s="4"/>
      <c r="D627" s="4"/>
      <c r="E627" s="4"/>
      <c r="F627" s="7">
        <f>SUM(F628:F629)</f>
        <v>0</v>
      </c>
      <c r="G627" s="7">
        <f t="shared" ref="G627:H627" si="149">SUM(G628:G629)</f>
        <v>0</v>
      </c>
      <c r="H627" s="7">
        <f t="shared" si="149"/>
        <v>0</v>
      </c>
    </row>
    <row r="628" spans="1:8" s="27" customFormat="1" ht="31.5">
      <c r="A628" s="122" t="s">
        <v>208</v>
      </c>
      <c r="B628" s="48" t="s">
        <v>801</v>
      </c>
      <c r="C628" s="4" t="s">
        <v>112</v>
      </c>
      <c r="D628" s="4" t="s">
        <v>103</v>
      </c>
      <c r="E628" s="4" t="s">
        <v>27</v>
      </c>
      <c r="F628" s="7">
        <f>SUM(Ведомственная!G903)</f>
        <v>0</v>
      </c>
      <c r="G628" s="7">
        <f>SUM(Ведомственная!H903)</f>
        <v>0</v>
      </c>
      <c r="H628" s="7">
        <f>SUM(Ведомственная!I903)</f>
        <v>0</v>
      </c>
    </row>
    <row r="629" spans="1:8" s="27" customFormat="1" ht="31.5">
      <c r="A629" s="122" t="s">
        <v>208</v>
      </c>
      <c r="B629" s="48" t="s">
        <v>801</v>
      </c>
      <c r="C629" s="4" t="s">
        <v>112</v>
      </c>
      <c r="D629" s="4" t="s">
        <v>103</v>
      </c>
      <c r="E629" s="4" t="s">
        <v>36</v>
      </c>
      <c r="F629" s="7">
        <f>SUM(Ведомственная!G999)</f>
        <v>0</v>
      </c>
      <c r="G629" s="7">
        <f>SUM(Ведомственная!H999)</f>
        <v>0</v>
      </c>
      <c r="H629" s="7">
        <f>SUM(Ведомственная!I999)</f>
        <v>0</v>
      </c>
    </row>
    <row r="630" spans="1:8" s="27" customFormat="1" ht="63">
      <c r="A630" s="122" t="s">
        <v>963</v>
      </c>
      <c r="B630" s="96" t="s">
        <v>964</v>
      </c>
      <c r="C630" s="95"/>
      <c r="D630" s="4"/>
      <c r="E630" s="4"/>
      <c r="F630" s="7">
        <f>SUM(F631:F632)</f>
        <v>737.6</v>
      </c>
      <c r="G630" s="7">
        <f t="shared" ref="G630:H630" si="150">SUM(G631:G632)</f>
        <v>737.6</v>
      </c>
      <c r="H630" s="7">
        <f t="shared" si="150"/>
        <v>737.6</v>
      </c>
    </row>
    <row r="631" spans="1:8" s="27" customFormat="1" ht="31.5">
      <c r="A631" s="122" t="s">
        <v>44</v>
      </c>
      <c r="B631" s="96" t="s">
        <v>964</v>
      </c>
      <c r="C631" s="95" t="s">
        <v>81</v>
      </c>
      <c r="D631" s="4" t="s">
        <v>103</v>
      </c>
      <c r="E631" s="4" t="s">
        <v>27</v>
      </c>
      <c r="F631" s="7">
        <f>SUM(Ведомственная!G905)</f>
        <v>0</v>
      </c>
      <c r="G631" s="7">
        <f>SUM(Ведомственная!H905)</f>
        <v>368.8</v>
      </c>
      <c r="H631" s="7">
        <f>SUM(Ведомственная!I905)</f>
        <v>0</v>
      </c>
    </row>
    <row r="632" spans="1:8" s="27" customFormat="1" ht="31.5">
      <c r="A632" s="122" t="s">
        <v>208</v>
      </c>
      <c r="B632" s="96" t="s">
        <v>964</v>
      </c>
      <c r="C632" s="95" t="s">
        <v>112</v>
      </c>
      <c r="D632" s="4" t="s">
        <v>103</v>
      </c>
      <c r="E632" s="4" t="s">
        <v>27</v>
      </c>
      <c r="F632" s="7">
        <f>SUM(Ведомственная!G906)</f>
        <v>737.6</v>
      </c>
      <c r="G632" s="7">
        <f>SUM(Ведомственная!H906)</f>
        <v>368.8</v>
      </c>
      <c r="H632" s="7">
        <f>SUM(Ведомственная!I906)</f>
        <v>737.6</v>
      </c>
    </row>
    <row r="633" spans="1:8" s="27" customFormat="1" ht="94.5">
      <c r="A633" s="122" t="s">
        <v>836</v>
      </c>
      <c r="B633" s="31" t="s">
        <v>673</v>
      </c>
      <c r="C633" s="4"/>
      <c r="D633" s="4"/>
      <c r="E633" s="4"/>
      <c r="F633" s="7">
        <f>SUM(F634)</f>
        <v>6196.6</v>
      </c>
      <c r="G633" s="7">
        <f t="shared" ref="G633:H633" si="151">SUM(G634)</f>
        <v>6196.6</v>
      </c>
      <c r="H633" s="7">
        <f t="shared" si="151"/>
        <v>6196.6</v>
      </c>
    </row>
    <row r="634" spans="1:8" s="27" customFormat="1">
      <c r="A634" s="122" t="s">
        <v>35</v>
      </c>
      <c r="B634" s="31" t="s">
        <v>673</v>
      </c>
      <c r="C634" s="4" t="s">
        <v>89</v>
      </c>
      <c r="D634" s="4" t="s">
        <v>24</v>
      </c>
      <c r="E634" s="4" t="s">
        <v>10</v>
      </c>
      <c r="F634" s="7">
        <f>SUM(Ведомственная!G1209)</f>
        <v>6196.6</v>
      </c>
      <c r="G634" s="7">
        <f>SUM(Ведомственная!H1209)</f>
        <v>6196.6</v>
      </c>
      <c r="H634" s="7">
        <f>SUM(Ведомственная!I1209)</f>
        <v>6196.6</v>
      </c>
    </row>
    <row r="635" spans="1:8" s="27" customFormat="1" ht="31.5">
      <c r="A635" s="122" t="s">
        <v>802</v>
      </c>
      <c r="B635" s="31" t="s">
        <v>803</v>
      </c>
      <c r="C635" s="4"/>
      <c r="D635" s="4"/>
      <c r="E635" s="4"/>
      <c r="F635" s="7">
        <f>SUM(F636)</f>
        <v>1039</v>
      </c>
      <c r="G635" s="7">
        <f t="shared" ref="G635:H635" si="152">SUM(G636)</f>
        <v>1039</v>
      </c>
      <c r="H635" s="7">
        <f t="shared" si="152"/>
        <v>1039</v>
      </c>
    </row>
    <row r="636" spans="1:8" s="27" customFormat="1">
      <c r="A636" s="122" t="s">
        <v>19</v>
      </c>
      <c r="B636" s="31" t="s">
        <v>803</v>
      </c>
      <c r="C636" s="4" t="s">
        <v>86</v>
      </c>
      <c r="D636" s="4" t="s">
        <v>103</v>
      </c>
      <c r="E636" s="4" t="s">
        <v>156</v>
      </c>
      <c r="F636" s="7">
        <f>SUM(Ведомственная!G1153)</f>
        <v>1039</v>
      </c>
      <c r="G636" s="7">
        <f>SUM(Ведомственная!H1153)</f>
        <v>1039</v>
      </c>
      <c r="H636" s="7">
        <f>SUM(Ведомственная!I1153)</f>
        <v>1039</v>
      </c>
    </row>
    <row r="637" spans="1:8" s="27" customFormat="1" ht="31.5">
      <c r="A637" s="122" t="s">
        <v>1009</v>
      </c>
      <c r="B637" s="31" t="s">
        <v>1010</v>
      </c>
      <c r="C637" s="4"/>
      <c r="D637" s="4"/>
      <c r="E637" s="4"/>
      <c r="F637" s="7">
        <f>SUM(F638)</f>
        <v>833.7</v>
      </c>
      <c r="G637" s="7">
        <f t="shared" ref="G637:H637" si="153">SUM(G638)</f>
        <v>833.7</v>
      </c>
      <c r="H637" s="7">
        <f t="shared" si="153"/>
        <v>833.7</v>
      </c>
    </row>
    <row r="638" spans="1:8" s="27" customFormat="1" ht="31.5">
      <c r="A638" s="122" t="s">
        <v>208</v>
      </c>
      <c r="B638" s="31" t="s">
        <v>1010</v>
      </c>
      <c r="C638" s="4" t="s">
        <v>112</v>
      </c>
      <c r="D638" s="4" t="s">
        <v>103</v>
      </c>
      <c r="E638" s="4" t="s">
        <v>36</v>
      </c>
      <c r="F638" s="7">
        <f>SUM(Ведомственная!G1001)</f>
        <v>833.7</v>
      </c>
      <c r="G638" s="7">
        <f>SUM(Ведомственная!H1001)</f>
        <v>833.7</v>
      </c>
      <c r="H638" s="7">
        <f>SUM(Ведомственная!I1001)</f>
        <v>833.7</v>
      </c>
    </row>
    <row r="639" spans="1:8" s="27" customFormat="1">
      <c r="A639" s="122" t="s">
        <v>830</v>
      </c>
      <c r="B639" s="31" t="s">
        <v>885</v>
      </c>
      <c r="C639" s="4"/>
      <c r="D639" s="4"/>
      <c r="E639" s="4"/>
      <c r="F639" s="7">
        <f>SUM(F640+F642)</f>
        <v>3146.7</v>
      </c>
      <c r="G639" s="7">
        <f t="shared" ref="G639:H639" si="154">SUM(G640+G642)</f>
        <v>0</v>
      </c>
      <c r="H639" s="7">
        <f t="shared" si="154"/>
        <v>0</v>
      </c>
    </row>
    <row r="640" spans="1:8" s="27" customFormat="1" ht="31.5">
      <c r="A640" s="122" t="s">
        <v>1088</v>
      </c>
      <c r="B640" s="31" t="s">
        <v>1084</v>
      </c>
      <c r="C640" s="4"/>
      <c r="D640" s="4"/>
      <c r="E640" s="4"/>
      <c r="F640" s="7">
        <f>SUM(F641)</f>
        <v>3146.7</v>
      </c>
      <c r="G640" s="7">
        <f t="shared" ref="G640:H640" si="155">SUM(G641)</f>
        <v>0</v>
      </c>
      <c r="H640" s="7">
        <f t="shared" si="155"/>
        <v>0</v>
      </c>
    </row>
    <row r="641" spans="1:8" s="27" customFormat="1" ht="31.5">
      <c r="A641" s="122" t="s">
        <v>44</v>
      </c>
      <c r="B641" s="31" t="s">
        <v>1084</v>
      </c>
      <c r="C641" s="4" t="s">
        <v>112</v>
      </c>
      <c r="D641" s="4" t="s">
        <v>103</v>
      </c>
      <c r="E641" s="4" t="s">
        <v>36</v>
      </c>
      <c r="F641" s="7">
        <f>SUM(Ведомственная!G1004)</f>
        <v>3146.7</v>
      </c>
      <c r="G641" s="7">
        <f>SUM(Ведомственная!H1004)</f>
        <v>0</v>
      </c>
      <c r="H641" s="7">
        <f>SUM(Ведомственная!I1004)</f>
        <v>0</v>
      </c>
    </row>
    <row r="642" spans="1:8" s="27" customFormat="1" hidden="1">
      <c r="A642" s="122"/>
      <c r="B642" s="31" t="s">
        <v>1085</v>
      </c>
      <c r="C642" s="4"/>
      <c r="D642" s="4"/>
      <c r="E642" s="4"/>
      <c r="F642" s="7">
        <f>SUM(F643)</f>
        <v>0</v>
      </c>
      <c r="G642" s="7">
        <f t="shared" ref="G642:H642" si="156">SUM(G643)</f>
        <v>0</v>
      </c>
      <c r="H642" s="7">
        <f t="shared" si="156"/>
        <v>0</v>
      </c>
    </row>
    <row r="643" spans="1:8" s="27" customFormat="1" ht="31.5" hidden="1">
      <c r="A643" s="122" t="s">
        <v>44</v>
      </c>
      <c r="B643" s="31" t="s">
        <v>1085</v>
      </c>
      <c r="C643" s="4" t="s">
        <v>81</v>
      </c>
      <c r="D643" s="4"/>
      <c r="E643" s="4"/>
      <c r="F643" s="7">
        <f>SUM(Ведомственная!G1006)</f>
        <v>0</v>
      </c>
      <c r="G643" s="7">
        <f>SUM(Ведомственная!H1006)</f>
        <v>0</v>
      </c>
      <c r="H643" s="7">
        <f>SUM(Ведомственная!I1006)</f>
        <v>0</v>
      </c>
    </row>
    <row r="644" spans="1:8" s="27" customFormat="1" ht="47.25">
      <c r="A644" s="122" t="s">
        <v>22</v>
      </c>
      <c r="B644" s="6" t="s">
        <v>595</v>
      </c>
      <c r="C644" s="4"/>
      <c r="D644" s="4"/>
      <c r="E644" s="4"/>
      <c r="F644" s="7">
        <f>F645+F651+F653+F647+F649</f>
        <v>2029770.9000000001</v>
      </c>
      <c r="G644" s="7">
        <f>G645+G651+G653+G647+G649</f>
        <v>2018955.5</v>
      </c>
      <c r="H644" s="7">
        <f>H645+H651+H653+H647+H649</f>
        <v>2029805</v>
      </c>
    </row>
    <row r="645" spans="1:8" s="27" customFormat="1" ht="78.75">
      <c r="A645" s="122" t="s">
        <v>353</v>
      </c>
      <c r="B645" s="48" t="s">
        <v>596</v>
      </c>
      <c r="C645" s="4"/>
      <c r="D645" s="4"/>
      <c r="E645" s="4"/>
      <c r="F645" s="7">
        <f>F646</f>
        <v>655282.70000000007</v>
      </c>
      <c r="G645" s="7">
        <f>G646</f>
        <v>655282.70000000007</v>
      </c>
      <c r="H645" s="7">
        <f>H646</f>
        <v>655282.70000000007</v>
      </c>
    </row>
    <row r="646" spans="1:8" s="27" customFormat="1" ht="31.5">
      <c r="A646" s="122" t="s">
        <v>111</v>
      </c>
      <c r="B646" s="48" t="s">
        <v>596</v>
      </c>
      <c r="C646" s="4" t="s">
        <v>112</v>
      </c>
      <c r="D646" s="4" t="s">
        <v>103</v>
      </c>
      <c r="E646" s="4" t="s">
        <v>36</v>
      </c>
      <c r="F646" s="7">
        <f>SUM(Ведомственная!G1009)</f>
        <v>655282.70000000007</v>
      </c>
      <c r="G646" s="7">
        <f>SUM(Ведомственная!H1009)</f>
        <v>655282.70000000007</v>
      </c>
      <c r="H646" s="7">
        <f>SUM(Ведомственная!I1009)</f>
        <v>655282.70000000007</v>
      </c>
    </row>
    <row r="647" spans="1:8" s="27" customFormat="1" ht="47.25">
      <c r="A647" s="122" t="s">
        <v>351</v>
      </c>
      <c r="B647" s="6" t="s">
        <v>589</v>
      </c>
      <c r="C647" s="22"/>
      <c r="D647" s="4"/>
      <c r="E647" s="4"/>
      <c r="F647" s="7">
        <f>SUM(F648)</f>
        <v>606621.6</v>
      </c>
      <c r="G647" s="7">
        <f>SUM(G648)</f>
        <v>606655.69999999995</v>
      </c>
      <c r="H647" s="7">
        <f>SUM(H648)</f>
        <v>606655.69999999995</v>
      </c>
    </row>
    <row r="648" spans="1:8" s="27" customFormat="1" ht="31.5">
      <c r="A648" s="122" t="s">
        <v>208</v>
      </c>
      <c r="B648" s="6" t="s">
        <v>589</v>
      </c>
      <c r="C648" s="4" t="s">
        <v>112</v>
      </c>
      <c r="D648" s="4" t="s">
        <v>103</v>
      </c>
      <c r="E648" s="4" t="s">
        <v>27</v>
      </c>
      <c r="F648" s="7">
        <f>SUM(Ведомственная!G909)</f>
        <v>606621.6</v>
      </c>
      <c r="G648" s="7">
        <f>SUM(Ведомственная!H909)</f>
        <v>606655.69999999995</v>
      </c>
      <c r="H648" s="7">
        <f>SUM(Ведомственная!I909)</f>
        <v>606655.69999999995</v>
      </c>
    </row>
    <row r="649" spans="1:8" s="27" customFormat="1">
      <c r="A649" s="122" t="s">
        <v>294</v>
      </c>
      <c r="B649" s="31" t="s">
        <v>590</v>
      </c>
      <c r="C649" s="4"/>
      <c r="D649" s="4"/>
      <c r="E649" s="4"/>
      <c r="F649" s="7">
        <f>F650</f>
        <v>388471.7</v>
      </c>
      <c r="G649" s="7">
        <f>G650</f>
        <v>382781.6</v>
      </c>
      <c r="H649" s="7">
        <f>H650</f>
        <v>388471.7</v>
      </c>
    </row>
    <row r="650" spans="1:8" s="27" customFormat="1" ht="31.5">
      <c r="A650" s="122" t="s">
        <v>208</v>
      </c>
      <c r="B650" s="31" t="s">
        <v>590</v>
      </c>
      <c r="C650" s="4" t="s">
        <v>112</v>
      </c>
      <c r="D650" s="4" t="s">
        <v>103</v>
      </c>
      <c r="E650" s="4" t="s">
        <v>27</v>
      </c>
      <c r="F650" s="7">
        <f>SUM(Ведомственная!G911)</f>
        <v>388471.7</v>
      </c>
      <c r="G650" s="7">
        <f>SUM(Ведомственная!H911)</f>
        <v>382781.6</v>
      </c>
      <c r="H650" s="7">
        <f>SUM(Ведомственная!I911)</f>
        <v>388471.7</v>
      </c>
    </row>
    <row r="651" spans="1:8" s="27" customFormat="1">
      <c r="A651" s="122" t="s">
        <v>301</v>
      </c>
      <c r="B651" s="22" t="s">
        <v>597</v>
      </c>
      <c r="C651" s="4"/>
      <c r="D651" s="4"/>
      <c r="E651" s="4"/>
      <c r="F651" s="7">
        <f>F652</f>
        <v>260915.9</v>
      </c>
      <c r="G651" s="7">
        <f>G652</f>
        <v>256115.6</v>
      </c>
      <c r="H651" s="7">
        <f>H652</f>
        <v>260915.9</v>
      </c>
    </row>
    <row r="652" spans="1:8" s="27" customFormat="1" ht="31.5">
      <c r="A652" s="122" t="s">
        <v>208</v>
      </c>
      <c r="B652" s="22" t="s">
        <v>597</v>
      </c>
      <c r="C652" s="4" t="s">
        <v>112</v>
      </c>
      <c r="D652" s="4" t="s">
        <v>103</v>
      </c>
      <c r="E652" s="4" t="s">
        <v>36</v>
      </c>
      <c r="F652" s="7">
        <f>SUM(Ведомственная!G1011)</f>
        <v>260915.9</v>
      </c>
      <c r="G652" s="7">
        <f>SUM(Ведомственная!H1011)</f>
        <v>256115.6</v>
      </c>
      <c r="H652" s="7">
        <f>SUM(Ведомственная!I1011)</f>
        <v>260915.9</v>
      </c>
    </row>
    <row r="653" spans="1:8" s="27" customFormat="1">
      <c r="A653" s="122" t="s">
        <v>302</v>
      </c>
      <c r="B653" s="48" t="s">
        <v>598</v>
      </c>
      <c r="C653" s="4"/>
      <c r="D653" s="4"/>
      <c r="E653" s="4"/>
      <c r="F653" s="7">
        <f>F654</f>
        <v>118479</v>
      </c>
      <c r="G653" s="7">
        <f>G654</f>
        <v>118119.9</v>
      </c>
      <c r="H653" s="7">
        <f>H654</f>
        <v>118479</v>
      </c>
    </row>
    <row r="654" spans="1:8" s="27" customFormat="1" ht="31.5">
      <c r="A654" s="122" t="s">
        <v>208</v>
      </c>
      <c r="B654" s="48" t="s">
        <v>598</v>
      </c>
      <c r="C654" s="4" t="s">
        <v>112</v>
      </c>
      <c r="D654" s="4" t="s">
        <v>103</v>
      </c>
      <c r="E654" s="4" t="s">
        <v>46</v>
      </c>
      <c r="F654" s="7">
        <f>SUM(Ведомственная!G1080)</f>
        <v>118479</v>
      </c>
      <c r="G654" s="7">
        <f>SUM(Ведомственная!H1080)</f>
        <v>118119.9</v>
      </c>
      <c r="H654" s="7">
        <f>SUM(Ведомственная!I1080)</f>
        <v>118479</v>
      </c>
    </row>
    <row r="655" spans="1:8" s="27" customFormat="1" ht="31.5">
      <c r="A655" s="122" t="s">
        <v>297</v>
      </c>
      <c r="B655" s="31" t="s">
        <v>705</v>
      </c>
      <c r="C655" s="4"/>
      <c r="D655" s="4"/>
      <c r="E655" s="4"/>
      <c r="F655" s="7">
        <f>SUM(F657)+F658+F660</f>
        <v>4634.2</v>
      </c>
      <c r="G655" s="7">
        <f t="shared" ref="G655:H655" si="157">SUM(G657)+G658+G660</f>
        <v>0</v>
      </c>
      <c r="H655" s="7">
        <f t="shared" si="157"/>
        <v>3400</v>
      </c>
    </row>
    <row r="656" spans="1:8" s="27" customFormat="1">
      <c r="A656" s="122" t="s">
        <v>294</v>
      </c>
      <c r="B656" s="31" t="s">
        <v>591</v>
      </c>
      <c r="C656" s="4"/>
      <c r="D656" s="4"/>
      <c r="E656" s="4"/>
      <c r="F656" s="7">
        <f>SUM(F657)</f>
        <v>4234.2</v>
      </c>
      <c r="G656" s="7">
        <f t="shared" ref="G656:H656" si="158">SUM(G657)</f>
        <v>0</v>
      </c>
      <c r="H656" s="7">
        <f t="shared" si="158"/>
        <v>3000</v>
      </c>
    </row>
    <row r="657" spans="1:8" s="27" customFormat="1" ht="31.5">
      <c r="A657" s="122" t="s">
        <v>208</v>
      </c>
      <c r="B657" s="31" t="s">
        <v>591</v>
      </c>
      <c r="C657" s="4" t="s">
        <v>112</v>
      </c>
      <c r="D657" s="4" t="s">
        <v>103</v>
      </c>
      <c r="E657" s="4" t="s">
        <v>27</v>
      </c>
      <c r="F657" s="7">
        <f>SUM(Ведомственная!G914)</f>
        <v>4234.2</v>
      </c>
      <c r="G657" s="7">
        <f>SUM(Ведомственная!H914)</f>
        <v>0</v>
      </c>
      <c r="H657" s="7">
        <f>SUM(Ведомственная!I914)</f>
        <v>3000</v>
      </c>
    </row>
    <row r="658" spans="1:8" s="27" customFormat="1">
      <c r="A658" s="122" t="s">
        <v>301</v>
      </c>
      <c r="B658" s="22" t="s">
        <v>618</v>
      </c>
      <c r="C658" s="4"/>
      <c r="D658" s="4"/>
      <c r="E658" s="4"/>
      <c r="F658" s="7">
        <f>SUM(F659)</f>
        <v>400</v>
      </c>
      <c r="G658" s="7">
        <f t="shared" ref="G658:H658" si="159">SUM(G659)</f>
        <v>0</v>
      </c>
      <c r="H658" s="7">
        <f t="shared" si="159"/>
        <v>400</v>
      </c>
    </row>
    <row r="659" spans="1:8" s="27" customFormat="1" ht="31.5">
      <c r="A659" s="122" t="s">
        <v>208</v>
      </c>
      <c r="B659" s="22" t="s">
        <v>618</v>
      </c>
      <c r="C659" s="4" t="s">
        <v>112</v>
      </c>
      <c r="D659" s="4" t="s">
        <v>103</v>
      </c>
      <c r="E659" s="4" t="s">
        <v>36</v>
      </c>
      <c r="F659" s="7">
        <f>SUM(Ведомственная!G1014)</f>
        <v>400</v>
      </c>
      <c r="G659" s="7">
        <f>SUM(Ведомственная!H1014)</f>
        <v>0</v>
      </c>
      <c r="H659" s="7">
        <f>SUM(Ведомственная!I1014)</f>
        <v>400</v>
      </c>
    </row>
    <row r="660" spans="1:8" s="27" customFormat="1">
      <c r="A660" s="122" t="s">
        <v>302</v>
      </c>
      <c r="B660" s="22" t="s">
        <v>717</v>
      </c>
      <c r="C660" s="4"/>
      <c r="D660" s="4"/>
      <c r="E660" s="4"/>
      <c r="F660" s="7">
        <f>SUM(F661)</f>
        <v>0</v>
      </c>
      <c r="G660" s="7">
        <f t="shared" ref="G660:H660" si="160">SUM(G661)</f>
        <v>0</v>
      </c>
      <c r="H660" s="7">
        <f t="shared" si="160"/>
        <v>0</v>
      </c>
    </row>
    <row r="661" spans="1:8" s="27" customFormat="1" ht="31.5">
      <c r="A661" s="122" t="s">
        <v>208</v>
      </c>
      <c r="B661" s="22" t="s">
        <v>717</v>
      </c>
      <c r="C661" s="4" t="s">
        <v>112</v>
      </c>
      <c r="D661" s="4" t="s">
        <v>103</v>
      </c>
      <c r="E661" s="4" t="s">
        <v>46</v>
      </c>
      <c r="F661" s="7">
        <f>SUM(Ведомственная!G1083)</f>
        <v>0</v>
      </c>
      <c r="G661" s="7">
        <f>SUM(Ведомственная!H1083)</f>
        <v>0</v>
      </c>
      <c r="H661" s="7">
        <f>SUM(Ведомственная!I1083)</f>
        <v>0</v>
      </c>
    </row>
    <row r="662" spans="1:8" s="27" customFormat="1" ht="31.5">
      <c r="A662" s="122" t="s">
        <v>37</v>
      </c>
      <c r="B662" s="6" t="s">
        <v>592</v>
      </c>
      <c r="C662" s="4"/>
      <c r="D662" s="4"/>
      <c r="E662" s="4"/>
      <c r="F662" s="7">
        <f>F666+F670+F681+F685+F663+F689+F673+F677</f>
        <v>660713.70000000007</v>
      </c>
      <c r="G662" s="7">
        <f>G666+G670+G681+G685+G663+G689+G673+G677</f>
        <v>652315.50000000012</v>
      </c>
      <c r="H662" s="7">
        <f>H666+H670+H681+H685+H663+H689+H673+H677</f>
        <v>661609.89999999991</v>
      </c>
    </row>
    <row r="663" spans="1:8" s="27" customFormat="1" ht="63">
      <c r="A663" s="122" t="s">
        <v>354</v>
      </c>
      <c r="B663" s="6" t="s">
        <v>619</v>
      </c>
      <c r="C663" s="4"/>
      <c r="D663" s="9"/>
      <c r="E663" s="4"/>
      <c r="F663" s="9">
        <f>F664+F665</f>
        <v>4800.2</v>
      </c>
      <c r="G663" s="9">
        <f>G664+G665</f>
        <v>4814.0999999999995</v>
      </c>
      <c r="H663" s="9">
        <f>H664+H665</f>
        <v>4828.7</v>
      </c>
    </row>
    <row r="664" spans="1:8" s="27" customFormat="1" ht="63">
      <c r="A664" s="122" t="s">
        <v>43</v>
      </c>
      <c r="B664" s="6" t="s">
        <v>619</v>
      </c>
      <c r="C664" s="4" t="s">
        <v>79</v>
      </c>
      <c r="D664" s="4" t="s">
        <v>103</v>
      </c>
      <c r="E664" s="4" t="s">
        <v>156</v>
      </c>
      <c r="F664" s="9">
        <f>SUM(Ведомственная!G1156)</f>
        <v>4482.8999999999996</v>
      </c>
      <c r="G664" s="9">
        <f>SUM(Ведомственная!H1156)</f>
        <v>4482.8999999999996</v>
      </c>
      <c r="H664" s="9">
        <f>SUM(Ведомственная!I1156)</f>
        <v>4482.8999999999996</v>
      </c>
    </row>
    <row r="665" spans="1:8" s="27" customFormat="1" ht="31.5">
      <c r="A665" s="122" t="s">
        <v>44</v>
      </c>
      <c r="B665" s="6" t="s">
        <v>619</v>
      </c>
      <c r="C665" s="4" t="s">
        <v>81</v>
      </c>
      <c r="D665" s="4" t="s">
        <v>103</v>
      </c>
      <c r="E665" s="4" t="s">
        <v>156</v>
      </c>
      <c r="F665" s="9">
        <f>SUM(Ведомственная!G1157)</f>
        <v>317.3</v>
      </c>
      <c r="G665" s="9">
        <f>SUM(Ведомственная!H1157)</f>
        <v>331.2</v>
      </c>
      <c r="H665" s="9">
        <f>SUM(Ведомственная!I1157)</f>
        <v>345.8</v>
      </c>
    </row>
    <row r="666" spans="1:8" s="27" customFormat="1" ht="94.5">
      <c r="A666" s="122" t="s">
        <v>352</v>
      </c>
      <c r="B666" s="48" t="s">
        <v>612</v>
      </c>
      <c r="C666" s="4"/>
      <c r="D666" s="4"/>
      <c r="E666" s="4"/>
      <c r="F666" s="7">
        <f>F667+F668+F669</f>
        <v>61366.6</v>
      </c>
      <c r="G666" s="7">
        <f t="shared" ref="G666:H666" si="161">G667+G668+G669</f>
        <v>61371.6</v>
      </c>
      <c r="H666" s="7">
        <f t="shared" si="161"/>
        <v>61376.7</v>
      </c>
    </row>
    <row r="667" spans="1:8" s="27" customFormat="1" ht="63">
      <c r="A667" s="2" t="s">
        <v>43</v>
      </c>
      <c r="B667" s="48" t="s">
        <v>612</v>
      </c>
      <c r="C667" s="4" t="s">
        <v>79</v>
      </c>
      <c r="D667" s="4" t="s">
        <v>103</v>
      </c>
      <c r="E667" s="4" t="s">
        <v>36</v>
      </c>
      <c r="F667" s="7">
        <f>SUM(Ведомственная!G1017)</f>
        <v>57729.299999999996</v>
      </c>
      <c r="G667" s="7">
        <f>SUM(Ведомственная!H1017)</f>
        <v>57729.299999999996</v>
      </c>
      <c r="H667" s="7">
        <f>SUM(Ведомственная!I1017)</f>
        <v>57729.299999999996</v>
      </c>
    </row>
    <row r="668" spans="1:8" s="27" customFormat="1" ht="31.5">
      <c r="A668" s="122" t="s">
        <v>44</v>
      </c>
      <c r="B668" s="48" t="s">
        <v>612</v>
      </c>
      <c r="C668" s="4" t="s">
        <v>81</v>
      </c>
      <c r="D668" s="4" t="s">
        <v>103</v>
      </c>
      <c r="E668" s="4" t="s">
        <v>36</v>
      </c>
      <c r="F668" s="7">
        <f>SUM(Ведомственная!G1018)</f>
        <v>3260.9</v>
      </c>
      <c r="G668" s="7">
        <f>SUM(Ведомственная!H1018)</f>
        <v>3265.9</v>
      </c>
      <c r="H668" s="7">
        <f>SUM(Ведомственная!I1018)</f>
        <v>3271</v>
      </c>
    </row>
    <row r="669" spans="1:8" s="27" customFormat="1">
      <c r="A669" s="122" t="s">
        <v>35</v>
      </c>
      <c r="B669" s="48" t="s">
        <v>612</v>
      </c>
      <c r="C669" s="4" t="s">
        <v>89</v>
      </c>
      <c r="D669" s="4" t="s">
        <v>24</v>
      </c>
      <c r="E669" s="4" t="s">
        <v>10</v>
      </c>
      <c r="F669" s="7">
        <f>SUM(Ведомственная!G1212)</f>
        <v>376.4</v>
      </c>
      <c r="G669" s="7">
        <f>SUM(Ведомственная!H1212)</f>
        <v>376.4</v>
      </c>
      <c r="H669" s="7">
        <f>SUM(Ведомственная!I1212)</f>
        <v>376.4</v>
      </c>
    </row>
    <row r="670" spans="1:8" s="27" customFormat="1" ht="78.75">
      <c r="A670" s="122" t="s">
        <v>353</v>
      </c>
      <c r="B670" s="48" t="s">
        <v>613</v>
      </c>
      <c r="C670" s="4"/>
      <c r="D670" s="4"/>
      <c r="E670" s="4"/>
      <c r="F670" s="7">
        <f>F671+F672</f>
        <v>322740.7</v>
      </c>
      <c r="G670" s="7">
        <f>G671+G672</f>
        <v>323537.59999999998</v>
      </c>
      <c r="H670" s="7">
        <f>H671+H672</f>
        <v>324366.5</v>
      </c>
    </row>
    <row r="671" spans="1:8" s="27" customFormat="1" ht="63">
      <c r="A671" s="122" t="s">
        <v>43</v>
      </c>
      <c r="B671" s="48" t="s">
        <v>613</v>
      </c>
      <c r="C671" s="4" t="s">
        <v>79</v>
      </c>
      <c r="D671" s="4" t="s">
        <v>103</v>
      </c>
      <c r="E671" s="4" t="s">
        <v>36</v>
      </c>
      <c r="F671" s="7">
        <f>SUM(Ведомственная!G1020)</f>
        <v>307131.2</v>
      </c>
      <c r="G671" s="7">
        <f>SUM(Ведомственная!H1020)</f>
        <v>307928.09999999998</v>
      </c>
      <c r="H671" s="7">
        <f>SUM(Ведомственная!I1020)</f>
        <v>308757</v>
      </c>
    </row>
    <row r="672" spans="1:8" s="27" customFormat="1" ht="31.5">
      <c r="A672" s="122" t="s">
        <v>44</v>
      </c>
      <c r="B672" s="48" t="s">
        <v>613</v>
      </c>
      <c r="C672" s="4" t="s">
        <v>81</v>
      </c>
      <c r="D672" s="4" t="s">
        <v>103</v>
      </c>
      <c r="E672" s="4" t="s">
        <v>36</v>
      </c>
      <c r="F672" s="7">
        <f>SUM(Ведомственная!G1021)</f>
        <v>15609.5</v>
      </c>
      <c r="G672" s="7">
        <f>SUM(Ведомственная!H1021)</f>
        <v>15609.5</v>
      </c>
      <c r="H672" s="7">
        <f>SUM(Ведомственная!I1021)</f>
        <v>15609.5</v>
      </c>
    </row>
    <row r="673" spans="1:8" s="27" customFormat="1" ht="47.25">
      <c r="A673" s="122" t="s">
        <v>351</v>
      </c>
      <c r="B673" s="6" t="s">
        <v>593</v>
      </c>
      <c r="C673" s="4"/>
      <c r="D673" s="7"/>
      <c r="E673" s="4"/>
      <c r="F673" s="7">
        <f>SUM(F674:F676)</f>
        <v>63206.399999999994</v>
      </c>
      <c r="G673" s="7">
        <f t="shared" ref="G673:H673" si="162">SUM(G674:G676)</f>
        <v>63775.399999999994</v>
      </c>
      <c r="H673" s="7">
        <f t="shared" si="162"/>
        <v>64402.7</v>
      </c>
    </row>
    <row r="674" spans="1:8" s="27" customFormat="1" ht="63">
      <c r="A674" s="122" t="s">
        <v>43</v>
      </c>
      <c r="B674" s="6" t="s">
        <v>593</v>
      </c>
      <c r="C674" s="4" t="s">
        <v>79</v>
      </c>
      <c r="D674" s="4" t="s">
        <v>103</v>
      </c>
      <c r="E674" s="4" t="s">
        <v>27</v>
      </c>
      <c r="F674" s="7">
        <f>SUM(Ведомственная!G917)</f>
        <v>62704.7</v>
      </c>
      <c r="G674" s="7">
        <f>SUM(Ведомственная!H917)</f>
        <v>63273.7</v>
      </c>
      <c r="H674" s="7">
        <f>SUM(Ведомственная!I917)</f>
        <v>63901</v>
      </c>
    </row>
    <row r="675" spans="1:8" s="27" customFormat="1" ht="31.5">
      <c r="A675" s="122" t="s">
        <v>44</v>
      </c>
      <c r="B675" s="6" t="s">
        <v>593</v>
      </c>
      <c r="C675" s="4" t="s">
        <v>81</v>
      </c>
      <c r="D675" s="4" t="s">
        <v>103</v>
      </c>
      <c r="E675" s="4" t="s">
        <v>27</v>
      </c>
      <c r="F675" s="7">
        <f>SUM(Ведомственная!G918)</f>
        <v>501.7</v>
      </c>
      <c r="G675" s="7">
        <f>SUM(Ведомственная!H918)</f>
        <v>501.7</v>
      </c>
      <c r="H675" s="7">
        <f>SUM(Ведомственная!I918)</f>
        <v>501.7</v>
      </c>
    </row>
    <row r="676" spans="1:8" s="27" customFormat="1">
      <c r="A676" s="122" t="s">
        <v>35</v>
      </c>
      <c r="B676" s="6" t="s">
        <v>593</v>
      </c>
      <c r="C676" s="4" t="s">
        <v>89</v>
      </c>
      <c r="D676" s="4" t="s">
        <v>103</v>
      </c>
      <c r="E676" s="4" t="s">
        <v>27</v>
      </c>
      <c r="F676" s="7">
        <f>SUM(Ведомственная!G919)</f>
        <v>0</v>
      </c>
      <c r="G676" s="7">
        <f>SUM(Ведомственная!H919)</f>
        <v>0</v>
      </c>
      <c r="H676" s="7">
        <f>SUM(Ведомственная!I919)</f>
        <v>0</v>
      </c>
    </row>
    <row r="677" spans="1:8" s="27" customFormat="1">
      <c r="A677" s="122" t="s">
        <v>294</v>
      </c>
      <c r="B677" s="31" t="s">
        <v>594</v>
      </c>
      <c r="C677" s="4"/>
      <c r="D677" s="7"/>
      <c r="E677" s="4"/>
      <c r="F677" s="7">
        <f>F678+F679+F680</f>
        <v>34128.5</v>
      </c>
      <c r="G677" s="7">
        <f>G678+G679+G680</f>
        <v>32648.899999999998</v>
      </c>
      <c r="H677" s="7">
        <f>H678+H679+H680</f>
        <v>33623.1</v>
      </c>
    </row>
    <row r="678" spans="1:8" s="27" customFormat="1" ht="63">
      <c r="A678" s="2" t="s">
        <v>43</v>
      </c>
      <c r="B678" s="31" t="s">
        <v>594</v>
      </c>
      <c r="C678" s="4" t="s">
        <v>79</v>
      </c>
      <c r="D678" s="4" t="s">
        <v>103</v>
      </c>
      <c r="E678" s="4" t="s">
        <v>27</v>
      </c>
      <c r="F678" s="7">
        <f>SUM(Ведомственная!G921)</f>
        <v>17476.599999999999</v>
      </c>
      <c r="G678" s="7">
        <f>SUM(Ведомственная!H921)</f>
        <v>17476.599999999999</v>
      </c>
      <c r="H678" s="7">
        <f>SUM(Ведомственная!I921)</f>
        <v>17476.599999999999</v>
      </c>
    </row>
    <row r="679" spans="1:8" s="27" customFormat="1" ht="31.5">
      <c r="A679" s="122" t="s">
        <v>44</v>
      </c>
      <c r="B679" s="31" t="s">
        <v>594</v>
      </c>
      <c r="C679" s="4" t="s">
        <v>81</v>
      </c>
      <c r="D679" s="4" t="s">
        <v>103</v>
      </c>
      <c r="E679" s="4" t="s">
        <v>27</v>
      </c>
      <c r="F679" s="7">
        <f>SUM(Ведомственная!G922)</f>
        <v>16222.4</v>
      </c>
      <c r="G679" s="7">
        <f>SUM(Ведомственная!H922)</f>
        <v>14742.8</v>
      </c>
      <c r="H679" s="7">
        <f>SUM(Ведомственная!I922)</f>
        <v>15717</v>
      </c>
    </row>
    <row r="680" spans="1:8" s="27" customFormat="1">
      <c r="A680" s="122" t="s">
        <v>19</v>
      </c>
      <c r="B680" s="31" t="s">
        <v>594</v>
      </c>
      <c r="C680" s="4" t="s">
        <v>86</v>
      </c>
      <c r="D680" s="4" t="s">
        <v>103</v>
      </c>
      <c r="E680" s="4" t="s">
        <v>27</v>
      </c>
      <c r="F680" s="7">
        <f>SUM(Ведомственная!G923)</f>
        <v>429.5</v>
      </c>
      <c r="G680" s="7">
        <f>SUM(Ведомственная!H923)</f>
        <v>429.5</v>
      </c>
      <c r="H680" s="7">
        <f>SUM(Ведомственная!I923)</f>
        <v>429.5</v>
      </c>
    </row>
    <row r="681" spans="1:8" s="27" customFormat="1">
      <c r="A681" s="122" t="s">
        <v>301</v>
      </c>
      <c r="B681" s="31" t="s">
        <v>614</v>
      </c>
      <c r="C681" s="31"/>
      <c r="D681" s="4"/>
      <c r="E681" s="4"/>
      <c r="F681" s="7">
        <f>F682+F683+F684</f>
        <v>150715.6</v>
      </c>
      <c r="G681" s="7">
        <f>G682+G683+G684</f>
        <v>143066.80000000002</v>
      </c>
      <c r="H681" s="7">
        <f>H682+H683+H684</f>
        <v>149396.70000000001</v>
      </c>
    </row>
    <row r="682" spans="1:8" s="27" customFormat="1" ht="63">
      <c r="A682" s="2" t="s">
        <v>43</v>
      </c>
      <c r="B682" s="31" t="s">
        <v>614</v>
      </c>
      <c r="C682" s="4" t="s">
        <v>79</v>
      </c>
      <c r="D682" s="4" t="s">
        <v>103</v>
      </c>
      <c r="E682" s="4" t="s">
        <v>36</v>
      </c>
      <c r="F682" s="7">
        <f>SUM(Ведомственная!G1023)</f>
        <v>84934.1</v>
      </c>
      <c r="G682" s="7">
        <f>SUM(Ведомственная!H1023)</f>
        <v>84934.1</v>
      </c>
      <c r="H682" s="7">
        <f>SUM(Ведомственная!I1023)</f>
        <v>84934.1</v>
      </c>
    </row>
    <row r="683" spans="1:8" s="27" customFormat="1" ht="31.5">
      <c r="A683" s="122" t="s">
        <v>44</v>
      </c>
      <c r="B683" s="31" t="s">
        <v>614</v>
      </c>
      <c r="C683" s="4" t="s">
        <v>81</v>
      </c>
      <c r="D683" s="4" t="s">
        <v>103</v>
      </c>
      <c r="E683" s="4" t="s">
        <v>36</v>
      </c>
      <c r="F683" s="7">
        <f>SUM(Ведомственная!G1024)</f>
        <v>60908.9</v>
      </c>
      <c r="G683" s="7">
        <f>SUM(Ведомственная!H1024)</f>
        <v>53260.1</v>
      </c>
      <c r="H683" s="7">
        <f>SUM(Ведомственная!I1024)</f>
        <v>59590</v>
      </c>
    </row>
    <row r="684" spans="1:8" s="27" customFormat="1">
      <c r="A684" s="122" t="s">
        <v>19</v>
      </c>
      <c r="B684" s="31" t="s">
        <v>614</v>
      </c>
      <c r="C684" s="4" t="s">
        <v>86</v>
      </c>
      <c r="D684" s="4" t="s">
        <v>103</v>
      </c>
      <c r="E684" s="4" t="s">
        <v>36</v>
      </c>
      <c r="F684" s="7">
        <f>SUM(Ведомственная!G1025)</f>
        <v>4872.6000000000004</v>
      </c>
      <c r="G684" s="7">
        <f>SUM(Ведомственная!H1025)</f>
        <v>4872.6000000000004</v>
      </c>
      <c r="H684" s="7">
        <f>SUM(Ведомственная!I1025)</f>
        <v>4872.6000000000004</v>
      </c>
    </row>
    <row r="685" spans="1:8" s="27" customFormat="1" ht="31.5">
      <c r="A685" s="122" t="s">
        <v>497</v>
      </c>
      <c r="B685" s="22" t="s">
        <v>615</v>
      </c>
      <c r="C685" s="22"/>
      <c r="D685" s="4"/>
      <c r="E685" s="4"/>
      <c r="F685" s="7">
        <f>F686+F687+F688</f>
        <v>17911.8</v>
      </c>
      <c r="G685" s="7">
        <f>G686+G687+G688</f>
        <v>17262.8</v>
      </c>
      <c r="H685" s="7">
        <f>H686+H687+H688</f>
        <v>17772.2</v>
      </c>
    </row>
    <row r="686" spans="1:8" s="27" customFormat="1" ht="63">
      <c r="A686" s="2" t="s">
        <v>43</v>
      </c>
      <c r="B686" s="22" t="s">
        <v>615</v>
      </c>
      <c r="C686" s="22">
        <v>100</v>
      </c>
      <c r="D686" s="4" t="s">
        <v>103</v>
      </c>
      <c r="E686" s="4" t="s">
        <v>36</v>
      </c>
      <c r="F686" s="7">
        <f>SUM(Ведомственная!G1027)</f>
        <v>10245</v>
      </c>
      <c r="G686" s="7">
        <f>SUM(Ведомственная!H1027)</f>
        <v>10245</v>
      </c>
      <c r="H686" s="7">
        <f>SUM(Ведомственная!I1027)</f>
        <v>10245</v>
      </c>
    </row>
    <row r="687" spans="1:8" s="27" customFormat="1" ht="31.5">
      <c r="A687" s="122" t="s">
        <v>44</v>
      </c>
      <c r="B687" s="22" t="s">
        <v>615</v>
      </c>
      <c r="C687" s="22">
        <v>200</v>
      </c>
      <c r="D687" s="4" t="s">
        <v>103</v>
      </c>
      <c r="E687" s="4" t="s">
        <v>36</v>
      </c>
      <c r="F687" s="7">
        <f>SUM(Ведомственная!G1028)</f>
        <v>6888.8</v>
      </c>
      <c r="G687" s="7">
        <f>SUM(Ведомственная!H1028)</f>
        <v>6239.8</v>
      </c>
      <c r="H687" s="7">
        <f>SUM(Ведомственная!I1028)</f>
        <v>6749.2</v>
      </c>
    </row>
    <row r="688" spans="1:8" s="27" customFormat="1">
      <c r="A688" s="122" t="s">
        <v>19</v>
      </c>
      <c r="B688" s="22" t="s">
        <v>615</v>
      </c>
      <c r="C688" s="22">
        <v>800</v>
      </c>
      <c r="D688" s="4" t="s">
        <v>103</v>
      </c>
      <c r="E688" s="4" t="s">
        <v>36</v>
      </c>
      <c r="F688" s="7">
        <f>SUM(Ведомственная!G1029)</f>
        <v>778</v>
      </c>
      <c r="G688" s="7">
        <f>SUM(Ведомственная!H1029)</f>
        <v>778</v>
      </c>
      <c r="H688" s="7">
        <f>SUM(Ведомственная!I1029)</f>
        <v>778</v>
      </c>
    </row>
    <row r="689" spans="1:8" s="27" customFormat="1" ht="31.5">
      <c r="A689" s="32" t="s">
        <v>479</v>
      </c>
      <c r="B689" s="54" t="s">
        <v>627</v>
      </c>
      <c r="C689" s="49"/>
      <c r="D689" s="51"/>
      <c r="E689" s="4"/>
      <c r="F689" s="51">
        <f>F690+F691</f>
        <v>5843.9000000000005</v>
      </c>
      <c r="G689" s="51">
        <f>G690+G691</f>
        <v>5838.3</v>
      </c>
      <c r="H689" s="51">
        <f>H690+H691</f>
        <v>5843.3</v>
      </c>
    </row>
    <row r="690" spans="1:8" s="27" customFormat="1" ht="63">
      <c r="A690" s="53" t="s">
        <v>43</v>
      </c>
      <c r="B690" s="54" t="s">
        <v>627</v>
      </c>
      <c r="C690" s="49" t="s">
        <v>79</v>
      </c>
      <c r="D690" s="4" t="s">
        <v>103</v>
      </c>
      <c r="E690" s="4" t="s">
        <v>156</v>
      </c>
      <c r="F690" s="51">
        <f>SUM(Ведомственная!G1159)</f>
        <v>5713.3</v>
      </c>
      <c r="G690" s="51">
        <f>SUM(Ведомственная!H1159)</f>
        <v>5713.3</v>
      </c>
      <c r="H690" s="51">
        <f>SUM(Ведомственная!I1159)</f>
        <v>5713.3</v>
      </c>
    </row>
    <row r="691" spans="1:8" s="27" customFormat="1" ht="31.5">
      <c r="A691" s="32" t="s">
        <v>44</v>
      </c>
      <c r="B691" s="54" t="s">
        <v>627</v>
      </c>
      <c r="C691" s="49" t="s">
        <v>81</v>
      </c>
      <c r="D691" s="4" t="s">
        <v>103</v>
      </c>
      <c r="E691" s="4" t="s">
        <v>156</v>
      </c>
      <c r="F691" s="51">
        <f>SUM(Ведомственная!G1160)</f>
        <v>130.6</v>
      </c>
      <c r="G691" s="51">
        <f>SUM(Ведомственная!H1160)</f>
        <v>125</v>
      </c>
      <c r="H691" s="51">
        <f>SUM(Ведомственная!I1160)</f>
        <v>130</v>
      </c>
    </row>
    <row r="692" spans="1:8" s="27" customFormat="1">
      <c r="A692" s="52" t="s">
        <v>864</v>
      </c>
      <c r="B692" s="6" t="s">
        <v>616</v>
      </c>
      <c r="C692" s="4"/>
      <c r="D692" s="4"/>
      <c r="E692" s="4"/>
      <c r="F692" s="7">
        <f>F699+F693+F697+F695</f>
        <v>1413.5</v>
      </c>
      <c r="G692" s="7">
        <f>G699+G693+G697+G695</f>
        <v>42603.5</v>
      </c>
      <c r="H692" s="7">
        <f>H699+H693+H697+H695</f>
        <v>0</v>
      </c>
    </row>
    <row r="693" spans="1:8" s="27" customFormat="1" ht="63">
      <c r="A693" s="122" t="s">
        <v>753</v>
      </c>
      <c r="B693" s="6" t="s">
        <v>1002</v>
      </c>
      <c r="C693" s="4"/>
      <c r="D693" s="4"/>
      <c r="E693" s="4"/>
      <c r="F693" s="7">
        <f>SUM(F694)</f>
        <v>0</v>
      </c>
      <c r="G693" s="7">
        <f t="shared" ref="G693:H693" si="163">SUM(G694)</f>
        <v>2219.9</v>
      </c>
      <c r="H693" s="7">
        <f t="shared" si="163"/>
        <v>0</v>
      </c>
    </row>
    <row r="694" spans="1:8" s="27" customFormat="1" ht="31.5">
      <c r="A694" s="122" t="s">
        <v>44</v>
      </c>
      <c r="B694" s="6" t="s">
        <v>1002</v>
      </c>
      <c r="C694" s="4" t="s">
        <v>81</v>
      </c>
      <c r="D694" s="4" t="s">
        <v>103</v>
      </c>
      <c r="E694" s="4" t="s">
        <v>36</v>
      </c>
      <c r="F694" s="7">
        <f>SUM(Ведомственная!G1032)</f>
        <v>0</v>
      </c>
      <c r="G694" s="7">
        <f>SUM(Ведомственная!H1032)</f>
        <v>2219.9</v>
      </c>
      <c r="H694" s="7">
        <f>SUM(Ведомственная!I1032)</f>
        <v>0</v>
      </c>
    </row>
    <row r="695" spans="1:8" s="27" customFormat="1" ht="26.25" customHeight="1">
      <c r="A695" s="72" t="s">
        <v>972</v>
      </c>
      <c r="B695" s="6" t="s">
        <v>1004</v>
      </c>
      <c r="C695" s="95"/>
      <c r="D695" s="4"/>
      <c r="E695" s="4"/>
      <c r="F695" s="7">
        <f>SUM(F696)</f>
        <v>0</v>
      </c>
      <c r="G695" s="7">
        <f t="shared" ref="G695:H695" si="164">SUM(G696)</f>
        <v>21130.400000000001</v>
      </c>
      <c r="H695" s="7">
        <f t="shared" si="164"/>
        <v>0</v>
      </c>
    </row>
    <row r="696" spans="1:8" s="27" customFormat="1" ht="31.5">
      <c r="A696" s="72" t="s">
        <v>208</v>
      </c>
      <c r="B696" s="6" t="s">
        <v>1004</v>
      </c>
      <c r="C696" s="95" t="s">
        <v>112</v>
      </c>
      <c r="D696" s="4" t="s">
        <v>103</v>
      </c>
      <c r="E696" s="4" t="s">
        <v>36</v>
      </c>
      <c r="F696" s="7">
        <f>SUM(Ведомственная!G1034)</f>
        <v>0</v>
      </c>
      <c r="G696" s="7">
        <f>SUM(Ведомственная!H1034)</f>
        <v>21130.400000000001</v>
      </c>
      <c r="H696" s="7">
        <f>SUM(Ведомственная!I1034)</f>
        <v>0</v>
      </c>
    </row>
    <row r="697" spans="1:8" s="27" customFormat="1" ht="47.25">
      <c r="A697" s="122" t="s">
        <v>804</v>
      </c>
      <c r="B697" s="6" t="s">
        <v>1003</v>
      </c>
      <c r="C697" s="4"/>
      <c r="D697" s="4"/>
      <c r="E697" s="4"/>
      <c r="F697" s="7">
        <f>SUM(F698)</f>
        <v>0</v>
      </c>
      <c r="G697" s="7">
        <f t="shared" ref="G697:H697" si="165">SUM(G698)</f>
        <v>17839.7</v>
      </c>
      <c r="H697" s="7">
        <f t="shared" si="165"/>
        <v>0</v>
      </c>
    </row>
    <row r="698" spans="1:8" s="27" customFormat="1" ht="31.5">
      <c r="A698" s="122" t="s">
        <v>44</v>
      </c>
      <c r="B698" s="6" t="s">
        <v>1003</v>
      </c>
      <c r="C698" s="4" t="s">
        <v>81</v>
      </c>
      <c r="D698" s="4" t="s">
        <v>103</v>
      </c>
      <c r="E698" s="4" t="s">
        <v>36</v>
      </c>
      <c r="F698" s="7">
        <f>SUM(Ведомственная!G1036)</f>
        <v>0</v>
      </c>
      <c r="G698" s="7">
        <f>SUM(Ведомственная!H1036)</f>
        <v>17839.7</v>
      </c>
      <c r="H698" s="7">
        <f>SUM(Ведомственная!I1036)</f>
        <v>0</v>
      </c>
    </row>
    <row r="699" spans="1:8" s="27" customFormat="1" ht="47.25">
      <c r="A699" s="122" t="s">
        <v>414</v>
      </c>
      <c r="B699" s="6" t="s">
        <v>617</v>
      </c>
      <c r="C699" s="4"/>
      <c r="D699" s="4"/>
      <c r="E699" s="4"/>
      <c r="F699" s="7">
        <f t="shared" ref="F699:H699" si="166">F700</f>
        <v>1413.5</v>
      </c>
      <c r="G699" s="7">
        <f t="shared" si="166"/>
        <v>1413.5</v>
      </c>
      <c r="H699" s="7">
        <f t="shared" si="166"/>
        <v>0</v>
      </c>
    </row>
    <row r="700" spans="1:8" s="27" customFormat="1" ht="31.5">
      <c r="A700" s="122" t="s">
        <v>208</v>
      </c>
      <c r="B700" s="6" t="s">
        <v>617</v>
      </c>
      <c r="C700" s="4" t="s">
        <v>112</v>
      </c>
      <c r="D700" s="4" t="s">
        <v>103</v>
      </c>
      <c r="E700" s="4" t="s">
        <v>36</v>
      </c>
      <c r="F700" s="7">
        <f>SUM(Ведомственная!G1038)</f>
        <v>1413.5</v>
      </c>
      <c r="G700" s="7">
        <f>SUM(Ведомственная!H1038)</f>
        <v>1413.5</v>
      </c>
      <c r="H700" s="7">
        <f>SUM(Ведомственная!I1038)</f>
        <v>0</v>
      </c>
    </row>
    <row r="701" spans="1:8" s="27" customFormat="1">
      <c r="A701" s="72" t="s">
        <v>973</v>
      </c>
      <c r="B701" s="96" t="s">
        <v>974</v>
      </c>
      <c r="C701" s="95"/>
      <c r="D701" s="4"/>
      <c r="E701" s="4"/>
      <c r="F701" s="7">
        <f>SUM(F702)</f>
        <v>2197</v>
      </c>
      <c r="G701" s="7">
        <f t="shared" ref="G701:H701" si="167">SUM(G702)</f>
        <v>2197</v>
      </c>
      <c r="H701" s="7">
        <f t="shared" si="167"/>
        <v>0</v>
      </c>
    </row>
    <row r="702" spans="1:8" s="27" customFormat="1" ht="63">
      <c r="A702" s="72" t="s">
        <v>975</v>
      </c>
      <c r="B702" s="96" t="s">
        <v>976</v>
      </c>
      <c r="C702" s="95"/>
      <c r="D702" s="4"/>
      <c r="E702" s="4"/>
      <c r="F702" s="7">
        <f>SUM(F703)</f>
        <v>2197</v>
      </c>
      <c r="G702" s="7">
        <f t="shared" ref="G702:H702" si="168">SUM(G703)</f>
        <v>2197</v>
      </c>
      <c r="H702" s="7">
        <f t="shared" si="168"/>
        <v>0</v>
      </c>
    </row>
    <row r="703" spans="1:8" s="27" customFormat="1" ht="31.5">
      <c r="A703" s="72" t="s">
        <v>208</v>
      </c>
      <c r="B703" s="96" t="s">
        <v>976</v>
      </c>
      <c r="C703" s="95" t="s">
        <v>112</v>
      </c>
      <c r="D703" s="4" t="s">
        <v>103</v>
      </c>
      <c r="E703" s="4" t="s">
        <v>46</v>
      </c>
      <c r="F703" s="7">
        <f>SUM(Ведомственная!G1086)</f>
        <v>2197</v>
      </c>
      <c r="G703" s="7">
        <f>SUM(Ведомственная!H1086)</f>
        <v>2197</v>
      </c>
      <c r="H703" s="7">
        <f>SUM(Ведомственная!I1086)</f>
        <v>0</v>
      </c>
    </row>
    <row r="704" spans="1:8" s="27" customFormat="1" ht="31.5">
      <c r="A704" s="72" t="s">
        <v>996</v>
      </c>
      <c r="B704" s="96" t="s">
        <v>997</v>
      </c>
      <c r="C704" s="95"/>
      <c r="D704" s="4"/>
      <c r="E704" s="4"/>
      <c r="F704" s="7">
        <f>SUM(F705)</f>
        <v>8664.1</v>
      </c>
      <c r="G704" s="7">
        <f t="shared" ref="G704:H704" si="169">SUM(G705)</f>
        <v>8541</v>
      </c>
      <c r="H704" s="7">
        <f t="shared" si="169"/>
        <v>8541</v>
      </c>
    </row>
    <row r="705" spans="1:8" s="27" customFormat="1" ht="63">
      <c r="A705" s="72" t="s">
        <v>998</v>
      </c>
      <c r="B705" s="6" t="s">
        <v>1008</v>
      </c>
      <c r="C705" s="95"/>
      <c r="D705" s="4"/>
      <c r="E705" s="4"/>
      <c r="F705" s="7">
        <f>SUM(F706:F707)</f>
        <v>8664.1</v>
      </c>
      <c r="G705" s="7">
        <f t="shared" ref="G705:H705" si="170">SUM(G706:G707)</f>
        <v>8541</v>
      </c>
      <c r="H705" s="7">
        <f t="shared" si="170"/>
        <v>8541</v>
      </c>
    </row>
    <row r="706" spans="1:8" s="27" customFormat="1" ht="31.5">
      <c r="A706" s="72" t="s">
        <v>44</v>
      </c>
      <c r="B706" s="6" t="s">
        <v>1008</v>
      </c>
      <c r="C706" s="95" t="s">
        <v>81</v>
      </c>
      <c r="D706" s="4" t="s">
        <v>103</v>
      </c>
      <c r="E706" s="4" t="s">
        <v>36</v>
      </c>
      <c r="F706" s="7">
        <f>SUM(Ведомственная!G1041)</f>
        <v>3377.5</v>
      </c>
      <c r="G706" s="7">
        <f>SUM(Ведомственная!H1041)</f>
        <v>3316</v>
      </c>
      <c r="H706" s="7">
        <f>SUM(Ведомственная!I1041)</f>
        <v>3316</v>
      </c>
    </row>
    <row r="707" spans="1:8" s="27" customFormat="1" ht="31.5">
      <c r="A707" s="72" t="s">
        <v>208</v>
      </c>
      <c r="B707" s="6" t="s">
        <v>1008</v>
      </c>
      <c r="C707" s="95" t="s">
        <v>112</v>
      </c>
      <c r="D707" s="4" t="s">
        <v>103</v>
      </c>
      <c r="E707" s="4" t="s">
        <v>36</v>
      </c>
      <c r="F707" s="7">
        <f>SUM(Ведомственная!G1042)</f>
        <v>5286.6</v>
      </c>
      <c r="G707" s="7">
        <f>SUM(Ведомственная!H1042)</f>
        <v>5225</v>
      </c>
      <c r="H707" s="7">
        <f>SUM(Ведомственная!I1042)</f>
        <v>5225</v>
      </c>
    </row>
    <row r="708" spans="1:8" s="27" customFormat="1" ht="31.5">
      <c r="A708" s="122" t="s">
        <v>429</v>
      </c>
      <c r="B708" s="4" t="s">
        <v>306</v>
      </c>
      <c r="C708" s="4"/>
      <c r="D708" s="7"/>
      <c r="E708" s="4"/>
      <c r="F708" s="7">
        <f>F709+F719+F722</f>
        <v>5515.7</v>
      </c>
      <c r="G708" s="7">
        <f>G709+G719+G722</f>
        <v>1068</v>
      </c>
      <c r="H708" s="7">
        <f>H709+H719+H722</f>
        <v>695</v>
      </c>
    </row>
    <row r="709" spans="1:8" s="27" customFormat="1">
      <c r="A709" s="122" t="s">
        <v>28</v>
      </c>
      <c r="B709" s="4" t="s">
        <v>307</v>
      </c>
      <c r="C709" s="4"/>
      <c r="D709" s="7"/>
      <c r="E709" s="4"/>
      <c r="F709" s="7">
        <f>F715+F710</f>
        <v>5142.7</v>
      </c>
      <c r="G709" s="7">
        <f>G715+G710</f>
        <v>695</v>
      </c>
      <c r="H709" s="7">
        <f>H715+H710</f>
        <v>695</v>
      </c>
    </row>
    <row r="710" spans="1:8" s="27" customFormat="1">
      <c r="A710" s="122" t="s">
        <v>412</v>
      </c>
      <c r="B710" s="6" t="s">
        <v>413</v>
      </c>
      <c r="C710" s="4"/>
      <c r="D710" s="7"/>
      <c r="E710" s="4"/>
      <c r="F710" s="7">
        <f>SUM(F711:F714)</f>
        <v>532</v>
      </c>
      <c r="G710" s="7">
        <f>SUM(G711:G714)</f>
        <v>0</v>
      </c>
      <c r="H710" s="7">
        <f>SUM(H711:H714)</f>
        <v>0</v>
      </c>
    </row>
    <row r="711" spans="1:8" s="27" customFormat="1" ht="63" hidden="1">
      <c r="A711" s="2" t="s">
        <v>43</v>
      </c>
      <c r="B711" s="6" t="s">
        <v>413</v>
      </c>
      <c r="C711" s="4" t="s">
        <v>79</v>
      </c>
      <c r="D711" s="4" t="s">
        <v>103</v>
      </c>
      <c r="E711" s="4" t="s">
        <v>103</v>
      </c>
      <c r="F711" s="7">
        <f>SUM(Ведомственная!G1117)</f>
        <v>0</v>
      </c>
      <c r="G711" s="7">
        <f>SUM(Ведомственная!H1117)</f>
        <v>0</v>
      </c>
      <c r="H711" s="7">
        <f>SUM(Ведомственная!I1117)</f>
        <v>0</v>
      </c>
    </row>
    <row r="712" spans="1:8" s="27" customFormat="1" ht="31.5">
      <c r="A712" s="122" t="s">
        <v>44</v>
      </c>
      <c r="B712" s="6" t="s">
        <v>413</v>
      </c>
      <c r="C712" s="4" t="s">
        <v>81</v>
      </c>
      <c r="D712" s="4" t="s">
        <v>103</v>
      </c>
      <c r="E712" s="4" t="s">
        <v>103</v>
      </c>
      <c r="F712" s="7">
        <f>SUM(Ведомственная!G1118)</f>
        <v>512</v>
      </c>
      <c r="G712" s="7">
        <f>SUM(Ведомственная!H1118)</f>
        <v>0</v>
      </c>
      <c r="H712" s="7">
        <f>SUM(Ведомственная!I1118)</f>
        <v>0</v>
      </c>
    </row>
    <row r="713" spans="1:8" s="27" customFormat="1">
      <c r="A713" s="122" t="s">
        <v>35</v>
      </c>
      <c r="B713" s="6" t="s">
        <v>413</v>
      </c>
      <c r="C713" s="4" t="s">
        <v>89</v>
      </c>
      <c r="D713" s="4" t="s">
        <v>103</v>
      </c>
      <c r="E713" s="4" t="s">
        <v>103</v>
      </c>
      <c r="F713" s="7">
        <f>SUM(Ведомственная!G1119)</f>
        <v>20</v>
      </c>
      <c r="G713" s="7">
        <f>SUM(Ведомственная!H1119)</f>
        <v>0</v>
      </c>
      <c r="H713" s="7">
        <f>SUM(Ведомственная!I1119)</f>
        <v>0</v>
      </c>
    </row>
    <row r="714" spans="1:8" s="27" customFormat="1" ht="31.5" hidden="1">
      <c r="A714" s="122" t="s">
        <v>208</v>
      </c>
      <c r="B714" s="6" t="s">
        <v>413</v>
      </c>
      <c r="C714" s="4" t="s">
        <v>112</v>
      </c>
      <c r="D714" s="4" t="s">
        <v>103</v>
      </c>
      <c r="E714" s="4" t="s">
        <v>103</v>
      </c>
      <c r="F714" s="7">
        <f>SUM(Ведомственная!G1120)</f>
        <v>0</v>
      </c>
      <c r="G714" s="7">
        <f>SUM(Ведомственная!H1120)</f>
        <v>0</v>
      </c>
      <c r="H714" s="7">
        <f>SUM(Ведомственная!I1120)</f>
        <v>0</v>
      </c>
    </row>
    <row r="715" spans="1:8" s="27" customFormat="1" ht="31.5">
      <c r="A715" s="122" t="s">
        <v>308</v>
      </c>
      <c r="B715" s="4" t="s">
        <v>309</v>
      </c>
      <c r="C715" s="4"/>
      <c r="D715" s="7"/>
      <c r="E715" s="4"/>
      <c r="F715" s="7">
        <f>SUM(F716:F718)</f>
        <v>4610.7</v>
      </c>
      <c r="G715" s="7">
        <f>SUM(G716:G718)</f>
        <v>695</v>
      </c>
      <c r="H715" s="7">
        <f>SUM(H716:H718)</f>
        <v>695</v>
      </c>
    </row>
    <row r="716" spans="1:8" s="27" customFormat="1" ht="63">
      <c r="A716" s="2" t="s">
        <v>43</v>
      </c>
      <c r="B716" s="4" t="s">
        <v>309</v>
      </c>
      <c r="C716" s="4" t="s">
        <v>79</v>
      </c>
      <c r="D716" s="4" t="s">
        <v>103</v>
      </c>
      <c r="E716" s="4" t="s">
        <v>103</v>
      </c>
      <c r="F716" s="7">
        <f>SUM(Ведомственная!G601)+Ведомственная!G1122+Ведомственная!G1268</f>
        <v>3792.7</v>
      </c>
      <c r="G716" s="7">
        <f>SUM(Ведомственная!H601)+Ведомственная!H1122</f>
        <v>695</v>
      </c>
      <c r="H716" s="7">
        <f>SUM(Ведомственная!I601)+Ведомственная!I1122</f>
        <v>695</v>
      </c>
    </row>
    <row r="717" spans="1:8" s="27" customFormat="1" ht="31.5">
      <c r="A717" s="122" t="s">
        <v>44</v>
      </c>
      <c r="B717" s="4" t="s">
        <v>309</v>
      </c>
      <c r="C717" s="4" t="s">
        <v>81</v>
      </c>
      <c r="D717" s="4" t="s">
        <v>103</v>
      </c>
      <c r="E717" s="4" t="s">
        <v>103</v>
      </c>
      <c r="F717" s="7">
        <f>SUM(Ведомственная!G1123)+Ведомственная!G602+Ведомственная!G1269</f>
        <v>818</v>
      </c>
      <c r="G717" s="7">
        <f>SUM(Ведомственная!H1123)+Ведомственная!H602</f>
        <v>0</v>
      </c>
      <c r="H717" s="7">
        <f>SUM(Ведомственная!I1123)+Ведомственная!I602</f>
        <v>0</v>
      </c>
    </row>
    <row r="718" spans="1:8" s="27" customFormat="1" ht="31.5" hidden="1">
      <c r="A718" s="122" t="s">
        <v>208</v>
      </c>
      <c r="B718" s="4" t="s">
        <v>309</v>
      </c>
      <c r="C718" s="4" t="s">
        <v>112</v>
      </c>
      <c r="D718" s="4" t="s">
        <v>103</v>
      </c>
      <c r="E718" s="4" t="s">
        <v>103</v>
      </c>
      <c r="F718" s="7">
        <f>SUM(Ведомственная!G786)+Ведомственная!G1270+Ведомственная!G1124</f>
        <v>0</v>
      </c>
      <c r="G718" s="7">
        <f>SUM(Ведомственная!H786)+Ведомственная!H1270+Ведомственная!H1124</f>
        <v>0</v>
      </c>
      <c r="H718" s="7">
        <f>SUM(Ведомственная!I786)+Ведомственная!I1270+Ведомственная!I1124</f>
        <v>0</v>
      </c>
    </row>
    <row r="719" spans="1:8" s="27" customFormat="1" ht="31.5" hidden="1">
      <c r="A719" s="122" t="s">
        <v>37</v>
      </c>
      <c r="B719" s="31" t="s">
        <v>310</v>
      </c>
      <c r="C719" s="4"/>
      <c r="D719" s="7"/>
      <c r="E719" s="4"/>
      <c r="F719" s="7">
        <f>SUM(F720)</f>
        <v>0</v>
      </c>
      <c r="G719" s="7">
        <f>SUM(G720)</f>
        <v>0</v>
      </c>
      <c r="H719" s="7">
        <f>SUM(H720)</f>
        <v>0</v>
      </c>
    </row>
    <row r="720" spans="1:8" s="27" customFormat="1" ht="31.5" hidden="1">
      <c r="A720" s="122" t="s">
        <v>311</v>
      </c>
      <c r="B720" s="31" t="s">
        <v>312</v>
      </c>
      <c r="C720" s="4"/>
      <c r="D720" s="7"/>
      <c r="E720" s="4"/>
      <c r="F720" s="7">
        <f>F721</f>
        <v>0</v>
      </c>
      <c r="G720" s="7">
        <f>G721</f>
        <v>0</v>
      </c>
      <c r="H720" s="7">
        <f>H721</f>
        <v>0</v>
      </c>
    </row>
    <row r="721" spans="1:8" s="27" customFormat="1" ht="63" hidden="1">
      <c r="A721" s="2" t="s">
        <v>43</v>
      </c>
      <c r="B721" s="31" t="s">
        <v>312</v>
      </c>
      <c r="C721" s="4" t="s">
        <v>79</v>
      </c>
      <c r="D721" s="4" t="s">
        <v>103</v>
      </c>
      <c r="E721" s="4" t="s">
        <v>103</v>
      </c>
      <c r="F721" s="7">
        <f>SUM(Ведомственная!G1127)</f>
        <v>0</v>
      </c>
      <c r="G721" s="7">
        <f>SUM(Ведомственная!H1127)</f>
        <v>0</v>
      </c>
      <c r="H721" s="7">
        <f>SUM(Ведомственная!I1127)</f>
        <v>0</v>
      </c>
    </row>
    <row r="722" spans="1:8" s="27" customFormat="1">
      <c r="A722" s="122" t="s">
        <v>688</v>
      </c>
      <c r="B722" s="4" t="s">
        <v>686</v>
      </c>
      <c r="C722" s="4"/>
      <c r="D722" s="7"/>
      <c r="E722" s="4"/>
      <c r="F722" s="7">
        <f>F723</f>
        <v>373</v>
      </c>
      <c r="G722" s="7">
        <f>G723</f>
        <v>373</v>
      </c>
      <c r="H722" s="7">
        <f>H723</f>
        <v>0</v>
      </c>
    </row>
    <row r="723" spans="1:8" s="27" customFormat="1">
      <c r="A723" s="122" t="s">
        <v>412</v>
      </c>
      <c r="B723" s="4" t="s">
        <v>687</v>
      </c>
      <c r="C723" s="4"/>
      <c r="D723" s="7"/>
      <c r="E723" s="4"/>
      <c r="F723" s="7">
        <f>SUM(F724:F726)</f>
        <v>373</v>
      </c>
      <c r="G723" s="7">
        <f>SUM(G724:G726)</f>
        <v>373</v>
      </c>
      <c r="H723" s="7">
        <f>SUM(H724:H726)</f>
        <v>0</v>
      </c>
    </row>
    <row r="724" spans="1:8" s="27" customFormat="1" ht="63" hidden="1">
      <c r="A724" s="2" t="s">
        <v>43</v>
      </c>
      <c r="B724" s="4" t="s">
        <v>687</v>
      </c>
      <c r="C724" s="4" t="s">
        <v>79</v>
      </c>
      <c r="D724" s="4" t="s">
        <v>103</v>
      </c>
      <c r="E724" s="4" t="s">
        <v>103</v>
      </c>
      <c r="F724" s="7">
        <f>SUM(Ведомственная!G1130)</f>
        <v>0</v>
      </c>
      <c r="G724" s="7">
        <f>SUM(Ведомственная!H1130)</f>
        <v>0</v>
      </c>
      <c r="H724" s="7">
        <f>SUM(Ведомственная!I1130)</f>
        <v>0</v>
      </c>
    </row>
    <row r="725" spans="1:8" s="27" customFormat="1" ht="31.5">
      <c r="A725" s="122" t="s">
        <v>44</v>
      </c>
      <c r="B725" s="4" t="s">
        <v>687</v>
      </c>
      <c r="C725" s="4" t="s">
        <v>81</v>
      </c>
      <c r="D725" s="4" t="s">
        <v>103</v>
      </c>
      <c r="E725" s="4" t="s">
        <v>103</v>
      </c>
      <c r="F725" s="7">
        <f>SUM(Ведомственная!G1131)</f>
        <v>273</v>
      </c>
      <c r="G725" s="7">
        <f>SUM(Ведомственная!H1131)</f>
        <v>373</v>
      </c>
      <c r="H725" s="7">
        <f>SUM(Ведомственная!I1131)</f>
        <v>0</v>
      </c>
    </row>
    <row r="726" spans="1:8" s="27" customFormat="1">
      <c r="A726" s="122" t="s">
        <v>35</v>
      </c>
      <c r="B726" s="4" t="s">
        <v>687</v>
      </c>
      <c r="C726" s="4" t="s">
        <v>89</v>
      </c>
      <c r="D726" s="4" t="s">
        <v>103</v>
      </c>
      <c r="E726" s="4" t="s">
        <v>103</v>
      </c>
      <c r="F726" s="7">
        <f>SUM(Ведомственная!G1132)</f>
        <v>100</v>
      </c>
      <c r="G726" s="7">
        <f>SUM(Ведомственная!H1132)</f>
        <v>0</v>
      </c>
      <c r="H726" s="7">
        <f>SUM(Ведомственная!I1132)</f>
        <v>0</v>
      </c>
    </row>
    <row r="727" spans="1:8" s="27" customFormat="1" ht="47.25">
      <c r="A727" s="122" t="s">
        <v>532</v>
      </c>
      <c r="B727" s="31" t="s">
        <v>299</v>
      </c>
      <c r="C727" s="4"/>
      <c r="D727" s="4"/>
      <c r="E727" s="4"/>
      <c r="F727" s="7">
        <f>SUM(F728+F752)</f>
        <v>195701.4</v>
      </c>
      <c r="G727" s="7">
        <f>SUM(G728+G752)</f>
        <v>21110.9</v>
      </c>
      <c r="H727" s="7">
        <f>SUM(H728+H752)</f>
        <v>35170.800000000003</v>
      </c>
    </row>
    <row r="728" spans="1:8" s="27" customFormat="1">
      <c r="A728" s="122" t="s">
        <v>28</v>
      </c>
      <c r="B728" s="31" t="s">
        <v>300</v>
      </c>
      <c r="C728" s="4"/>
      <c r="D728" s="4"/>
      <c r="E728" s="4"/>
      <c r="F728" s="7">
        <f>SUM(F729+F730+F731+F732+F733+F738+F745)+F747+F735+F740+F743+F734</f>
        <v>187961.8</v>
      </c>
      <c r="G728" s="7">
        <f t="shared" ref="G728:H728" si="171">SUM(G729+G730+G731+G732+G733+G738+G745)+G747+G735+G740+G743+G734</f>
        <v>20881.2</v>
      </c>
      <c r="H728" s="7">
        <f t="shared" si="171"/>
        <v>34192.9</v>
      </c>
    </row>
    <row r="729" spans="1:8" s="27" customFormat="1" ht="31.5">
      <c r="A729" s="122" t="s">
        <v>44</v>
      </c>
      <c r="B729" s="31" t="s">
        <v>300</v>
      </c>
      <c r="C729" s="4" t="s">
        <v>81</v>
      </c>
      <c r="D729" s="4" t="s">
        <v>103</v>
      </c>
      <c r="E729" s="4" t="s">
        <v>27</v>
      </c>
      <c r="F729" s="7">
        <f>SUM(Ведомственная!G941)</f>
        <v>4.5999999999999996</v>
      </c>
      <c r="G729" s="7">
        <f>SUM(Ведомственная!H941)</f>
        <v>0</v>
      </c>
      <c r="H729" s="7">
        <f>SUM(Ведомственная!I941)</f>
        <v>0</v>
      </c>
    </row>
    <row r="730" spans="1:8" s="27" customFormat="1" ht="31.5">
      <c r="A730" s="122" t="s">
        <v>44</v>
      </c>
      <c r="B730" s="31" t="s">
        <v>300</v>
      </c>
      <c r="C730" s="4" t="s">
        <v>81</v>
      </c>
      <c r="D730" s="4" t="s">
        <v>103</v>
      </c>
      <c r="E730" s="4" t="s">
        <v>36</v>
      </c>
      <c r="F730" s="7">
        <f>SUM(Ведомственная!G1045)</f>
        <v>18211.400000000001</v>
      </c>
      <c r="G730" s="7">
        <f>SUM(Ведомственная!H1045)</f>
        <v>3493.7</v>
      </c>
      <c r="H730" s="7">
        <f>SUM(Ведомственная!I1045)</f>
        <v>6177.4</v>
      </c>
    </row>
    <row r="731" spans="1:8" s="27" customFormat="1" ht="31.5">
      <c r="A731" s="122" t="s">
        <v>44</v>
      </c>
      <c r="B731" s="31" t="s">
        <v>300</v>
      </c>
      <c r="C731" s="4" t="s">
        <v>81</v>
      </c>
      <c r="D731" s="4" t="s">
        <v>103</v>
      </c>
      <c r="E731" s="4" t="s">
        <v>156</v>
      </c>
      <c r="F731" s="7">
        <f>SUM(Ведомственная!G1163)</f>
        <v>0</v>
      </c>
      <c r="G731" s="7">
        <f>SUM(Ведомственная!H1163)</f>
        <v>0</v>
      </c>
      <c r="H731" s="7">
        <f>SUM(Ведомственная!I1163)</f>
        <v>0</v>
      </c>
    </row>
    <row r="732" spans="1:8" s="27" customFormat="1" ht="31.5">
      <c r="A732" s="122" t="s">
        <v>208</v>
      </c>
      <c r="B732" s="31" t="s">
        <v>300</v>
      </c>
      <c r="C732" s="4" t="s">
        <v>112</v>
      </c>
      <c r="D732" s="4" t="s">
        <v>103</v>
      </c>
      <c r="E732" s="4" t="s">
        <v>27</v>
      </c>
      <c r="F732" s="7">
        <f>SUM(Ведомственная!G942)</f>
        <v>9912.9</v>
      </c>
      <c r="G732" s="7">
        <f>SUM(Ведомственная!H942)</f>
        <v>2000</v>
      </c>
      <c r="H732" s="7">
        <f>SUM(Ведомственная!I942)</f>
        <v>5600</v>
      </c>
    </row>
    <row r="733" spans="1:8" s="27" customFormat="1" ht="31.5">
      <c r="A733" s="122" t="s">
        <v>208</v>
      </c>
      <c r="B733" s="31" t="s">
        <v>300</v>
      </c>
      <c r="C733" s="4" t="s">
        <v>112</v>
      </c>
      <c r="D733" s="4" t="s">
        <v>103</v>
      </c>
      <c r="E733" s="4" t="s">
        <v>36</v>
      </c>
      <c r="F733" s="7">
        <f>SUM(Ведомственная!G1046)</f>
        <v>13677.1</v>
      </c>
      <c r="G733" s="7">
        <f>SUM(Ведомственная!H1046)</f>
        <v>1500</v>
      </c>
      <c r="H733" s="7">
        <f>SUM(Ведомственная!I1046)</f>
        <v>7200</v>
      </c>
    </row>
    <row r="734" spans="1:8" s="27" customFormat="1" ht="31.5">
      <c r="A734" s="122" t="s">
        <v>208</v>
      </c>
      <c r="B734" s="31" t="s">
        <v>300</v>
      </c>
      <c r="C734" s="4" t="s">
        <v>112</v>
      </c>
      <c r="D734" s="4" t="s">
        <v>103</v>
      </c>
      <c r="E734" s="4" t="s">
        <v>46</v>
      </c>
      <c r="F734" s="7">
        <f>SUM(Ведомственная!G1089)</f>
        <v>350</v>
      </c>
      <c r="G734" s="7">
        <f>SUM(Ведомственная!H1089)</f>
        <v>0</v>
      </c>
      <c r="H734" s="7">
        <f>SUM(Ведомственная!I1089)</f>
        <v>2000</v>
      </c>
    </row>
    <row r="735" spans="1:8" s="27" customFormat="1" ht="31.5">
      <c r="A735" s="122" t="s">
        <v>966</v>
      </c>
      <c r="B735" s="31" t="s">
        <v>967</v>
      </c>
      <c r="C735" s="4"/>
      <c r="D735" s="4"/>
      <c r="E735" s="4"/>
      <c r="F735" s="7">
        <f>SUM(F736:F737)</f>
        <v>136545.29999999999</v>
      </c>
      <c r="G735" s="7">
        <f t="shared" ref="G735:H735" si="172">SUM(G736:G737)</f>
        <v>0</v>
      </c>
      <c r="H735" s="7">
        <f t="shared" si="172"/>
        <v>0</v>
      </c>
    </row>
    <row r="736" spans="1:8" s="27" customFormat="1" ht="31.5">
      <c r="A736" s="122" t="s">
        <v>44</v>
      </c>
      <c r="B736" s="31" t="s">
        <v>967</v>
      </c>
      <c r="C736" s="4" t="s">
        <v>81</v>
      </c>
      <c r="D736" s="4" t="s">
        <v>103</v>
      </c>
      <c r="E736" s="4" t="s">
        <v>36</v>
      </c>
      <c r="F736" s="7">
        <f>SUM(Ведомственная!G1048)</f>
        <v>88297.3</v>
      </c>
      <c r="G736" s="7">
        <f>SUM(Ведомственная!H1048)</f>
        <v>0</v>
      </c>
      <c r="H736" s="7">
        <f>SUM(Ведомственная!I1048)</f>
        <v>0</v>
      </c>
    </row>
    <row r="737" spans="1:8" s="27" customFormat="1" ht="31.5">
      <c r="A737" s="122" t="s">
        <v>208</v>
      </c>
      <c r="B737" s="31" t="s">
        <v>967</v>
      </c>
      <c r="C737" s="4" t="s">
        <v>112</v>
      </c>
      <c r="D737" s="4" t="s">
        <v>103</v>
      </c>
      <c r="E737" s="4" t="s">
        <v>36</v>
      </c>
      <c r="F737" s="7">
        <f>SUM(Ведомственная!G1049)</f>
        <v>48248</v>
      </c>
      <c r="G737" s="7">
        <f>SUM(Ведомственная!H1049)</f>
        <v>0</v>
      </c>
      <c r="H737" s="7">
        <f>SUM(Ведомственная!I1049)</f>
        <v>0</v>
      </c>
    </row>
    <row r="738" spans="1:8" s="27" customFormat="1" ht="31.5">
      <c r="A738" s="122" t="s">
        <v>620</v>
      </c>
      <c r="B738" s="31" t="s">
        <v>621</v>
      </c>
      <c r="C738" s="4"/>
      <c r="D738" s="4"/>
      <c r="E738" s="4"/>
      <c r="F738" s="7">
        <f>SUM(F739)</f>
        <v>1020.5</v>
      </c>
      <c r="G738" s="7">
        <f t="shared" ref="G738:H738" si="173">SUM(G739)</f>
        <v>914</v>
      </c>
      <c r="H738" s="7">
        <f t="shared" si="173"/>
        <v>242</v>
      </c>
    </row>
    <row r="739" spans="1:8" s="27" customFormat="1" ht="31.5">
      <c r="A739" s="122" t="s">
        <v>44</v>
      </c>
      <c r="B739" s="31" t="s">
        <v>621</v>
      </c>
      <c r="C739" s="4" t="s">
        <v>81</v>
      </c>
      <c r="D739" s="4" t="s">
        <v>103</v>
      </c>
      <c r="E739" s="4" t="s">
        <v>36</v>
      </c>
      <c r="F739" s="7">
        <f>SUM(Ведомственная!G1051)</f>
        <v>1020.5</v>
      </c>
      <c r="G739" s="7">
        <f>SUM(Ведомственная!H1051)</f>
        <v>914</v>
      </c>
      <c r="H739" s="7">
        <f>SUM(Ведомственная!I1051)</f>
        <v>242</v>
      </c>
    </row>
    <row r="740" spans="1:8" s="27" customFormat="1" ht="47.25">
      <c r="A740" s="72" t="s">
        <v>968</v>
      </c>
      <c r="B740" s="31" t="s">
        <v>969</v>
      </c>
      <c r="C740" s="4"/>
      <c r="D740" s="4"/>
      <c r="E740" s="4"/>
      <c r="F740" s="7">
        <f>SUM(F741:F742)</f>
        <v>3616.8</v>
      </c>
      <c r="G740" s="7">
        <f t="shared" ref="G740:H740" si="174">SUM(G741:G742)</f>
        <v>3616.8</v>
      </c>
      <c r="H740" s="7">
        <f t="shared" si="174"/>
        <v>3616.8</v>
      </c>
    </row>
    <row r="741" spans="1:8" s="27" customFormat="1" ht="31.5">
      <c r="A741" s="72" t="s">
        <v>44</v>
      </c>
      <c r="B741" s="31" t="s">
        <v>969</v>
      </c>
      <c r="C741" s="4" t="s">
        <v>81</v>
      </c>
      <c r="D741" s="4" t="s">
        <v>103</v>
      </c>
      <c r="E741" s="4" t="s">
        <v>36</v>
      </c>
      <c r="F741" s="7">
        <f>SUM(Ведомственная!G1053)</f>
        <v>2700.6</v>
      </c>
      <c r="G741" s="7">
        <f>SUM(Ведомственная!H1053)</f>
        <v>2712.6</v>
      </c>
      <c r="H741" s="7">
        <f>SUM(Ведомственная!I1053)</f>
        <v>1205.5</v>
      </c>
    </row>
    <row r="742" spans="1:8" s="27" customFormat="1" ht="31.5">
      <c r="A742" s="72" t="s">
        <v>208</v>
      </c>
      <c r="B742" s="31" t="s">
        <v>969</v>
      </c>
      <c r="C742" s="4" t="s">
        <v>112</v>
      </c>
      <c r="D742" s="4" t="s">
        <v>103</v>
      </c>
      <c r="E742" s="4" t="s">
        <v>36</v>
      </c>
      <c r="F742" s="7">
        <f>SUM(Ведомственная!G1054)</f>
        <v>916.2</v>
      </c>
      <c r="G742" s="7">
        <f>SUM(Ведомственная!H1054)</f>
        <v>904.2</v>
      </c>
      <c r="H742" s="7">
        <f>SUM(Ведомственная!I1054)</f>
        <v>2411.3000000000002</v>
      </c>
    </row>
    <row r="743" spans="1:8" s="27" customFormat="1" ht="31.5">
      <c r="A743" s="97" t="s">
        <v>970</v>
      </c>
      <c r="B743" s="31" t="s">
        <v>971</v>
      </c>
      <c r="C743" s="4"/>
      <c r="D743" s="4"/>
      <c r="E743" s="4"/>
      <c r="F743" s="7">
        <f>SUM(F744)</f>
        <v>0</v>
      </c>
      <c r="G743" s="7">
        <f t="shared" ref="G743:H743" si="175">SUM(G744)</f>
        <v>9356.7000000000007</v>
      </c>
      <c r="H743" s="7">
        <f t="shared" si="175"/>
        <v>9356.7000000000007</v>
      </c>
    </row>
    <row r="744" spans="1:8" s="27" customFormat="1" ht="31.5">
      <c r="A744" s="72" t="s">
        <v>44</v>
      </c>
      <c r="B744" s="31" t="s">
        <v>971</v>
      </c>
      <c r="C744" s="4" t="s">
        <v>81</v>
      </c>
      <c r="D744" s="4" t="s">
        <v>103</v>
      </c>
      <c r="E744" s="4" t="s">
        <v>36</v>
      </c>
      <c r="F744" s="7">
        <f>SUM(Ведомственная!G1056)</f>
        <v>0</v>
      </c>
      <c r="G744" s="7">
        <f>SUM(Ведомственная!H1056)</f>
        <v>9356.7000000000007</v>
      </c>
      <c r="H744" s="7">
        <f>SUM(Ведомственная!I1056)</f>
        <v>9356.7000000000007</v>
      </c>
    </row>
    <row r="745" spans="1:8" s="27" customFormat="1" ht="31.5">
      <c r="A745" s="122" t="s">
        <v>603</v>
      </c>
      <c r="B745" s="31" t="s">
        <v>605</v>
      </c>
      <c r="C745" s="4"/>
      <c r="D745" s="4"/>
      <c r="E745" s="4"/>
      <c r="F745" s="7">
        <f>SUM(F746)</f>
        <v>0</v>
      </c>
      <c r="G745" s="7">
        <f t="shared" ref="G745:H745" si="176">SUM(G746)</f>
        <v>0</v>
      </c>
      <c r="H745" s="7">
        <f t="shared" si="176"/>
        <v>0</v>
      </c>
    </row>
    <row r="746" spans="1:8" s="27" customFormat="1" ht="31.5">
      <c r="A746" s="122" t="s">
        <v>44</v>
      </c>
      <c r="B746" s="31" t="s">
        <v>605</v>
      </c>
      <c r="C746" s="4" t="s">
        <v>81</v>
      </c>
      <c r="D746" s="4" t="s">
        <v>103</v>
      </c>
      <c r="E746" s="4" t="s">
        <v>27</v>
      </c>
      <c r="F746" s="7">
        <f>SUM(Ведомственная!G944)</f>
        <v>0</v>
      </c>
      <c r="G746" s="7">
        <f>SUM(Ведомственная!H944)</f>
        <v>0</v>
      </c>
      <c r="H746" s="7">
        <f>SUM(Ведомственная!I944)</f>
        <v>0</v>
      </c>
    </row>
    <row r="747" spans="1:8" s="27" customFormat="1">
      <c r="A747" s="122" t="s">
        <v>830</v>
      </c>
      <c r="B747" s="31" t="s">
        <v>886</v>
      </c>
      <c r="C747" s="4"/>
      <c r="D747" s="4"/>
      <c r="E747" s="4"/>
      <c r="F747" s="7">
        <f>SUM(F748)</f>
        <v>4623.2</v>
      </c>
      <c r="G747" s="7">
        <f t="shared" ref="G747:H747" si="177">SUM(G748)</f>
        <v>0</v>
      </c>
      <c r="H747" s="7">
        <f t="shared" si="177"/>
        <v>0</v>
      </c>
    </row>
    <row r="748" spans="1:8" s="27" customFormat="1" ht="31.5">
      <c r="A748" s="122" t="s">
        <v>1086</v>
      </c>
      <c r="B748" s="31" t="s">
        <v>1087</v>
      </c>
      <c r="C748" s="4"/>
      <c r="D748" s="4"/>
      <c r="E748" s="4"/>
      <c r="F748" s="7">
        <f>SUM(F749)</f>
        <v>4623.2</v>
      </c>
      <c r="G748" s="7"/>
      <c r="H748" s="7"/>
    </row>
    <row r="749" spans="1:8" s="27" customFormat="1" ht="31.5">
      <c r="A749" s="122" t="s">
        <v>44</v>
      </c>
      <c r="B749" s="31" t="s">
        <v>1087</v>
      </c>
      <c r="C749" s="4" t="s">
        <v>81</v>
      </c>
      <c r="D749" s="4" t="s">
        <v>103</v>
      </c>
      <c r="E749" s="4" t="s">
        <v>36</v>
      </c>
      <c r="F749" s="7">
        <f>SUM(Ведомственная!G1059)</f>
        <v>4623.2</v>
      </c>
      <c r="G749" s="7">
        <f>SUM(Ведомственная!H1059)</f>
        <v>0</v>
      </c>
      <c r="H749" s="7">
        <f>SUM(Ведомственная!I1059)</f>
        <v>0</v>
      </c>
    </row>
    <row r="750" spans="1:8" s="27" customFormat="1" ht="31.5">
      <c r="A750" s="32" t="s">
        <v>625</v>
      </c>
      <c r="B750" s="31" t="s">
        <v>626</v>
      </c>
      <c r="C750" s="49"/>
      <c r="D750" s="4"/>
      <c r="E750" s="4"/>
      <c r="F750" s="7">
        <f>SUM(F751)</f>
        <v>0</v>
      </c>
      <c r="G750" s="7">
        <f t="shared" ref="G750:H750" si="178">SUM(G751)</f>
        <v>0</v>
      </c>
      <c r="H750" s="7">
        <f t="shared" si="178"/>
        <v>0</v>
      </c>
    </row>
    <row r="751" spans="1:8" s="27" customFormat="1" ht="31.5">
      <c r="A751" s="122" t="s">
        <v>208</v>
      </c>
      <c r="B751" s="31" t="s">
        <v>626</v>
      </c>
      <c r="C751" s="49" t="s">
        <v>112</v>
      </c>
      <c r="D751" s="4" t="s">
        <v>103</v>
      </c>
      <c r="E751" s="4" t="s">
        <v>46</v>
      </c>
      <c r="F751" s="7">
        <f>SUM(Ведомственная!G1093)</f>
        <v>0</v>
      </c>
      <c r="G751" s="7">
        <f>SUM(Ведомственная!H1093)</f>
        <v>0</v>
      </c>
      <c r="H751" s="7">
        <f>SUM(Ведомственная!I1093)</f>
        <v>0</v>
      </c>
    </row>
    <row r="752" spans="1:8" s="27" customFormat="1">
      <c r="A752" s="122" t="s">
        <v>136</v>
      </c>
      <c r="B752" s="22" t="s">
        <v>602</v>
      </c>
      <c r="C752" s="49"/>
      <c r="D752" s="4"/>
      <c r="E752" s="4"/>
      <c r="F752" s="7">
        <f t="shared" ref="F752:G752" si="179">SUM(F753:F754)+F755+F757</f>
        <v>7739.6</v>
      </c>
      <c r="G752" s="7">
        <f t="shared" si="179"/>
        <v>229.7</v>
      </c>
      <c r="H752" s="7">
        <f>SUM(H753:H754)+H755+H757</f>
        <v>977.9</v>
      </c>
    </row>
    <row r="753" spans="1:8" s="27" customFormat="1" ht="31.5">
      <c r="A753" s="122" t="s">
        <v>208</v>
      </c>
      <c r="B753" s="22" t="s">
        <v>623</v>
      </c>
      <c r="C753" s="4" t="s">
        <v>112</v>
      </c>
      <c r="D753" s="4" t="s">
        <v>103</v>
      </c>
      <c r="E753" s="4" t="s">
        <v>27</v>
      </c>
      <c r="F753" s="7">
        <f>SUM(Ведомственная!G946)</f>
        <v>2739.6</v>
      </c>
      <c r="G753" s="7">
        <f>SUM(Ведомственная!H946)</f>
        <v>0</v>
      </c>
      <c r="H753" s="7">
        <f>SUM(Ведомственная!I946)</f>
        <v>0</v>
      </c>
    </row>
    <row r="754" spans="1:8" s="27" customFormat="1" ht="31.5">
      <c r="A754" s="122" t="s">
        <v>208</v>
      </c>
      <c r="B754" s="22" t="s">
        <v>623</v>
      </c>
      <c r="C754" s="4" t="s">
        <v>112</v>
      </c>
      <c r="D754" s="4" t="s">
        <v>103</v>
      </c>
      <c r="E754" s="4" t="s">
        <v>46</v>
      </c>
      <c r="F754" s="7">
        <f>SUM(Ведомственная!G1091)</f>
        <v>5000</v>
      </c>
      <c r="G754" s="7">
        <f>SUM(Ведомственная!H1091)</f>
        <v>0</v>
      </c>
      <c r="H754" s="7">
        <f>SUM(Ведомственная!I1091)</f>
        <v>0</v>
      </c>
    </row>
    <row r="755" spans="1:8" s="27" customFormat="1" ht="31.5">
      <c r="A755" s="122" t="s">
        <v>603</v>
      </c>
      <c r="B755" s="31" t="s">
        <v>604</v>
      </c>
      <c r="C755" s="4"/>
      <c r="D755" s="4"/>
      <c r="E755" s="4"/>
      <c r="F755" s="7">
        <f>SUM(F756)</f>
        <v>0</v>
      </c>
      <c r="G755" s="7">
        <f t="shared" ref="G755:H755" si="180">SUM(G756)</f>
        <v>0</v>
      </c>
      <c r="H755" s="7">
        <f t="shared" si="180"/>
        <v>0</v>
      </c>
    </row>
    <row r="756" spans="1:8" s="27" customFormat="1" ht="31.5">
      <c r="A756" s="122" t="s">
        <v>208</v>
      </c>
      <c r="B756" s="31" t="s">
        <v>604</v>
      </c>
      <c r="C756" s="4" t="s">
        <v>112</v>
      </c>
      <c r="D756" s="4" t="s">
        <v>103</v>
      </c>
      <c r="E756" s="4" t="s">
        <v>27</v>
      </c>
      <c r="F756" s="7">
        <f>SUM(Ведомственная!G948)</f>
        <v>0</v>
      </c>
      <c r="G756" s="7">
        <f>SUM(Ведомственная!H948)</f>
        <v>0</v>
      </c>
      <c r="H756" s="7">
        <f>SUM(Ведомственная!I948)</f>
        <v>0</v>
      </c>
    </row>
    <row r="757" spans="1:8" s="27" customFormat="1" ht="31.5">
      <c r="A757" s="122" t="s">
        <v>236</v>
      </c>
      <c r="B757" s="31" t="s">
        <v>624</v>
      </c>
      <c r="C757" s="4"/>
      <c r="D757" s="4"/>
      <c r="E757" s="4"/>
      <c r="F757" s="7">
        <f>SUM(F758)</f>
        <v>0</v>
      </c>
      <c r="G757" s="7">
        <f t="shared" ref="G757:H757" si="181">SUM(G758)</f>
        <v>229.7</v>
      </c>
      <c r="H757" s="7">
        <f t="shared" si="181"/>
        <v>977.9</v>
      </c>
    </row>
    <row r="758" spans="1:8" s="27" customFormat="1" ht="31.5">
      <c r="A758" s="122" t="s">
        <v>620</v>
      </c>
      <c r="B758" s="31" t="s">
        <v>622</v>
      </c>
      <c r="C758" s="4"/>
      <c r="D758" s="4"/>
      <c r="E758" s="4"/>
      <c r="F758" s="7">
        <f>SUM(F759)</f>
        <v>0</v>
      </c>
      <c r="G758" s="7">
        <f t="shared" ref="G758:H758" si="182">SUM(G759)</f>
        <v>229.7</v>
      </c>
      <c r="H758" s="7">
        <f t="shared" si="182"/>
        <v>977.9</v>
      </c>
    </row>
    <row r="759" spans="1:8" s="27" customFormat="1" ht="31.5">
      <c r="A759" s="122" t="s">
        <v>208</v>
      </c>
      <c r="B759" s="31" t="s">
        <v>622</v>
      </c>
      <c r="C759" s="4" t="s">
        <v>112</v>
      </c>
      <c r="D759" s="4" t="s">
        <v>103</v>
      </c>
      <c r="E759" s="4" t="s">
        <v>36</v>
      </c>
      <c r="F759" s="7">
        <f>SUM(Ведомственная!G1062)</f>
        <v>0</v>
      </c>
      <c r="G759" s="7">
        <f>SUM(Ведомственная!H1062)</f>
        <v>229.7</v>
      </c>
      <c r="H759" s="7">
        <f>SUM(Ведомственная!I1062)</f>
        <v>977.9</v>
      </c>
    </row>
    <row r="760" spans="1:8" s="27" customFormat="1" ht="47.25">
      <c r="A760" s="122" t="s">
        <v>866</v>
      </c>
      <c r="B760" s="48" t="s">
        <v>313</v>
      </c>
      <c r="C760" s="4"/>
      <c r="D760" s="7"/>
      <c r="E760" s="24"/>
      <c r="F760" s="7">
        <f>SUM(F778+F761+F767+F769)+F773+F764</f>
        <v>68428.400000000009</v>
      </c>
      <c r="G760" s="7">
        <f t="shared" ref="G760:H760" si="183">SUM(G778+G761+G767+G769)+G773+G764</f>
        <v>67950.500000000015</v>
      </c>
      <c r="H760" s="7">
        <f t="shared" si="183"/>
        <v>68268.800000000003</v>
      </c>
    </row>
    <row r="761" spans="1:8" s="27" customFormat="1">
      <c r="A761" s="32" t="s">
        <v>70</v>
      </c>
      <c r="B761" s="55" t="s">
        <v>427</v>
      </c>
      <c r="C761" s="49"/>
      <c r="D761" s="51"/>
      <c r="E761" s="24"/>
      <c r="F761" s="51">
        <f>+F762+F763</f>
        <v>17603</v>
      </c>
      <c r="G761" s="51">
        <f>+G762+G763</f>
        <v>17537.599999999999</v>
      </c>
      <c r="H761" s="51">
        <f>+H762+H763</f>
        <v>17537.599999999999</v>
      </c>
    </row>
    <row r="762" spans="1:8" s="27" customFormat="1" ht="63">
      <c r="A762" s="32" t="s">
        <v>43</v>
      </c>
      <c r="B762" s="55" t="s">
        <v>427</v>
      </c>
      <c r="C762" s="49" t="s">
        <v>79</v>
      </c>
      <c r="D762" s="4" t="s">
        <v>103</v>
      </c>
      <c r="E762" s="4" t="s">
        <v>156</v>
      </c>
      <c r="F762" s="51">
        <f>SUM(Ведомственная!G1166)</f>
        <v>17602.5</v>
      </c>
      <c r="G762" s="51">
        <f>SUM(Ведомственная!H1166)</f>
        <v>17537.099999999999</v>
      </c>
      <c r="H762" s="51">
        <f>SUM(Ведомственная!I1166)</f>
        <v>17537.099999999999</v>
      </c>
    </row>
    <row r="763" spans="1:8" s="27" customFormat="1" ht="31.5">
      <c r="A763" s="32" t="s">
        <v>44</v>
      </c>
      <c r="B763" s="55" t="s">
        <v>427</v>
      </c>
      <c r="C763" s="49" t="s">
        <v>81</v>
      </c>
      <c r="D763" s="4" t="s">
        <v>103</v>
      </c>
      <c r="E763" s="4" t="s">
        <v>156</v>
      </c>
      <c r="F763" s="51">
        <f>SUM(Ведомственная!G1167)</f>
        <v>0.5</v>
      </c>
      <c r="G763" s="51">
        <f>SUM(Ведомственная!H1167)</f>
        <v>0.5</v>
      </c>
      <c r="H763" s="51">
        <f>SUM(Ведомственная!I1167)</f>
        <v>0.5</v>
      </c>
    </row>
    <row r="764" spans="1:8" s="27" customFormat="1">
      <c r="A764" s="32" t="s">
        <v>85</v>
      </c>
      <c r="B764" s="55" t="s">
        <v>630</v>
      </c>
      <c r="C764" s="49"/>
      <c r="D764" s="4"/>
      <c r="E764" s="4"/>
      <c r="F764" s="51">
        <f>SUM(F765)+F766</f>
        <v>421.5</v>
      </c>
      <c r="G764" s="51">
        <f t="shared" ref="G764:H764" si="184">SUM(G765)+G766</f>
        <v>421.5</v>
      </c>
      <c r="H764" s="51">
        <f t="shared" si="184"/>
        <v>421.5</v>
      </c>
    </row>
    <row r="765" spans="1:8" s="27" customFormat="1" ht="31.5">
      <c r="A765" s="32" t="s">
        <v>44</v>
      </c>
      <c r="B765" s="55" t="s">
        <v>630</v>
      </c>
      <c r="C765" s="49" t="s">
        <v>81</v>
      </c>
      <c r="D765" s="4" t="s">
        <v>103</v>
      </c>
      <c r="E765" s="4" t="s">
        <v>156</v>
      </c>
      <c r="F765" s="51">
        <f>SUM(Ведомственная!G1169)</f>
        <v>420</v>
      </c>
      <c r="G765" s="51">
        <f>SUM(Ведомственная!H1169)</f>
        <v>420</v>
      </c>
      <c r="H765" s="51">
        <f>SUM(Ведомственная!I1169)</f>
        <v>420</v>
      </c>
    </row>
    <row r="766" spans="1:8" s="27" customFormat="1">
      <c r="A766" s="122" t="s">
        <v>19</v>
      </c>
      <c r="B766" s="55" t="s">
        <v>630</v>
      </c>
      <c r="C766" s="49" t="s">
        <v>86</v>
      </c>
      <c r="D766" s="4" t="s">
        <v>103</v>
      </c>
      <c r="E766" s="4" t="s">
        <v>156</v>
      </c>
      <c r="F766" s="51">
        <f>SUM(Ведомственная!G1170)</f>
        <v>1.5</v>
      </c>
      <c r="G766" s="51">
        <f>SUM(Ведомственная!H1170)</f>
        <v>1.5</v>
      </c>
      <c r="H766" s="51">
        <f>SUM(Ведомственная!I1170)</f>
        <v>1.5</v>
      </c>
    </row>
    <row r="767" spans="1:8" s="27" customFormat="1" ht="31.5">
      <c r="A767" s="32" t="s">
        <v>87</v>
      </c>
      <c r="B767" s="55" t="s">
        <v>491</v>
      </c>
      <c r="C767" s="49"/>
      <c r="D767" s="4"/>
      <c r="E767" s="4"/>
      <c r="F767" s="51">
        <f>SUM(F768)</f>
        <v>1180</v>
      </c>
      <c r="G767" s="51">
        <f>SUM(G768)</f>
        <v>1062.0999999999999</v>
      </c>
      <c r="H767" s="51">
        <f>SUM(H768)</f>
        <v>1125.5</v>
      </c>
    </row>
    <row r="768" spans="1:8" s="27" customFormat="1" ht="31.5">
      <c r="A768" s="32" t="s">
        <v>44</v>
      </c>
      <c r="B768" s="55" t="s">
        <v>491</v>
      </c>
      <c r="C768" s="49" t="s">
        <v>81</v>
      </c>
      <c r="D768" s="4" t="s">
        <v>103</v>
      </c>
      <c r="E768" s="4" t="s">
        <v>156</v>
      </c>
      <c r="F768" s="51">
        <f>SUM(Ведомственная!G1172)</f>
        <v>1180</v>
      </c>
      <c r="G768" s="51">
        <f>SUM(Ведомственная!H1172)</f>
        <v>1062.0999999999999</v>
      </c>
      <c r="H768" s="51">
        <f>SUM(Ведомственная!I1172)</f>
        <v>1125.5</v>
      </c>
    </row>
    <row r="769" spans="1:8" s="27" customFormat="1" ht="31.5">
      <c r="A769" s="32" t="s">
        <v>432</v>
      </c>
      <c r="B769" s="55" t="s">
        <v>433</v>
      </c>
      <c r="C769" s="49"/>
      <c r="D769" s="51"/>
      <c r="E769" s="24"/>
      <c r="F769" s="51">
        <f>SUM(F770:F772)</f>
        <v>377.1</v>
      </c>
      <c r="G769" s="51">
        <f t="shared" ref="G769:H769" si="185">SUM(G770:G772)</f>
        <v>249.1</v>
      </c>
      <c r="H769" s="51">
        <f t="shared" si="185"/>
        <v>374</v>
      </c>
    </row>
    <row r="770" spans="1:8" s="27" customFormat="1" ht="31.5">
      <c r="A770" s="32" t="s">
        <v>44</v>
      </c>
      <c r="B770" s="55" t="s">
        <v>433</v>
      </c>
      <c r="C770" s="49" t="s">
        <v>81</v>
      </c>
      <c r="D770" s="4" t="s">
        <v>103</v>
      </c>
      <c r="E770" s="4" t="s">
        <v>153</v>
      </c>
      <c r="F770" s="51">
        <f>SUM(Ведомственная!G1098)</f>
        <v>0</v>
      </c>
      <c r="G770" s="51">
        <f>SUM(Ведомственная!H1098)</f>
        <v>0</v>
      </c>
      <c r="H770" s="51">
        <f>SUM(Ведомственная!I1098)</f>
        <v>0</v>
      </c>
    </row>
    <row r="771" spans="1:8" s="27" customFormat="1" ht="31.5">
      <c r="A771" s="32" t="s">
        <v>44</v>
      </c>
      <c r="B771" s="55" t="s">
        <v>433</v>
      </c>
      <c r="C771" s="49" t="s">
        <v>81</v>
      </c>
      <c r="D771" s="4" t="s">
        <v>103</v>
      </c>
      <c r="E771" s="4" t="s">
        <v>156</v>
      </c>
      <c r="F771" s="51">
        <f>SUM(Ведомственная!G1174)</f>
        <v>323</v>
      </c>
      <c r="G771" s="51">
        <f>SUM(Ведомственная!H1174)</f>
        <v>195</v>
      </c>
      <c r="H771" s="51">
        <f>SUM(Ведомственная!I1174)</f>
        <v>319.89999999999998</v>
      </c>
    </row>
    <row r="772" spans="1:8" s="27" customFormat="1">
      <c r="A772" s="122" t="s">
        <v>19</v>
      </c>
      <c r="B772" s="55" t="s">
        <v>433</v>
      </c>
      <c r="C772" s="49" t="s">
        <v>86</v>
      </c>
      <c r="D772" s="4" t="s">
        <v>103</v>
      </c>
      <c r="E772" s="4" t="s">
        <v>156</v>
      </c>
      <c r="F772" s="51">
        <f>SUM(Ведомственная!G1175)</f>
        <v>54.1</v>
      </c>
      <c r="G772" s="51">
        <f>SUM(Ведомственная!H1175)</f>
        <v>54.1</v>
      </c>
      <c r="H772" s="51">
        <f>SUM(Ведомственная!I1175)</f>
        <v>54.1</v>
      </c>
    </row>
    <row r="773" spans="1:8" s="27" customFormat="1">
      <c r="A773" s="122" t="s">
        <v>28</v>
      </c>
      <c r="B773" s="22" t="s">
        <v>631</v>
      </c>
      <c r="C773" s="22"/>
      <c r="D773" s="4"/>
      <c r="E773" s="4"/>
      <c r="F773" s="51">
        <f>SUM(F776)+F774</f>
        <v>0</v>
      </c>
      <c r="G773" s="51">
        <f t="shared" ref="G773:H773" si="186">SUM(G776)+G774</f>
        <v>0</v>
      </c>
      <c r="H773" s="51">
        <f t="shared" si="186"/>
        <v>0</v>
      </c>
    </row>
    <row r="774" spans="1:8" s="27" customFormat="1" ht="31.5">
      <c r="A774" s="32" t="s">
        <v>432</v>
      </c>
      <c r="B774" s="22" t="s">
        <v>748</v>
      </c>
      <c r="C774" s="22"/>
      <c r="D774" s="7"/>
      <c r="E774" s="24"/>
      <c r="F774" s="7">
        <f>SUM(F775)</f>
        <v>0</v>
      </c>
      <c r="G774" s="7">
        <f t="shared" ref="G774:H774" si="187">SUM(G775)</f>
        <v>0</v>
      </c>
      <c r="H774" s="7">
        <f t="shared" si="187"/>
        <v>0</v>
      </c>
    </row>
    <row r="775" spans="1:8" s="27" customFormat="1" ht="31.5">
      <c r="A775" s="32" t="s">
        <v>44</v>
      </c>
      <c r="B775" s="22" t="s">
        <v>748</v>
      </c>
      <c r="C775" s="22">
        <v>200</v>
      </c>
      <c r="D775" s="7"/>
      <c r="E775" s="24"/>
      <c r="F775" s="7">
        <f>SUM(Ведомственная!G1178)</f>
        <v>0</v>
      </c>
      <c r="G775" s="7">
        <f>SUM(Ведомственная!H1178)</f>
        <v>0</v>
      </c>
      <c r="H775" s="7">
        <f>SUM(Ведомственная!I1178)</f>
        <v>0</v>
      </c>
    </row>
    <row r="776" spans="1:8" s="27" customFormat="1" ht="31.5">
      <c r="A776" s="33" t="s">
        <v>867</v>
      </c>
      <c r="B776" s="4" t="s">
        <v>601</v>
      </c>
      <c r="C776" s="123"/>
      <c r="D776" s="4"/>
      <c r="E776" s="4"/>
      <c r="F776" s="51">
        <f>SUM(F777)</f>
        <v>0</v>
      </c>
      <c r="G776" s="51">
        <f t="shared" ref="G776:H776" si="188">SUM(G777)</f>
        <v>0</v>
      </c>
      <c r="H776" s="51">
        <f t="shared" si="188"/>
        <v>0</v>
      </c>
    </row>
    <row r="777" spans="1:8" s="27" customFormat="1" ht="31.5">
      <c r="A777" s="122" t="s">
        <v>44</v>
      </c>
      <c r="B777" s="4" t="s">
        <v>601</v>
      </c>
      <c r="C777" s="123" t="s">
        <v>81</v>
      </c>
      <c r="D777" s="4" t="s">
        <v>103</v>
      </c>
      <c r="E777" s="4" t="s">
        <v>156</v>
      </c>
      <c r="F777" s="51">
        <f>SUM(Ведомственная!G1180)</f>
        <v>0</v>
      </c>
      <c r="G777" s="51">
        <f>SUM(Ведомственная!H1180)</f>
        <v>0</v>
      </c>
      <c r="H777" s="51">
        <f>SUM(Ведомственная!I1180)</f>
        <v>0</v>
      </c>
    </row>
    <row r="778" spans="1:8" s="27" customFormat="1" ht="31.5">
      <c r="A778" s="122" t="s">
        <v>37</v>
      </c>
      <c r="B778" s="22" t="s">
        <v>314</v>
      </c>
      <c r="C778" s="4"/>
      <c r="D778" s="7"/>
      <c r="E778" s="24"/>
      <c r="F778" s="7">
        <f>SUM(F779)</f>
        <v>48846.8</v>
      </c>
      <c r="G778" s="7">
        <f>SUM(G779)</f>
        <v>48680.200000000004</v>
      </c>
      <c r="H778" s="7">
        <f>SUM(H779)</f>
        <v>48810.200000000004</v>
      </c>
    </row>
    <row r="779" spans="1:8" s="27" customFormat="1" ht="31.5">
      <c r="A779" s="33" t="s">
        <v>867</v>
      </c>
      <c r="B779" s="22" t="s">
        <v>315</v>
      </c>
      <c r="C779" s="4"/>
      <c r="D779" s="7"/>
      <c r="E779" s="24"/>
      <c r="F779" s="7">
        <f>SUM(F780:F785)</f>
        <v>48846.8</v>
      </c>
      <c r="G779" s="7">
        <f t="shared" ref="G779:H779" si="189">SUM(G780:G785)</f>
        <v>48680.200000000004</v>
      </c>
      <c r="H779" s="7">
        <f t="shared" si="189"/>
        <v>48810.200000000004</v>
      </c>
    </row>
    <row r="780" spans="1:8" s="27" customFormat="1" ht="63">
      <c r="A780" s="2" t="s">
        <v>43</v>
      </c>
      <c r="B780" s="22" t="s">
        <v>315</v>
      </c>
      <c r="C780" s="4" t="s">
        <v>79</v>
      </c>
      <c r="D780" s="4" t="s">
        <v>103</v>
      </c>
      <c r="E780" s="4" t="s">
        <v>156</v>
      </c>
      <c r="F780" s="7">
        <f>SUM(Ведомственная!G1183)</f>
        <v>41210.5</v>
      </c>
      <c r="G780" s="7">
        <f>SUM(Ведомственная!H1183)</f>
        <v>41210.5</v>
      </c>
      <c r="H780" s="7">
        <f>SUM(Ведомственная!I1183)</f>
        <v>41210.5</v>
      </c>
    </row>
    <row r="781" spans="1:8" s="27" customFormat="1" ht="63">
      <c r="A781" s="2" t="s">
        <v>43</v>
      </c>
      <c r="B781" s="22" t="s">
        <v>315</v>
      </c>
      <c r="C781" s="4" t="s">
        <v>79</v>
      </c>
      <c r="D781" s="4" t="s">
        <v>154</v>
      </c>
      <c r="E781" s="4" t="s">
        <v>153</v>
      </c>
      <c r="F781" s="7">
        <f>SUM(Ведомственная!G1225)</f>
        <v>2967.8</v>
      </c>
      <c r="G781" s="7">
        <f>SUM(Ведомственная!H1225)</f>
        <v>2967.8</v>
      </c>
      <c r="H781" s="7">
        <f>SUM(Ведомственная!I1225)</f>
        <v>2967.8</v>
      </c>
    </row>
    <row r="782" spans="1:8" s="27" customFormat="1" ht="31.5">
      <c r="A782" s="122" t="s">
        <v>44</v>
      </c>
      <c r="B782" s="22" t="s">
        <v>315</v>
      </c>
      <c r="C782" s="4" t="s">
        <v>81</v>
      </c>
      <c r="D782" s="4" t="s">
        <v>103</v>
      </c>
      <c r="E782" s="4" t="s">
        <v>153</v>
      </c>
      <c r="F782" s="7">
        <f>SUM(Ведомственная!G1101)</f>
        <v>0</v>
      </c>
      <c r="G782" s="7">
        <f>SUM(Ведомственная!H1101)</f>
        <v>0</v>
      </c>
      <c r="H782" s="7">
        <f>SUM(Ведомственная!I1101)</f>
        <v>0</v>
      </c>
    </row>
    <row r="783" spans="1:8" s="27" customFormat="1" ht="31.5">
      <c r="A783" s="122" t="s">
        <v>44</v>
      </c>
      <c r="B783" s="22" t="s">
        <v>315</v>
      </c>
      <c r="C783" s="4" t="s">
        <v>81</v>
      </c>
      <c r="D783" s="4" t="s">
        <v>103</v>
      </c>
      <c r="E783" s="4" t="s">
        <v>156</v>
      </c>
      <c r="F783" s="7">
        <f>SUM(Ведомственная!G1184)</f>
        <v>4541.3999999999996</v>
      </c>
      <c r="G783" s="7">
        <f>SUM(Ведомственная!H1184)</f>
        <v>4374.8</v>
      </c>
      <c r="H783" s="7">
        <f>SUM(Ведомственная!I1184)</f>
        <v>4504.8</v>
      </c>
    </row>
    <row r="784" spans="1:8" s="27" customFormat="1">
      <c r="A784" s="122" t="s">
        <v>35</v>
      </c>
      <c r="B784" s="22" t="s">
        <v>315</v>
      </c>
      <c r="C784" s="4" t="s">
        <v>89</v>
      </c>
      <c r="D784" s="4" t="s">
        <v>103</v>
      </c>
      <c r="E784" s="4" t="s">
        <v>156</v>
      </c>
      <c r="F784" s="7">
        <f>SUM(Ведомственная!G1185)</f>
        <v>0</v>
      </c>
      <c r="G784" s="7">
        <f>SUM(Ведомственная!H1185)</f>
        <v>0</v>
      </c>
      <c r="H784" s="7">
        <f>SUM(Ведомственная!I1185)</f>
        <v>0</v>
      </c>
    </row>
    <row r="785" spans="1:8" s="27" customFormat="1">
      <c r="A785" s="122" t="s">
        <v>19</v>
      </c>
      <c r="B785" s="22" t="s">
        <v>315</v>
      </c>
      <c r="C785" s="4" t="s">
        <v>86</v>
      </c>
      <c r="D785" s="4" t="s">
        <v>103</v>
      </c>
      <c r="E785" s="4" t="s">
        <v>156</v>
      </c>
      <c r="F785" s="7">
        <f>SUM(Ведомственная!G1186)</f>
        <v>127.1</v>
      </c>
      <c r="G785" s="7">
        <f>SUM(Ведомственная!H1186)</f>
        <v>127.1</v>
      </c>
      <c r="H785" s="7">
        <f>SUM(Ведомственная!I1186)</f>
        <v>127.1</v>
      </c>
    </row>
    <row r="786" spans="1:8" s="27" customFormat="1" ht="31.5">
      <c r="A786" s="23" t="s">
        <v>529</v>
      </c>
      <c r="B786" s="24" t="s">
        <v>232</v>
      </c>
      <c r="C786" s="24"/>
      <c r="D786" s="24"/>
      <c r="E786" s="24"/>
      <c r="F786" s="26">
        <f>SUM(F787+F799)+F861</f>
        <v>417724.5</v>
      </c>
      <c r="G786" s="26">
        <f>SUM(G787+G799)+G861</f>
        <v>251132</v>
      </c>
      <c r="H786" s="26">
        <f>SUM(H787+H799)+H861</f>
        <v>280029.5</v>
      </c>
    </row>
    <row r="787" spans="1:8" s="27" customFormat="1" ht="31.5">
      <c r="A787" s="122" t="s">
        <v>281</v>
      </c>
      <c r="B787" s="31" t="s">
        <v>233</v>
      </c>
      <c r="C787" s="31"/>
      <c r="D787" s="24"/>
      <c r="E787" s="24"/>
      <c r="F787" s="9">
        <f>SUM(F788+F791+F794+F796)</f>
        <v>10894.600000000002</v>
      </c>
      <c r="G787" s="9">
        <f>SUM(G788+G791+G794+G796)</f>
        <v>10553.6</v>
      </c>
      <c r="H787" s="9">
        <f>SUM(H788+H791+H794+H796)</f>
        <v>10553.6</v>
      </c>
    </row>
    <row r="788" spans="1:8" s="27" customFormat="1">
      <c r="A788" s="122" t="s">
        <v>70</v>
      </c>
      <c r="B788" s="31" t="s">
        <v>422</v>
      </c>
      <c r="C788" s="31"/>
      <c r="D788" s="24"/>
      <c r="E788" s="24"/>
      <c r="F788" s="9">
        <f>F789+F790</f>
        <v>7972.8</v>
      </c>
      <c r="G788" s="9">
        <f>G789+G790</f>
        <v>7907.4</v>
      </c>
      <c r="H788" s="9">
        <f>H789+H790</f>
        <v>7907.4</v>
      </c>
    </row>
    <row r="789" spans="1:8" s="27" customFormat="1" ht="63">
      <c r="A789" s="122" t="s">
        <v>43</v>
      </c>
      <c r="B789" s="31" t="s">
        <v>422</v>
      </c>
      <c r="C789" s="31">
        <v>100</v>
      </c>
      <c r="D789" s="4" t="s">
        <v>154</v>
      </c>
      <c r="E789" s="4" t="s">
        <v>153</v>
      </c>
      <c r="F789" s="9">
        <f>SUM(Ведомственная!G877)</f>
        <v>7972.3</v>
      </c>
      <c r="G789" s="9">
        <f>SUM(Ведомственная!H877)</f>
        <v>7906.9</v>
      </c>
      <c r="H789" s="9">
        <f>SUM(Ведомственная!I877)</f>
        <v>7906.9</v>
      </c>
    </row>
    <row r="790" spans="1:8" s="27" customFormat="1" ht="31.5">
      <c r="A790" s="122" t="s">
        <v>44</v>
      </c>
      <c r="B790" s="31" t="s">
        <v>422</v>
      </c>
      <c r="C790" s="41">
        <v>200</v>
      </c>
      <c r="D790" s="4" t="s">
        <v>154</v>
      </c>
      <c r="E790" s="4" t="s">
        <v>153</v>
      </c>
      <c r="F790" s="9">
        <f>SUM(Ведомственная!G878)</f>
        <v>0.5</v>
      </c>
      <c r="G790" s="9">
        <f>SUM(Ведомственная!H878)</f>
        <v>0.5</v>
      </c>
      <c r="H790" s="9">
        <f>SUM(Ведомственная!I878)</f>
        <v>0.5</v>
      </c>
    </row>
    <row r="791" spans="1:8" s="27" customFormat="1">
      <c r="A791" s="122" t="s">
        <v>85</v>
      </c>
      <c r="B791" s="31" t="s">
        <v>423</v>
      </c>
      <c r="C791" s="41"/>
      <c r="D791" s="24"/>
      <c r="E791" s="24"/>
      <c r="F791" s="42">
        <f>F792+F793</f>
        <v>396.4</v>
      </c>
      <c r="G791" s="42">
        <f>G792+G793</f>
        <v>432.59999999999997</v>
      </c>
      <c r="H791" s="42">
        <f>H792+H793</f>
        <v>432.59999999999997</v>
      </c>
    </row>
    <row r="792" spans="1:8" s="27" customFormat="1" ht="31.5">
      <c r="A792" s="122" t="s">
        <v>44</v>
      </c>
      <c r="B792" s="31" t="s">
        <v>423</v>
      </c>
      <c r="C792" s="31">
        <v>200</v>
      </c>
      <c r="D792" s="4" t="s">
        <v>154</v>
      </c>
      <c r="E792" s="4" t="s">
        <v>153</v>
      </c>
      <c r="F792" s="9">
        <f>SUM(Ведомственная!G880)</f>
        <v>376.2</v>
      </c>
      <c r="G792" s="9">
        <f>SUM(Ведомственная!H880)</f>
        <v>412.4</v>
      </c>
      <c r="H792" s="9">
        <f>SUM(Ведомственная!I880)</f>
        <v>412.4</v>
      </c>
    </row>
    <row r="793" spans="1:8" s="27" customFormat="1">
      <c r="A793" s="122" t="s">
        <v>19</v>
      </c>
      <c r="B793" s="31" t="s">
        <v>423</v>
      </c>
      <c r="C793" s="31">
        <v>800</v>
      </c>
      <c r="D793" s="4" t="s">
        <v>154</v>
      </c>
      <c r="E793" s="4" t="s">
        <v>153</v>
      </c>
      <c r="F793" s="9">
        <f>SUM(Ведомственная!G881)</f>
        <v>20.2</v>
      </c>
      <c r="G793" s="9">
        <f>SUM(Ведомственная!H881)</f>
        <v>20.2</v>
      </c>
      <c r="H793" s="9">
        <f>SUM(Ведомственная!I881)</f>
        <v>20.2</v>
      </c>
    </row>
    <row r="794" spans="1:8" s="27" customFormat="1" ht="31.5">
      <c r="A794" s="122" t="s">
        <v>87</v>
      </c>
      <c r="B794" s="31" t="s">
        <v>424</v>
      </c>
      <c r="C794" s="31"/>
      <c r="D794" s="24"/>
      <c r="E794" s="24"/>
      <c r="F794" s="9">
        <f>F795</f>
        <v>1645.7</v>
      </c>
      <c r="G794" s="9">
        <f>G795</f>
        <v>1645.7</v>
      </c>
      <c r="H794" s="9">
        <f>H795</f>
        <v>1645.7</v>
      </c>
    </row>
    <row r="795" spans="1:8" ht="31.5">
      <c r="A795" s="122" t="s">
        <v>44</v>
      </c>
      <c r="B795" s="31" t="s">
        <v>424</v>
      </c>
      <c r="C795" s="31">
        <v>200</v>
      </c>
      <c r="D795" s="4" t="s">
        <v>154</v>
      </c>
      <c r="E795" s="4" t="s">
        <v>153</v>
      </c>
      <c r="F795" s="9">
        <f>SUM(Ведомственная!G883)</f>
        <v>1645.7</v>
      </c>
      <c r="G795" s="9">
        <f>SUM(Ведомственная!H883)</f>
        <v>1645.7</v>
      </c>
      <c r="H795" s="9">
        <f>SUM(Ведомственная!I883)</f>
        <v>1645.7</v>
      </c>
    </row>
    <row r="796" spans="1:8" ht="31.5">
      <c r="A796" s="122" t="s">
        <v>88</v>
      </c>
      <c r="B796" s="31" t="s">
        <v>425</v>
      </c>
      <c r="C796" s="31"/>
      <c r="D796" s="4"/>
      <c r="E796" s="4"/>
      <c r="F796" s="9">
        <f>F797+F798</f>
        <v>879.7</v>
      </c>
      <c r="G796" s="9">
        <f>G797+G798</f>
        <v>567.9</v>
      </c>
      <c r="H796" s="9">
        <f>H797+H798</f>
        <v>567.9</v>
      </c>
    </row>
    <row r="797" spans="1:8" ht="31.5">
      <c r="A797" s="122" t="s">
        <v>44</v>
      </c>
      <c r="B797" s="31" t="s">
        <v>425</v>
      </c>
      <c r="C797" s="31">
        <v>200</v>
      </c>
      <c r="D797" s="4" t="s">
        <v>154</v>
      </c>
      <c r="E797" s="4" t="s">
        <v>153</v>
      </c>
      <c r="F797" s="9">
        <f>SUM(Ведомственная!G885)</f>
        <v>760.6</v>
      </c>
      <c r="G797" s="9">
        <f>SUM(Ведомственная!H885)</f>
        <v>448.8</v>
      </c>
      <c r="H797" s="9">
        <f>SUM(Ведомственная!I885)</f>
        <v>448.8</v>
      </c>
    </row>
    <row r="798" spans="1:8">
      <c r="A798" s="122" t="s">
        <v>19</v>
      </c>
      <c r="B798" s="31" t="s">
        <v>425</v>
      </c>
      <c r="C798" s="31">
        <v>800</v>
      </c>
      <c r="D798" s="4" t="s">
        <v>154</v>
      </c>
      <c r="E798" s="4" t="s">
        <v>153</v>
      </c>
      <c r="F798" s="9">
        <f>SUM(Ведомственная!G886)</f>
        <v>119.1</v>
      </c>
      <c r="G798" s="9">
        <f>SUM(Ведомственная!H886)</f>
        <v>119.1</v>
      </c>
      <c r="H798" s="9">
        <f>SUM(Ведомственная!I886)</f>
        <v>119.1</v>
      </c>
    </row>
    <row r="799" spans="1:8" ht="94.5">
      <c r="A799" s="122" t="s">
        <v>862</v>
      </c>
      <c r="B799" s="22" t="s">
        <v>235</v>
      </c>
      <c r="C799" s="4"/>
      <c r="D799" s="4"/>
      <c r="E799" s="4"/>
      <c r="F799" s="7">
        <f>SUM(F800+F824+F833+F838)+F827</f>
        <v>238504.1</v>
      </c>
      <c r="G799" s="7">
        <f t="shared" ref="G799:H799" si="190">SUM(G800+G824+G833+G838)+G827</f>
        <v>221989.1</v>
      </c>
      <c r="H799" s="7">
        <f t="shared" si="190"/>
        <v>219676.7</v>
      </c>
    </row>
    <row r="800" spans="1:8">
      <c r="A800" s="122" t="s">
        <v>28</v>
      </c>
      <c r="B800" s="4" t="s">
        <v>633</v>
      </c>
      <c r="C800" s="4"/>
      <c r="D800" s="4"/>
      <c r="E800" s="4"/>
      <c r="F800" s="7">
        <f>SUM(F801+F806+F809+F811+F813+F816+F820+F822)+F818</f>
        <v>21488.5</v>
      </c>
      <c r="G800" s="7">
        <f t="shared" ref="G800:H800" si="191">SUM(G801+G806+G809+G811+G813+G816+G820+G822)+G818</f>
        <v>19028</v>
      </c>
      <c r="H800" s="7">
        <f t="shared" si="191"/>
        <v>19028</v>
      </c>
    </row>
    <row r="801" spans="1:8">
      <c r="A801" s="122" t="s">
        <v>234</v>
      </c>
      <c r="B801" s="4" t="s">
        <v>634</v>
      </c>
      <c r="C801" s="4"/>
      <c r="D801" s="4"/>
      <c r="E801" s="4"/>
      <c r="F801" s="7">
        <f>SUM(F802:F805)</f>
        <v>9603.7999999999993</v>
      </c>
      <c r="G801" s="7">
        <f t="shared" ref="G801:H801" si="192">SUM(G802:G805)</f>
        <v>7270.5</v>
      </c>
      <c r="H801" s="7">
        <f t="shared" si="192"/>
        <v>7270.5</v>
      </c>
    </row>
    <row r="802" spans="1:8" ht="63">
      <c r="A802" s="122" t="s">
        <v>43</v>
      </c>
      <c r="B802" s="4" t="s">
        <v>634</v>
      </c>
      <c r="C802" s="4" t="s">
        <v>79</v>
      </c>
      <c r="D802" s="4" t="s">
        <v>154</v>
      </c>
      <c r="E802" s="4" t="s">
        <v>27</v>
      </c>
      <c r="F802" s="7">
        <f>SUM(Ведомственная!G800)</f>
        <v>4041</v>
      </c>
      <c r="G802" s="7">
        <f>SUM(Ведомственная!H800)</f>
        <v>4041</v>
      </c>
      <c r="H802" s="7">
        <f>SUM(Ведомственная!I800)</f>
        <v>4041</v>
      </c>
    </row>
    <row r="803" spans="1:8" ht="31.5">
      <c r="A803" s="122" t="s">
        <v>44</v>
      </c>
      <c r="B803" s="4" t="s">
        <v>634</v>
      </c>
      <c r="C803" s="4" t="s">
        <v>81</v>
      </c>
      <c r="D803" s="4" t="s">
        <v>154</v>
      </c>
      <c r="E803" s="4" t="s">
        <v>27</v>
      </c>
      <c r="F803" s="7">
        <f>SUM(Ведомственная!G801)</f>
        <v>3443.8</v>
      </c>
      <c r="G803" s="7">
        <f>SUM(Ведомственная!H801)</f>
        <v>2952.5</v>
      </c>
      <c r="H803" s="7">
        <f>SUM(Ведомственная!I801)</f>
        <v>2952.5</v>
      </c>
    </row>
    <row r="804" spans="1:8">
      <c r="A804" s="122" t="s">
        <v>35</v>
      </c>
      <c r="B804" s="4" t="s">
        <v>634</v>
      </c>
      <c r="C804" s="4" t="s">
        <v>89</v>
      </c>
      <c r="D804" s="4" t="s">
        <v>154</v>
      </c>
      <c r="E804" s="4" t="s">
        <v>27</v>
      </c>
      <c r="F804" s="7">
        <f>SUM(Ведомственная!G802)</f>
        <v>277</v>
      </c>
      <c r="G804" s="7">
        <f>SUM(Ведомственная!H802)</f>
        <v>277</v>
      </c>
      <c r="H804" s="7">
        <f>SUM(Ведомственная!I802)</f>
        <v>277</v>
      </c>
    </row>
    <row r="805" spans="1:8" ht="31.5">
      <c r="A805" s="122" t="s">
        <v>208</v>
      </c>
      <c r="B805" s="4" t="s">
        <v>634</v>
      </c>
      <c r="C805" s="4" t="s">
        <v>112</v>
      </c>
      <c r="D805" s="4" t="s">
        <v>154</v>
      </c>
      <c r="E805" s="4" t="s">
        <v>27</v>
      </c>
      <c r="F805" s="7">
        <f>SUM(Ведомственная!G803)</f>
        <v>1842</v>
      </c>
      <c r="G805" s="7">
        <f>SUM(Ведомственная!H803)</f>
        <v>0</v>
      </c>
      <c r="H805" s="7">
        <f>SUM(Ведомственная!I803)</f>
        <v>0</v>
      </c>
    </row>
    <row r="806" spans="1:8" ht="31.5">
      <c r="A806" s="122" t="s">
        <v>985</v>
      </c>
      <c r="B806" s="4" t="s">
        <v>739</v>
      </c>
      <c r="C806" s="4"/>
      <c r="D806" s="4"/>
      <c r="E806" s="4"/>
      <c r="F806" s="7">
        <f>SUM(F807:F808)</f>
        <v>2390</v>
      </c>
      <c r="G806" s="7">
        <f t="shared" ref="G806:H806" si="193">SUM(G807:G808)</f>
        <v>2382.4</v>
      </c>
      <c r="H806" s="7">
        <f t="shared" si="193"/>
        <v>2382.4</v>
      </c>
    </row>
    <row r="807" spans="1:8" ht="31.5">
      <c r="A807" s="122" t="s">
        <v>44</v>
      </c>
      <c r="B807" s="4" t="s">
        <v>739</v>
      </c>
      <c r="C807" s="4" t="s">
        <v>81</v>
      </c>
      <c r="D807" s="4" t="s">
        <v>154</v>
      </c>
      <c r="E807" s="4" t="s">
        <v>36</v>
      </c>
      <c r="F807" s="7">
        <f>SUM(Ведомственная!G836)</f>
        <v>502.5</v>
      </c>
      <c r="G807" s="7">
        <f>SUM(Ведомственная!H836)</f>
        <v>0</v>
      </c>
      <c r="H807" s="7">
        <f>SUM(Ведомственная!I836)</f>
        <v>0</v>
      </c>
    </row>
    <row r="808" spans="1:8" ht="31.5">
      <c r="A808" s="122" t="s">
        <v>208</v>
      </c>
      <c r="B808" s="4" t="s">
        <v>739</v>
      </c>
      <c r="C808" s="4" t="s">
        <v>112</v>
      </c>
      <c r="D808" s="4" t="s">
        <v>154</v>
      </c>
      <c r="E808" s="4" t="s">
        <v>36</v>
      </c>
      <c r="F808" s="7">
        <f>SUM(Ведомственная!G837)</f>
        <v>1887.5</v>
      </c>
      <c r="G808" s="7">
        <f>SUM(Ведомственная!H837)</f>
        <v>2382.4</v>
      </c>
      <c r="H808" s="7">
        <f>SUM(Ведомственная!I837)</f>
        <v>2382.4</v>
      </c>
    </row>
    <row r="809" spans="1:8" ht="47.25">
      <c r="A809" s="122" t="s">
        <v>986</v>
      </c>
      <c r="B809" s="4" t="s">
        <v>640</v>
      </c>
      <c r="C809" s="4"/>
      <c r="D809" s="4"/>
      <c r="E809" s="4"/>
      <c r="F809" s="7">
        <f>SUM(F810)</f>
        <v>1622.7</v>
      </c>
      <c r="G809" s="7">
        <f>SUM(G810)</f>
        <v>1586.5</v>
      </c>
      <c r="H809" s="7">
        <f>SUM(H810)</f>
        <v>1586.5</v>
      </c>
    </row>
    <row r="810" spans="1:8" ht="31.5">
      <c r="A810" s="122" t="s">
        <v>208</v>
      </c>
      <c r="B810" s="4" t="s">
        <v>640</v>
      </c>
      <c r="C810" s="4" t="s">
        <v>112</v>
      </c>
      <c r="D810" s="4" t="s">
        <v>154</v>
      </c>
      <c r="E810" s="4" t="s">
        <v>36</v>
      </c>
      <c r="F810" s="7">
        <f>SUM(Ведомственная!G839)</f>
        <v>1622.7</v>
      </c>
      <c r="G810" s="7">
        <f>SUM(Ведомственная!H839)</f>
        <v>1586.5</v>
      </c>
      <c r="H810" s="7">
        <f>SUM(Ведомственная!I839)</f>
        <v>1586.5</v>
      </c>
    </row>
    <row r="811" spans="1:8" ht="47.25">
      <c r="A811" s="122" t="s">
        <v>834</v>
      </c>
      <c r="B811" s="4" t="s">
        <v>641</v>
      </c>
      <c r="C811" s="4"/>
      <c r="D811" s="4"/>
      <c r="E811" s="4"/>
      <c r="F811" s="7">
        <f>SUM(F812)</f>
        <v>901.5</v>
      </c>
      <c r="G811" s="7">
        <f>SUM(G812)</f>
        <v>881.4</v>
      </c>
      <c r="H811" s="7">
        <f>SUM(H812)</f>
        <v>881.4</v>
      </c>
    </row>
    <row r="812" spans="1:8" ht="31.5">
      <c r="A812" s="122" t="s">
        <v>44</v>
      </c>
      <c r="B812" s="4" t="s">
        <v>641</v>
      </c>
      <c r="C812" s="4" t="s">
        <v>81</v>
      </c>
      <c r="D812" s="4" t="s">
        <v>154</v>
      </c>
      <c r="E812" s="4" t="s">
        <v>36</v>
      </c>
      <c r="F812" s="7">
        <f>SUM(Ведомственная!G841)</f>
        <v>901.5</v>
      </c>
      <c r="G812" s="7">
        <f>SUM(Ведомственная!H841)</f>
        <v>881.4</v>
      </c>
      <c r="H812" s="7">
        <f>SUM(Ведомственная!I841)</f>
        <v>881.4</v>
      </c>
    </row>
    <row r="813" spans="1:8" ht="31.5">
      <c r="A813" s="122" t="s">
        <v>741</v>
      </c>
      <c r="B813" s="47" t="s">
        <v>650</v>
      </c>
      <c r="C813" s="4"/>
      <c r="D813" s="4"/>
      <c r="E813" s="4"/>
      <c r="F813" s="7">
        <f>SUM(F814:F815)</f>
        <v>4947.3</v>
      </c>
      <c r="G813" s="7">
        <f t="shared" ref="G813:H813" si="194">SUM(G814:G815)</f>
        <v>4927.6000000000004</v>
      </c>
      <c r="H813" s="7">
        <f t="shared" si="194"/>
        <v>4927.6000000000004</v>
      </c>
    </row>
    <row r="814" spans="1:8" ht="31.5" hidden="1">
      <c r="A814" s="122" t="s">
        <v>44</v>
      </c>
      <c r="B814" s="47" t="s">
        <v>650</v>
      </c>
      <c r="C814" s="4" t="s">
        <v>81</v>
      </c>
      <c r="D814" s="4" t="s">
        <v>154</v>
      </c>
      <c r="E814" s="4" t="s">
        <v>36</v>
      </c>
      <c r="F814" s="7">
        <f>SUM(Ведомственная!G863)</f>
        <v>0</v>
      </c>
      <c r="G814" s="7">
        <f>SUM(Ведомственная!H863)</f>
        <v>0</v>
      </c>
      <c r="H814" s="7">
        <f>SUM(Ведомственная!I863)</f>
        <v>0</v>
      </c>
    </row>
    <row r="815" spans="1:8" ht="31.5">
      <c r="A815" s="122" t="s">
        <v>208</v>
      </c>
      <c r="B815" s="47" t="s">
        <v>650</v>
      </c>
      <c r="C815" s="4" t="s">
        <v>112</v>
      </c>
      <c r="D815" s="4" t="s">
        <v>154</v>
      </c>
      <c r="E815" s="4" t="s">
        <v>46</v>
      </c>
      <c r="F815" s="7">
        <f>SUM(Ведомственная!G864)</f>
        <v>4947.3</v>
      </c>
      <c r="G815" s="7">
        <f>SUM(Ведомственная!H864)</f>
        <v>4927.6000000000004</v>
      </c>
      <c r="H815" s="7">
        <f>SUM(Ведомственная!I864)</f>
        <v>4927.6000000000004</v>
      </c>
    </row>
    <row r="816" spans="1:8" ht="31.5">
      <c r="A816" s="122" t="s">
        <v>1013</v>
      </c>
      <c r="B816" s="47" t="s">
        <v>957</v>
      </c>
      <c r="C816" s="4"/>
      <c r="D816" s="4"/>
      <c r="E816" s="4"/>
      <c r="F816" s="7">
        <f>SUM(F817)</f>
        <v>330.4</v>
      </c>
      <c r="G816" s="7">
        <f t="shared" ref="G816:H816" si="195">SUM(G817)</f>
        <v>323</v>
      </c>
      <c r="H816" s="7">
        <f t="shared" si="195"/>
        <v>323</v>
      </c>
    </row>
    <row r="817" spans="1:8" ht="31.5">
      <c r="A817" s="122" t="s">
        <v>208</v>
      </c>
      <c r="B817" s="47" t="s">
        <v>957</v>
      </c>
      <c r="C817" s="4" t="s">
        <v>112</v>
      </c>
      <c r="D817" s="4" t="s">
        <v>154</v>
      </c>
      <c r="E817" s="4" t="s">
        <v>36</v>
      </c>
      <c r="F817" s="7">
        <f>SUM(Ведомственная!G849)</f>
        <v>330.4</v>
      </c>
      <c r="G817" s="7">
        <f>SUM(Ведомственная!H849)</f>
        <v>323</v>
      </c>
      <c r="H817" s="7">
        <f>SUM(Ведомственная!I849)</f>
        <v>323</v>
      </c>
    </row>
    <row r="818" spans="1:8" ht="63">
      <c r="A818" s="122" t="s">
        <v>1012</v>
      </c>
      <c r="B818" s="47" t="s">
        <v>987</v>
      </c>
      <c r="C818" s="4"/>
      <c r="D818" s="4"/>
      <c r="E818" s="4"/>
      <c r="F818" s="7">
        <f>SUM(F819)</f>
        <v>70.099999999999994</v>
      </c>
      <c r="G818" s="7">
        <f t="shared" ref="G818:H818" si="196">SUM(G819)</f>
        <v>70.099999999999994</v>
      </c>
      <c r="H818" s="7">
        <f t="shared" si="196"/>
        <v>70.099999999999994</v>
      </c>
    </row>
    <row r="819" spans="1:8" ht="31.5">
      <c r="A819" s="122" t="s">
        <v>208</v>
      </c>
      <c r="B819" s="47" t="s">
        <v>987</v>
      </c>
      <c r="C819" s="4" t="s">
        <v>112</v>
      </c>
      <c r="D819" s="4" t="s">
        <v>154</v>
      </c>
      <c r="E819" s="4" t="s">
        <v>46</v>
      </c>
      <c r="F819" s="7">
        <f>SUM(Ведомственная!G866)</f>
        <v>70.099999999999994</v>
      </c>
      <c r="G819" s="7">
        <f>SUM(Ведомственная!H866)</f>
        <v>70.099999999999994</v>
      </c>
      <c r="H819" s="7">
        <f>SUM(Ведомственная!I866)</f>
        <v>70.099999999999994</v>
      </c>
    </row>
    <row r="820" spans="1:8" ht="47.25">
      <c r="A820" s="122" t="s">
        <v>1014</v>
      </c>
      <c r="B820" s="4" t="s">
        <v>851</v>
      </c>
      <c r="C820" s="4"/>
      <c r="D820" s="4"/>
      <c r="E820" s="4"/>
      <c r="F820" s="7">
        <f>SUM(F821)</f>
        <v>901.5</v>
      </c>
      <c r="G820" s="7">
        <f t="shared" ref="G820:H820" si="197">SUM(G821)</f>
        <v>881.4</v>
      </c>
      <c r="H820" s="7">
        <f t="shared" si="197"/>
        <v>881.4</v>
      </c>
    </row>
    <row r="821" spans="1:8" ht="31.5">
      <c r="A821" s="122" t="s">
        <v>44</v>
      </c>
      <c r="B821" s="4" t="s">
        <v>851</v>
      </c>
      <c r="C821" s="4" t="s">
        <v>81</v>
      </c>
      <c r="D821" s="4" t="s">
        <v>154</v>
      </c>
      <c r="E821" s="4" t="s">
        <v>36</v>
      </c>
      <c r="F821" s="7">
        <f>SUM(Ведомственная!G845)</f>
        <v>901.5</v>
      </c>
      <c r="G821" s="7">
        <f>SUM(Ведомственная!H845)</f>
        <v>881.4</v>
      </c>
      <c r="H821" s="7">
        <f>SUM(Ведомственная!I845)</f>
        <v>881.4</v>
      </c>
    </row>
    <row r="822" spans="1:8" ht="47.25">
      <c r="A822" s="122" t="s">
        <v>1082</v>
      </c>
      <c r="B822" s="4" t="s">
        <v>852</v>
      </c>
      <c r="C822" s="4"/>
      <c r="D822" s="4"/>
      <c r="E822" s="4"/>
      <c r="F822" s="7">
        <f>SUM(F823)</f>
        <v>721.2</v>
      </c>
      <c r="G822" s="7">
        <f>SUM(G823)</f>
        <v>705.1</v>
      </c>
      <c r="H822" s="7">
        <f>SUM(H823)</f>
        <v>705.1</v>
      </c>
    </row>
    <row r="823" spans="1:8" ht="31.5">
      <c r="A823" s="122" t="s">
        <v>44</v>
      </c>
      <c r="B823" s="4" t="s">
        <v>852</v>
      </c>
      <c r="C823" s="4" t="s">
        <v>81</v>
      </c>
      <c r="D823" s="4" t="s">
        <v>154</v>
      </c>
      <c r="E823" s="4" t="s">
        <v>36</v>
      </c>
      <c r="F823" s="7">
        <f>SUM(Ведомственная!G847)</f>
        <v>721.2</v>
      </c>
      <c r="G823" s="7">
        <f>SUM(Ведомственная!H847)</f>
        <v>705.1</v>
      </c>
      <c r="H823" s="7">
        <f>SUM(Ведомственная!I847)</f>
        <v>705.1</v>
      </c>
    </row>
    <row r="824" spans="1:8" ht="47.25">
      <c r="A824" s="122" t="s">
        <v>22</v>
      </c>
      <c r="B824" s="22" t="s">
        <v>282</v>
      </c>
      <c r="C824" s="4"/>
      <c r="D824" s="4"/>
      <c r="E824" s="4"/>
      <c r="F824" s="7">
        <f t="shared" ref="F824:H825" si="198">F825</f>
        <v>195866.4</v>
      </c>
      <c r="G824" s="7">
        <f t="shared" si="198"/>
        <v>182758</v>
      </c>
      <c r="H824" s="7">
        <f t="shared" si="198"/>
        <v>189713.7</v>
      </c>
    </row>
    <row r="825" spans="1:8">
      <c r="A825" s="122" t="s">
        <v>234</v>
      </c>
      <c r="B825" s="22" t="s">
        <v>283</v>
      </c>
      <c r="C825" s="4"/>
      <c r="D825" s="4"/>
      <c r="E825" s="4"/>
      <c r="F825" s="7">
        <f t="shared" si="198"/>
        <v>195866.4</v>
      </c>
      <c r="G825" s="7">
        <f t="shared" si="198"/>
        <v>182758</v>
      </c>
      <c r="H825" s="7">
        <f t="shared" si="198"/>
        <v>189713.7</v>
      </c>
    </row>
    <row r="826" spans="1:8" ht="31.5">
      <c r="A826" s="122" t="s">
        <v>62</v>
      </c>
      <c r="B826" s="22" t="s">
        <v>283</v>
      </c>
      <c r="C826" s="4" t="s">
        <v>112</v>
      </c>
      <c r="D826" s="4" t="s">
        <v>154</v>
      </c>
      <c r="E826" s="4" t="s">
        <v>27</v>
      </c>
      <c r="F826" s="7">
        <f>SUM(Ведомственная!G806)</f>
        <v>195866.4</v>
      </c>
      <c r="G826" s="7">
        <f>SUM(Ведомственная!H806)</f>
        <v>182758</v>
      </c>
      <c r="H826" s="7">
        <f>SUM(Ведомственная!I806)</f>
        <v>189713.7</v>
      </c>
    </row>
    <row r="827" spans="1:8" ht="31.5">
      <c r="A827" s="122" t="s">
        <v>237</v>
      </c>
      <c r="B827" s="22" t="s">
        <v>394</v>
      </c>
      <c r="C827" s="4"/>
      <c r="D827" s="4"/>
      <c r="E827" s="4"/>
      <c r="F827" s="7">
        <f t="shared" ref="F827:H828" si="199">F828</f>
        <v>863.7</v>
      </c>
      <c r="G827" s="7">
        <f t="shared" si="199"/>
        <v>0</v>
      </c>
      <c r="H827" s="7">
        <f t="shared" si="199"/>
        <v>0</v>
      </c>
    </row>
    <row r="828" spans="1:8">
      <c r="A828" s="122" t="s">
        <v>234</v>
      </c>
      <c r="B828" s="22" t="s">
        <v>395</v>
      </c>
      <c r="C828" s="4"/>
      <c r="D828" s="4"/>
      <c r="E828" s="4"/>
      <c r="F828" s="7">
        <f t="shared" si="199"/>
        <v>863.7</v>
      </c>
      <c r="G828" s="7">
        <f t="shared" si="199"/>
        <v>0</v>
      </c>
      <c r="H828" s="7">
        <f t="shared" si="199"/>
        <v>0</v>
      </c>
    </row>
    <row r="829" spans="1:8" ht="31.5">
      <c r="A829" s="122" t="s">
        <v>208</v>
      </c>
      <c r="B829" s="22" t="s">
        <v>395</v>
      </c>
      <c r="C829" s="4" t="s">
        <v>112</v>
      </c>
      <c r="D829" s="4" t="s">
        <v>154</v>
      </c>
      <c r="E829" s="4" t="s">
        <v>27</v>
      </c>
      <c r="F829" s="7">
        <f>SUM(Ведомственная!G809)</f>
        <v>863.7</v>
      </c>
      <c r="G829" s="7">
        <f>SUM(Ведомственная!H809)</f>
        <v>0</v>
      </c>
      <c r="H829" s="7">
        <f>SUM(Ведомственная!I809)</f>
        <v>0</v>
      </c>
    </row>
    <row r="830" spans="1:8" ht="31.5" hidden="1">
      <c r="A830" s="122" t="s">
        <v>238</v>
      </c>
      <c r="B830" s="4" t="s">
        <v>407</v>
      </c>
      <c r="C830" s="4"/>
      <c r="D830" s="4"/>
      <c r="E830" s="4"/>
      <c r="F830" s="7">
        <f t="shared" ref="F830:H831" si="200">F831</f>
        <v>0</v>
      </c>
      <c r="G830" s="7">
        <f t="shared" si="200"/>
        <v>0</v>
      </c>
      <c r="H830" s="7">
        <f t="shared" si="200"/>
        <v>0</v>
      </c>
    </row>
    <row r="831" spans="1:8" hidden="1">
      <c r="A831" s="122" t="s">
        <v>234</v>
      </c>
      <c r="B831" s="4" t="s">
        <v>408</v>
      </c>
      <c r="C831" s="4"/>
      <c r="D831" s="4"/>
      <c r="E831" s="4"/>
      <c r="F831" s="7">
        <f t="shared" si="200"/>
        <v>0</v>
      </c>
      <c r="G831" s="7">
        <f t="shared" si="200"/>
        <v>0</v>
      </c>
      <c r="H831" s="7">
        <f t="shared" si="200"/>
        <v>0</v>
      </c>
    </row>
    <row r="832" spans="1:8" ht="31.5" hidden="1">
      <c r="A832" s="122" t="s">
        <v>62</v>
      </c>
      <c r="B832" s="4" t="s">
        <v>408</v>
      </c>
      <c r="C832" s="4" t="s">
        <v>112</v>
      </c>
      <c r="D832" s="4" t="s">
        <v>154</v>
      </c>
      <c r="E832" s="4" t="s">
        <v>27</v>
      </c>
      <c r="F832" s="7">
        <f>SUM(Ведомственная!G812)</f>
        <v>0</v>
      </c>
      <c r="G832" s="7">
        <f>SUM(Ведомственная!H812)</f>
        <v>0</v>
      </c>
      <c r="H832" s="7">
        <f>SUM(Ведомственная!I812)</f>
        <v>0</v>
      </c>
    </row>
    <row r="833" spans="1:8" ht="31.5">
      <c r="A833" s="122" t="s">
        <v>37</v>
      </c>
      <c r="B833" s="4" t="s">
        <v>635</v>
      </c>
      <c r="C833" s="4"/>
      <c r="D833" s="4"/>
      <c r="E833" s="4"/>
      <c r="F833" s="7">
        <f>SUM(F834)</f>
        <v>11386.4</v>
      </c>
      <c r="G833" s="7">
        <f t="shared" ref="G833:H833" si="201">SUM(G834)</f>
        <v>10935</v>
      </c>
      <c r="H833" s="7">
        <f t="shared" si="201"/>
        <v>10935</v>
      </c>
    </row>
    <row r="834" spans="1:8">
      <c r="A834" s="122" t="s">
        <v>234</v>
      </c>
      <c r="B834" s="4" t="s">
        <v>636</v>
      </c>
      <c r="C834" s="4"/>
      <c r="D834" s="4"/>
      <c r="E834" s="4"/>
      <c r="F834" s="7">
        <f>SUM(F835:F837)</f>
        <v>11386.4</v>
      </c>
      <c r="G834" s="7">
        <f t="shared" ref="G834:H834" si="202">SUM(G835:G837)</f>
        <v>10935</v>
      </c>
      <c r="H834" s="7">
        <f t="shared" si="202"/>
        <v>10935</v>
      </c>
    </row>
    <row r="835" spans="1:8" ht="63">
      <c r="A835" s="122" t="s">
        <v>43</v>
      </c>
      <c r="B835" s="4" t="s">
        <v>636</v>
      </c>
      <c r="C835" s="4" t="s">
        <v>79</v>
      </c>
      <c r="D835" s="4" t="s">
        <v>154</v>
      </c>
      <c r="E835" s="4" t="s">
        <v>27</v>
      </c>
      <c r="F835" s="7">
        <f>SUM(Ведомственная!G815)</f>
        <v>9498.1</v>
      </c>
      <c r="G835" s="7">
        <f>SUM(Ведомственная!H815)</f>
        <v>9498.1</v>
      </c>
      <c r="H835" s="7">
        <f>SUM(Ведомственная!I815)</f>
        <v>9498.1</v>
      </c>
    </row>
    <row r="836" spans="1:8" ht="31.5">
      <c r="A836" s="122" t="s">
        <v>44</v>
      </c>
      <c r="B836" s="4" t="s">
        <v>636</v>
      </c>
      <c r="C836" s="4" t="s">
        <v>81</v>
      </c>
      <c r="D836" s="4" t="s">
        <v>154</v>
      </c>
      <c r="E836" s="4" t="s">
        <v>27</v>
      </c>
      <c r="F836" s="7">
        <f>SUM(Ведомственная!G816)</f>
        <v>1837</v>
      </c>
      <c r="G836" s="7">
        <f>SUM(Ведомственная!H816)</f>
        <v>1385.6</v>
      </c>
      <c r="H836" s="7">
        <f>SUM(Ведомственная!I816)</f>
        <v>1385.6</v>
      </c>
    </row>
    <row r="837" spans="1:8">
      <c r="A837" s="122" t="s">
        <v>19</v>
      </c>
      <c r="B837" s="4" t="s">
        <v>636</v>
      </c>
      <c r="C837" s="4" t="s">
        <v>86</v>
      </c>
      <c r="D837" s="4" t="s">
        <v>154</v>
      </c>
      <c r="E837" s="4" t="s">
        <v>27</v>
      </c>
      <c r="F837" s="7">
        <f>SUM(Ведомственная!G817)</f>
        <v>51.3</v>
      </c>
      <c r="G837" s="7">
        <f>SUM(Ведомственная!H817)</f>
        <v>51.3</v>
      </c>
      <c r="H837" s="7">
        <f>SUM(Ведомственная!I817)</f>
        <v>51.3</v>
      </c>
    </row>
    <row r="838" spans="1:8" ht="78.75">
      <c r="A838" s="122" t="s">
        <v>863</v>
      </c>
      <c r="B838" s="47" t="s">
        <v>651</v>
      </c>
      <c r="C838" s="4"/>
      <c r="D838" s="4"/>
      <c r="E838" s="4"/>
      <c r="F838" s="7">
        <f>SUM(F839)+F859</f>
        <v>8899.0999999999985</v>
      </c>
      <c r="G838" s="7">
        <f t="shared" ref="G838:H838" si="203">SUM(G839)+G859</f>
        <v>9268.0999999999985</v>
      </c>
      <c r="H838" s="7">
        <f t="shared" si="203"/>
        <v>0</v>
      </c>
    </row>
    <row r="839" spans="1:8" ht="31.5">
      <c r="A839" s="36" t="s">
        <v>988</v>
      </c>
      <c r="B839" s="47" t="s">
        <v>652</v>
      </c>
      <c r="C839" s="4"/>
      <c r="D839" s="4"/>
      <c r="E839" s="4"/>
      <c r="F839" s="7">
        <f>SUM(F840:F841)</f>
        <v>4168.8999999999996</v>
      </c>
      <c r="G839" s="7">
        <f t="shared" ref="G839:H839" si="204">SUM(G840:G841)</f>
        <v>4360.7</v>
      </c>
      <c r="H839" s="7">
        <f t="shared" si="204"/>
        <v>0</v>
      </c>
    </row>
    <row r="840" spans="1:8" ht="31.5">
      <c r="A840" s="122" t="s">
        <v>208</v>
      </c>
      <c r="B840" s="47" t="s">
        <v>652</v>
      </c>
      <c r="C840" s="4" t="s">
        <v>112</v>
      </c>
      <c r="D840" s="4" t="s">
        <v>154</v>
      </c>
      <c r="E840" s="4" t="s">
        <v>46</v>
      </c>
      <c r="F840" s="7">
        <f>SUM(Ведомственная!G869)</f>
        <v>4168.8999999999996</v>
      </c>
      <c r="G840" s="7">
        <f>SUM(Ведомственная!H869)</f>
        <v>4360.7</v>
      </c>
      <c r="H840" s="7">
        <f>SUM(Ведомственная!I869)</f>
        <v>0</v>
      </c>
    </row>
    <row r="841" spans="1:8">
      <c r="A841" s="122" t="s">
        <v>19</v>
      </c>
      <c r="B841" s="47" t="s">
        <v>652</v>
      </c>
      <c r="C841" s="4" t="s">
        <v>86</v>
      </c>
      <c r="D841" s="4" t="s">
        <v>154</v>
      </c>
      <c r="E841" s="4" t="s">
        <v>46</v>
      </c>
      <c r="F841" s="7">
        <f>SUM(Ведомственная!G870)</f>
        <v>0</v>
      </c>
      <c r="G841" s="7">
        <f>SUM(Ведомственная!H870)</f>
        <v>0</v>
      </c>
      <c r="H841" s="7">
        <f>SUM(Ведомственная!I870)</f>
        <v>0</v>
      </c>
    </row>
    <row r="842" spans="1:8" ht="63" hidden="1">
      <c r="A842" s="45" t="s">
        <v>639</v>
      </c>
      <c r="B842" s="4" t="s">
        <v>642</v>
      </c>
      <c r="C842" s="4"/>
      <c r="D842" s="4"/>
      <c r="E842" s="4"/>
      <c r="F842" s="7" t="e">
        <f>SUM(F843+F845)</f>
        <v>#REF!</v>
      </c>
      <c r="G842" s="7" t="e">
        <f t="shared" ref="G842:H842" si="205">SUM(G843+G845)</f>
        <v>#REF!</v>
      </c>
      <c r="H842" s="7" t="e">
        <f t="shared" si="205"/>
        <v>#REF!</v>
      </c>
    </row>
    <row r="843" spans="1:8" ht="47.25" hidden="1">
      <c r="A843" s="122" t="s">
        <v>643</v>
      </c>
      <c r="B843" s="4" t="s">
        <v>644</v>
      </c>
      <c r="C843" s="4"/>
      <c r="D843" s="4"/>
      <c r="E843" s="4"/>
      <c r="F843" s="7" t="e">
        <f>SUM(F844)</f>
        <v>#REF!</v>
      </c>
      <c r="G843" s="7" t="e">
        <f>SUM(G844)</f>
        <v>#REF!</v>
      </c>
      <c r="H843" s="7" t="e">
        <f>SUM(H844)</f>
        <v>#REF!</v>
      </c>
    </row>
    <row r="844" spans="1:8" ht="31.5" hidden="1">
      <c r="A844" s="122" t="s">
        <v>208</v>
      </c>
      <c r="B844" s="4" t="s">
        <v>644</v>
      </c>
      <c r="C844" s="4" t="s">
        <v>112</v>
      </c>
      <c r="D844" s="4" t="s">
        <v>154</v>
      </c>
      <c r="E844" s="4" t="s">
        <v>36</v>
      </c>
      <c r="F844" s="7" t="e">
        <f>SUM(Ведомственная!#REF!)</f>
        <v>#REF!</v>
      </c>
      <c r="G844" s="7" t="e">
        <f>SUM(Ведомственная!#REF!)</f>
        <v>#REF!</v>
      </c>
      <c r="H844" s="7" t="e">
        <f>SUM(Ведомственная!#REF!)</f>
        <v>#REF!</v>
      </c>
    </row>
    <row r="845" spans="1:8" ht="31.5" hidden="1">
      <c r="A845" s="122" t="s">
        <v>647</v>
      </c>
      <c r="B845" s="4" t="s">
        <v>653</v>
      </c>
      <c r="C845" s="4"/>
      <c r="D845" s="4"/>
      <c r="E845" s="4"/>
      <c r="F845" s="7" t="e">
        <f>SUM(F846)</f>
        <v>#REF!</v>
      </c>
      <c r="G845" s="7" t="e">
        <f t="shared" ref="G845:H845" si="206">SUM(G846)</f>
        <v>#REF!</v>
      </c>
      <c r="H845" s="7" t="e">
        <f t="shared" si="206"/>
        <v>#REF!</v>
      </c>
    </row>
    <row r="846" spans="1:8" ht="31.5" hidden="1">
      <c r="A846" s="122" t="s">
        <v>44</v>
      </c>
      <c r="B846" s="4" t="s">
        <v>653</v>
      </c>
      <c r="C846" s="4" t="s">
        <v>81</v>
      </c>
      <c r="D846" s="4" t="s">
        <v>154</v>
      </c>
      <c r="E846" s="4" t="s">
        <v>36</v>
      </c>
      <c r="F846" s="7" t="e">
        <f>SUM(Ведомственная!#REF!)</f>
        <v>#REF!</v>
      </c>
      <c r="G846" s="7" t="e">
        <f>SUM(Ведомственная!#REF!)</f>
        <v>#REF!</v>
      </c>
      <c r="H846" s="7" t="e">
        <f>SUM(Ведомственная!#REF!)</f>
        <v>#REF!</v>
      </c>
    </row>
    <row r="847" spans="1:8" ht="63" hidden="1">
      <c r="A847" s="122" t="s">
        <v>645</v>
      </c>
      <c r="B847" s="47" t="s">
        <v>646</v>
      </c>
      <c r="C847" s="4"/>
      <c r="D847" s="4"/>
      <c r="E847" s="4"/>
      <c r="F847" s="7" t="e">
        <f>SUM(F848)</f>
        <v>#REF!</v>
      </c>
      <c r="G847" s="7" t="e">
        <f>SUM(G848)</f>
        <v>#REF!</v>
      </c>
      <c r="H847" s="7" t="e">
        <f>SUM(H848)</f>
        <v>#REF!</v>
      </c>
    </row>
    <row r="848" spans="1:8" ht="31.5" hidden="1">
      <c r="A848" s="122" t="s">
        <v>208</v>
      </c>
      <c r="B848" s="47" t="s">
        <v>646</v>
      </c>
      <c r="C848" s="4" t="s">
        <v>112</v>
      </c>
      <c r="D848" s="4" t="s">
        <v>154</v>
      </c>
      <c r="E848" s="4" t="s">
        <v>36</v>
      </c>
      <c r="F848" s="7" t="e">
        <f>SUM(Ведомственная!#REF!)</f>
        <v>#REF!</v>
      </c>
      <c r="G848" s="7" t="e">
        <f>SUM(Ведомственная!#REF!)</f>
        <v>#REF!</v>
      </c>
      <c r="H848" s="7" t="e">
        <f>SUM(Ведомственная!#REF!)</f>
        <v>#REF!</v>
      </c>
    </row>
    <row r="849" spans="1:8" ht="31.5" hidden="1">
      <c r="A849" s="122" t="s">
        <v>648</v>
      </c>
      <c r="B849" s="47" t="s">
        <v>655</v>
      </c>
      <c r="C849" s="4"/>
      <c r="D849" s="4"/>
      <c r="E849" s="4"/>
      <c r="F849" s="7" t="e">
        <f>SUM(F850)</f>
        <v>#REF!</v>
      </c>
      <c r="G849" s="7" t="e">
        <f t="shared" ref="G849:H849" si="207">SUM(G850)</f>
        <v>#REF!</v>
      </c>
      <c r="H849" s="7" t="e">
        <f t="shared" si="207"/>
        <v>#REF!</v>
      </c>
    </row>
    <row r="850" spans="1:8" ht="31.5" hidden="1">
      <c r="A850" s="122" t="s">
        <v>208</v>
      </c>
      <c r="B850" s="47" t="s">
        <v>655</v>
      </c>
      <c r="C850" s="4" t="s">
        <v>81</v>
      </c>
      <c r="D850" s="4" t="s">
        <v>154</v>
      </c>
      <c r="E850" s="4" t="s">
        <v>36</v>
      </c>
      <c r="F850" s="7" t="e">
        <f>SUM(Ведомственная!#REF!)</f>
        <v>#REF!</v>
      </c>
      <c r="G850" s="7" t="e">
        <f>SUM(Ведомственная!#REF!)</f>
        <v>#REF!</v>
      </c>
      <c r="H850" s="7" t="e">
        <f>SUM(Ведомственная!#REF!)</f>
        <v>#REF!</v>
      </c>
    </row>
    <row r="851" spans="1:8" hidden="1">
      <c r="A851" s="122" t="s">
        <v>234</v>
      </c>
      <c r="B851" s="4" t="s">
        <v>638</v>
      </c>
      <c r="C851" s="4"/>
      <c r="D851" s="4"/>
      <c r="E851" s="4"/>
      <c r="F851" s="7" t="e">
        <f>SUM(F852:F853)</f>
        <v>#REF!</v>
      </c>
      <c r="G851" s="7" t="e">
        <f t="shared" ref="G851:H851" si="208">SUM(G852:G853)</f>
        <v>#REF!</v>
      </c>
      <c r="H851" s="7" t="e">
        <f t="shared" si="208"/>
        <v>#REF!</v>
      </c>
    </row>
    <row r="852" spans="1:8" ht="31.5" hidden="1">
      <c r="A852" s="122" t="s">
        <v>44</v>
      </c>
      <c r="B852" s="4" t="s">
        <v>638</v>
      </c>
      <c r="C852" s="4" t="s">
        <v>81</v>
      </c>
      <c r="D852" s="4" t="s">
        <v>154</v>
      </c>
      <c r="E852" s="4" t="s">
        <v>27</v>
      </c>
      <c r="F852" s="7">
        <f>SUM(Ведомственная!G821)</f>
        <v>1567.1</v>
      </c>
      <c r="G852" s="7">
        <f>SUM(Ведомственная!H821)</f>
        <v>0</v>
      </c>
      <c r="H852" s="7">
        <f>SUM(Ведомственная!I821)</f>
        <v>0</v>
      </c>
    </row>
    <row r="853" spans="1:8" ht="31.5" hidden="1">
      <c r="A853" s="122" t="s">
        <v>44</v>
      </c>
      <c r="B853" s="4" t="s">
        <v>638</v>
      </c>
      <c r="C853" s="4" t="s">
        <v>81</v>
      </c>
      <c r="D853" s="4" t="s">
        <v>154</v>
      </c>
      <c r="E853" s="4" t="s">
        <v>36</v>
      </c>
      <c r="F853" s="7" t="e">
        <f>SUM(Ведомственная!#REF!)</f>
        <v>#REF!</v>
      </c>
      <c r="G853" s="7" t="e">
        <f>SUM(Ведомственная!#REF!)</f>
        <v>#REF!</v>
      </c>
      <c r="H853" s="7" t="e">
        <f>SUM(Ведомственная!#REF!)</f>
        <v>#REF!</v>
      </c>
    </row>
    <row r="854" spans="1:8" ht="47.25" hidden="1">
      <c r="A854" s="122" t="s">
        <v>649</v>
      </c>
      <c r="B854" s="4" t="s">
        <v>654</v>
      </c>
      <c r="C854" s="4"/>
      <c r="D854" s="4"/>
      <c r="E854" s="4"/>
      <c r="F854" s="7" t="e">
        <f>SUM(F855)+F856</f>
        <v>#REF!</v>
      </c>
      <c r="G854" s="7" t="e">
        <f t="shared" ref="G854:H854" si="209">SUM(G855)+G856</f>
        <v>#REF!</v>
      </c>
      <c r="H854" s="7" t="e">
        <f t="shared" si="209"/>
        <v>#REF!</v>
      </c>
    </row>
    <row r="855" spans="1:8" ht="31.5" hidden="1">
      <c r="A855" s="122" t="s">
        <v>44</v>
      </c>
      <c r="B855" s="4" t="s">
        <v>654</v>
      </c>
      <c r="C855" s="4" t="s">
        <v>81</v>
      </c>
      <c r="D855" s="4" t="s">
        <v>154</v>
      </c>
      <c r="E855" s="4" t="s">
        <v>36</v>
      </c>
      <c r="F855" s="7" t="e">
        <f>SUM(Ведомственная!#REF!)</f>
        <v>#REF!</v>
      </c>
      <c r="G855" s="7" t="e">
        <f>SUM(Ведомственная!#REF!)</f>
        <v>#REF!</v>
      </c>
      <c r="H855" s="7" t="e">
        <f>SUM(Ведомственная!#REF!)</f>
        <v>#REF!</v>
      </c>
    </row>
    <row r="856" spans="1:8" ht="31.5" hidden="1">
      <c r="A856" s="122" t="s">
        <v>208</v>
      </c>
      <c r="B856" s="4" t="s">
        <v>654</v>
      </c>
      <c r="C856" s="4" t="s">
        <v>112</v>
      </c>
      <c r="D856" s="4" t="s">
        <v>154</v>
      </c>
      <c r="E856" s="4" t="s">
        <v>36</v>
      </c>
      <c r="F856" s="7" t="e">
        <f>SUM(Ведомственная!#REF!)</f>
        <v>#REF!</v>
      </c>
      <c r="G856" s="7" t="e">
        <f>SUM(Ведомственная!#REF!)</f>
        <v>#REF!</v>
      </c>
      <c r="H856" s="7" t="e">
        <f>SUM(Ведомственная!#REF!)</f>
        <v>#REF!</v>
      </c>
    </row>
    <row r="857" spans="1:8" ht="47.25" hidden="1">
      <c r="A857" s="122" t="s">
        <v>683</v>
      </c>
      <c r="B857" s="4" t="s">
        <v>682</v>
      </c>
      <c r="C857" s="4"/>
      <c r="D857" s="4"/>
      <c r="E857" s="4"/>
      <c r="F857" s="7" t="e">
        <f>SUM(F858)</f>
        <v>#REF!</v>
      </c>
      <c r="G857" s="7" t="e">
        <f t="shared" ref="G857:H857" si="210">SUM(G858)</f>
        <v>#REF!</v>
      </c>
      <c r="H857" s="7" t="e">
        <f t="shared" si="210"/>
        <v>#REF!</v>
      </c>
    </row>
    <row r="858" spans="1:8" ht="31.5" hidden="1">
      <c r="A858" s="122" t="s">
        <v>44</v>
      </c>
      <c r="B858" s="4" t="s">
        <v>682</v>
      </c>
      <c r="C858" s="4" t="s">
        <v>81</v>
      </c>
      <c r="D858" s="4" t="s">
        <v>154</v>
      </c>
      <c r="E858" s="4" t="s">
        <v>36</v>
      </c>
      <c r="F858" s="7" t="e">
        <f>SUM(Ведомственная!#REF!)</f>
        <v>#REF!</v>
      </c>
      <c r="G858" s="7" t="e">
        <f>SUM(Ведомственная!#REF!)</f>
        <v>#REF!</v>
      </c>
      <c r="H858" s="7" t="e">
        <f>SUM(Ведомственная!#REF!)</f>
        <v>#REF!</v>
      </c>
    </row>
    <row r="859" spans="1:8" ht="78.75">
      <c r="A859" s="122" t="s">
        <v>989</v>
      </c>
      <c r="B859" s="47" t="s">
        <v>800</v>
      </c>
      <c r="C859" s="4"/>
      <c r="D859" s="4"/>
      <c r="E859" s="4"/>
      <c r="F859" s="7">
        <f>SUM(F860)</f>
        <v>4730.2</v>
      </c>
      <c r="G859" s="7">
        <f t="shared" ref="G859:H859" si="211">SUM(G860)</f>
        <v>4907.3999999999996</v>
      </c>
      <c r="H859" s="7">
        <f t="shared" si="211"/>
        <v>0</v>
      </c>
    </row>
    <row r="860" spans="1:8" ht="31.5">
      <c r="A860" s="122" t="s">
        <v>208</v>
      </c>
      <c r="B860" s="47" t="s">
        <v>800</v>
      </c>
      <c r="C860" s="4" t="s">
        <v>112</v>
      </c>
      <c r="D860" s="4" t="s">
        <v>154</v>
      </c>
      <c r="E860" s="4" t="s">
        <v>46</v>
      </c>
      <c r="F860" s="7">
        <f>SUM(Ведомственная!G872)</f>
        <v>4730.2</v>
      </c>
      <c r="G860" s="7">
        <f>SUM(Ведомственная!H872)</f>
        <v>4907.3999999999996</v>
      </c>
      <c r="H860" s="7">
        <f>SUM(Ведомственная!I872)</f>
        <v>0</v>
      </c>
    </row>
    <row r="861" spans="1:8" ht="31.5">
      <c r="A861" s="122" t="s">
        <v>240</v>
      </c>
      <c r="B861" s="47" t="s">
        <v>239</v>
      </c>
      <c r="C861" s="4"/>
      <c r="D861" s="4"/>
      <c r="E861" s="4"/>
      <c r="F861" s="7">
        <f>SUM(F871+F862+F875+F881)+F878</f>
        <v>168325.80000000002</v>
      </c>
      <c r="G861" s="7">
        <f>SUM(G871+G862+G875+G881)+G878</f>
        <v>18589.3</v>
      </c>
      <c r="H861" s="7">
        <f>SUM(H871+H862+H875+H881)+H878</f>
        <v>49799.199999999997</v>
      </c>
    </row>
    <row r="862" spans="1:8">
      <c r="A862" s="122" t="s">
        <v>28</v>
      </c>
      <c r="B862" s="4" t="s">
        <v>637</v>
      </c>
      <c r="C862" s="4"/>
      <c r="D862" s="4"/>
      <c r="E862" s="4"/>
      <c r="F862" s="7">
        <f>SUM(F869)+F863+F865+F867</f>
        <v>10296.9</v>
      </c>
      <c r="G862" s="7">
        <f t="shared" ref="G862:H862" si="212">SUM(G869)+G863+G865+G867</f>
        <v>0</v>
      </c>
      <c r="H862" s="7">
        <f t="shared" si="212"/>
        <v>49799.199999999997</v>
      </c>
    </row>
    <row r="863" spans="1:8" ht="47.25">
      <c r="A863" s="122" t="s">
        <v>838</v>
      </c>
      <c r="B863" s="4" t="s">
        <v>646</v>
      </c>
      <c r="C863" s="4"/>
      <c r="D863" s="4"/>
      <c r="E863" s="4"/>
      <c r="F863" s="7">
        <f>SUM(F864)</f>
        <v>0</v>
      </c>
      <c r="G863" s="7">
        <f t="shared" ref="G863:H863" si="213">SUM(G864)</f>
        <v>0</v>
      </c>
      <c r="H863" s="7">
        <f t="shared" si="213"/>
        <v>49799.199999999997</v>
      </c>
    </row>
    <row r="864" spans="1:8" ht="31.5">
      <c r="A864" s="122" t="s">
        <v>208</v>
      </c>
      <c r="B864" s="4" t="s">
        <v>646</v>
      </c>
      <c r="C864" s="4" t="s">
        <v>112</v>
      </c>
      <c r="D864" s="4" t="s">
        <v>154</v>
      </c>
      <c r="E864" s="4" t="s">
        <v>36</v>
      </c>
      <c r="F864" s="7">
        <f>SUM(Ведомственная!G853)</f>
        <v>0</v>
      </c>
      <c r="G864" s="7">
        <f>SUM(Ведомственная!H853)</f>
        <v>0</v>
      </c>
      <c r="H864" s="7">
        <f>SUM(Ведомственная!I853)</f>
        <v>49799.199999999997</v>
      </c>
    </row>
    <row r="865" spans="1:8" ht="47.25">
      <c r="A865" s="122" t="s">
        <v>1078</v>
      </c>
      <c r="B865" s="4" t="s">
        <v>1079</v>
      </c>
      <c r="C865" s="4"/>
      <c r="D865" s="4"/>
      <c r="E865" s="4"/>
      <c r="F865" s="7">
        <f>SUM(F866)</f>
        <v>3598.1</v>
      </c>
      <c r="G865" s="7">
        <f t="shared" ref="G865:H865" si="214">SUM(G866)</f>
        <v>0</v>
      </c>
      <c r="H865" s="7">
        <f t="shared" si="214"/>
        <v>0</v>
      </c>
    </row>
    <row r="866" spans="1:8" ht="31.5">
      <c r="A866" s="122" t="s">
        <v>208</v>
      </c>
      <c r="B866" s="4" t="s">
        <v>1079</v>
      </c>
      <c r="C866" s="4" t="s">
        <v>112</v>
      </c>
      <c r="D866" s="4" t="s">
        <v>154</v>
      </c>
      <c r="E866" s="4" t="s">
        <v>36</v>
      </c>
      <c r="F866" s="7">
        <f>SUM(Ведомственная!G855)</f>
        <v>3598.1</v>
      </c>
      <c r="G866" s="7">
        <f>SUM(Ведомственная!H855)</f>
        <v>0</v>
      </c>
      <c r="H866" s="7">
        <f>SUM(Ведомственная!I855)</f>
        <v>0</v>
      </c>
    </row>
    <row r="867" spans="1:8" ht="31.5">
      <c r="A867" s="122" t="s">
        <v>1080</v>
      </c>
      <c r="B867" s="4" t="s">
        <v>1081</v>
      </c>
      <c r="C867" s="4"/>
      <c r="D867" s="4"/>
      <c r="E867" s="4"/>
      <c r="F867" s="7">
        <f>SUM(F868)</f>
        <v>5131.7</v>
      </c>
      <c r="G867" s="7">
        <f t="shared" ref="G867:H867" si="215">SUM(G868)</f>
        <v>0</v>
      </c>
      <c r="H867" s="7">
        <f t="shared" si="215"/>
        <v>0</v>
      </c>
    </row>
    <row r="868" spans="1:8" ht="31.5">
      <c r="A868" s="122" t="s">
        <v>208</v>
      </c>
      <c r="B868" s="4" t="s">
        <v>1081</v>
      </c>
      <c r="C868" s="4" t="s">
        <v>112</v>
      </c>
      <c r="D868" s="4" t="s">
        <v>154</v>
      </c>
      <c r="E868" s="4" t="s">
        <v>36</v>
      </c>
      <c r="F868" s="7">
        <f>SUM(Ведомственная!G857)</f>
        <v>5131.7</v>
      </c>
      <c r="G868" s="7">
        <f>SUM(Ведомственная!H857)</f>
        <v>0</v>
      </c>
      <c r="H868" s="7">
        <f>SUM(Ведомственная!I857)</f>
        <v>0</v>
      </c>
    </row>
    <row r="869" spans="1:8">
      <c r="A869" s="122" t="s">
        <v>234</v>
      </c>
      <c r="B869" s="4" t="s">
        <v>638</v>
      </c>
      <c r="C869" s="4"/>
      <c r="D869" s="4"/>
      <c r="E869" s="4"/>
      <c r="F869" s="7">
        <f>SUM(F870)</f>
        <v>1567.1</v>
      </c>
      <c r="G869" s="7">
        <f t="shared" ref="G869:H869" si="216">SUM(G870)</f>
        <v>0</v>
      </c>
      <c r="H869" s="7">
        <f t="shared" si="216"/>
        <v>0</v>
      </c>
    </row>
    <row r="870" spans="1:8" ht="31.5">
      <c r="A870" s="122" t="s">
        <v>44</v>
      </c>
      <c r="B870" s="4" t="s">
        <v>638</v>
      </c>
      <c r="C870" s="4" t="s">
        <v>81</v>
      </c>
      <c r="D870" s="4" t="s">
        <v>154</v>
      </c>
      <c r="E870" s="4" t="s">
        <v>27</v>
      </c>
      <c r="F870" s="7">
        <f>SUM(Ведомственная!G821)</f>
        <v>1567.1</v>
      </c>
      <c r="G870" s="7">
        <f>SUM(Ведомственная!H821)</f>
        <v>0</v>
      </c>
      <c r="H870" s="7">
        <f>SUM(Ведомственная!I821)</f>
        <v>0</v>
      </c>
    </row>
    <row r="871" spans="1:8" ht="31.5">
      <c r="A871" s="2" t="s">
        <v>326</v>
      </c>
      <c r="B871" s="31" t="s">
        <v>278</v>
      </c>
      <c r="C871" s="31"/>
      <c r="D871" s="4"/>
      <c r="E871" s="4"/>
      <c r="F871" s="7">
        <f>SUM(F873)+F872</f>
        <v>146205.70000000001</v>
      </c>
      <c r="G871" s="7">
        <f t="shared" ref="G871:H871" si="217">SUM(G873)+G872</f>
        <v>18589.3</v>
      </c>
      <c r="H871" s="7">
        <f t="shared" si="217"/>
        <v>0</v>
      </c>
    </row>
    <row r="872" spans="1:8" ht="31.5">
      <c r="A872" s="2" t="s">
        <v>244</v>
      </c>
      <c r="B872" s="31" t="s">
        <v>278</v>
      </c>
      <c r="C872" s="31">
        <v>400</v>
      </c>
      <c r="D872" s="4" t="s">
        <v>154</v>
      </c>
      <c r="E872" s="4" t="s">
        <v>27</v>
      </c>
      <c r="F872" s="7">
        <f>SUM(Ведомственная!G539)</f>
        <v>8002.5</v>
      </c>
      <c r="G872" s="7">
        <f>SUM(Ведомственная!H539)</f>
        <v>2264.4</v>
      </c>
      <c r="H872" s="7">
        <f>SUM(Ведомственная!I539)</f>
        <v>0</v>
      </c>
    </row>
    <row r="873" spans="1:8">
      <c r="A873" s="2" t="s">
        <v>812</v>
      </c>
      <c r="B873" s="31" t="s">
        <v>811</v>
      </c>
      <c r="C873" s="31"/>
      <c r="D873" s="4"/>
      <c r="E873" s="4"/>
      <c r="F873" s="7">
        <f>SUM(F874)</f>
        <v>138203.20000000001</v>
      </c>
      <c r="G873" s="7">
        <f t="shared" ref="G873:H873" si="218">SUM(G874)</f>
        <v>16324.9</v>
      </c>
      <c r="H873" s="7">
        <f t="shared" si="218"/>
        <v>0</v>
      </c>
    </row>
    <row r="874" spans="1:8" ht="31.5">
      <c r="A874" s="2" t="s">
        <v>244</v>
      </c>
      <c r="B874" s="31" t="s">
        <v>811</v>
      </c>
      <c r="C874" s="31">
        <v>400</v>
      </c>
      <c r="D874" s="4" t="s">
        <v>154</v>
      </c>
      <c r="E874" s="4" t="s">
        <v>27</v>
      </c>
      <c r="F874" s="7">
        <f>SUM(Ведомственная!G541)</f>
        <v>138203.20000000001</v>
      </c>
      <c r="G874" s="7">
        <f>SUM(Ведомственная!H541)</f>
        <v>16324.9</v>
      </c>
      <c r="H874" s="7">
        <f>SUM(Ведомственная!I541)</f>
        <v>0</v>
      </c>
    </row>
    <row r="875" spans="1:8" ht="31.5">
      <c r="A875" s="122" t="s">
        <v>236</v>
      </c>
      <c r="B875" s="4" t="s">
        <v>284</v>
      </c>
      <c r="C875" s="4"/>
      <c r="D875" s="4"/>
      <c r="E875" s="4"/>
      <c r="F875" s="7">
        <f t="shared" ref="F875:H876" si="219">F876</f>
        <v>9750.2000000000007</v>
      </c>
      <c r="G875" s="7">
        <f t="shared" si="219"/>
        <v>0</v>
      </c>
      <c r="H875" s="7">
        <f t="shared" si="219"/>
        <v>0</v>
      </c>
    </row>
    <row r="876" spans="1:8">
      <c r="A876" s="122" t="s">
        <v>234</v>
      </c>
      <c r="B876" s="4" t="s">
        <v>285</v>
      </c>
      <c r="C876" s="4"/>
      <c r="D876" s="4"/>
      <c r="E876" s="4"/>
      <c r="F876" s="7">
        <f t="shared" si="219"/>
        <v>9750.2000000000007</v>
      </c>
      <c r="G876" s="7">
        <f t="shared" si="219"/>
        <v>0</v>
      </c>
      <c r="H876" s="7">
        <f t="shared" si="219"/>
        <v>0</v>
      </c>
    </row>
    <row r="877" spans="1:8" ht="31.5">
      <c r="A877" s="122" t="s">
        <v>208</v>
      </c>
      <c r="B877" s="4" t="s">
        <v>285</v>
      </c>
      <c r="C877" s="4" t="s">
        <v>112</v>
      </c>
      <c r="D877" s="4" t="s">
        <v>154</v>
      </c>
      <c r="E877" s="4" t="s">
        <v>27</v>
      </c>
      <c r="F877" s="7">
        <f>SUM(Ведомственная!G824)</f>
        <v>9750.2000000000007</v>
      </c>
      <c r="G877" s="7">
        <f>SUM(Ведомственная!H824)</f>
        <v>0</v>
      </c>
      <c r="H877" s="7">
        <f>SUM(Ведомственная!I824)</f>
        <v>0</v>
      </c>
    </row>
    <row r="878" spans="1:8" ht="31.5">
      <c r="A878" s="122" t="s">
        <v>237</v>
      </c>
      <c r="B878" s="4" t="s">
        <v>286</v>
      </c>
      <c r="C878" s="4"/>
      <c r="D878" s="4"/>
      <c r="E878" s="4"/>
      <c r="F878" s="7">
        <f>SUM(F879)</f>
        <v>2000</v>
      </c>
      <c r="G878" s="7">
        <f t="shared" ref="G878:H878" si="220">SUM(G879)</f>
        <v>0</v>
      </c>
      <c r="H878" s="7">
        <f t="shared" si="220"/>
        <v>0</v>
      </c>
    </row>
    <row r="879" spans="1:8">
      <c r="A879" s="122" t="s">
        <v>234</v>
      </c>
      <c r="B879" s="4" t="s">
        <v>287</v>
      </c>
      <c r="C879" s="4"/>
      <c r="D879" s="4"/>
      <c r="E879" s="4"/>
      <c r="F879" s="7">
        <f>SUM(F880)</f>
        <v>2000</v>
      </c>
      <c r="G879" s="7">
        <f t="shared" ref="G879:H879" si="221">SUM(G880)</f>
        <v>0</v>
      </c>
      <c r="H879" s="7">
        <f t="shared" si="221"/>
        <v>0</v>
      </c>
    </row>
    <row r="880" spans="1:8" ht="31.5">
      <c r="A880" s="122" t="s">
        <v>208</v>
      </c>
      <c r="B880" s="4" t="s">
        <v>287</v>
      </c>
      <c r="C880" s="4" t="s">
        <v>112</v>
      </c>
      <c r="D880" s="4" t="s">
        <v>154</v>
      </c>
      <c r="E880" s="4" t="s">
        <v>36</v>
      </c>
      <c r="F880" s="7">
        <f>SUM(Ведомственная!G827)</f>
        <v>2000</v>
      </c>
      <c r="G880" s="7">
        <f>SUM(Ведомственная!H827)</f>
        <v>0</v>
      </c>
      <c r="H880" s="7">
        <f>SUM(Ведомственная!I827)</f>
        <v>0</v>
      </c>
    </row>
    <row r="881" spans="1:8" ht="31.5">
      <c r="A881" s="122" t="s">
        <v>238</v>
      </c>
      <c r="B881" s="4" t="s">
        <v>288</v>
      </c>
      <c r="C881" s="4"/>
      <c r="D881" s="4"/>
      <c r="E881" s="4"/>
      <c r="F881" s="7">
        <f t="shared" ref="F881:H881" si="222">F882</f>
        <v>73</v>
      </c>
      <c r="G881" s="7">
        <f t="shared" si="222"/>
        <v>0</v>
      </c>
      <c r="H881" s="7">
        <f t="shared" si="222"/>
        <v>0</v>
      </c>
    </row>
    <row r="882" spans="1:8">
      <c r="A882" s="122" t="s">
        <v>234</v>
      </c>
      <c r="B882" s="4" t="s">
        <v>289</v>
      </c>
      <c r="C882" s="4"/>
      <c r="D882" s="4"/>
      <c r="E882" s="4"/>
      <c r="F882" s="7">
        <f>SUM(F883)</f>
        <v>73</v>
      </c>
      <c r="G882" s="7">
        <f t="shared" ref="G882:H882" si="223">SUM(G883)</f>
        <v>0</v>
      </c>
      <c r="H882" s="7">
        <f t="shared" si="223"/>
        <v>0</v>
      </c>
    </row>
    <row r="883" spans="1:8" ht="31.5">
      <c r="A883" s="122" t="s">
        <v>208</v>
      </c>
      <c r="B883" s="4" t="s">
        <v>289</v>
      </c>
      <c r="C883" s="4" t="s">
        <v>112</v>
      </c>
      <c r="D883" s="4" t="s">
        <v>154</v>
      </c>
      <c r="E883" s="4" t="s">
        <v>27</v>
      </c>
      <c r="F883" s="7">
        <f>SUM(Ведомственная!G830)</f>
        <v>73</v>
      </c>
      <c r="G883" s="7">
        <f>SUM(Ведомственная!H830)</f>
        <v>0</v>
      </c>
      <c r="H883" s="7">
        <f>SUM(Ведомственная!I830)</f>
        <v>0</v>
      </c>
    </row>
    <row r="884" spans="1:8" s="27" customFormat="1" ht="31.5">
      <c r="A884" s="23" t="s">
        <v>528</v>
      </c>
      <c r="B884" s="29" t="s">
        <v>13</v>
      </c>
      <c r="C884" s="29"/>
      <c r="D884" s="38"/>
      <c r="E884" s="38"/>
      <c r="F884" s="10">
        <f>SUM(F885+F914+F919+F931)</f>
        <v>34132.199999999997</v>
      </c>
      <c r="G884" s="10">
        <f>SUM(G885+G914+G919+G931)</f>
        <v>31660</v>
      </c>
      <c r="H884" s="10">
        <f>SUM(H885+H914+H919+H931)</f>
        <v>31660</v>
      </c>
    </row>
    <row r="885" spans="1:8" ht="47.25">
      <c r="A885" s="122" t="s">
        <v>72</v>
      </c>
      <c r="B885" s="31" t="s">
        <v>14</v>
      </c>
      <c r="C885" s="31"/>
      <c r="D885" s="123"/>
      <c r="E885" s="123"/>
      <c r="F885" s="9">
        <f>F904+F886+F907</f>
        <v>23788.1</v>
      </c>
      <c r="G885" s="9">
        <f>G904+G886+G907</f>
        <v>23786.1</v>
      </c>
      <c r="H885" s="9">
        <f>H904+H886+H907</f>
        <v>23786.1</v>
      </c>
    </row>
    <row r="886" spans="1:8">
      <c r="A886" s="122" t="s">
        <v>28</v>
      </c>
      <c r="B886" s="31" t="s">
        <v>29</v>
      </c>
      <c r="C886" s="31"/>
      <c r="D886" s="123"/>
      <c r="E886" s="123"/>
      <c r="F886" s="9">
        <f>SUM(F887+F890+F901)</f>
        <v>23788.1</v>
      </c>
      <c r="G886" s="9">
        <f t="shared" ref="G886:H886" si="224">SUM(G887+G890+G901)</f>
        <v>23786.1</v>
      </c>
      <c r="H886" s="9">
        <f t="shared" si="224"/>
        <v>23786.1</v>
      </c>
    </row>
    <row r="887" spans="1:8">
      <c r="A887" s="122" t="s">
        <v>31</v>
      </c>
      <c r="B887" s="31" t="s">
        <v>32</v>
      </c>
      <c r="C887" s="31"/>
      <c r="D887" s="123"/>
      <c r="E887" s="123"/>
      <c r="F887" s="9">
        <f t="shared" ref="F887:H888" si="225">F888</f>
        <v>16800</v>
      </c>
      <c r="G887" s="9">
        <f t="shared" si="225"/>
        <v>16800</v>
      </c>
      <c r="H887" s="9">
        <f t="shared" si="225"/>
        <v>16800</v>
      </c>
    </row>
    <row r="888" spans="1:8" ht="31.5">
      <c r="A888" s="122" t="s">
        <v>33</v>
      </c>
      <c r="B888" s="31" t="s">
        <v>34</v>
      </c>
      <c r="C888" s="31"/>
      <c r="D888" s="123"/>
      <c r="E888" s="123"/>
      <c r="F888" s="9">
        <f t="shared" si="225"/>
        <v>16800</v>
      </c>
      <c r="G888" s="9">
        <f t="shared" si="225"/>
        <v>16800</v>
      </c>
      <c r="H888" s="9">
        <f t="shared" si="225"/>
        <v>16800</v>
      </c>
    </row>
    <row r="889" spans="1:8">
      <c r="A889" s="122" t="s">
        <v>35</v>
      </c>
      <c r="B889" s="31" t="s">
        <v>34</v>
      </c>
      <c r="C889" s="31">
        <v>300</v>
      </c>
      <c r="D889" s="123" t="s">
        <v>24</v>
      </c>
      <c r="E889" s="123" t="s">
        <v>27</v>
      </c>
      <c r="F889" s="9">
        <f>SUM(Ведомственная!G610)</f>
        <v>16800</v>
      </c>
      <c r="G889" s="9">
        <f>SUM(Ведомственная!H610)</f>
        <v>16800</v>
      </c>
      <c r="H889" s="9">
        <f>SUM(Ведомственная!I610)</f>
        <v>16800</v>
      </c>
    </row>
    <row r="890" spans="1:8">
      <c r="A890" s="122" t="s">
        <v>47</v>
      </c>
      <c r="B890" s="31" t="s">
        <v>48</v>
      </c>
      <c r="C890" s="31"/>
      <c r="D890" s="123"/>
      <c r="E890" s="123"/>
      <c r="F890" s="9">
        <f>F891+F893+F895+F897+F899</f>
        <v>5826.0999999999995</v>
      </c>
      <c r="G890" s="9">
        <f t="shared" ref="G890:H890" si="226">G891+G893+G895+G897+G899</f>
        <v>5826.0999999999995</v>
      </c>
      <c r="H890" s="9">
        <f t="shared" si="226"/>
        <v>5826.0999999999995</v>
      </c>
    </row>
    <row r="891" spans="1:8">
      <c r="A891" s="122" t="s">
        <v>49</v>
      </c>
      <c r="B891" s="31" t="s">
        <v>50</v>
      </c>
      <c r="C891" s="31"/>
      <c r="D891" s="123"/>
      <c r="E891" s="123"/>
      <c r="F891" s="9">
        <f>F892</f>
        <v>2600</v>
      </c>
      <c r="G891" s="9">
        <f>G892</f>
        <v>2519.6999999999998</v>
      </c>
      <c r="H891" s="9">
        <f>H892</f>
        <v>2436.1</v>
      </c>
    </row>
    <row r="892" spans="1:8">
      <c r="A892" s="122" t="s">
        <v>35</v>
      </c>
      <c r="B892" s="31" t="s">
        <v>50</v>
      </c>
      <c r="C892" s="31">
        <v>300</v>
      </c>
      <c r="D892" s="123" t="s">
        <v>24</v>
      </c>
      <c r="E892" s="123" t="s">
        <v>46</v>
      </c>
      <c r="F892" s="9">
        <f>SUM(Ведомственная!G666)</f>
        <v>2600</v>
      </c>
      <c r="G892" s="9">
        <f>SUM(Ведомственная!H666)</f>
        <v>2519.6999999999998</v>
      </c>
      <c r="H892" s="9">
        <f>SUM(Ведомственная!I666)</f>
        <v>2436.1</v>
      </c>
    </row>
    <row r="893" spans="1:8" ht="31.5">
      <c r="A893" s="122" t="s">
        <v>51</v>
      </c>
      <c r="B893" s="31" t="s">
        <v>52</v>
      </c>
      <c r="C893" s="31"/>
      <c r="D893" s="123"/>
      <c r="E893" s="123"/>
      <c r="F893" s="9">
        <f>F894</f>
        <v>2008.9</v>
      </c>
      <c r="G893" s="9">
        <f>G894</f>
        <v>2089.1999999999998</v>
      </c>
      <c r="H893" s="9">
        <f>H894</f>
        <v>2172.8000000000002</v>
      </c>
    </row>
    <row r="894" spans="1:8">
      <c r="A894" s="122" t="s">
        <v>35</v>
      </c>
      <c r="B894" s="31" t="s">
        <v>52</v>
      </c>
      <c r="C894" s="31">
        <v>300</v>
      </c>
      <c r="D894" s="123" t="s">
        <v>24</v>
      </c>
      <c r="E894" s="123" t="s">
        <v>46</v>
      </c>
      <c r="F894" s="9">
        <f>SUM(Ведомственная!G668)</f>
        <v>2008.9</v>
      </c>
      <c r="G894" s="9">
        <f>SUM(Ведомственная!H668)</f>
        <v>2089.1999999999998</v>
      </c>
      <c r="H894" s="9">
        <f>SUM(Ведомственная!I668)</f>
        <v>2172.8000000000002</v>
      </c>
    </row>
    <row r="895" spans="1:8" ht="47.25">
      <c r="A895" s="122" t="s">
        <v>392</v>
      </c>
      <c r="B895" s="4" t="s">
        <v>393</v>
      </c>
      <c r="C895" s="123"/>
      <c r="D895" s="123"/>
      <c r="E895" s="123"/>
      <c r="F895" s="9">
        <f>F896</f>
        <v>850</v>
      </c>
      <c r="G895" s="9">
        <f>G896</f>
        <v>850</v>
      </c>
      <c r="H895" s="9">
        <f>H896</f>
        <v>850</v>
      </c>
    </row>
    <row r="896" spans="1:8">
      <c r="A896" s="122" t="s">
        <v>35</v>
      </c>
      <c r="B896" s="4" t="s">
        <v>393</v>
      </c>
      <c r="C896" s="123" t="s">
        <v>89</v>
      </c>
      <c r="D896" s="123" t="s">
        <v>24</v>
      </c>
      <c r="E896" s="123" t="s">
        <v>46</v>
      </c>
      <c r="F896" s="7">
        <f>SUM(Ведомственная!G670)</f>
        <v>850</v>
      </c>
      <c r="G896" s="7">
        <f>SUM(Ведомственная!H670)</f>
        <v>850</v>
      </c>
      <c r="H896" s="7">
        <f>SUM(Ведомственная!I670)</f>
        <v>850</v>
      </c>
    </row>
    <row r="897" spans="1:8" ht="31.5">
      <c r="A897" s="122" t="s">
        <v>715</v>
      </c>
      <c r="B897" s="4" t="s">
        <v>714</v>
      </c>
      <c r="C897" s="123"/>
      <c r="D897" s="123"/>
      <c r="E897" s="123"/>
      <c r="F897" s="7">
        <f>SUM(F898)</f>
        <v>0</v>
      </c>
      <c r="G897" s="7">
        <f t="shared" ref="G897:H897" si="227">SUM(G898)</f>
        <v>0</v>
      </c>
      <c r="H897" s="7">
        <f t="shared" si="227"/>
        <v>0</v>
      </c>
    </row>
    <row r="898" spans="1:8">
      <c r="A898" s="122" t="s">
        <v>35</v>
      </c>
      <c r="B898" s="4" t="s">
        <v>714</v>
      </c>
      <c r="C898" s="123" t="s">
        <v>89</v>
      </c>
      <c r="D898" s="123" t="s">
        <v>24</v>
      </c>
      <c r="E898" s="123" t="s">
        <v>46</v>
      </c>
      <c r="F898" s="7">
        <f>SUM(Ведомственная!G672)</f>
        <v>0</v>
      </c>
      <c r="G898" s="7">
        <f>SUM(Ведомственная!H672)</f>
        <v>0</v>
      </c>
      <c r="H898" s="7">
        <f>SUM(Ведомственная!I672)</f>
        <v>0</v>
      </c>
    </row>
    <row r="899" spans="1:8" ht="47.25">
      <c r="A899" s="122" t="s">
        <v>952</v>
      </c>
      <c r="B899" s="4" t="s">
        <v>951</v>
      </c>
      <c r="C899" s="4"/>
      <c r="D899" s="123"/>
      <c r="E899" s="123"/>
      <c r="F899" s="7">
        <f>SUM(F900)</f>
        <v>367.2</v>
      </c>
      <c r="G899" s="7">
        <f t="shared" ref="G899:H899" si="228">SUM(G900)</f>
        <v>367.2</v>
      </c>
      <c r="H899" s="7">
        <f t="shared" si="228"/>
        <v>367.2</v>
      </c>
    </row>
    <row r="900" spans="1:8" ht="31.5">
      <c r="A900" s="122" t="s">
        <v>44</v>
      </c>
      <c r="B900" s="4" t="s">
        <v>951</v>
      </c>
      <c r="C900" s="4" t="s">
        <v>81</v>
      </c>
      <c r="D900" s="123" t="s">
        <v>24</v>
      </c>
      <c r="E900" s="123" t="s">
        <v>46</v>
      </c>
      <c r="F900" s="7">
        <f>SUM(Ведомственная!G674)</f>
        <v>367.2</v>
      </c>
      <c r="G900" s="7">
        <f>SUM(Ведомственная!H674)</f>
        <v>367.2</v>
      </c>
      <c r="H900" s="7">
        <f>SUM(Ведомственная!I674)</f>
        <v>367.2</v>
      </c>
    </row>
    <row r="901" spans="1:8">
      <c r="A901" s="122" t="s">
        <v>53</v>
      </c>
      <c r="B901" s="31" t="s">
        <v>54</v>
      </c>
      <c r="C901" s="31"/>
      <c r="D901" s="123"/>
      <c r="E901" s="123"/>
      <c r="F901" s="9">
        <f>F902+F903</f>
        <v>1162</v>
      </c>
      <c r="G901" s="9">
        <f>G902+G903</f>
        <v>1160</v>
      </c>
      <c r="H901" s="9">
        <f>H902+H903</f>
        <v>1160</v>
      </c>
    </row>
    <row r="902" spans="1:8" ht="31.5">
      <c r="A902" s="122" t="s">
        <v>44</v>
      </c>
      <c r="B902" s="31" t="s">
        <v>54</v>
      </c>
      <c r="C902" s="31">
        <v>200</v>
      </c>
      <c r="D902" s="123" t="s">
        <v>24</v>
      </c>
      <c r="E902" s="123" t="s">
        <v>46</v>
      </c>
      <c r="F902" s="9">
        <f>SUM(Ведомственная!G676)</f>
        <v>478</v>
      </c>
      <c r="G902" s="9">
        <f>SUM(Ведомственная!H676)</f>
        <v>476</v>
      </c>
      <c r="H902" s="9">
        <f>SUM(Ведомственная!I676)</f>
        <v>476</v>
      </c>
    </row>
    <row r="903" spans="1:8">
      <c r="A903" s="122" t="s">
        <v>35</v>
      </c>
      <c r="B903" s="31" t="s">
        <v>54</v>
      </c>
      <c r="C903" s="31">
        <v>300</v>
      </c>
      <c r="D903" s="123" t="s">
        <v>24</v>
      </c>
      <c r="E903" s="123" t="s">
        <v>46</v>
      </c>
      <c r="F903" s="9">
        <f>SUM(Ведомственная!G677)</f>
        <v>684</v>
      </c>
      <c r="G903" s="9">
        <f>SUM(Ведомственная!H677)</f>
        <v>684</v>
      </c>
      <c r="H903" s="9">
        <f>SUM(Ведомственная!I677)</f>
        <v>684</v>
      </c>
    </row>
    <row r="904" spans="1:8" ht="47.25" hidden="1">
      <c r="A904" s="122" t="s">
        <v>15</v>
      </c>
      <c r="B904" s="31" t="s">
        <v>16</v>
      </c>
      <c r="C904" s="31"/>
      <c r="D904" s="123"/>
      <c r="E904" s="123"/>
      <c r="F904" s="9">
        <f>SUM(F905)</f>
        <v>0</v>
      </c>
      <c r="G904" s="9">
        <f>SUM(G905)</f>
        <v>0</v>
      </c>
      <c r="H904" s="9">
        <f>SUM(H905)</f>
        <v>0</v>
      </c>
    </row>
    <row r="905" spans="1:8" hidden="1">
      <c r="A905" s="122" t="s">
        <v>17</v>
      </c>
      <c r="B905" s="31" t="s">
        <v>18</v>
      </c>
      <c r="C905" s="31"/>
      <c r="D905" s="123"/>
      <c r="E905" s="123"/>
      <c r="F905" s="9">
        <f>F906</f>
        <v>0</v>
      </c>
      <c r="G905" s="9">
        <f>G906</f>
        <v>0</v>
      </c>
      <c r="H905" s="9">
        <f>H906</f>
        <v>0</v>
      </c>
    </row>
    <row r="906" spans="1:8" hidden="1">
      <c r="A906" s="122" t="s">
        <v>19</v>
      </c>
      <c r="B906" s="31" t="s">
        <v>18</v>
      </c>
      <c r="C906" s="31">
        <v>800</v>
      </c>
      <c r="D906" s="123" t="s">
        <v>10</v>
      </c>
      <c r="E906" s="123" t="s">
        <v>12</v>
      </c>
      <c r="F906" s="9">
        <v>0</v>
      </c>
      <c r="G906" s="9">
        <v>0</v>
      </c>
      <c r="H906" s="9">
        <v>0</v>
      </c>
    </row>
    <row r="907" spans="1:8" ht="31.5" hidden="1">
      <c r="A907" s="122" t="s">
        <v>37</v>
      </c>
      <c r="B907" s="31" t="s">
        <v>38</v>
      </c>
      <c r="C907" s="31"/>
      <c r="D907" s="123"/>
      <c r="E907" s="123"/>
      <c r="F907" s="9">
        <f>SUM(F908)+F911</f>
        <v>0</v>
      </c>
      <c r="G907" s="9">
        <f>SUM(G908)+G911</f>
        <v>0</v>
      </c>
      <c r="H907" s="9">
        <f>SUM(H908)+H911</f>
        <v>0</v>
      </c>
    </row>
    <row r="908" spans="1:8" hidden="1">
      <c r="A908" s="122" t="s">
        <v>39</v>
      </c>
      <c r="B908" s="31" t="s">
        <v>40</v>
      </c>
      <c r="C908" s="31"/>
      <c r="D908" s="123"/>
      <c r="E908" s="123"/>
      <c r="F908" s="9">
        <f>F909</f>
        <v>0</v>
      </c>
      <c r="G908" s="9">
        <f>G909</f>
        <v>0</v>
      </c>
      <c r="H908" s="9">
        <f>H909</f>
        <v>0</v>
      </c>
    </row>
    <row r="909" spans="1:8" ht="47.25" hidden="1">
      <c r="A909" s="122" t="s">
        <v>41</v>
      </c>
      <c r="B909" s="31" t="s">
        <v>42</v>
      </c>
      <c r="C909" s="31"/>
      <c r="D909" s="123"/>
      <c r="E909" s="123"/>
      <c r="F909" s="9">
        <f>SUM(F910:F910)</f>
        <v>0</v>
      </c>
      <c r="G909" s="9">
        <f>SUM(G910:G910)</f>
        <v>0</v>
      </c>
      <c r="H909" s="9">
        <f>SUM(H910:H910)</f>
        <v>0</v>
      </c>
    </row>
    <row r="910" spans="1:8" ht="31.5" hidden="1">
      <c r="A910" s="122" t="s">
        <v>44</v>
      </c>
      <c r="B910" s="31" t="s">
        <v>42</v>
      </c>
      <c r="C910" s="31">
        <v>200</v>
      </c>
      <c r="D910" s="123" t="s">
        <v>103</v>
      </c>
      <c r="E910" s="123" t="s">
        <v>153</v>
      </c>
      <c r="F910" s="9">
        <f>SUM(Ведомственная!G592)</f>
        <v>0</v>
      </c>
      <c r="G910" s="9">
        <f>SUM(Ведомственная!H592)</f>
        <v>0</v>
      </c>
      <c r="H910" s="9">
        <f>SUM(Ведомственная!I592)</f>
        <v>0</v>
      </c>
    </row>
    <row r="911" spans="1:8" hidden="1">
      <c r="A911" s="122" t="s">
        <v>488</v>
      </c>
      <c r="B911" s="31" t="s">
        <v>487</v>
      </c>
      <c r="C911" s="31"/>
      <c r="D911" s="123"/>
      <c r="E911" s="123"/>
      <c r="F911" s="9">
        <f>SUM(F913)</f>
        <v>0</v>
      </c>
      <c r="G911" s="9">
        <f>SUM(G913)</f>
        <v>0</v>
      </c>
      <c r="H911" s="9">
        <f>SUM(H913)</f>
        <v>0</v>
      </c>
    </row>
    <row r="912" spans="1:8" ht="47.25" hidden="1">
      <c r="A912" s="122" t="s">
        <v>495</v>
      </c>
      <c r="B912" s="31" t="s">
        <v>494</v>
      </c>
      <c r="C912" s="31"/>
      <c r="D912" s="123"/>
      <c r="E912" s="123"/>
      <c r="F912" s="9">
        <f>SUM(F913)</f>
        <v>0</v>
      </c>
      <c r="G912" s="9">
        <f>SUM(G913)</f>
        <v>0</v>
      </c>
      <c r="H912" s="9">
        <f>SUM(H913)</f>
        <v>0</v>
      </c>
    </row>
    <row r="913" spans="1:8" ht="31.5" hidden="1">
      <c r="A913" s="122" t="s">
        <v>44</v>
      </c>
      <c r="B913" s="31" t="s">
        <v>494</v>
      </c>
      <c r="C913" s="31">
        <v>200</v>
      </c>
      <c r="D913" s="123" t="s">
        <v>24</v>
      </c>
      <c r="E913" s="123" t="s">
        <v>10</v>
      </c>
      <c r="F913" s="9">
        <f>SUM(Ведомственная!G726)</f>
        <v>0</v>
      </c>
      <c r="G913" s="9">
        <f>SUM(Ведомственная!H726)</f>
        <v>0</v>
      </c>
      <c r="H913" s="9">
        <f>SUM(Ведомственная!I726)</f>
        <v>0</v>
      </c>
    </row>
    <row r="914" spans="1:8">
      <c r="A914" s="122" t="s">
        <v>73</v>
      </c>
      <c r="B914" s="31" t="s">
        <v>55</v>
      </c>
      <c r="C914" s="31"/>
      <c r="D914" s="123"/>
      <c r="E914" s="123"/>
      <c r="F914" s="9">
        <f t="shared" ref="F914:H915" si="229">F915</f>
        <v>57.8</v>
      </c>
      <c r="G914" s="9">
        <f t="shared" si="229"/>
        <v>0</v>
      </c>
      <c r="H914" s="9">
        <f t="shared" si="229"/>
        <v>0</v>
      </c>
    </row>
    <row r="915" spans="1:8">
      <c r="A915" s="122" t="s">
        <v>28</v>
      </c>
      <c r="B915" s="31" t="s">
        <v>56</v>
      </c>
      <c r="C915" s="31"/>
      <c r="D915" s="123"/>
      <c r="E915" s="123"/>
      <c r="F915" s="9">
        <f t="shared" si="229"/>
        <v>57.8</v>
      </c>
      <c r="G915" s="9">
        <f t="shared" si="229"/>
        <v>0</v>
      </c>
      <c r="H915" s="9">
        <f t="shared" si="229"/>
        <v>0</v>
      </c>
    </row>
    <row r="916" spans="1:8">
      <c r="A916" s="122" t="s">
        <v>30</v>
      </c>
      <c r="B916" s="31" t="s">
        <v>57</v>
      </c>
      <c r="C916" s="31"/>
      <c r="D916" s="123"/>
      <c r="E916" s="123"/>
      <c r="F916" s="9">
        <f>F917+F918</f>
        <v>57.8</v>
      </c>
      <c r="G916" s="9">
        <f>G917+G918</f>
        <v>0</v>
      </c>
      <c r="H916" s="9">
        <f>H917+H918</f>
        <v>0</v>
      </c>
    </row>
    <row r="917" spans="1:8" ht="27.75" customHeight="1">
      <c r="A917" s="122" t="s">
        <v>44</v>
      </c>
      <c r="B917" s="31" t="s">
        <v>57</v>
      </c>
      <c r="C917" s="31">
        <v>200</v>
      </c>
      <c r="D917" s="123" t="s">
        <v>24</v>
      </c>
      <c r="E917" s="123" t="s">
        <v>46</v>
      </c>
      <c r="F917" s="9">
        <f>SUM(Ведомственная!G681)</f>
        <v>57.8</v>
      </c>
      <c r="G917" s="9">
        <f>SUM(Ведомственная!H681)</f>
        <v>0</v>
      </c>
      <c r="H917" s="9">
        <f>SUM(Ведомственная!I681)</f>
        <v>0</v>
      </c>
    </row>
    <row r="918" spans="1:8" hidden="1">
      <c r="A918" s="122" t="s">
        <v>35</v>
      </c>
      <c r="B918" s="31" t="s">
        <v>57</v>
      </c>
      <c r="C918" s="31">
        <v>300</v>
      </c>
      <c r="D918" s="123" t="s">
        <v>24</v>
      </c>
      <c r="E918" s="123" t="s">
        <v>46</v>
      </c>
      <c r="F918" s="9"/>
      <c r="G918" s="9"/>
      <c r="H918" s="9"/>
    </row>
    <row r="919" spans="1:8">
      <c r="A919" s="122" t="s">
        <v>74</v>
      </c>
      <c r="B919" s="31" t="s">
        <v>58</v>
      </c>
      <c r="C919" s="31"/>
      <c r="D919" s="123"/>
      <c r="E919" s="123"/>
      <c r="F919" s="9">
        <f>SUM(F920)</f>
        <v>519</v>
      </c>
      <c r="G919" s="9">
        <f>SUM(G920)</f>
        <v>45</v>
      </c>
      <c r="H919" s="9">
        <f>SUM(H920)</f>
        <v>45</v>
      </c>
    </row>
    <row r="920" spans="1:8">
      <c r="A920" s="122" t="s">
        <v>28</v>
      </c>
      <c r="B920" s="31" t="s">
        <v>373</v>
      </c>
      <c r="C920" s="31"/>
      <c r="D920" s="37"/>
      <c r="E920" s="37"/>
      <c r="F920" s="9">
        <f>SUM(F925)+F923+F921</f>
        <v>519</v>
      </c>
      <c r="G920" s="9">
        <f t="shared" ref="G920:H920" si="230">SUM(G925)+G923+G921</f>
        <v>45</v>
      </c>
      <c r="H920" s="9">
        <f t="shared" si="230"/>
        <v>45</v>
      </c>
    </row>
    <row r="921" spans="1:8" ht="47.25" hidden="1">
      <c r="A921" s="122" t="s">
        <v>743</v>
      </c>
      <c r="B921" s="31" t="s">
        <v>584</v>
      </c>
      <c r="C921" s="31"/>
      <c r="D921" s="37"/>
      <c r="E921" s="37"/>
      <c r="F921" s="9">
        <f>SUM(F922)</f>
        <v>0</v>
      </c>
      <c r="G921" s="9">
        <f>SUM(G922)</f>
        <v>0</v>
      </c>
      <c r="H921" s="9">
        <f>SUM(H922)</f>
        <v>0</v>
      </c>
    </row>
    <row r="922" spans="1:8" ht="31.5" hidden="1">
      <c r="A922" s="122" t="s">
        <v>44</v>
      </c>
      <c r="B922" s="31" t="s">
        <v>584</v>
      </c>
      <c r="C922" s="31">
        <v>200</v>
      </c>
      <c r="D922" s="123" t="s">
        <v>24</v>
      </c>
      <c r="E922" s="123" t="s">
        <v>68</v>
      </c>
      <c r="F922" s="9">
        <f>SUM(Ведомственная!G758)</f>
        <v>0</v>
      </c>
      <c r="G922" s="9">
        <f>SUM(Ведомственная!H758)</f>
        <v>0</v>
      </c>
      <c r="H922" s="9">
        <f>SUM(Ведомственная!I758)</f>
        <v>0</v>
      </c>
    </row>
    <row r="923" spans="1:8" ht="63" hidden="1">
      <c r="A923" s="122" t="s">
        <v>799</v>
      </c>
      <c r="B923" s="31" t="s">
        <v>798</v>
      </c>
      <c r="C923" s="31"/>
      <c r="D923" s="37"/>
      <c r="E923" s="37"/>
      <c r="F923" s="9">
        <f>SUM(F924)</f>
        <v>0</v>
      </c>
      <c r="G923" s="9">
        <f t="shared" ref="G923:H923" si="231">SUM(G924)</f>
        <v>0</v>
      </c>
      <c r="H923" s="9">
        <f t="shared" si="231"/>
        <v>0</v>
      </c>
    </row>
    <row r="924" spans="1:8" ht="31.5" hidden="1">
      <c r="A924" s="122" t="s">
        <v>44</v>
      </c>
      <c r="B924" s="31" t="s">
        <v>798</v>
      </c>
      <c r="C924" s="31">
        <v>200</v>
      </c>
      <c r="D924" s="123" t="s">
        <v>24</v>
      </c>
      <c r="E924" s="123" t="s">
        <v>68</v>
      </c>
      <c r="F924" s="9">
        <f>SUM(Ведомственная!G756)</f>
        <v>0</v>
      </c>
      <c r="G924" s="9">
        <f>SUM(Ведомственная!H756)</f>
        <v>0</v>
      </c>
      <c r="H924" s="9">
        <f>SUM(Ведомственная!I756)</f>
        <v>0</v>
      </c>
    </row>
    <row r="925" spans="1:8">
      <c r="A925" s="122" t="s">
        <v>30</v>
      </c>
      <c r="B925" s="31" t="s">
        <v>374</v>
      </c>
      <c r="C925" s="31"/>
      <c r="D925" s="37"/>
      <c r="E925" s="37"/>
      <c r="F925" s="9">
        <f>SUM(F926:F930)</f>
        <v>519</v>
      </c>
      <c r="G925" s="9">
        <f t="shared" ref="G925:H925" si="232">SUM(G926:G930)</f>
        <v>45</v>
      </c>
      <c r="H925" s="9">
        <f t="shared" si="232"/>
        <v>45</v>
      </c>
    </row>
    <row r="926" spans="1:8" ht="31.5">
      <c r="A926" s="122" t="s">
        <v>44</v>
      </c>
      <c r="B926" s="31" t="s">
        <v>374</v>
      </c>
      <c r="C926" s="31">
        <v>200</v>
      </c>
      <c r="D926" s="123" t="s">
        <v>103</v>
      </c>
      <c r="E926" s="123" t="s">
        <v>36</v>
      </c>
      <c r="F926" s="9">
        <f>SUM(Ведомственная!G1067)</f>
        <v>16.8</v>
      </c>
      <c r="G926" s="9">
        <f>SUM(Ведомственная!H1067)</f>
        <v>30</v>
      </c>
      <c r="H926" s="9">
        <f>SUM(Ведомственная!I1067)</f>
        <v>30</v>
      </c>
    </row>
    <row r="927" spans="1:8" ht="29.25" customHeight="1">
      <c r="A927" s="122" t="s">
        <v>44</v>
      </c>
      <c r="B927" s="31" t="s">
        <v>374</v>
      </c>
      <c r="C927" s="31">
        <v>200</v>
      </c>
      <c r="D927" s="123" t="s">
        <v>24</v>
      </c>
      <c r="E927" s="123" t="s">
        <v>46</v>
      </c>
      <c r="F927" s="9">
        <f>SUM(Ведомственная!G1366)+Ведомственная!G686</f>
        <v>15</v>
      </c>
      <c r="G927" s="9">
        <f>SUM(Ведомственная!H1366)+Ведомственная!H686</f>
        <v>15</v>
      </c>
      <c r="H927" s="9">
        <f>SUM(Ведомственная!I1366)+Ведомственная!I686</f>
        <v>15</v>
      </c>
    </row>
    <row r="928" spans="1:8" ht="31.5">
      <c r="A928" s="122" t="s">
        <v>208</v>
      </c>
      <c r="B928" s="31" t="s">
        <v>374</v>
      </c>
      <c r="C928" s="31">
        <v>600</v>
      </c>
      <c r="D928" s="123" t="s">
        <v>103</v>
      </c>
      <c r="E928" s="123" t="s">
        <v>27</v>
      </c>
      <c r="F928" s="9">
        <f>SUM(Ведомственная!G953)</f>
        <v>0</v>
      </c>
      <c r="G928" s="9">
        <f>SUM(Ведомственная!H953)</f>
        <v>0</v>
      </c>
      <c r="H928" s="9">
        <f>SUM(Ведомственная!I953)</f>
        <v>0</v>
      </c>
    </row>
    <row r="929" spans="1:8" ht="31.5">
      <c r="A929" s="122" t="s">
        <v>208</v>
      </c>
      <c r="B929" s="31" t="s">
        <v>374</v>
      </c>
      <c r="C929" s="31">
        <v>600</v>
      </c>
      <c r="D929" s="123" t="s">
        <v>103</v>
      </c>
      <c r="E929" s="123" t="s">
        <v>36</v>
      </c>
      <c r="F929" s="9">
        <f>SUM(Ведомственная!G1068)</f>
        <v>13.2</v>
      </c>
      <c r="G929" s="9">
        <f>SUM(Ведомственная!H1068)</f>
        <v>0</v>
      </c>
      <c r="H929" s="9">
        <f>SUM(Ведомственная!I1068)</f>
        <v>0</v>
      </c>
    </row>
    <row r="930" spans="1:8">
      <c r="A930" s="122" t="s">
        <v>19</v>
      </c>
      <c r="B930" s="31" t="s">
        <v>374</v>
      </c>
      <c r="C930" s="31">
        <v>800</v>
      </c>
      <c r="D930" s="123" t="s">
        <v>24</v>
      </c>
      <c r="E930" s="123" t="s">
        <v>46</v>
      </c>
      <c r="F930" s="9">
        <f>SUM(Ведомственная!G687)</f>
        <v>474</v>
      </c>
      <c r="G930" s="9">
        <f>SUM(Ведомственная!H687)</f>
        <v>0</v>
      </c>
      <c r="H930" s="9">
        <f>SUM(Ведомственная!I687)</f>
        <v>0</v>
      </c>
    </row>
    <row r="931" spans="1:8" ht="47.25">
      <c r="A931" s="122" t="s">
        <v>535</v>
      </c>
      <c r="B931" s="31" t="s">
        <v>69</v>
      </c>
      <c r="C931" s="31"/>
      <c r="D931" s="123"/>
      <c r="E931" s="123"/>
      <c r="F931" s="9">
        <f>SUM(F932+F935+F937+F939)+F943</f>
        <v>9767.3000000000011</v>
      </c>
      <c r="G931" s="9">
        <f t="shared" ref="G931:H931" si="233">SUM(G932+G935+G937+G939)+G943</f>
        <v>7828.9</v>
      </c>
      <c r="H931" s="9">
        <f t="shared" si="233"/>
        <v>7828.9</v>
      </c>
    </row>
    <row r="932" spans="1:8">
      <c r="A932" s="122" t="s">
        <v>70</v>
      </c>
      <c r="B932" s="31" t="s">
        <v>71</v>
      </c>
      <c r="C932" s="31"/>
      <c r="D932" s="123"/>
      <c r="E932" s="123"/>
      <c r="F932" s="9">
        <f>F933+F934</f>
        <v>5979.2000000000007</v>
      </c>
      <c r="G932" s="9">
        <f t="shared" ref="G932:H932" si="234">G933+G934</f>
        <v>5916.7</v>
      </c>
      <c r="H932" s="9">
        <f t="shared" si="234"/>
        <v>5916.7</v>
      </c>
    </row>
    <row r="933" spans="1:8" ht="63">
      <c r="A933" s="122" t="s">
        <v>43</v>
      </c>
      <c r="B933" s="31" t="s">
        <v>71</v>
      </c>
      <c r="C933" s="31">
        <v>100</v>
      </c>
      <c r="D933" s="123" t="s">
        <v>24</v>
      </c>
      <c r="E933" s="123" t="s">
        <v>68</v>
      </c>
      <c r="F933" s="9">
        <f>SUM(Ведомственная!G761)</f>
        <v>5972.2000000000007</v>
      </c>
      <c r="G933" s="9">
        <f>SUM(Ведомственная!H761)</f>
        <v>5909.7</v>
      </c>
      <c r="H933" s="9">
        <f>SUM(Ведомственная!I761)</f>
        <v>5909.7</v>
      </c>
    </row>
    <row r="934" spans="1:8" ht="31.5">
      <c r="A934" s="122" t="s">
        <v>44</v>
      </c>
      <c r="B934" s="31" t="s">
        <v>71</v>
      </c>
      <c r="C934" s="31">
        <v>200</v>
      </c>
      <c r="D934" s="123" t="s">
        <v>24</v>
      </c>
      <c r="E934" s="123" t="s">
        <v>68</v>
      </c>
      <c r="F934" s="9">
        <f>SUM(Ведомственная!G762)</f>
        <v>7</v>
      </c>
      <c r="G934" s="9">
        <f>SUM(Ведомственная!H762)</f>
        <v>7</v>
      </c>
      <c r="H934" s="9">
        <f>SUM(Ведомственная!I762)</f>
        <v>7</v>
      </c>
    </row>
    <row r="935" spans="1:8" ht="20.25" customHeight="1">
      <c r="A935" s="122" t="s">
        <v>85</v>
      </c>
      <c r="B935" s="31" t="s">
        <v>419</v>
      </c>
      <c r="C935" s="41"/>
      <c r="D935" s="123"/>
      <c r="E935" s="123"/>
      <c r="F935" s="9">
        <f>F936</f>
        <v>535</v>
      </c>
      <c r="G935" s="9">
        <f>G936</f>
        <v>535</v>
      </c>
      <c r="H935" s="9">
        <f>H936</f>
        <v>535</v>
      </c>
    </row>
    <row r="936" spans="1:8" ht="31.5">
      <c r="A936" s="122" t="s">
        <v>44</v>
      </c>
      <c r="B936" s="31" t="s">
        <v>419</v>
      </c>
      <c r="C936" s="31">
        <v>200</v>
      </c>
      <c r="D936" s="123" t="s">
        <v>24</v>
      </c>
      <c r="E936" s="123" t="s">
        <v>68</v>
      </c>
      <c r="F936" s="9">
        <f>SUM(Ведомственная!G764)</f>
        <v>535</v>
      </c>
      <c r="G936" s="9">
        <f>SUM(Ведомственная!H764)</f>
        <v>535</v>
      </c>
      <c r="H936" s="9">
        <f>SUM(Ведомственная!I764)</f>
        <v>535</v>
      </c>
    </row>
    <row r="937" spans="1:8" ht="31.5">
      <c r="A937" s="122" t="s">
        <v>87</v>
      </c>
      <c r="B937" s="31" t="s">
        <v>420</v>
      </c>
      <c r="C937" s="31"/>
      <c r="D937" s="123"/>
      <c r="E937" s="123"/>
      <c r="F937" s="9">
        <f>F938</f>
        <v>1062.5999999999999</v>
      </c>
      <c r="G937" s="9">
        <f>G938</f>
        <v>973.6</v>
      </c>
      <c r="H937" s="9">
        <f>H938</f>
        <v>973.6</v>
      </c>
    </row>
    <row r="938" spans="1:8" ht="31.5">
      <c r="A938" s="122" t="s">
        <v>44</v>
      </c>
      <c r="B938" s="31" t="s">
        <v>420</v>
      </c>
      <c r="C938" s="31">
        <v>200</v>
      </c>
      <c r="D938" s="123" t="s">
        <v>24</v>
      </c>
      <c r="E938" s="123" t="s">
        <v>68</v>
      </c>
      <c r="F938" s="9">
        <f>SUM(Ведомственная!G766)</f>
        <v>1062.5999999999999</v>
      </c>
      <c r="G938" s="9">
        <f>SUM(Ведомственная!H766)</f>
        <v>973.6</v>
      </c>
      <c r="H938" s="9">
        <f>SUM(Ведомственная!I766)</f>
        <v>973.6</v>
      </c>
    </row>
    <row r="939" spans="1:8" ht="31.5">
      <c r="A939" s="122" t="s">
        <v>88</v>
      </c>
      <c r="B939" s="31" t="s">
        <v>421</v>
      </c>
      <c r="C939" s="31"/>
      <c r="D939" s="123"/>
      <c r="E939" s="123"/>
      <c r="F939" s="9">
        <f>F941+F942+F940</f>
        <v>2166.1</v>
      </c>
      <c r="G939" s="9">
        <f t="shared" ref="G939:H939" si="235">G941+G942+G940</f>
        <v>379.2</v>
      </c>
      <c r="H939" s="9">
        <f t="shared" si="235"/>
        <v>379.2</v>
      </c>
    </row>
    <row r="940" spans="1:8" ht="31.5" hidden="1">
      <c r="A940" s="122" t="s">
        <v>44</v>
      </c>
      <c r="B940" s="31" t="s">
        <v>421</v>
      </c>
      <c r="C940" s="31">
        <v>200</v>
      </c>
      <c r="D940" s="123" t="s">
        <v>103</v>
      </c>
      <c r="E940" s="123" t="s">
        <v>153</v>
      </c>
      <c r="F940" s="9">
        <f>SUM(Ведомственная!G595)</f>
        <v>0</v>
      </c>
      <c r="G940" s="9">
        <f>SUM(Ведомственная!H595)</f>
        <v>0</v>
      </c>
      <c r="H940" s="9">
        <f>SUM(Ведомственная!I595)</f>
        <v>0</v>
      </c>
    </row>
    <row r="941" spans="1:8" ht="31.5">
      <c r="A941" s="122" t="s">
        <v>44</v>
      </c>
      <c r="B941" s="31" t="s">
        <v>421</v>
      </c>
      <c r="C941" s="31">
        <v>200</v>
      </c>
      <c r="D941" s="123" t="s">
        <v>24</v>
      </c>
      <c r="E941" s="123" t="s">
        <v>68</v>
      </c>
      <c r="F941" s="9">
        <f>SUM(Ведомственная!G768)</f>
        <v>2086.6</v>
      </c>
      <c r="G941" s="9">
        <f>SUM(Ведомственная!H768)</f>
        <v>299.7</v>
      </c>
      <c r="H941" s="9">
        <f>SUM(Ведомственная!I768)</f>
        <v>299.7</v>
      </c>
    </row>
    <row r="942" spans="1:8">
      <c r="A942" s="122" t="s">
        <v>19</v>
      </c>
      <c r="B942" s="31" t="s">
        <v>421</v>
      </c>
      <c r="C942" s="31">
        <v>800</v>
      </c>
      <c r="D942" s="123" t="s">
        <v>24</v>
      </c>
      <c r="E942" s="123" t="s">
        <v>68</v>
      </c>
      <c r="F942" s="9">
        <f>SUM(Ведомственная!G769)</f>
        <v>79.5</v>
      </c>
      <c r="G942" s="9">
        <f>SUM(Ведомственная!H769)</f>
        <v>79.5</v>
      </c>
      <c r="H942" s="9">
        <f>SUM(Ведомственная!I769)</f>
        <v>79.5</v>
      </c>
    </row>
    <row r="943" spans="1:8" ht="31.5">
      <c r="A943" s="122" t="s">
        <v>1031</v>
      </c>
      <c r="B943" s="31" t="s">
        <v>1030</v>
      </c>
      <c r="C943" s="31"/>
      <c r="D943" s="123"/>
      <c r="E943" s="123"/>
      <c r="F943" s="9">
        <f>SUM(F944)</f>
        <v>24.4</v>
      </c>
      <c r="G943" s="9">
        <f t="shared" ref="G943:H943" si="236">SUM(G944)</f>
        <v>24.4</v>
      </c>
      <c r="H943" s="9">
        <f t="shared" si="236"/>
        <v>24.4</v>
      </c>
    </row>
    <row r="944" spans="1:8" ht="63">
      <c r="A944" s="122" t="s">
        <v>43</v>
      </c>
      <c r="B944" s="31" t="s">
        <v>1030</v>
      </c>
      <c r="C944" s="31">
        <v>100</v>
      </c>
      <c r="D944" s="123" t="s">
        <v>24</v>
      </c>
      <c r="E944" s="123" t="s">
        <v>68</v>
      </c>
      <c r="F944" s="9">
        <f>SUM(Ведомственная!G771)</f>
        <v>24.4</v>
      </c>
      <c r="G944" s="9">
        <f>SUM(Ведомственная!H771)</f>
        <v>24.4</v>
      </c>
      <c r="H944" s="9">
        <f>SUM(Ведомственная!I771)</f>
        <v>24.4</v>
      </c>
    </row>
    <row r="945" spans="1:8" s="27" customFormat="1" ht="63">
      <c r="A945" s="23" t="s">
        <v>531</v>
      </c>
      <c r="B945" s="29" t="s">
        <v>63</v>
      </c>
      <c r="C945" s="29"/>
      <c r="D945" s="38"/>
      <c r="E945" s="38"/>
      <c r="F945" s="10">
        <f>F946</f>
        <v>3850</v>
      </c>
      <c r="G945" s="10">
        <f>G946</f>
        <v>3850</v>
      </c>
      <c r="H945" s="10">
        <f>H946</f>
        <v>3850</v>
      </c>
    </row>
    <row r="946" spans="1:8">
      <c r="A946" s="122" t="s">
        <v>28</v>
      </c>
      <c r="B946" s="31" t="s">
        <v>64</v>
      </c>
      <c r="C946" s="31"/>
      <c r="D946" s="123"/>
      <c r="E946" s="123"/>
      <c r="F946" s="9">
        <f>SUM(F947)</f>
        <v>3850</v>
      </c>
      <c r="G946" s="9">
        <f>SUM(G947)</f>
        <v>3850</v>
      </c>
      <c r="H946" s="9">
        <f>SUM(H947)</f>
        <v>3850</v>
      </c>
    </row>
    <row r="947" spans="1:8" ht="31.5">
      <c r="A947" s="122" t="s">
        <v>65</v>
      </c>
      <c r="B947" s="31" t="s">
        <v>66</v>
      </c>
      <c r="C947" s="31"/>
      <c r="D947" s="123"/>
      <c r="E947" s="123"/>
      <c r="F947" s="9">
        <f>F948</f>
        <v>3850</v>
      </c>
      <c r="G947" s="9">
        <f>G948</f>
        <v>3850</v>
      </c>
      <c r="H947" s="9">
        <f>H948</f>
        <v>3850</v>
      </c>
    </row>
    <row r="948" spans="1:8" ht="31.5">
      <c r="A948" s="122" t="s">
        <v>44</v>
      </c>
      <c r="B948" s="31" t="s">
        <v>66</v>
      </c>
      <c r="C948" s="31">
        <v>200</v>
      </c>
      <c r="D948" s="123" t="s">
        <v>24</v>
      </c>
      <c r="E948" s="123" t="s">
        <v>46</v>
      </c>
      <c r="F948" s="9">
        <f>SUM(Ведомственная!G695)</f>
        <v>3850</v>
      </c>
      <c r="G948" s="9">
        <f>SUM(Ведомственная!H695)</f>
        <v>3850</v>
      </c>
      <c r="H948" s="9">
        <f>SUM(Ведомственная!I695)</f>
        <v>3850</v>
      </c>
    </row>
    <row r="949" spans="1:8" s="27" customFormat="1" ht="31.5">
      <c r="A949" s="23" t="s">
        <v>787</v>
      </c>
      <c r="B949" s="29" t="s">
        <v>204</v>
      </c>
      <c r="C949" s="29"/>
      <c r="D949" s="38"/>
      <c r="E949" s="38"/>
      <c r="F949" s="10">
        <f>SUM(F950)</f>
        <v>234.4</v>
      </c>
      <c r="G949" s="10">
        <f t="shared" ref="G949:H949" si="237">SUM(G950)</f>
        <v>234.4</v>
      </c>
      <c r="H949" s="10">
        <f t="shared" si="237"/>
        <v>234.4</v>
      </c>
    </row>
    <row r="950" spans="1:8" ht="31.5">
      <c r="A950" s="122" t="s">
        <v>88</v>
      </c>
      <c r="B950" s="31" t="s">
        <v>449</v>
      </c>
      <c r="C950" s="31"/>
      <c r="D950" s="123"/>
      <c r="E950" s="123"/>
      <c r="F950" s="9">
        <f>SUM(F951:F952)</f>
        <v>234.4</v>
      </c>
      <c r="G950" s="9">
        <f>SUM(G951:G952)</f>
        <v>234.4</v>
      </c>
      <c r="H950" s="9">
        <f>SUM(H951:H952)</f>
        <v>234.4</v>
      </c>
    </row>
    <row r="951" spans="1:8" ht="31.5">
      <c r="A951" s="122" t="s">
        <v>44</v>
      </c>
      <c r="B951" s="31" t="s">
        <v>449</v>
      </c>
      <c r="C951" s="31">
        <v>200</v>
      </c>
      <c r="D951" s="123" t="s">
        <v>27</v>
      </c>
      <c r="E951" s="123">
        <v>13</v>
      </c>
      <c r="F951" s="9">
        <f>SUM(Ведомственная!G114)</f>
        <v>84.4</v>
      </c>
      <c r="G951" s="9">
        <f>SUM(Ведомственная!H114)</f>
        <v>84.4</v>
      </c>
      <c r="H951" s="9">
        <f>SUM(Ведомственная!I114)</f>
        <v>84.4</v>
      </c>
    </row>
    <row r="952" spans="1:8" ht="25.5" customHeight="1">
      <c r="A952" s="122" t="s">
        <v>35</v>
      </c>
      <c r="B952" s="31" t="s">
        <v>449</v>
      </c>
      <c r="C952" s="31">
        <v>300</v>
      </c>
      <c r="D952" s="123" t="s">
        <v>27</v>
      </c>
      <c r="E952" s="123">
        <v>13</v>
      </c>
      <c r="F952" s="9">
        <f>SUM(Ведомственная!G115)</f>
        <v>150</v>
      </c>
      <c r="G952" s="9">
        <f>SUM(Ведомственная!H115)</f>
        <v>150</v>
      </c>
      <c r="H952" s="9">
        <f>SUM(Ведомственная!I115)</f>
        <v>150</v>
      </c>
    </row>
    <row r="953" spans="1:8" s="27" customFormat="1" ht="47.25">
      <c r="A953" s="23" t="s">
        <v>499</v>
      </c>
      <c r="B953" s="29" t="s">
        <v>177</v>
      </c>
      <c r="C953" s="29"/>
      <c r="D953" s="38"/>
      <c r="E953" s="38"/>
      <c r="F953" s="10">
        <f>SUM(F956+F959+F962+F964)+F954</f>
        <v>47237.7</v>
      </c>
      <c r="G953" s="10">
        <f t="shared" ref="G953:H953" si="238">SUM(G956+G959+G962+G964)+G954</f>
        <v>43227.199999999997</v>
      </c>
      <c r="H953" s="10">
        <f t="shared" si="238"/>
        <v>44369.2</v>
      </c>
    </row>
    <row r="954" spans="1:8" s="27" customFormat="1" hidden="1">
      <c r="A954" s="122" t="s">
        <v>721</v>
      </c>
      <c r="B954" s="31" t="s">
        <v>722</v>
      </c>
      <c r="C954" s="31"/>
      <c r="D954" s="123"/>
      <c r="E954" s="123"/>
      <c r="F954" s="9">
        <f>SUM(F955)</f>
        <v>0</v>
      </c>
      <c r="G954" s="9">
        <f t="shared" ref="G954:H954" si="239">SUM(G955)</f>
        <v>0</v>
      </c>
      <c r="H954" s="9">
        <f t="shared" si="239"/>
        <v>0</v>
      </c>
    </row>
    <row r="955" spans="1:8" s="27" customFormat="1" hidden="1">
      <c r="A955" s="122" t="s">
        <v>723</v>
      </c>
      <c r="B955" s="31" t="s">
        <v>722</v>
      </c>
      <c r="C955" s="31">
        <v>700</v>
      </c>
      <c r="D955" s="123" t="s">
        <v>84</v>
      </c>
      <c r="E955" s="123" t="s">
        <v>27</v>
      </c>
      <c r="F955" s="9">
        <f>SUM(Ведомственная!G579)</f>
        <v>0</v>
      </c>
      <c r="G955" s="9">
        <f>SUM(Ведомственная!H579)</f>
        <v>0</v>
      </c>
      <c r="H955" s="9">
        <f>SUM(Ведомственная!I579)</f>
        <v>0</v>
      </c>
    </row>
    <row r="956" spans="1:8">
      <c r="A956" s="122" t="s">
        <v>70</v>
      </c>
      <c r="B956" s="123" t="s">
        <v>178</v>
      </c>
      <c r="C956" s="123"/>
      <c r="D956" s="123"/>
      <c r="E956" s="123"/>
      <c r="F956" s="9">
        <f>SUM(F957:F958)</f>
        <v>37286.9</v>
      </c>
      <c r="G956" s="9">
        <f>SUM(G957:G958)</f>
        <v>33276.400000000001</v>
      </c>
      <c r="H956" s="9">
        <f>SUM(H957:H958)</f>
        <v>34418.400000000001</v>
      </c>
    </row>
    <row r="957" spans="1:8" ht="63">
      <c r="A957" s="122" t="s">
        <v>43</v>
      </c>
      <c r="B957" s="123" t="s">
        <v>178</v>
      </c>
      <c r="C957" s="123" t="s">
        <v>79</v>
      </c>
      <c r="D957" s="123" t="s">
        <v>27</v>
      </c>
      <c r="E957" s="123" t="s">
        <v>68</v>
      </c>
      <c r="F957" s="9">
        <f>SUM(Ведомственная!G547)</f>
        <v>37271</v>
      </c>
      <c r="G957" s="9">
        <f>SUM(Ведомственная!H547)</f>
        <v>33260.5</v>
      </c>
      <c r="H957" s="9">
        <f>SUM(Ведомственная!I547)</f>
        <v>34402.5</v>
      </c>
    </row>
    <row r="958" spans="1:8" ht="31.5">
      <c r="A958" s="122" t="s">
        <v>44</v>
      </c>
      <c r="B958" s="123" t="s">
        <v>178</v>
      </c>
      <c r="C958" s="123" t="s">
        <v>81</v>
      </c>
      <c r="D958" s="123" t="s">
        <v>27</v>
      </c>
      <c r="E958" s="123" t="s">
        <v>68</v>
      </c>
      <c r="F958" s="9">
        <f>SUM(Ведомственная!G548)</f>
        <v>15.9</v>
      </c>
      <c r="G958" s="9">
        <f>SUM(Ведомственная!H548)</f>
        <v>15.9</v>
      </c>
      <c r="H958" s="9">
        <f>SUM(Ведомственная!I548)</f>
        <v>15.9</v>
      </c>
    </row>
    <row r="959" spans="1:8">
      <c r="A959" s="122" t="s">
        <v>85</v>
      </c>
      <c r="B959" s="31" t="s">
        <v>180</v>
      </c>
      <c r="C959" s="31"/>
      <c r="D959" s="123"/>
      <c r="E959" s="123"/>
      <c r="F959" s="9">
        <f>SUM(F960:F961)</f>
        <v>215.9</v>
      </c>
      <c r="G959" s="9">
        <f>SUM(G960:G961)</f>
        <v>215.9</v>
      </c>
      <c r="H959" s="9">
        <f>SUM(H960:H961)</f>
        <v>215.9</v>
      </c>
    </row>
    <row r="960" spans="1:8" ht="31.5">
      <c r="A960" s="122" t="s">
        <v>44</v>
      </c>
      <c r="B960" s="31" t="s">
        <v>180</v>
      </c>
      <c r="C960" s="31">
        <v>200</v>
      </c>
      <c r="D960" s="123" t="s">
        <v>27</v>
      </c>
      <c r="E960" s="123" t="s">
        <v>84</v>
      </c>
      <c r="F960" s="9">
        <f>SUM(Ведомственная!G556)</f>
        <v>214.5</v>
      </c>
      <c r="G960" s="9">
        <f>SUM(Ведомственная!H556)</f>
        <v>214.5</v>
      </c>
      <c r="H960" s="9">
        <f>SUM(Ведомственная!I556)</f>
        <v>214.5</v>
      </c>
    </row>
    <row r="961" spans="1:8">
      <c r="A961" s="122" t="s">
        <v>19</v>
      </c>
      <c r="B961" s="31" t="s">
        <v>180</v>
      </c>
      <c r="C961" s="31">
        <v>800</v>
      </c>
      <c r="D961" s="123" t="s">
        <v>27</v>
      </c>
      <c r="E961" s="123" t="s">
        <v>84</v>
      </c>
      <c r="F961" s="9">
        <f>SUM(Ведомственная!G557)</f>
        <v>1.4</v>
      </c>
      <c r="G961" s="9">
        <f>SUM(Ведомственная!H557)</f>
        <v>1.4</v>
      </c>
      <c r="H961" s="9">
        <f>SUM(Ведомственная!I557)</f>
        <v>1.4</v>
      </c>
    </row>
    <row r="962" spans="1:8" ht="31.5">
      <c r="A962" s="122" t="s">
        <v>87</v>
      </c>
      <c r="B962" s="31" t="s">
        <v>181</v>
      </c>
      <c r="C962" s="31"/>
      <c r="D962" s="123"/>
      <c r="E962" s="123"/>
      <c r="F962" s="9">
        <f>SUM(F963)</f>
        <v>326.7</v>
      </c>
      <c r="G962" s="9">
        <f>SUM(G963)</f>
        <v>326.7</v>
      </c>
      <c r="H962" s="9">
        <f>SUM(H963)</f>
        <v>326.7</v>
      </c>
    </row>
    <row r="963" spans="1:8" ht="31.5">
      <c r="A963" s="122" t="s">
        <v>44</v>
      </c>
      <c r="B963" s="31" t="s">
        <v>181</v>
      </c>
      <c r="C963" s="31">
        <v>200</v>
      </c>
      <c r="D963" s="123" t="s">
        <v>27</v>
      </c>
      <c r="E963" s="123" t="s">
        <v>84</v>
      </c>
      <c r="F963" s="9">
        <f>SUM(Ведомственная!G559)</f>
        <v>326.7</v>
      </c>
      <c r="G963" s="9">
        <f>SUM(Ведомственная!H559)</f>
        <v>326.7</v>
      </c>
      <c r="H963" s="9">
        <f>SUM(Ведомственная!I559)</f>
        <v>326.7</v>
      </c>
    </row>
    <row r="964" spans="1:8" ht="31.5">
      <c r="A964" s="122" t="s">
        <v>88</v>
      </c>
      <c r="B964" s="31" t="s">
        <v>182</v>
      </c>
      <c r="C964" s="31"/>
      <c r="D964" s="123"/>
      <c r="E964" s="123"/>
      <c r="F964" s="9">
        <f>SUM(F965:F967)</f>
        <v>9408.1999999999989</v>
      </c>
      <c r="G964" s="9">
        <f>SUM(G965:G967)</f>
        <v>9408.1999999999989</v>
      </c>
      <c r="H964" s="9">
        <f>SUM(H965:H967)</f>
        <v>9408.1999999999989</v>
      </c>
    </row>
    <row r="965" spans="1:8" ht="31.5">
      <c r="A965" s="122" t="s">
        <v>44</v>
      </c>
      <c r="B965" s="31" t="s">
        <v>182</v>
      </c>
      <c r="C965" s="31">
        <v>200</v>
      </c>
      <c r="D965" s="123" t="s">
        <v>27</v>
      </c>
      <c r="E965" s="123" t="s">
        <v>84</v>
      </c>
      <c r="F965" s="9">
        <f>SUM(Ведомственная!G561)</f>
        <v>9293.2999999999993</v>
      </c>
      <c r="G965" s="9">
        <f>SUM(Ведомственная!H561)</f>
        <v>9293.2999999999993</v>
      </c>
      <c r="H965" s="9">
        <f>SUM(Ведомственная!I561)</f>
        <v>9293.2999999999993</v>
      </c>
    </row>
    <row r="966" spans="1:8" ht="31.5">
      <c r="A966" s="122" t="s">
        <v>44</v>
      </c>
      <c r="B966" s="31" t="s">
        <v>182</v>
      </c>
      <c r="C966" s="31">
        <v>200</v>
      </c>
      <c r="D966" s="123" t="s">
        <v>103</v>
      </c>
      <c r="E966" s="123" t="s">
        <v>153</v>
      </c>
      <c r="F966" s="9">
        <f>SUM(Ведомственная!G569)</f>
        <v>114.9</v>
      </c>
      <c r="G966" s="9">
        <f>SUM(Ведомственная!H569)</f>
        <v>114.9</v>
      </c>
      <c r="H966" s="9">
        <f>SUM(Ведомственная!I569)</f>
        <v>114.9</v>
      </c>
    </row>
    <row r="967" spans="1:8" ht="23.25" hidden="1" customHeight="1">
      <c r="A967" s="122" t="s">
        <v>19</v>
      </c>
      <c r="B967" s="31" t="s">
        <v>182</v>
      </c>
      <c r="C967" s="31">
        <v>800</v>
      </c>
      <c r="D967" s="123" t="s">
        <v>27</v>
      </c>
      <c r="E967" s="123" t="s">
        <v>84</v>
      </c>
      <c r="F967" s="9">
        <f>SUM(Ведомственная!G562)</f>
        <v>0</v>
      </c>
      <c r="G967" s="9">
        <f>SUM(Ведомственная!H562)</f>
        <v>0</v>
      </c>
      <c r="H967" s="9">
        <f>SUM(Ведомственная!I562)</f>
        <v>0</v>
      </c>
    </row>
    <row r="968" spans="1:8" s="27" customFormat="1" ht="31.5">
      <c r="A968" s="23" t="s">
        <v>780</v>
      </c>
      <c r="B968" s="29" t="s">
        <v>205</v>
      </c>
      <c r="C968" s="29"/>
      <c r="D968" s="38"/>
      <c r="E968" s="38"/>
      <c r="F968" s="10">
        <f>SUM(F969)</f>
        <v>290</v>
      </c>
      <c r="G968" s="10">
        <f>SUM(G969)</f>
        <v>290</v>
      </c>
      <c r="H968" s="10">
        <f>SUM(H969)</f>
        <v>290</v>
      </c>
    </row>
    <row r="969" spans="1:8">
      <c r="A969" s="122" t="s">
        <v>28</v>
      </c>
      <c r="B969" s="31" t="s">
        <v>538</v>
      </c>
      <c r="C969" s="31"/>
      <c r="D969" s="123"/>
      <c r="E969" s="123"/>
      <c r="F969" s="9">
        <f>SUM(Ведомственная!G117)</f>
        <v>290</v>
      </c>
      <c r="G969" s="9">
        <f>SUM(Ведомственная!H117)</f>
        <v>290</v>
      </c>
      <c r="H969" s="9">
        <f>SUM(Ведомственная!I117)</f>
        <v>290</v>
      </c>
    </row>
    <row r="970" spans="1:8" ht="31.5">
      <c r="A970" s="122" t="s">
        <v>44</v>
      </c>
      <c r="B970" s="31" t="s">
        <v>205</v>
      </c>
      <c r="C970" s="31">
        <v>200</v>
      </c>
      <c r="D970" s="123" t="s">
        <v>27</v>
      </c>
      <c r="E970" s="123">
        <v>13</v>
      </c>
      <c r="F970" s="9">
        <f>SUM(Ведомственная!G118)</f>
        <v>290</v>
      </c>
      <c r="G970" s="9">
        <f>SUM(Ведомственная!H118)</f>
        <v>290</v>
      </c>
      <c r="H970" s="9">
        <f>SUM(Ведомственная!I118)</f>
        <v>290</v>
      </c>
    </row>
    <row r="971" spans="1:8" s="27" customFormat="1" ht="47.25">
      <c r="A971" s="23" t="s">
        <v>536</v>
      </c>
      <c r="B971" s="29" t="s">
        <v>206</v>
      </c>
      <c r="C971" s="29"/>
      <c r="D971" s="38"/>
      <c r="E971" s="38"/>
      <c r="F971" s="10">
        <f>SUM(F972+F974)+F976</f>
        <v>6592.9</v>
      </c>
      <c r="G971" s="10">
        <f>SUM(G972+G974)+G976</f>
        <v>6592.9</v>
      </c>
      <c r="H971" s="10">
        <f>SUM(H972+H974)+H976</f>
        <v>6592.9</v>
      </c>
    </row>
    <row r="972" spans="1:8" ht="47.25">
      <c r="A972" s="122" t="s">
        <v>320</v>
      </c>
      <c r="B972" s="31" t="s">
        <v>444</v>
      </c>
      <c r="C972" s="31"/>
      <c r="D972" s="123"/>
      <c r="E972" s="123"/>
      <c r="F972" s="9">
        <f>SUM(F973)</f>
        <v>236.4</v>
      </c>
      <c r="G972" s="9">
        <f>SUM(G973)</f>
        <v>236.4</v>
      </c>
      <c r="H972" s="9">
        <f>SUM(H973)</f>
        <v>236.4</v>
      </c>
    </row>
    <row r="973" spans="1:8" ht="31.5">
      <c r="A973" s="122" t="s">
        <v>208</v>
      </c>
      <c r="B973" s="31" t="s">
        <v>444</v>
      </c>
      <c r="C973" s="31">
        <v>600</v>
      </c>
      <c r="D973" s="123" t="s">
        <v>27</v>
      </c>
      <c r="E973" s="123">
        <v>13</v>
      </c>
      <c r="F973" s="9">
        <f>SUM(Ведомственная!G121)</f>
        <v>236.4</v>
      </c>
      <c r="G973" s="9">
        <f>SUM(Ведомственная!H121)</f>
        <v>236.4</v>
      </c>
      <c r="H973" s="9">
        <f>SUM(Ведомственная!I121)</f>
        <v>236.4</v>
      </c>
    </row>
    <row r="974" spans="1:8" ht="47.25">
      <c r="A974" s="122" t="s">
        <v>22</v>
      </c>
      <c r="B974" s="31" t="s">
        <v>207</v>
      </c>
      <c r="C974" s="31"/>
      <c r="D974" s="123"/>
      <c r="E974" s="123"/>
      <c r="F974" s="9">
        <f>SUM(F975)</f>
        <v>6356.5</v>
      </c>
      <c r="G974" s="9">
        <f>SUM(G975)</f>
        <v>6356.5</v>
      </c>
      <c r="H974" s="9">
        <f>SUM(H975)</f>
        <v>6356.5</v>
      </c>
    </row>
    <row r="975" spans="1:8" ht="31.5">
      <c r="A975" s="122" t="s">
        <v>208</v>
      </c>
      <c r="B975" s="31" t="s">
        <v>207</v>
      </c>
      <c r="C975" s="31">
        <v>600</v>
      </c>
      <c r="D975" s="123" t="s">
        <v>27</v>
      </c>
      <c r="E975" s="123">
        <v>13</v>
      </c>
      <c r="F975" s="9">
        <f>SUM(Ведомственная!G123)</f>
        <v>6356.5</v>
      </c>
      <c r="G975" s="9">
        <f>SUM(Ведомственная!H123)</f>
        <v>6356.5</v>
      </c>
      <c r="H975" s="9">
        <f>SUM(Ведомственная!I123)</f>
        <v>6356.5</v>
      </c>
    </row>
    <row r="976" spans="1:8" hidden="1">
      <c r="A976" s="122" t="s">
        <v>136</v>
      </c>
      <c r="B976" s="31" t="s">
        <v>385</v>
      </c>
      <c r="C976" s="123"/>
      <c r="D976" s="123"/>
      <c r="E976" s="31"/>
      <c r="F976" s="9">
        <f t="shared" ref="F976:H977" si="240">SUM(F977)</f>
        <v>0</v>
      </c>
      <c r="G976" s="9">
        <f t="shared" si="240"/>
        <v>0</v>
      </c>
      <c r="H976" s="9">
        <f t="shared" si="240"/>
        <v>0</v>
      </c>
    </row>
    <row r="977" spans="1:8" ht="31.5" hidden="1">
      <c r="A977" s="122" t="s">
        <v>368</v>
      </c>
      <c r="B977" s="31" t="s">
        <v>386</v>
      </c>
      <c r="C977" s="123"/>
      <c r="D977" s="123"/>
      <c r="E977" s="31"/>
      <c r="F977" s="9">
        <f t="shared" si="240"/>
        <v>0</v>
      </c>
      <c r="G977" s="9">
        <f t="shared" si="240"/>
        <v>0</v>
      </c>
      <c r="H977" s="9">
        <f t="shared" si="240"/>
        <v>0</v>
      </c>
    </row>
    <row r="978" spans="1:8" ht="31.5" hidden="1">
      <c r="A978" s="122" t="s">
        <v>208</v>
      </c>
      <c r="B978" s="31" t="s">
        <v>386</v>
      </c>
      <c r="C978" s="31">
        <v>600</v>
      </c>
      <c r="D978" s="123" t="s">
        <v>27</v>
      </c>
      <c r="E978" s="123">
        <v>13</v>
      </c>
      <c r="F978" s="9"/>
      <c r="G978" s="9"/>
      <c r="H978" s="9"/>
    </row>
    <row r="979" spans="1:8" s="27" customFormat="1" ht="47.25">
      <c r="A979" s="23" t="s">
        <v>527</v>
      </c>
      <c r="B979" s="29" t="s">
        <v>380</v>
      </c>
      <c r="C979" s="29"/>
      <c r="D979" s="38"/>
      <c r="E979" s="38"/>
      <c r="F979" s="10">
        <f>SUM(F980)</f>
        <v>5000</v>
      </c>
      <c r="G979" s="10">
        <f t="shared" ref="G979:H979" si="241">SUM(G980)</f>
        <v>5000</v>
      </c>
      <c r="H979" s="10">
        <f t="shared" si="241"/>
        <v>5000</v>
      </c>
    </row>
    <row r="980" spans="1:8" ht="63">
      <c r="A980" s="122" t="s">
        <v>795</v>
      </c>
      <c r="B980" s="31" t="s">
        <v>383</v>
      </c>
      <c r="C980" s="31"/>
      <c r="D980" s="123"/>
      <c r="E980" s="123"/>
      <c r="F980" s="9">
        <f>SUM(F981)</f>
        <v>5000</v>
      </c>
      <c r="G980" s="9">
        <f>SUM(G981)</f>
        <v>5000</v>
      </c>
      <c r="H980" s="9">
        <f>SUM(H981)</f>
        <v>5000</v>
      </c>
    </row>
    <row r="981" spans="1:8">
      <c r="A981" s="122" t="s">
        <v>35</v>
      </c>
      <c r="B981" s="31" t="s">
        <v>383</v>
      </c>
      <c r="C981" s="31">
        <v>300</v>
      </c>
      <c r="D981" s="123" t="s">
        <v>24</v>
      </c>
      <c r="E981" s="123" t="s">
        <v>46</v>
      </c>
      <c r="F981" s="9">
        <f>SUM(Ведомственная!G700)</f>
        <v>5000</v>
      </c>
      <c r="G981" s="9">
        <f>SUM(Ведомственная!H700)</f>
        <v>5000</v>
      </c>
      <c r="H981" s="9">
        <f>SUM(Ведомственная!I700)</f>
        <v>5000</v>
      </c>
    </row>
    <row r="982" spans="1:8" ht="47.25">
      <c r="A982" s="23" t="s">
        <v>865</v>
      </c>
      <c r="B982" s="29" t="s">
        <v>745</v>
      </c>
      <c r="C982" s="4"/>
      <c r="D982" s="123"/>
      <c r="E982" s="123"/>
      <c r="F982" s="10">
        <f>SUM(F983)</f>
        <v>70</v>
      </c>
      <c r="G982" s="10">
        <f t="shared" ref="G982:H982" si="242">SUM(G983)</f>
        <v>70</v>
      </c>
      <c r="H982" s="10">
        <f t="shared" si="242"/>
        <v>70</v>
      </c>
    </row>
    <row r="983" spans="1:8">
      <c r="A983" s="122" t="s">
        <v>28</v>
      </c>
      <c r="B983" s="31" t="s">
        <v>746</v>
      </c>
      <c r="C983" s="4"/>
      <c r="D983" s="123"/>
      <c r="E983" s="123"/>
      <c r="F983" s="9">
        <f>SUM(F984)</f>
        <v>70</v>
      </c>
      <c r="G983" s="9">
        <f t="shared" ref="G983:H983" si="243">SUM(G984)</f>
        <v>70</v>
      </c>
      <c r="H983" s="9">
        <f t="shared" si="243"/>
        <v>70</v>
      </c>
    </row>
    <row r="984" spans="1:8" ht="31.5">
      <c r="A984" s="122" t="s">
        <v>44</v>
      </c>
      <c r="B984" s="31" t="s">
        <v>746</v>
      </c>
      <c r="C984" s="4" t="s">
        <v>81</v>
      </c>
      <c r="D984" s="123" t="s">
        <v>103</v>
      </c>
      <c r="E984" s="123" t="s">
        <v>156</v>
      </c>
      <c r="F984" s="9">
        <f>SUM(Ведомственная!G1189)</f>
        <v>70</v>
      </c>
      <c r="G984" s="9">
        <f>SUM(Ведомственная!H1189)</f>
        <v>70</v>
      </c>
      <c r="H984" s="9">
        <f>SUM(Ведомственная!I1189)</f>
        <v>70</v>
      </c>
    </row>
    <row r="985" spans="1:8" s="27" customFormat="1" ht="47.25">
      <c r="A985" s="23" t="s">
        <v>658</v>
      </c>
      <c r="B985" s="29" t="s">
        <v>416</v>
      </c>
      <c r="C985" s="38"/>
      <c r="D985" s="38"/>
      <c r="E985" s="38"/>
      <c r="F985" s="10">
        <f>SUM(F986)+F989</f>
        <v>974</v>
      </c>
      <c r="G985" s="10">
        <f t="shared" ref="G985:H985" si="244">SUM(G986)+G989</f>
        <v>824</v>
      </c>
      <c r="H985" s="10">
        <f t="shared" si="244"/>
        <v>824</v>
      </c>
    </row>
    <row r="986" spans="1:8" ht="31.5">
      <c r="A986" s="122" t="s">
        <v>59</v>
      </c>
      <c r="B986" s="31" t="s">
        <v>417</v>
      </c>
      <c r="C986" s="123"/>
      <c r="D986" s="123"/>
      <c r="E986" s="123"/>
      <c r="F986" s="9">
        <f>SUM(F987)</f>
        <v>824</v>
      </c>
      <c r="G986" s="9">
        <f t="shared" ref="F986:H987" si="245">SUM(G987)</f>
        <v>824</v>
      </c>
      <c r="H986" s="9">
        <f t="shared" si="245"/>
        <v>824</v>
      </c>
    </row>
    <row r="987" spans="1:8">
      <c r="A987" s="122" t="s">
        <v>30</v>
      </c>
      <c r="B987" s="31" t="s">
        <v>418</v>
      </c>
      <c r="C987" s="123"/>
      <c r="D987" s="123"/>
      <c r="E987" s="123"/>
      <c r="F987" s="9">
        <f t="shared" si="245"/>
        <v>824</v>
      </c>
      <c r="G987" s="9">
        <f t="shared" si="245"/>
        <v>824</v>
      </c>
      <c r="H987" s="9">
        <f t="shared" si="245"/>
        <v>824</v>
      </c>
    </row>
    <row r="988" spans="1:8" ht="38.25" customHeight="1">
      <c r="A988" s="122" t="s">
        <v>208</v>
      </c>
      <c r="B988" s="31" t="s">
        <v>418</v>
      </c>
      <c r="C988" s="123" t="s">
        <v>112</v>
      </c>
      <c r="D988" s="123" t="s">
        <v>24</v>
      </c>
      <c r="E988" s="123" t="s">
        <v>46</v>
      </c>
      <c r="F988" s="9">
        <f>SUM(Ведомственная!G704)+Ведомственная!G793</f>
        <v>824</v>
      </c>
      <c r="G988" s="9">
        <f>SUM(Ведомственная!H704)+Ведомственная!H793</f>
        <v>824</v>
      </c>
      <c r="H988" s="9">
        <f>SUM(Ведомственная!I704)+Ведомственная!I793</f>
        <v>824</v>
      </c>
    </row>
    <row r="989" spans="1:8" ht="38.25" customHeight="1">
      <c r="A989" s="122" t="s">
        <v>658</v>
      </c>
      <c r="B989" s="31" t="s">
        <v>416</v>
      </c>
      <c r="C989" s="31"/>
      <c r="D989" s="123"/>
      <c r="E989" s="123"/>
      <c r="F989" s="9">
        <f>SUM(F990)</f>
        <v>150</v>
      </c>
      <c r="G989" s="9">
        <f>SUM(G990)</f>
        <v>0</v>
      </c>
      <c r="H989" s="9">
        <f>SUM(H990)</f>
        <v>0</v>
      </c>
    </row>
    <row r="990" spans="1:8" ht="38.25" customHeight="1">
      <c r="A990" s="122" t="s">
        <v>59</v>
      </c>
      <c r="B990" s="31" t="s">
        <v>417</v>
      </c>
      <c r="C990" s="31"/>
      <c r="D990" s="123"/>
      <c r="E990" s="123"/>
      <c r="F990" s="9">
        <f>SUM(F991)</f>
        <v>150</v>
      </c>
      <c r="G990" s="9">
        <f t="shared" ref="G990:H990" si="246">SUM(G991)</f>
        <v>0</v>
      </c>
      <c r="H990" s="9">
        <f t="shared" si="246"/>
        <v>0</v>
      </c>
    </row>
    <row r="991" spans="1:8" ht="38.25" customHeight="1">
      <c r="A991" s="2" t="s">
        <v>1027</v>
      </c>
      <c r="B991" s="31" t="s">
        <v>1026</v>
      </c>
      <c r="C991" s="31"/>
      <c r="D991" s="123"/>
      <c r="E991" s="123"/>
      <c r="F991" s="9">
        <f>SUM(F992)</f>
        <v>150</v>
      </c>
      <c r="G991" s="9">
        <f t="shared" ref="G991:H991" si="247">SUM(G992)</f>
        <v>0</v>
      </c>
      <c r="H991" s="9">
        <f t="shared" si="247"/>
        <v>0</v>
      </c>
    </row>
    <row r="992" spans="1:8" ht="38.25" customHeight="1">
      <c r="A992" s="34" t="s">
        <v>208</v>
      </c>
      <c r="B992" s="31" t="s">
        <v>1026</v>
      </c>
      <c r="C992" s="31">
        <v>600</v>
      </c>
      <c r="D992" s="123" t="s">
        <v>24</v>
      </c>
      <c r="E992" s="123" t="s">
        <v>68</v>
      </c>
      <c r="F992" s="9">
        <f>SUM(Ведомственная!G526)</f>
        <v>150</v>
      </c>
      <c r="G992" s="9">
        <f>SUM(Ведомственная!H526)</f>
        <v>0</v>
      </c>
      <c r="H992" s="9">
        <f>SUM(Ведомственная!I526)</f>
        <v>0</v>
      </c>
    </row>
    <row r="993" spans="1:8" ht="47.25">
      <c r="A993" s="23" t="s">
        <v>690</v>
      </c>
      <c r="B993" s="29" t="s">
        <v>570</v>
      </c>
      <c r="C993" s="38"/>
      <c r="D993" s="38"/>
      <c r="E993" s="38"/>
      <c r="F993" s="10">
        <f>SUM(F996)+F994</f>
        <v>882</v>
      </c>
      <c r="G993" s="10">
        <f t="shared" ref="G993:H993" si="248">SUM(G996)+G994</f>
        <v>882</v>
      </c>
      <c r="H993" s="10">
        <f t="shared" si="248"/>
        <v>882</v>
      </c>
    </row>
    <row r="994" spans="1:8" ht="31.5" hidden="1">
      <c r="A994" s="122" t="s">
        <v>699</v>
      </c>
      <c r="B994" s="31" t="s">
        <v>697</v>
      </c>
      <c r="C994" s="123"/>
      <c r="D994" s="123"/>
      <c r="E994" s="123"/>
      <c r="F994" s="9">
        <f>SUM(F995)</f>
        <v>0</v>
      </c>
      <c r="G994" s="9">
        <f t="shared" ref="G994:H994" si="249">SUM(G995)</f>
        <v>0</v>
      </c>
      <c r="H994" s="9">
        <f t="shared" si="249"/>
        <v>0</v>
      </c>
    </row>
    <row r="995" spans="1:8" ht="31.5" hidden="1">
      <c r="A995" s="122" t="s">
        <v>208</v>
      </c>
      <c r="B995" s="31" t="s">
        <v>697</v>
      </c>
      <c r="C995" s="123" t="s">
        <v>112</v>
      </c>
      <c r="D995" s="123" t="s">
        <v>10</v>
      </c>
      <c r="E995" s="123" t="s">
        <v>21</v>
      </c>
      <c r="F995" s="9">
        <f>SUM(Ведомственная!G281)</f>
        <v>0</v>
      </c>
      <c r="G995" s="9"/>
      <c r="H995" s="9"/>
    </row>
    <row r="996" spans="1:8" ht="47.25">
      <c r="A996" s="122" t="s">
        <v>691</v>
      </c>
      <c r="B996" s="31" t="s">
        <v>698</v>
      </c>
      <c r="C996" s="123"/>
      <c r="D996" s="123"/>
      <c r="E996" s="123"/>
      <c r="F996" s="9">
        <f t="shared" ref="F996:H996" si="250">SUM(F997)</f>
        <v>882</v>
      </c>
      <c r="G996" s="9">
        <f t="shared" si="250"/>
        <v>882</v>
      </c>
      <c r="H996" s="9">
        <f t="shared" si="250"/>
        <v>882</v>
      </c>
    </row>
    <row r="997" spans="1:8" ht="31.5">
      <c r="A997" s="34" t="s">
        <v>208</v>
      </c>
      <c r="B997" s="31" t="s">
        <v>698</v>
      </c>
      <c r="C997" s="123" t="s">
        <v>112</v>
      </c>
      <c r="D997" s="123" t="s">
        <v>10</v>
      </c>
      <c r="E997" s="123" t="s">
        <v>21</v>
      </c>
      <c r="F997" s="9">
        <f>SUM(Ведомственная!G283)</f>
        <v>882</v>
      </c>
      <c r="G997" s="9">
        <f>SUM(Ведомственная!H283)</f>
        <v>882</v>
      </c>
      <c r="H997" s="9">
        <f>SUM(Ведомственная!I283)</f>
        <v>882</v>
      </c>
    </row>
    <row r="998" spans="1:8" ht="31.5">
      <c r="A998" s="65" t="s">
        <v>564</v>
      </c>
      <c r="B998" s="29" t="s">
        <v>562</v>
      </c>
      <c r="C998" s="38"/>
      <c r="D998" s="38"/>
      <c r="E998" s="38"/>
      <c r="F998" s="10">
        <f>SUM(F999)+F1002+F1005</f>
        <v>9744.4000000000015</v>
      </c>
      <c r="G998" s="10">
        <f t="shared" ref="G998:H998" si="251">SUM(G999)+G1002+G1005</f>
        <v>1918.1</v>
      </c>
      <c r="H998" s="10">
        <f t="shared" si="251"/>
        <v>11731.3</v>
      </c>
    </row>
    <row r="999" spans="1:8" ht="31.5">
      <c r="A999" s="122" t="s">
        <v>88</v>
      </c>
      <c r="B999" s="31" t="s">
        <v>563</v>
      </c>
      <c r="C999" s="123"/>
      <c r="D999" s="123"/>
      <c r="E999" s="123"/>
      <c r="F999" s="9">
        <f>SUM(F1000:F1001)</f>
        <v>8663.6</v>
      </c>
      <c r="G999" s="9">
        <f t="shared" ref="G999:H999" si="252">SUM(G1000:G1001)</f>
        <v>1918.1</v>
      </c>
      <c r="H999" s="9">
        <f t="shared" si="252"/>
        <v>11731.3</v>
      </c>
    </row>
    <row r="1000" spans="1:8" ht="31.5">
      <c r="A1000" s="2" t="s">
        <v>44</v>
      </c>
      <c r="B1000" s="31" t="s">
        <v>563</v>
      </c>
      <c r="C1000" s="123" t="s">
        <v>81</v>
      </c>
      <c r="D1000" s="123" t="s">
        <v>27</v>
      </c>
      <c r="E1000" s="123" t="s">
        <v>84</v>
      </c>
      <c r="F1000" s="9">
        <f>SUM(Ведомственная!G129)</f>
        <v>8663.6</v>
      </c>
      <c r="G1000" s="9">
        <f>SUM(Ведомственная!H129)</f>
        <v>1918.1</v>
      </c>
      <c r="H1000" s="9">
        <f>SUM(Ведомственная!I129)</f>
        <v>11731.3</v>
      </c>
    </row>
    <row r="1001" spans="1:8" ht="31.5">
      <c r="A1001" s="122" t="s">
        <v>44</v>
      </c>
      <c r="B1001" s="31" t="s">
        <v>563</v>
      </c>
      <c r="C1001" s="31">
        <v>200</v>
      </c>
      <c r="D1001" s="123" t="s">
        <v>103</v>
      </c>
      <c r="E1001" s="123" t="s">
        <v>153</v>
      </c>
      <c r="F1001" s="9">
        <f>SUM(Ведомственная!G483)</f>
        <v>0</v>
      </c>
      <c r="G1001" s="9">
        <f>SUM(Ведомственная!H483)</f>
        <v>0</v>
      </c>
      <c r="H1001" s="9">
        <f>SUM(Ведомственная!I483)</f>
        <v>0</v>
      </c>
    </row>
    <row r="1002" spans="1:8">
      <c r="A1002" s="122" t="s">
        <v>1021</v>
      </c>
      <c r="B1002" s="31" t="s">
        <v>1022</v>
      </c>
      <c r="C1002" s="31"/>
      <c r="D1002" s="123"/>
      <c r="E1002" s="123"/>
      <c r="F1002" s="9">
        <f>SUM(F1003)</f>
        <v>615.1</v>
      </c>
      <c r="G1002" s="9">
        <f t="shared" ref="G1002:H1002" si="253">SUM(G1003)</f>
        <v>0</v>
      </c>
      <c r="H1002" s="9">
        <f t="shared" si="253"/>
        <v>0</v>
      </c>
    </row>
    <row r="1003" spans="1:8" ht="63">
      <c r="A1003" s="122" t="s">
        <v>1024</v>
      </c>
      <c r="B1003" s="31" t="s">
        <v>1023</v>
      </c>
      <c r="C1003" s="31"/>
      <c r="D1003" s="123"/>
      <c r="E1003" s="123"/>
      <c r="F1003" s="9">
        <f>SUM(F1004)</f>
        <v>615.1</v>
      </c>
      <c r="G1003" s="9">
        <f t="shared" ref="G1003:H1003" si="254">SUM(G1004)</f>
        <v>0</v>
      </c>
      <c r="H1003" s="9">
        <f t="shared" si="254"/>
        <v>0</v>
      </c>
    </row>
    <row r="1004" spans="1:8" ht="31.5">
      <c r="A1004" s="122" t="s">
        <v>44</v>
      </c>
      <c r="B1004" s="31" t="s">
        <v>1023</v>
      </c>
      <c r="C1004" s="31">
        <v>200</v>
      </c>
      <c r="D1004" s="123" t="s">
        <v>24</v>
      </c>
      <c r="E1004" s="123" t="s">
        <v>68</v>
      </c>
      <c r="F1004" s="9">
        <f>SUM(Ведомственная!G775)</f>
        <v>615.1</v>
      </c>
      <c r="G1004" s="9">
        <f>SUM(Ведомственная!H775)</f>
        <v>0</v>
      </c>
      <c r="H1004" s="9">
        <f>SUM(Ведомственная!I775)</f>
        <v>0</v>
      </c>
    </row>
    <row r="1005" spans="1:8">
      <c r="A1005" s="122" t="s">
        <v>1074</v>
      </c>
      <c r="B1005" s="31" t="s">
        <v>1075</v>
      </c>
      <c r="C1005" s="31"/>
      <c r="D1005" s="123"/>
      <c r="E1005" s="123"/>
      <c r="F1005" s="9">
        <f>SUM(F1006)</f>
        <v>465.7</v>
      </c>
      <c r="G1005" s="9">
        <f t="shared" ref="G1005:H1005" si="255">SUM(G1006)</f>
        <v>0</v>
      </c>
      <c r="H1005" s="9">
        <f t="shared" si="255"/>
        <v>0</v>
      </c>
    </row>
    <row r="1006" spans="1:8" ht="31.5">
      <c r="A1006" s="122" t="s">
        <v>1076</v>
      </c>
      <c r="B1006" s="31" t="s">
        <v>1077</v>
      </c>
      <c r="C1006" s="31"/>
      <c r="D1006" s="123"/>
      <c r="E1006" s="123"/>
      <c r="F1006" s="9">
        <f>SUM(F1007)</f>
        <v>465.7</v>
      </c>
      <c r="G1006" s="9">
        <f t="shared" ref="G1006:H1006" si="256">SUM(G1007)</f>
        <v>0</v>
      </c>
      <c r="H1006" s="9">
        <f t="shared" si="256"/>
        <v>0</v>
      </c>
    </row>
    <row r="1007" spans="1:8" ht="31.5">
      <c r="A1007" s="122" t="s">
        <v>44</v>
      </c>
      <c r="B1007" s="31" t="s">
        <v>1077</v>
      </c>
      <c r="C1007" s="31">
        <v>200</v>
      </c>
      <c r="D1007" s="123" t="s">
        <v>24</v>
      </c>
      <c r="E1007" s="123" t="s">
        <v>68</v>
      </c>
      <c r="F1007" s="9">
        <f>SUM(Ведомственная!G778)</f>
        <v>465.7</v>
      </c>
      <c r="G1007" s="9">
        <f>SUM(Ведомственная!H778)</f>
        <v>0</v>
      </c>
      <c r="H1007" s="9">
        <f>SUM(Ведомственная!I778)</f>
        <v>0</v>
      </c>
    </row>
    <row r="1008" spans="1:8" ht="47.25">
      <c r="A1008" s="23" t="s">
        <v>783</v>
      </c>
      <c r="B1008" s="29" t="s">
        <v>784</v>
      </c>
      <c r="C1008" s="31"/>
      <c r="D1008" s="123"/>
      <c r="E1008" s="123"/>
      <c r="F1008" s="10">
        <f>SUM(F1009+F1013)</f>
        <v>4570.1000000000004</v>
      </c>
      <c r="G1008" s="10">
        <f t="shared" ref="G1008:H1008" si="257">SUM(G1009+G1013)</f>
        <v>4570.1000000000004</v>
      </c>
      <c r="H1008" s="10">
        <f t="shared" si="257"/>
        <v>4570.1000000000004</v>
      </c>
    </row>
    <row r="1009" spans="1:8" ht="31.5">
      <c r="A1009" s="122" t="s">
        <v>441</v>
      </c>
      <c r="B1009" s="31" t="s">
        <v>785</v>
      </c>
      <c r="C1009" s="31"/>
      <c r="D1009" s="123"/>
      <c r="E1009" s="123"/>
      <c r="F1009" s="9">
        <f>SUM(F1010+F1011)+F1012</f>
        <v>4390.1000000000004</v>
      </c>
      <c r="G1009" s="9">
        <f t="shared" ref="G1009:H1009" si="258">SUM(G1010+G1011)+G1012</f>
        <v>4390.1000000000004</v>
      </c>
      <c r="H1009" s="9">
        <f t="shared" si="258"/>
        <v>4390.1000000000004</v>
      </c>
    </row>
    <row r="1010" spans="1:8" ht="63">
      <c r="A1010" s="2" t="s">
        <v>43</v>
      </c>
      <c r="B1010" s="31" t="s">
        <v>785</v>
      </c>
      <c r="C1010" s="31">
        <v>100</v>
      </c>
      <c r="D1010" s="123" t="s">
        <v>27</v>
      </c>
      <c r="E1010" s="123" t="s">
        <v>10</v>
      </c>
      <c r="F1010" s="9">
        <f>SUM(Ведомственная!G73)</f>
        <v>3818.3</v>
      </c>
      <c r="G1010" s="9">
        <f>SUM(Ведомственная!H73)</f>
        <v>3818.3</v>
      </c>
      <c r="H1010" s="9">
        <f>SUM(Ведомственная!I73)</f>
        <v>3818.3</v>
      </c>
    </row>
    <row r="1011" spans="1:8" ht="31.5">
      <c r="A1011" s="122" t="s">
        <v>44</v>
      </c>
      <c r="B1011" s="31" t="s">
        <v>785</v>
      </c>
      <c r="C1011" s="31">
        <v>200</v>
      </c>
      <c r="D1011" s="123" t="s">
        <v>27</v>
      </c>
      <c r="E1011" s="123" t="s">
        <v>10</v>
      </c>
      <c r="F1011" s="9">
        <f>SUM(Ведомственная!G74)</f>
        <v>571.79999999999995</v>
      </c>
      <c r="G1011" s="9">
        <f>SUM(Ведомственная!H74)</f>
        <v>571.79999999999995</v>
      </c>
      <c r="H1011" s="9">
        <f>SUM(Ведомственная!I74)</f>
        <v>571.79999999999995</v>
      </c>
    </row>
    <row r="1012" spans="1:8" ht="31.5">
      <c r="A1012" s="122" t="s">
        <v>44</v>
      </c>
      <c r="B1012" s="31" t="s">
        <v>785</v>
      </c>
      <c r="C1012" s="31">
        <v>200</v>
      </c>
      <c r="D1012" s="123" t="s">
        <v>103</v>
      </c>
      <c r="E1012" s="123" t="s">
        <v>153</v>
      </c>
      <c r="F1012" s="9">
        <f>SUM(Ведомственная!G488)</f>
        <v>0</v>
      </c>
      <c r="G1012" s="9">
        <f>SUM(Ведомственная!H488)</f>
        <v>0</v>
      </c>
      <c r="H1012" s="9">
        <f>SUM(Ведомственная!I488)</f>
        <v>0</v>
      </c>
    </row>
    <row r="1013" spans="1:8" ht="31.5" hidden="1">
      <c r="A1013" s="122" t="s">
        <v>88</v>
      </c>
      <c r="B1013" s="31" t="s">
        <v>786</v>
      </c>
      <c r="C1013" s="31"/>
      <c r="D1013" s="123"/>
      <c r="E1013" s="123"/>
      <c r="F1013" s="9">
        <f>SUM(F1014:F1015)</f>
        <v>180</v>
      </c>
      <c r="G1013" s="9">
        <f>SUM(G1014:G1015)</f>
        <v>180</v>
      </c>
      <c r="H1013" s="9">
        <f>SUM(H1014:H1015)</f>
        <v>180</v>
      </c>
    </row>
    <row r="1014" spans="1:8" ht="31.5" hidden="1">
      <c r="A1014" s="122" t="s">
        <v>44</v>
      </c>
      <c r="B1014" s="31" t="s">
        <v>786</v>
      </c>
      <c r="C1014" s="31">
        <v>200</v>
      </c>
      <c r="D1014" s="123" t="s">
        <v>27</v>
      </c>
      <c r="E1014" s="123">
        <v>13</v>
      </c>
      <c r="F1014" s="9">
        <f>SUM(Ведомственная!G132)</f>
        <v>180</v>
      </c>
      <c r="G1014" s="9">
        <f>SUM(Ведомственная!H132)</f>
        <v>180</v>
      </c>
      <c r="H1014" s="9">
        <f>SUM(Ведомственная!I132)</f>
        <v>180</v>
      </c>
    </row>
    <row r="1015" spans="1:8" hidden="1">
      <c r="A1015" s="122" t="s">
        <v>35</v>
      </c>
      <c r="B1015" s="31" t="s">
        <v>786</v>
      </c>
      <c r="C1015" s="31">
        <v>300</v>
      </c>
      <c r="D1015" s="123" t="s">
        <v>27</v>
      </c>
      <c r="E1015" s="123">
        <v>13</v>
      </c>
      <c r="F1015" s="9">
        <f>SUM(Ведомственная!G133)</f>
        <v>0</v>
      </c>
      <c r="G1015" s="9">
        <f>SUM(Ведомственная!H133)</f>
        <v>0</v>
      </c>
      <c r="H1015" s="9">
        <f>SUM(Ведомственная!I133)</f>
        <v>0</v>
      </c>
    </row>
    <row r="1016" spans="1:8" s="27" customFormat="1" ht="25.5" customHeight="1">
      <c r="A1016" s="23" t="s">
        <v>174</v>
      </c>
      <c r="B1016" s="24" t="s">
        <v>175</v>
      </c>
      <c r="C1016" s="24"/>
      <c r="D1016" s="24"/>
      <c r="E1016" s="24"/>
      <c r="F1016" s="26">
        <f>SUM(F1017+F1047+F1021+F1050+F1059+F1025+F1029+F1032+F1034+F1037+F1039+F1041)+F1057+F1052+F1023+F1062+F1019</f>
        <v>65553.899999999994</v>
      </c>
      <c r="G1016" s="26">
        <f>SUM(G1017+G1047+G1021+G1050+G1059+G1025+G1029+G1032+G1034+G1037+G1039+G1041)+G1057+G1052+G1023+G1062+G1019</f>
        <v>90771.499999999985</v>
      </c>
      <c r="H1016" s="26">
        <f>SUM(H1017+H1047+H1021+H1050+H1059+H1025+H1029+H1032+H1034+H1037+H1039+H1041)+H1057+H1052+H1023+H1062+H1019</f>
        <v>92092.699999999983</v>
      </c>
    </row>
    <row r="1017" spans="1:8" ht="31.5">
      <c r="A1017" s="122" t="s">
        <v>796</v>
      </c>
      <c r="B1017" s="31" t="s">
        <v>184</v>
      </c>
      <c r="C1017" s="31"/>
      <c r="D1017" s="123"/>
      <c r="E1017" s="123"/>
      <c r="F1017" s="9">
        <f>SUM(F1018)</f>
        <v>15865.9</v>
      </c>
      <c r="G1017" s="9">
        <f>SUM(G1018)</f>
        <v>50561.7</v>
      </c>
      <c r="H1017" s="9">
        <f>SUM(H1018)</f>
        <v>50561.7</v>
      </c>
    </row>
    <row r="1018" spans="1:8">
      <c r="A1018" s="122" t="s">
        <v>19</v>
      </c>
      <c r="B1018" s="31" t="s">
        <v>184</v>
      </c>
      <c r="C1018" s="31">
        <v>800</v>
      </c>
      <c r="D1018" s="123">
        <v>10</v>
      </c>
      <c r="E1018" s="123" t="s">
        <v>68</v>
      </c>
      <c r="F1018" s="9">
        <f>SUM(Ведомственная!G574)</f>
        <v>15865.9</v>
      </c>
      <c r="G1018" s="9">
        <f>SUM(Ведомственная!H574)</f>
        <v>50561.7</v>
      </c>
      <c r="H1018" s="9">
        <f>SUM(Ведомственная!I574)</f>
        <v>50561.7</v>
      </c>
    </row>
    <row r="1019" spans="1:8" ht="47.25">
      <c r="A1019" s="122" t="s">
        <v>797</v>
      </c>
      <c r="B1019" s="31" t="s">
        <v>183</v>
      </c>
      <c r="C1019" s="31"/>
      <c r="D1019" s="123"/>
      <c r="E1019" s="123"/>
      <c r="F1019" s="9">
        <f>SUM(F1020)</f>
        <v>4700</v>
      </c>
      <c r="G1019" s="9">
        <f t="shared" ref="G1019:H1019" si="259">SUM(G1020)</f>
        <v>0</v>
      </c>
      <c r="H1019" s="9">
        <f t="shared" si="259"/>
        <v>0</v>
      </c>
    </row>
    <row r="1020" spans="1:8">
      <c r="A1020" s="122" t="s">
        <v>19</v>
      </c>
      <c r="B1020" s="31" t="s">
        <v>183</v>
      </c>
      <c r="C1020" s="31">
        <v>800</v>
      </c>
      <c r="D1020" s="123" t="s">
        <v>27</v>
      </c>
      <c r="E1020" s="123" t="s">
        <v>84</v>
      </c>
      <c r="F1020" s="9">
        <f>SUM(Ведомственная!G565)</f>
        <v>4700</v>
      </c>
      <c r="G1020" s="9">
        <f>SUM(Ведомственная!H565)</f>
        <v>0</v>
      </c>
      <c r="H1020" s="9">
        <f>SUM(Ведомственная!I565)</f>
        <v>0</v>
      </c>
    </row>
    <row r="1021" spans="1:8">
      <c r="A1021" s="122" t="s">
        <v>831</v>
      </c>
      <c r="B1021" s="123" t="s">
        <v>179</v>
      </c>
      <c r="C1021" s="31"/>
      <c r="D1021" s="123"/>
      <c r="E1021" s="123"/>
      <c r="F1021" s="9">
        <f>SUM(F1022)</f>
        <v>3000</v>
      </c>
      <c r="G1021" s="9">
        <f>SUM(G1022)</f>
        <v>0</v>
      </c>
      <c r="H1021" s="9">
        <f>SUM(H1022)</f>
        <v>0</v>
      </c>
    </row>
    <row r="1022" spans="1:8">
      <c r="A1022" s="122" t="s">
        <v>19</v>
      </c>
      <c r="B1022" s="123" t="s">
        <v>179</v>
      </c>
      <c r="C1022" s="31">
        <v>800</v>
      </c>
      <c r="D1022" s="123" t="s">
        <v>27</v>
      </c>
      <c r="E1022" s="123" t="s">
        <v>154</v>
      </c>
      <c r="F1022" s="9">
        <f>SUM(Ведомственная!G552)</f>
        <v>3000</v>
      </c>
      <c r="G1022" s="9">
        <f>SUM(Ведомственная!H552)</f>
        <v>0</v>
      </c>
      <c r="H1022" s="9">
        <f>SUM(Ведомственная!I552)</f>
        <v>0</v>
      </c>
    </row>
    <row r="1023" spans="1:8" ht="31.5">
      <c r="A1023" s="2" t="s">
        <v>279</v>
      </c>
      <c r="B1023" s="4" t="s">
        <v>280</v>
      </c>
      <c r="C1023" s="4"/>
      <c r="D1023" s="4"/>
      <c r="E1023" s="4"/>
      <c r="F1023" s="7">
        <f t="shared" ref="F1023:H1023" si="260">SUM(F1024)</f>
        <v>500</v>
      </c>
      <c r="G1023" s="7">
        <f t="shared" si="260"/>
        <v>500</v>
      </c>
      <c r="H1023" s="7">
        <f t="shared" si="260"/>
        <v>500</v>
      </c>
    </row>
    <row r="1024" spans="1:8" ht="31.5">
      <c r="A1024" s="2" t="s">
        <v>44</v>
      </c>
      <c r="B1024" s="4" t="s">
        <v>280</v>
      </c>
      <c r="C1024" s="4" t="s">
        <v>81</v>
      </c>
      <c r="D1024" s="4" t="s">
        <v>46</v>
      </c>
      <c r="E1024" s="4" t="s">
        <v>24</v>
      </c>
      <c r="F1024" s="7">
        <f>SUM(Ведомственная!G174)</f>
        <v>500</v>
      </c>
      <c r="G1024" s="7">
        <f>SUM(Ведомственная!H174)</f>
        <v>500</v>
      </c>
      <c r="H1024" s="7">
        <f>SUM(Ведомственная!I174)</f>
        <v>500</v>
      </c>
    </row>
    <row r="1025" spans="1:8">
      <c r="A1025" s="122" t="s">
        <v>70</v>
      </c>
      <c r="B1025" s="4" t="s">
        <v>94</v>
      </c>
      <c r="C1025" s="4"/>
      <c r="D1025" s="4"/>
      <c r="E1025" s="4"/>
      <c r="F1025" s="7">
        <f>SUM(F1026+F1027)+F1028</f>
        <v>18644</v>
      </c>
      <c r="G1025" s="7">
        <f>SUM(G1026+G1027)+G1028</f>
        <v>18629.099999999999</v>
      </c>
      <c r="H1025" s="7">
        <f>SUM(H1026+H1027)+H1028</f>
        <v>18629.099999999999</v>
      </c>
    </row>
    <row r="1026" spans="1:8" ht="63">
      <c r="A1026" s="122" t="s">
        <v>43</v>
      </c>
      <c r="B1026" s="4" t="s">
        <v>94</v>
      </c>
      <c r="C1026" s="4" t="s">
        <v>79</v>
      </c>
      <c r="D1026" s="4" t="s">
        <v>27</v>
      </c>
      <c r="E1026" s="4" t="s">
        <v>46</v>
      </c>
      <c r="F1026" s="7">
        <f>SUM(Ведомственная!G15)</f>
        <v>18634</v>
      </c>
      <c r="G1026" s="7">
        <f>SUM(Ведомственная!H15)</f>
        <v>18619.099999999999</v>
      </c>
      <c r="H1026" s="7">
        <f>SUM(Ведомственная!I15)</f>
        <v>18619.099999999999</v>
      </c>
    </row>
    <row r="1027" spans="1:8">
      <c r="A1027" s="122" t="s">
        <v>80</v>
      </c>
      <c r="B1027" s="4" t="s">
        <v>94</v>
      </c>
      <c r="C1027" s="4" t="s">
        <v>81</v>
      </c>
      <c r="D1027" s="4" t="s">
        <v>27</v>
      </c>
      <c r="E1027" s="4" t="s">
        <v>46</v>
      </c>
      <c r="F1027" s="9">
        <f>SUM(Ведомственная!G16)</f>
        <v>10</v>
      </c>
      <c r="G1027" s="9">
        <f>SUM(Ведомственная!H16)</f>
        <v>10</v>
      </c>
      <c r="H1027" s="9">
        <f>SUM(Ведомственная!I16)</f>
        <v>10</v>
      </c>
    </row>
    <row r="1028" spans="1:8">
      <c r="A1028" s="122" t="s">
        <v>35</v>
      </c>
      <c r="B1028" s="4" t="s">
        <v>94</v>
      </c>
      <c r="C1028" s="4" t="s">
        <v>89</v>
      </c>
      <c r="D1028" s="4" t="s">
        <v>27</v>
      </c>
      <c r="E1028" s="4" t="s">
        <v>46</v>
      </c>
      <c r="F1028" s="9">
        <f>SUM(Ведомственная!G17)</f>
        <v>0</v>
      </c>
      <c r="G1028" s="9">
        <f>SUM(Ведомственная!H17)</f>
        <v>0</v>
      </c>
      <c r="H1028" s="9">
        <f>SUM(Ведомственная!I17)</f>
        <v>0</v>
      </c>
    </row>
    <row r="1029" spans="1:8" ht="31.5">
      <c r="A1029" s="122" t="s">
        <v>176</v>
      </c>
      <c r="B1029" s="4" t="s">
        <v>99</v>
      </c>
      <c r="C1029" s="4"/>
      <c r="D1029" s="4"/>
      <c r="E1029" s="4"/>
      <c r="F1029" s="7">
        <f>SUM(F1030:F1031)</f>
        <v>6439.4000000000005</v>
      </c>
      <c r="G1029" s="7">
        <f>SUM(G1030:G1031)</f>
        <v>5741.8</v>
      </c>
      <c r="H1029" s="7">
        <f>SUM(H1030:H1031)</f>
        <v>6439.4000000000005</v>
      </c>
    </row>
    <row r="1030" spans="1:8" ht="63">
      <c r="A1030" s="122" t="s">
        <v>43</v>
      </c>
      <c r="B1030" s="4" t="s">
        <v>99</v>
      </c>
      <c r="C1030" s="4" t="s">
        <v>79</v>
      </c>
      <c r="D1030" s="4" t="s">
        <v>27</v>
      </c>
      <c r="E1030" s="4" t="s">
        <v>68</v>
      </c>
      <c r="F1030" s="7">
        <f>SUM(Ведомственная!G41)</f>
        <v>6423.6</v>
      </c>
      <c r="G1030" s="7">
        <f>SUM(Ведомственная!H41)</f>
        <v>5741.8</v>
      </c>
      <c r="H1030" s="7">
        <f>SUM(Ведомственная!I41)</f>
        <v>6423.6</v>
      </c>
    </row>
    <row r="1031" spans="1:8" ht="31.5">
      <c r="A1031" s="122" t="s">
        <v>44</v>
      </c>
      <c r="B1031" s="4" t="s">
        <v>99</v>
      </c>
      <c r="C1031" s="4" t="s">
        <v>81</v>
      </c>
      <c r="D1031" s="4" t="s">
        <v>27</v>
      </c>
      <c r="E1031" s="4" t="s">
        <v>68</v>
      </c>
      <c r="F1031" s="7">
        <f>SUM(Ведомственная!G42)</f>
        <v>15.8</v>
      </c>
      <c r="G1031" s="7">
        <f>SUM(Ведомственная!H42)</f>
        <v>0</v>
      </c>
      <c r="H1031" s="7">
        <f>SUM(Ведомственная!I42)</f>
        <v>15.8</v>
      </c>
    </row>
    <row r="1032" spans="1:8">
      <c r="A1032" s="122" t="s">
        <v>82</v>
      </c>
      <c r="B1032" s="4" t="s">
        <v>95</v>
      </c>
      <c r="C1032" s="4"/>
      <c r="D1032" s="4"/>
      <c r="E1032" s="4"/>
      <c r="F1032" s="7">
        <f>SUM(F1033)</f>
        <v>2207.6</v>
      </c>
      <c r="G1032" s="7">
        <f>SUM(G1033)</f>
        <v>2207.6</v>
      </c>
      <c r="H1032" s="7">
        <f>SUM(H1033)</f>
        <v>2207.6</v>
      </c>
    </row>
    <row r="1033" spans="1:8" ht="63">
      <c r="A1033" s="122" t="s">
        <v>43</v>
      </c>
      <c r="B1033" s="4" t="s">
        <v>95</v>
      </c>
      <c r="C1033" s="4" t="s">
        <v>79</v>
      </c>
      <c r="D1033" s="4" t="s">
        <v>27</v>
      </c>
      <c r="E1033" s="4" t="s">
        <v>46</v>
      </c>
      <c r="F1033" s="7">
        <f>SUM(Ведомственная!G19)</f>
        <v>2207.6</v>
      </c>
      <c r="G1033" s="7">
        <f>SUM(Ведомственная!H19)</f>
        <v>2207.6</v>
      </c>
      <c r="H1033" s="7">
        <f>SUM(Ведомственная!I19)</f>
        <v>2207.6</v>
      </c>
    </row>
    <row r="1034" spans="1:8">
      <c r="A1034" s="122" t="s">
        <v>85</v>
      </c>
      <c r="B1034" s="4" t="s">
        <v>96</v>
      </c>
      <c r="C1034" s="4"/>
      <c r="D1034" s="4"/>
      <c r="E1034" s="4"/>
      <c r="F1034" s="9">
        <f>SUM(F1035:F1036)</f>
        <v>424.09999999999997</v>
      </c>
      <c r="G1034" s="9">
        <f>SUM(G1035:G1036)</f>
        <v>226.7</v>
      </c>
      <c r="H1034" s="9">
        <f>SUM(H1035:H1036)</f>
        <v>336.7</v>
      </c>
    </row>
    <row r="1035" spans="1:8" ht="31.5">
      <c r="A1035" s="122" t="s">
        <v>44</v>
      </c>
      <c r="B1035" s="4" t="s">
        <v>96</v>
      </c>
      <c r="C1035" s="4" t="s">
        <v>81</v>
      </c>
      <c r="D1035" s="4" t="s">
        <v>27</v>
      </c>
      <c r="E1035" s="4" t="s">
        <v>84</v>
      </c>
      <c r="F1035" s="9">
        <f>SUM(Ведомственная!G23+Ведомственная!G48)</f>
        <v>413.4</v>
      </c>
      <c r="G1035" s="9">
        <f>SUM(Ведомственная!H23+Ведомственная!H48)</f>
        <v>216</v>
      </c>
      <c r="H1035" s="9">
        <f>SUM(Ведомственная!I23+Ведомственная!I48)</f>
        <v>326</v>
      </c>
    </row>
    <row r="1036" spans="1:8">
      <c r="A1036" s="122" t="s">
        <v>19</v>
      </c>
      <c r="B1036" s="4" t="s">
        <v>96</v>
      </c>
      <c r="C1036" s="4" t="s">
        <v>86</v>
      </c>
      <c r="D1036" s="4" t="s">
        <v>27</v>
      </c>
      <c r="E1036" s="4" t="s">
        <v>84</v>
      </c>
      <c r="F1036" s="9">
        <f>SUM(Ведомственная!G49+Ведомственная!G24)</f>
        <v>10.7</v>
      </c>
      <c r="G1036" s="9">
        <f>SUM(Ведомственная!H49+Ведомственная!H24)</f>
        <v>10.7</v>
      </c>
      <c r="H1036" s="9">
        <f>SUM(Ведомственная!I49+Ведомственная!I24)</f>
        <v>10.7</v>
      </c>
    </row>
    <row r="1037" spans="1:8" ht="31.5">
      <c r="A1037" s="122" t="s">
        <v>87</v>
      </c>
      <c r="B1037" s="4" t="s">
        <v>97</v>
      </c>
      <c r="C1037" s="4"/>
      <c r="D1037" s="4"/>
      <c r="E1037" s="4"/>
      <c r="F1037" s="9">
        <f>SUM(F1038)</f>
        <v>492.1</v>
      </c>
      <c r="G1037" s="9">
        <f>SUM(G1038)</f>
        <v>352.7</v>
      </c>
      <c r="H1037" s="9">
        <f>SUM(H1038)</f>
        <v>352.7</v>
      </c>
    </row>
    <row r="1038" spans="1:8" ht="31.5">
      <c r="A1038" s="122" t="s">
        <v>44</v>
      </c>
      <c r="B1038" s="4" t="s">
        <v>97</v>
      </c>
      <c r="C1038" s="4" t="s">
        <v>81</v>
      </c>
      <c r="D1038" s="4" t="s">
        <v>27</v>
      </c>
      <c r="E1038" s="4" t="s">
        <v>84</v>
      </c>
      <c r="F1038" s="9">
        <f>SUM(Ведомственная!G26+Ведомственная!G51)</f>
        <v>492.1</v>
      </c>
      <c r="G1038" s="9">
        <f>SUM(Ведомственная!H26+Ведомственная!H51)</f>
        <v>352.7</v>
      </c>
      <c r="H1038" s="9">
        <f>SUM(Ведомственная!I26+Ведомственная!I51)</f>
        <v>352.7</v>
      </c>
    </row>
    <row r="1039" spans="1:8" ht="31.5">
      <c r="A1039" s="122" t="s">
        <v>93</v>
      </c>
      <c r="B1039" s="4" t="s">
        <v>100</v>
      </c>
      <c r="C1039" s="4"/>
      <c r="D1039" s="4"/>
      <c r="E1039" s="4"/>
      <c r="F1039" s="7">
        <f>SUM(F1040)</f>
        <v>2694</v>
      </c>
      <c r="G1039" s="7">
        <f>SUM(G1040)</f>
        <v>2591.4</v>
      </c>
      <c r="H1039" s="7">
        <f>SUM(H1040)</f>
        <v>2694</v>
      </c>
    </row>
    <row r="1040" spans="1:8" ht="63">
      <c r="A1040" s="122" t="s">
        <v>43</v>
      </c>
      <c r="B1040" s="4" t="s">
        <v>100</v>
      </c>
      <c r="C1040" s="4" t="s">
        <v>79</v>
      </c>
      <c r="D1040" s="4" t="s">
        <v>27</v>
      </c>
      <c r="E1040" s="4" t="s">
        <v>68</v>
      </c>
      <c r="F1040" s="7">
        <f>SUM(Ведомственная!G44)</f>
        <v>2694</v>
      </c>
      <c r="G1040" s="7">
        <f>SUM(Ведомственная!H44)</f>
        <v>2591.4</v>
      </c>
      <c r="H1040" s="7">
        <f>SUM(Ведомственная!I44)</f>
        <v>2694</v>
      </c>
    </row>
    <row r="1041" spans="1:8" ht="31.5">
      <c r="A1041" s="122" t="s">
        <v>88</v>
      </c>
      <c r="B1041" s="4" t="s">
        <v>98</v>
      </c>
      <c r="C1041" s="4"/>
      <c r="D1041" s="4"/>
      <c r="E1041" s="4"/>
      <c r="F1041" s="7">
        <f>SUM(F1042:F1046)</f>
        <v>5702.7000000000007</v>
      </c>
      <c r="G1041" s="7">
        <f>SUM(G1042:G1046)</f>
        <v>4742.8999999999996</v>
      </c>
      <c r="H1041" s="7">
        <f>SUM(H1042:H1046)</f>
        <v>4929.5</v>
      </c>
    </row>
    <row r="1042" spans="1:8" ht="31.5">
      <c r="A1042" s="122" t="s">
        <v>44</v>
      </c>
      <c r="B1042" s="4" t="s">
        <v>98</v>
      </c>
      <c r="C1042" s="4" t="s">
        <v>81</v>
      </c>
      <c r="D1042" s="4" t="s">
        <v>27</v>
      </c>
      <c r="E1042" s="4" t="s">
        <v>84</v>
      </c>
      <c r="F1042" s="7">
        <f>SUM(Ведомственная!G53+Ведомственная!G28)+Ведомственная!G136</f>
        <v>3197.7000000000003</v>
      </c>
      <c r="G1042" s="7">
        <f>SUM(Ведомственная!H53+Ведомственная!H28)+Ведомственная!H136</f>
        <v>2237.9</v>
      </c>
      <c r="H1042" s="7">
        <f>SUM(Ведомственная!I53+Ведомственная!I28)+Ведомственная!I136</f>
        <v>2424.5</v>
      </c>
    </row>
    <row r="1043" spans="1:8">
      <c r="A1043" s="122" t="s">
        <v>35</v>
      </c>
      <c r="B1043" s="4" t="s">
        <v>98</v>
      </c>
      <c r="C1043" s="4" t="s">
        <v>89</v>
      </c>
      <c r="D1043" s="4" t="s">
        <v>27</v>
      </c>
      <c r="E1043" s="4" t="s">
        <v>84</v>
      </c>
      <c r="F1043" s="7">
        <f>SUM(Ведомственная!G29)</f>
        <v>1000</v>
      </c>
      <c r="G1043" s="7">
        <f>SUM(Ведомственная!H29)</f>
        <v>1000</v>
      </c>
      <c r="H1043" s="7">
        <f>SUM(Ведомственная!I29)</f>
        <v>1000</v>
      </c>
    </row>
    <row r="1044" spans="1:8" hidden="1">
      <c r="A1044" s="122" t="s">
        <v>19</v>
      </c>
      <c r="B1044" s="4" t="s">
        <v>98</v>
      </c>
      <c r="C1044" s="4" t="s">
        <v>86</v>
      </c>
      <c r="D1044" s="4" t="s">
        <v>27</v>
      </c>
      <c r="E1044" s="4" t="s">
        <v>103</v>
      </c>
      <c r="F1044" s="7">
        <f>SUM(Ведомственная!G88)</f>
        <v>0</v>
      </c>
      <c r="G1044" s="7">
        <f>SUM(Ведомственная!H88)</f>
        <v>0</v>
      </c>
      <c r="H1044" s="7">
        <f>SUM(Ведомственная!I88)</f>
        <v>0</v>
      </c>
    </row>
    <row r="1045" spans="1:8">
      <c r="A1045" s="122" t="s">
        <v>19</v>
      </c>
      <c r="B1045" s="4" t="s">
        <v>98</v>
      </c>
      <c r="C1045" s="4" t="s">
        <v>86</v>
      </c>
      <c r="D1045" s="4" t="s">
        <v>27</v>
      </c>
      <c r="E1045" s="4" t="s">
        <v>84</v>
      </c>
      <c r="F1045" s="7">
        <f>SUM(Ведомственная!G30+Ведомственная!G54+Ведомственная!G137)</f>
        <v>1505</v>
      </c>
      <c r="G1045" s="7">
        <f>SUM(Ведомственная!H30+Ведомственная!H54+Ведомственная!H137)</f>
        <v>1505</v>
      </c>
      <c r="H1045" s="7">
        <f>SUM(Ведомственная!I30+Ведомственная!I54+Ведомственная!I137)</f>
        <v>1505</v>
      </c>
    </row>
    <row r="1046" spans="1:8" ht="31.5">
      <c r="A1046" s="122" t="s">
        <v>44</v>
      </c>
      <c r="B1046" s="4" t="s">
        <v>98</v>
      </c>
      <c r="C1046" s="4" t="s">
        <v>81</v>
      </c>
      <c r="D1046" s="4" t="s">
        <v>103</v>
      </c>
      <c r="E1046" s="4" t="s">
        <v>153</v>
      </c>
      <c r="F1046" s="7">
        <f>SUM(Ведомственная!G35)</f>
        <v>0</v>
      </c>
      <c r="G1046" s="7">
        <f>SUM(Ведомственная!H35)</f>
        <v>0</v>
      </c>
      <c r="H1046" s="7">
        <f>SUM(Ведомственная!I35)</f>
        <v>0</v>
      </c>
    </row>
    <row r="1047" spans="1:8" ht="47.25" hidden="1">
      <c r="A1047" s="122" t="s">
        <v>400</v>
      </c>
      <c r="B1047" s="31" t="s">
        <v>401</v>
      </c>
      <c r="C1047" s="4"/>
      <c r="D1047" s="4"/>
      <c r="E1047" s="4"/>
      <c r="F1047" s="7">
        <f>SUM(F1048)</f>
        <v>0</v>
      </c>
      <c r="G1047" s="7">
        <f>SUM(G1048)</f>
        <v>0</v>
      </c>
      <c r="H1047" s="7">
        <f>SUM(H1048)</f>
        <v>0</v>
      </c>
    </row>
    <row r="1048" spans="1:8" ht="31.5" hidden="1">
      <c r="A1048" s="122" t="s">
        <v>208</v>
      </c>
      <c r="B1048" s="31" t="s">
        <v>401</v>
      </c>
      <c r="C1048" s="4" t="s">
        <v>112</v>
      </c>
      <c r="D1048" s="4" t="s">
        <v>10</v>
      </c>
      <c r="E1048" s="4" t="s">
        <v>21</v>
      </c>
      <c r="F1048" s="7"/>
      <c r="G1048" s="7"/>
      <c r="H1048" s="7"/>
    </row>
    <row r="1049" spans="1:8" ht="31.5" hidden="1">
      <c r="A1049" s="122" t="s">
        <v>44</v>
      </c>
      <c r="B1049" s="123" t="s">
        <v>192</v>
      </c>
      <c r="C1049" s="123" t="s">
        <v>81</v>
      </c>
      <c r="D1049" s="123" t="s">
        <v>27</v>
      </c>
      <c r="E1049" s="123" t="s">
        <v>10</v>
      </c>
      <c r="F1049" s="9"/>
      <c r="G1049" s="9"/>
      <c r="H1049" s="9"/>
    </row>
    <row r="1050" spans="1:8" ht="47.25">
      <c r="A1050" s="122" t="s">
        <v>194</v>
      </c>
      <c r="B1050" s="123" t="s">
        <v>440</v>
      </c>
      <c r="C1050" s="123"/>
      <c r="D1050" s="123"/>
      <c r="E1050" s="123"/>
      <c r="F1050" s="9">
        <f>SUM(F1051)</f>
        <v>3</v>
      </c>
      <c r="G1050" s="9">
        <f>SUM(G1051)</f>
        <v>3.1</v>
      </c>
      <c r="H1050" s="9">
        <f>SUM(H1051)</f>
        <v>2.8</v>
      </c>
    </row>
    <row r="1051" spans="1:8">
      <c r="A1051" s="122" t="s">
        <v>80</v>
      </c>
      <c r="B1051" s="123" t="s">
        <v>440</v>
      </c>
      <c r="C1051" s="123" t="s">
        <v>81</v>
      </c>
      <c r="D1051" s="123" t="s">
        <v>27</v>
      </c>
      <c r="E1051" s="123" t="s">
        <v>153</v>
      </c>
      <c r="F1051" s="9">
        <f>SUM(Ведомственная!G84)</f>
        <v>3</v>
      </c>
      <c r="G1051" s="9">
        <f>SUM(Ведомственная!H84)</f>
        <v>3.1</v>
      </c>
      <c r="H1051" s="9">
        <f>SUM(Ведомственная!I84)</f>
        <v>2.8</v>
      </c>
    </row>
    <row r="1052" spans="1:8" ht="31.5">
      <c r="A1052" s="122" t="s">
        <v>210</v>
      </c>
      <c r="B1052" s="123" t="s">
        <v>571</v>
      </c>
      <c r="C1052" s="123"/>
      <c r="D1052" s="123"/>
      <c r="E1052" s="123"/>
      <c r="F1052" s="9">
        <f>SUM(F1053:F1056)</f>
        <v>4595.6000000000004</v>
      </c>
      <c r="G1052" s="9">
        <f>SUM(G1053:G1056)</f>
        <v>4929</v>
      </c>
      <c r="H1052" s="9">
        <f>SUM(H1053:H1056)</f>
        <v>5153.7</v>
      </c>
    </row>
    <row r="1053" spans="1:8" ht="63">
      <c r="A1053" s="2" t="s">
        <v>43</v>
      </c>
      <c r="B1053" s="123" t="s">
        <v>571</v>
      </c>
      <c r="C1053" s="123" t="s">
        <v>79</v>
      </c>
      <c r="D1053" s="123" t="s">
        <v>46</v>
      </c>
      <c r="E1053" s="123" t="s">
        <v>10</v>
      </c>
      <c r="F1053" s="9">
        <f>SUM(Ведомственная!G142)</f>
        <v>4595.6000000000004</v>
      </c>
      <c r="G1053" s="9">
        <f>SUM(Ведомственная!H142)</f>
        <v>4929</v>
      </c>
      <c r="H1053" s="9">
        <f>SUM(Ведомственная!I142)</f>
        <v>5153.7</v>
      </c>
    </row>
    <row r="1054" spans="1:8" ht="31.5">
      <c r="A1054" s="122" t="s">
        <v>44</v>
      </c>
      <c r="B1054" s="123" t="s">
        <v>571</v>
      </c>
      <c r="C1054" s="123" t="s">
        <v>81</v>
      </c>
      <c r="D1054" s="123" t="s">
        <v>46</v>
      </c>
      <c r="E1054" s="123" t="s">
        <v>10</v>
      </c>
      <c r="F1054" s="9">
        <f>SUM(Ведомственная!G143)</f>
        <v>0</v>
      </c>
      <c r="G1054" s="9">
        <f>SUM(Ведомственная!H143)</f>
        <v>0</v>
      </c>
      <c r="H1054" s="9">
        <f>SUM(Ведомственная!I143)</f>
        <v>0</v>
      </c>
    </row>
    <row r="1055" spans="1:8" ht="31.5">
      <c r="A1055" s="122" t="s">
        <v>44</v>
      </c>
      <c r="B1055" s="123" t="s">
        <v>571</v>
      </c>
      <c r="C1055" s="123" t="s">
        <v>81</v>
      </c>
      <c r="D1055" s="123" t="s">
        <v>103</v>
      </c>
      <c r="E1055" s="123" t="s">
        <v>153</v>
      </c>
      <c r="F1055" s="9">
        <f>SUM(Ведомственная!G490)</f>
        <v>0</v>
      </c>
      <c r="G1055" s="9">
        <f>SUM(Ведомственная!H490)</f>
        <v>0</v>
      </c>
      <c r="H1055" s="9">
        <f>SUM(Ведомственная!I490)</f>
        <v>0</v>
      </c>
    </row>
    <row r="1056" spans="1:8">
      <c r="A1056" s="122" t="s">
        <v>19</v>
      </c>
      <c r="B1056" s="123" t="s">
        <v>571</v>
      </c>
      <c r="C1056" s="123" t="s">
        <v>86</v>
      </c>
      <c r="D1056" s="123" t="s">
        <v>46</v>
      </c>
      <c r="E1056" s="123" t="s">
        <v>10</v>
      </c>
      <c r="F1056" s="9">
        <f>SUM(Ведомственная!G144)</f>
        <v>0</v>
      </c>
      <c r="G1056" s="9">
        <f>SUM(Ведомственная!H144)</f>
        <v>0</v>
      </c>
      <c r="H1056" s="9">
        <f>SUM(Ведомственная!I144)</f>
        <v>0</v>
      </c>
    </row>
    <row r="1057" spans="1:8" ht="221.25" customHeight="1">
      <c r="A1057" s="122" t="s">
        <v>442</v>
      </c>
      <c r="B1057" s="123" t="s">
        <v>443</v>
      </c>
      <c r="C1057" s="31"/>
      <c r="D1057" s="123"/>
      <c r="E1057" s="123"/>
      <c r="F1057" s="9">
        <f>SUM(Ведомственная!G76)</f>
        <v>124.2</v>
      </c>
      <c r="G1057" s="9">
        <f>SUM(Ведомственная!H76)</f>
        <v>124.2</v>
      </c>
      <c r="H1057" s="9">
        <f>SUM(Ведомственная!I76)</f>
        <v>124.2</v>
      </c>
    </row>
    <row r="1058" spans="1:8" ht="63">
      <c r="A1058" s="122" t="s">
        <v>43</v>
      </c>
      <c r="B1058" s="123" t="s">
        <v>443</v>
      </c>
      <c r="C1058" s="123" t="s">
        <v>79</v>
      </c>
      <c r="D1058" s="123" t="s">
        <v>27</v>
      </c>
      <c r="E1058" s="123" t="s">
        <v>10</v>
      </c>
      <c r="F1058" s="9">
        <f>SUM(Ведомственная!G77)</f>
        <v>124.2</v>
      </c>
      <c r="G1058" s="9">
        <f>SUM(Ведомственная!H77)</f>
        <v>124.2</v>
      </c>
      <c r="H1058" s="9">
        <f>SUM(Ведомственная!I77)</f>
        <v>124.2</v>
      </c>
    </row>
    <row r="1059" spans="1:8" ht="47.25">
      <c r="A1059" s="122" t="s">
        <v>319</v>
      </c>
      <c r="B1059" s="123" t="s">
        <v>447</v>
      </c>
      <c r="C1059" s="31"/>
      <c r="D1059" s="123"/>
      <c r="E1059" s="123"/>
      <c r="F1059" s="9">
        <f>SUM(F1060:F1061)</f>
        <v>161.30000000000001</v>
      </c>
      <c r="G1059" s="9">
        <f>SUM(G1060:G1061)</f>
        <v>161.30000000000001</v>
      </c>
      <c r="H1059" s="9">
        <f>SUM(H1060:H1061)</f>
        <v>161.30000000000001</v>
      </c>
    </row>
    <row r="1060" spans="1:8" ht="63">
      <c r="A1060" s="122" t="s">
        <v>43</v>
      </c>
      <c r="B1060" s="123" t="s">
        <v>447</v>
      </c>
      <c r="C1060" s="123" t="s">
        <v>79</v>
      </c>
      <c r="D1060" s="123" t="s">
        <v>153</v>
      </c>
      <c r="E1060" s="123" t="s">
        <v>153</v>
      </c>
      <c r="F1060" s="9">
        <f>SUM(Ведомственная!G440)</f>
        <v>151.80000000000001</v>
      </c>
      <c r="G1060" s="9">
        <f>SUM(Ведомственная!H440)</f>
        <v>151.80000000000001</v>
      </c>
      <c r="H1060" s="9">
        <f>SUM(Ведомственная!I440)</f>
        <v>151.80000000000001</v>
      </c>
    </row>
    <row r="1061" spans="1:8">
      <c r="A1061" s="122" t="s">
        <v>80</v>
      </c>
      <c r="B1061" s="123" t="s">
        <v>447</v>
      </c>
      <c r="C1061" s="123" t="s">
        <v>81</v>
      </c>
      <c r="D1061" s="123" t="s">
        <v>153</v>
      </c>
      <c r="E1061" s="123" t="s">
        <v>153</v>
      </c>
      <c r="F1061" s="9">
        <f>SUM(Ведомственная!G441)</f>
        <v>9.5</v>
      </c>
      <c r="G1061" s="9">
        <f>SUM(Ведомственная!H441)</f>
        <v>9.5</v>
      </c>
      <c r="H1061" s="9">
        <f>SUM(Ведомственная!I441)</f>
        <v>9.5</v>
      </c>
    </row>
    <row r="1062" spans="1:8" hidden="1">
      <c r="A1062" s="122"/>
      <c r="B1062" s="123" t="s">
        <v>771</v>
      </c>
      <c r="C1062" s="123"/>
      <c r="D1062" s="123"/>
      <c r="E1062" s="123"/>
      <c r="F1062" s="9">
        <f>SUM(F1063)</f>
        <v>0</v>
      </c>
      <c r="G1062" s="9">
        <f t="shared" ref="G1062:H1062" si="261">SUM(G1063)</f>
        <v>0</v>
      </c>
      <c r="H1062" s="9">
        <f t="shared" si="261"/>
        <v>0</v>
      </c>
    </row>
    <row r="1063" spans="1:8" ht="63" hidden="1">
      <c r="A1063" s="122" t="s">
        <v>43</v>
      </c>
      <c r="B1063" s="123" t="s">
        <v>771</v>
      </c>
      <c r="C1063" s="123" t="s">
        <v>79</v>
      </c>
      <c r="D1063" s="123" t="s">
        <v>27</v>
      </c>
      <c r="E1063" s="123" t="s">
        <v>10</v>
      </c>
      <c r="F1063" s="9">
        <f>SUM(Ведомственная!G80)</f>
        <v>0</v>
      </c>
      <c r="G1063" s="9">
        <f>SUM(Ведомственная!H80)</f>
        <v>0</v>
      </c>
      <c r="H1063" s="9">
        <f>SUM(Ведомственная!I80)</f>
        <v>0</v>
      </c>
    </row>
    <row r="1064" spans="1:8">
      <c r="A1064" s="122" t="s">
        <v>19</v>
      </c>
      <c r="B1064" s="31" t="s">
        <v>390</v>
      </c>
      <c r="C1064" s="123" t="s">
        <v>86</v>
      </c>
      <c r="D1064" s="123" t="s">
        <v>10</v>
      </c>
      <c r="E1064" s="123" t="s">
        <v>21</v>
      </c>
      <c r="F1064" s="9">
        <f>SUM(Ведомственная!G286)</f>
        <v>0</v>
      </c>
      <c r="G1064" s="9">
        <f>SUM(Ведомственная!H286)</f>
        <v>0</v>
      </c>
      <c r="H1064" s="9">
        <f>SUM(Ведомственная!I286)</f>
        <v>0</v>
      </c>
    </row>
    <row r="1065" spans="1:8" ht="78.75" hidden="1">
      <c r="A1065" s="122" t="s">
        <v>694</v>
      </c>
      <c r="B1065" s="31" t="s">
        <v>693</v>
      </c>
      <c r="C1065" s="31"/>
      <c r="D1065" s="37"/>
      <c r="E1065" s="37"/>
      <c r="F1065" s="9" t="e">
        <f>SUM(F1066)</f>
        <v>#REF!</v>
      </c>
      <c r="G1065" s="9">
        <f t="shared" ref="G1065:H1065" si="262">SUM(G1066)</f>
        <v>0</v>
      </c>
      <c r="H1065" s="9">
        <f t="shared" si="262"/>
        <v>0</v>
      </c>
    </row>
    <row r="1066" spans="1:8" ht="63" hidden="1">
      <c r="A1066" s="122" t="s">
        <v>43</v>
      </c>
      <c r="B1066" s="31" t="s">
        <v>693</v>
      </c>
      <c r="C1066" s="31">
        <v>100</v>
      </c>
      <c r="D1066" s="123" t="s">
        <v>24</v>
      </c>
      <c r="E1066" s="123" t="s">
        <v>10</v>
      </c>
      <c r="F1066" s="9" t="e">
        <f>SUM(Ведомственная!#REF!)</f>
        <v>#REF!</v>
      </c>
      <c r="G1066" s="69"/>
      <c r="H1066" s="69"/>
    </row>
    <row r="1067" spans="1:8">
      <c r="A1067" s="70" t="s">
        <v>632</v>
      </c>
      <c r="B1067" s="31"/>
      <c r="C1067" s="123"/>
      <c r="D1067" s="123"/>
      <c r="E1067" s="123"/>
      <c r="F1067" s="9"/>
      <c r="G1067" s="10">
        <v>115000</v>
      </c>
      <c r="H1067" s="10">
        <v>185000</v>
      </c>
    </row>
    <row r="1068" spans="1:8" s="27" customFormat="1" ht="14.25" customHeight="1">
      <c r="A1068" s="23" t="s">
        <v>173</v>
      </c>
      <c r="B1068" s="24"/>
      <c r="C1068" s="24"/>
      <c r="D1068" s="24"/>
      <c r="E1068" s="24"/>
      <c r="F1068" s="26">
        <f>SUM(F9+F15+F25+F111+F118+F129+F133+F137+F154+F160+F167+F171+F185+F190+F209+F258+F267+F289+F302+F311+F325+F346+F368+F392+F396+F529+F538+F551+F556+F561+F564+F574+F786+F884+F945+F949+F953+F968+F971+F979+F985+F1016)+F998+F993+F375+F982+F1067+F1008+F526+F164</f>
        <v>6575084.0000000019</v>
      </c>
      <c r="G1068" s="26">
        <f>SUM(G9+G15+G25+G111+G118+G129+G133+G137+G154+G160+G167+G171+G185+G190+G209+G258+G267+G289+G302+G311+G325+G346+G368+G392+G396+G529+G538+G551+G556+G561+G564+G574+G786+G884+G945+G949+G953+G968+G971+G979+G985+G1016)+G998+G993+G375+G982+G1067+G1008+G526+G164</f>
        <v>6194119.2000000002</v>
      </c>
      <c r="H1068" s="26">
        <f>SUM(H9+H15+H25+H111+H118+H129+H133+H137+H154+H160+H167+H171+H185+H190+H209+H258+H267+H289+H302+H311+H325+H346+H368+H392+H396+H529+H538+H551+H556+H561+H564+H574+H786+H884+H945+H949+H953+H968+H971+H979+H985+H1016)+H998+H993+H375+H982+H1067+H1008+H526+H164</f>
        <v>6289257.7000000011</v>
      </c>
    </row>
    <row r="1069" spans="1:8" hidden="1"/>
    <row r="1070" spans="1:8" hidden="1">
      <c r="F1070" s="59">
        <f>SUM(Ведомственная!G1431)</f>
        <v>6575084.0300000012</v>
      </c>
      <c r="G1070" s="59">
        <f>SUM(Ведомственная!H1431)</f>
        <v>6194119.1999999993</v>
      </c>
      <c r="H1070" s="59">
        <f>SUM(Ведомственная!I1431)</f>
        <v>6289257.6999999993</v>
      </c>
    </row>
    <row r="1071" spans="1:8" hidden="1">
      <c r="F1071" s="59"/>
      <c r="G1071" s="59"/>
      <c r="H1071" s="59"/>
    </row>
    <row r="1072" spans="1:8" hidden="1">
      <c r="F1072" s="90">
        <f>SUM(F1070-F1068)</f>
        <v>2.9999999329447746E-2</v>
      </c>
      <c r="G1072" s="90">
        <f t="shared" ref="G1072:H1072" si="263">SUM(G1070-G1068)</f>
        <v>-9.3132257461547852E-10</v>
      </c>
      <c r="H1072" s="90">
        <f t="shared" si="263"/>
        <v>-1.862645149230957E-9</v>
      </c>
    </row>
    <row r="1073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8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I1445"/>
  <sheetViews>
    <sheetView zoomScale="90" zoomScaleNormal="90" workbookViewId="0">
      <selection activeCell="H5" sqref="H5"/>
    </sheetView>
  </sheetViews>
  <sheetFormatPr defaultRowHeight="15.75" outlineLevelRow="1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7109375" style="21" bestFit="1" customWidth="1"/>
    <col min="7" max="9" width="20.140625" style="18" customWidth="1"/>
    <col min="10" max="16384" width="9.140625" style="8"/>
  </cols>
  <sheetData>
    <row r="1" spans="1:9">
      <c r="A1" s="12"/>
      <c r="F1" s="1"/>
      <c r="H1" s="1" t="s">
        <v>1094</v>
      </c>
    </row>
    <row r="2" spans="1:9">
      <c r="A2" s="16"/>
      <c r="F2" s="1"/>
      <c r="H2" s="1" t="s">
        <v>1093</v>
      </c>
    </row>
    <row r="3" spans="1:9">
      <c r="F3" s="1"/>
      <c r="H3" s="1" t="s">
        <v>0</v>
      </c>
    </row>
    <row r="4" spans="1:9">
      <c r="F4" s="1"/>
      <c r="H4" s="1" t="s">
        <v>1</v>
      </c>
    </row>
    <row r="5" spans="1:9">
      <c r="B5" s="18"/>
      <c r="C5" s="18"/>
      <c r="D5" s="18"/>
      <c r="E5" s="18"/>
      <c r="F5" s="1"/>
      <c r="H5" s="1" t="s">
        <v>1097</v>
      </c>
    </row>
    <row r="6" spans="1:9" ht="36.75" customHeight="1">
      <c r="B6" s="19" t="s">
        <v>891</v>
      </c>
      <c r="C6" s="18"/>
      <c r="D6" s="18"/>
      <c r="E6" s="18"/>
      <c r="F6" s="18"/>
    </row>
    <row r="7" spans="1:9">
      <c r="B7" s="20"/>
      <c r="I7" s="18" t="s">
        <v>428</v>
      </c>
    </row>
    <row r="8" spans="1:9">
      <c r="A8" s="126" t="s">
        <v>2</v>
      </c>
      <c r="B8" s="127" t="s">
        <v>3</v>
      </c>
      <c r="C8" s="127"/>
      <c r="D8" s="127"/>
      <c r="E8" s="127"/>
      <c r="F8" s="127"/>
      <c r="G8" s="128" t="s">
        <v>776</v>
      </c>
      <c r="H8" s="128" t="s">
        <v>896</v>
      </c>
      <c r="I8" s="128" t="s">
        <v>897</v>
      </c>
    </row>
    <row r="9" spans="1:9" ht="63">
      <c r="A9" s="126"/>
      <c r="B9" s="4" t="s">
        <v>4</v>
      </c>
      <c r="C9" s="22" t="s">
        <v>5</v>
      </c>
      <c r="D9" s="22" t="s">
        <v>6</v>
      </c>
      <c r="E9" s="22" t="s">
        <v>7</v>
      </c>
      <c r="F9" s="22" t="s">
        <v>146</v>
      </c>
      <c r="G9" s="129"/>
      <c r="H9" s="129"/>
      <c r="I9" s="130"/>
    </row>
    <row r="10" spans="1:9" s="27" customFormat="1">
      <c r="A10" s="23" t="s">
        <v>75</v>
      </c>
      <c r="B10" s="24" t="s">
        <v>76</v>
      </c>
      <c r="C10" s="25"/>
      <c r="D10" s="25"/>
      <c r="E10" s="25"/>
      <c r="F10" s="25"/>
      <c r="G10" s="26">
        <f>SUM(G11)+G32</f>
        <v>25564.5</v>
      </c>
      <c r="H10" s="26">
        <f t="shared" ref="H10:I10" si="0">SUM(H11)+H32</f>
        <v>24549.599999999999</v>
      </c>
      <c r="I10" s="26">
        <f t="shared" si="0"/>
        <v>24549.599999999999</v>
      </c>
    </row>
    <row r="11" spans="1:9">
      <c r="A11" s="122" t="s">
        <v>77</v>
      </c>
      <c r="B11" s="4"/>
      <c r="C11" s="4" t="s">
        <v>27</v>
      </c>
      <c r="D11" s="4"/>
      <c r="E11" s="4"/>
      <c r="F11" s="4"/>
      <c r="G11" s="7">
        <f>SUM(G12+G20)</f>
        <v>25564.5</v>
      </c>
      <c r="H11" s="7">
        <f>SUM(H12+H20)</f>
        <v>24549.599999999999</v>
      </c>
      <c r="I11" s="7">
        <f>SUM(I12+I20)</f>
        <v>24549.599999999999</v>
      </c>
    </row>
    <row r="12" spans="1:9" ht="47.25">
      <c r="A12" s="122" t="s">
        <v>78</v>
      </c>
      <c r="B12" s="4"/>
      <c r="C12" s="4" t="s">
        <v>27</v>
      </c>
      <c r="D12" s="4" t="s">
        <v>46</v>
      </c>
      <c r="E12" s="4"/>
      <c r="F12" s="4"/>
      <c r="G12" s="7">
        <f>SUM(G13)</f>
        <v>20851.599999999999</v>
      </c>
      <c r="H12" s="7">
        <f>SUM(H13)</f>
        <v>20836.699999999997</v>
      </c>
      <c r="I12" s="7">
        <f>SUM(I13)</f>
        <v>20836.699999999997</v>
      </c>
    </row>
    <row r="13" spans="1:9">
      <c r="A13" s="122" t="s">
        <v>174</v>
      </c>
      <c r="B13" s="4"/>
      <c r="C13" s="4" t="s">
        <v>27</v>
      </c>
      <c r="D13" s="4" t="s">
        <v>46</v>
      </c>
      <c r="E13" s="4" t="s">
        <v>175</v>
      </c>
      <c r="F13" s="4"/>
      <c r="G13" s="7">
        <f>SUM(G14)+G18</f>
        <v>20851.599999999999</v>
      </c>
      <c r="H13" s="7">
        <f>SUM(H14)+H18</f>
        <v>20836.699999999997</v>
      </c>
      <c r="I13" s="7">
        <f>SUM(I14)+I18</f>
        <v>20836.699999999997</v>
      </c>
    </row>
    <row r="14" spans="1:9">
      <c r="A14" s="122" t="s">
        <v>70</v>
      </c>
      <c r="B14" s="4"/>
      <c r="C14" s="4" t="s">
        <v>27</v>
      </c>
      <c r="D14" s="4" t="s">
        <v>46</v>
      </c>
      <c r="E14" s="4" t="s">
        <v>94</v>
      </c>
      <c r="F14" s="4"/>
      <c r="G14" s="7">
        <f>SUM(G15+G16)+G17</f>
        <v>18644</v>
      </c>
      <c r="H14" s="7">
        <f>SUM(H15+H16)+H17</f>
        <v>18629.099999999999</v>
      </c>
      <c r="I14" s="7">
        <f>SUM(I15+I16)+I17</f>
        <v>18629.099999999999</v>
      </c>
    </row>
    <row r="15" spans="1:9" ht="47.25">
      <c r="A15" s="2" t="s">
        <v>43</v>
      </c>
      <c r="B15" s="4"/>
      <c r="C15" s="4" t="s">
        <v>27</v>
      </c>
      <c r="D15" s="4" t="s">
        <v>46</v>
      </c>
      <c r="E15" s="4" t="s">
        <v>94</v>
      </c>
      <c r="F15" s="4" t="s">
        <v>79</v>
      </c>
      <c r="G15" s="7">
        <f>18619.1+14.9</f>
        <v>18634</v>
      </c>
      <c r="H15" s="7">
        <v>18619.099999999999</v>
      </c>
      <c r="I15" s="7">
        <v>18619.099999999999</v>
      </c>
    </row>
    <row r="16" spans="1:9" ht="31.5">
      <c r="A16" s="122" t="s">
        <v>44</v>
      </c>
      <c r="B16" s="4"/>
      <c r="C16" s="4" t="s">
        <v>27</v>
      </c>
      <c r="D16" s="4" t="s">
        <v>46</v>
      </c>
      <c r="E16" s="4" t="s">
        <v>94</v>
      </c>
      <c r="F16" s="4" t="s">
        <v>81</v>
      </c>
      <c r="G16" s="9">
        <v>10</v>
      </c>
      <c r="H16" s="9">
        <v>10</v>
      </c>
      <c r="I16" s="9">
        <v>10</v>
      </c>
    </row>
    <row r="17" spans="1:9">
      <c r="A17" s="122" t="s">
        <v>35</v>
      </c>
      <c r="B17" s="4"/>
      <c r="C17" s="4" t="s">
        <v>27</v>
      </c>
      <c r="D17" s="4" t="s">
        <v>46</v>
      </c>
      <c r="E17" s="4" t="s">
        <v>94</v>
      </c>
      <c r="F17" s="4" t="s">
        <v>89</v>
      </c>
      <c r="G17" s="9"/>
      <c r="H17" s="9"/>
      <c r="I17" s="9"/>
    </row>
    <row r="18" spans="1:9">
      <c r="A18" s="122" t="s">
        <v>82</v>
      </c>
      <c r="B18" s="4"/>
      <c r="C18" s="4" t="s">
        <v>27</v>
      </c>
      <c r="D18" s="4" t="s">
        <v>46</v>
      </c>
      <c r="E18" s="4" t="s">
        <v>95</v>
      </c>
      <c r="F18" s="4"/>
      <c r="G18" s="7">
        <f>SUM(G19)</f>
        <v>2207.6</v>
      </c>
      <c r="H18" s="7">
        <f>SUM(H19)</f>
        <v>2207.6</v>
      </c>
      <c r="I18" s="7">
        <f>SUM(I19)</f>
        <v>2207.6</v>
      </c>
    </row>
    <row r="19" spans="1:9" ht="47.25">
      <c r="A19" s="2" t="s">
        <v>43</v>
      </c>
      <c r="B19" s="4"/>
      <c r="C19" s="4" t="s">
        <v>27</v>
      </c>
      <c r="D19" s="4" t="s">
        <v>46</v>
      </c>
      <c r="E19" s="4" t="s">
        <v>95</v>
      </c>
      <c r="F19" s="4" t="s">
        <v>79</v>
      </c>
      <c r="G19" s="7">
        <v>2207.6</v>
      </c>
      <c r="H19" s="7">
        <v>2207.6</v>
      </c>
      <c r="I19" s="7">
        <v>2207.6</v>
      </c>
    </row>
    <row r="20" spans="1:9">
      <c r="A20" s="122" t="s">
        <v>83</v>
      </c>
      <c r="B20" s="4"/>
      <c r="C20" s="4" t="s">
        <v>27</v>
      </c>
      <c r="D20" s="4" t="s">
        <v>84</v>
      </c>
      <c r="E20" s="4"/>
      <c r="F20" s="4"/>
      <c r="G20" s="7">
        <f>SUM(G21)</f>
        <v>4712.8999999999996</v>
      </c>
      <c r="H20" s="7">
        <f>SUM(H21)</f>
        <v>3712.9</v>
      </c>
      <c r="I20" s="7">
        <f>SUM(I21)</f>
        <v>3712.9</v>
      </c>
    </row>
    <row r="21" spans="1:9">
      <c r="A21" s="122" t="s">
        <v>174</v>
      </c>
      <c r="B21" s="4"/>
      <c r="C21" s="4" t="s">
        <v>27</v>
      </c>
      <c r="D21" s="4" t="s">
        <v>84</v>
      </c>
      <c r="E21" s="4" t="s">
        <v>175</v>
      </c>
      <c r="F21" s="4"/>
      <c r="G21" s="7">
        <f>SUM(G22+G25+G27)</f>
        <v>4712.8999999999996</v>
      </c>
      <c r="H21" s="7">
        <f>SUM(H22+H25+H27)</f>
        <v>3712.9</v>
      </c>
      <c r="I21" s="7">
        <f>SUM(I22+I25+I27)</f>
        <v>3712.9</v>
      </c>
    </row>
    <row r="22" spans="1:9">
      <c r="A22" s="122" t="s">
        <v>85</v>
      </c>
      <c r="B22" s="4"/>
      <c r="C22" s="4" t="s">
        <v>27</v>
      </c>
      <c r="D22" s="4" t="s">
        <v>84</v>
      </c>
      <c r="E22" s="4" t="s">
        <v>96</v>
      </c>
      <c r="F22" s="4"/>
      <c r="G22" s="9">
        <f>SUM(G23:G24)</f>
        <v>332</v>
      </c>
      <c r="H22" s="9">
        <f>SUM(H23:H24)</f>
        <v>225</v>
      </c>
      <c r="I22" s="9">
        <f>SUM(I23:I24)</f>
        <v>225</v>
      </c>
    </row>
    <row r="23" spans="1:9" ht="31.5">
      <c r="A23" s="122" t="s">
        <v>44</v>
      </c>
      <c r="B23" s="4"/>
      <c r="C23" s="4" t="s">
        <v>27</v>
      </c>
      <c r="D23" s="4" t="s">
        <v>84</v>
      </c>
      <c r="E23" s="4" t="s">
        <v>96</v>
      </c>
      <c r="F23" s="4" t="s">
        <v>81</v>
      </c>
      <c r="G23" s="9">
        <v>323</v>
      </c>
      <c r="H23" s="9">
        <v>216</v>
      </c>
      <c r="I23" s="9">
        <v>216</v>
      </c>
    </row>
    <row r="24" spans="1:9">
      <c r="A24" s="122" t="s">
        <v>19</v>
      </c>
      <c r="B24" s="4"/>
      <c r="C24" s="4" t="s">
        <v>27</v>
      </c>
      <c r="D24" s="4" t="s">
        <v>84</v>
      </c>
      <c r="E24" s="4" t="s">
        <v>96</v>
      </c>
      <c r="F24" s="4" t="s">
        <v>86</v>
      </c>
      <c r="G24" s="9">
        <v>9</v>
      </c>
      <c r="H24" s="9">
        <v>9</v>
      </c>
      <c r="I24" s="9">
        <v>9</v>
      </c>
    </row>
    <row r="25" spans="1:9" ht="31.5">
      <c r="A25" s="122" t="s">
        <v>87</v>
      </c>
      <c r="B25" s="4"/>
      <c r="C25" s="4" t="s">
        <v>27</v>
      </c>
      <c r="D25" s="4" t="s">
        <v>84</v>
      </c>
      <c r="E25" s="4" t="s">
        <v>97</v>
      </c>
      <c r="F25" s="4"/>
      <c r="G25" s="9">
        <f>SUM(G26)</f>
        <v>350</v>
      </c>
      <c r="H25" s="9">
        <f>SUM(H26)</f>
        <v>250</v>
      </c>
      <c r="I25" s="9">
        <f>SUM(I26)</f>
        <v>250</v>
      </c>
    </row>
    <row r="26" spans="1:9" ht="31.5">
      <c r="A26" s="122" t="s">
        <v>44</v>
      </c>
      <c r="B26" s="4"/>
      <c r="C26" s="4" t="s">
        <v>27</v>
      </c>
      <c r="D26" s="4" t="s">
        <v>84</v>
      </c>
      <c r="E26" s="4" t="s">
        <v>97</v>
      </c>
      <c r="F26" s="4" t="s">
        <v>81</v>
      </c>
      <c r="G26" s="9">
        <v>350</v>
      </c>
      <c r="H26" s="9">
        <v>250</v>
      </c>
      <c r="I26" s="9">
        <v>250</v>
      </c>
    </row>
    <row r="27" spans="1:9" ht="31.5">
      <c r="A27" s="122" t="s">
        <v>88</v>
      </c>
      <c r="B27" s="4"/>
      <c r="C27" s="4" t="s">
        <v>27</v>
      </c>
      <c r="D27" s="4" t="s">
        <v>84</v>
      </c>
      <c r="E27" s="4" t="s">
        <v>98</v>
      </c>
      <c r="F27" s="4"/>
      <c r="G27" s="7">
        <f>SUM(G28:G30)</f>
        <v>4030.9</v>
      </c>
      <c r="H27" s="7">
        <f>SUM(H28:H30)</f>
        <v>3237.9</v>
      </c>
      <c r="I27" s="7">
        <f>SUM(I28:I30)</f>
        <v>3237.9</v>
      </c>
    </row>
    <row r="28" spans="1:9" ht="28.5" customHeight="1">
      <c r="A28" s="122" t="s">
        <v>44</v>
      </c>
      <c r="B28" s="4"/>
      <c r="C28" s="4" t="s">
        <v>27</v>
      </c>
      <c r="D28" s="4" t="s">
        <v>84</v>
      </c>
      <c r="E28" s="4" t="s">
        <v>98</v>
      </c>
      <c r="F28" s="4" t="s">
        <v>81</v>
      </c>
      <c r="G28" s="7">
        <v>3030.9</v>
      </c>
      <c r="H28" s="7">
        <v>2237.9</v>
      </c>
      <c r="I28" s="7">
        <v>2237.9</v>
      </c>
    </row>
    <row r="29" spans="1:9" ht="21" customHeight="1">
      <c r="A29" s="122" t="s">
        <v>35</v>
      </c>
      <c r="B29" s="4"/>
      <c r="C29" s="4" t="s">
        <v>27</v>
      </c>
      <c r="D29" s="4" t="s">
        <v>84</v>
      </c>
      <c r="E29" s="4" t="s">
        <v>98</v>
      </c>
      <c r="F29" s="4" t="s">
        <v>89</v>
      </c>
      <c r="G29" s="7">
        <v>1000</v>
      </c>
      <c r="H29" s="7">
        <v>1000</v>
      </c>
      <c r="I29" s="7">
        <v>1000</v>
      </c>
    </row>
    <row r="30" spans="1:9" ht="22.5" hidden="1" customHeight="1">
      <c r="A30" s="122" t="s">
        <v>19</v>
      </c>
      <c r="B30" s="4"/>
      <c r="C30" s="4" t="s">
        <v>27</v>
      </c>
      <c r="D30" s="4" t="s">
        <v>84</v>
      </c>
      <c r="E30" s="4" t="s">
        <v>98</v>
      </c>
      <c r="F30" s="4" t="s">
        <v>86</v>
      </c>
      <c r="G30" s="7"/>
      <c r="H30" s="7"/>
      <c r="I30" s="7"/>
    </row>
    <row r="31" spans="1:9" ht="22.5" hidden="1" customHeight="1">
      <c r="A31" s="122" t="s">
        <v>102</v>
      </c>
      <c r="B31" s="4"/>
      <c r="C31" s="4" t="s">
        <v>103</v>
      </c>
      <c r="D31" s="4"/>
      <c r="E31" s="4"/>
      <c r="F31" s="4"/>
      <c r="G31" s="7">
        <f t="shared" ref="G31:I34" si="1">SUM(G32)</f>
        <v>0</v>
      </c>
      <c r="H31" s="7">
        <f t="shared" si="1"/>
        <v>0</v>
      </c>
      <c r="I31" s="7">
        <f t="shared" si="1"/>
        <v>0</v>
      </c>
    </row>
    <row r="32" spans="1:9" ht="22.5" hidden="1" customHeight="1">
      <c r="A32" s="2" t="s">
        <v>700</v>
      </c>
      <c r="B32" s="22"/>
      <c r="C32" s="123" t="s">
        <v>103</v>
      </c>
      <c r="D32" s="123" t="s">
        <v>153</v>
      </c>
      <c r="E32" s="4"/>
      <c r="F32" s="4"/>
      <c r="G32" s="7">
        <f t="shared" si="1"/>
        <v>0</v>
      </c>
      <c r="H32" s="7">
        <f t="shared" si="1"/>
        <v>0</v>
      </c>
      <c r="I32" s="7">
        <f t="shared" si="1"/>
        <v>0</v>
      </c>
    </row>
    <row r="33" spans="1:9" ht="22.5" hidden="1" customHeight="1">
      <c r="A33" s="122" t="s">
        <v>174</v>
      </c>
      <c r="B33" s="4"/>
      <c r="C33" s="123" t="s">
        <v>103</v>
      </c>
      <c r="D33" s="123" t="s">
        <v>153</v>
      </c>
      <c r="E33" s="4" t="s">
        <v>175</v>
      </c>
      <c r="F33" s="4"/>
      <c r="G33" s="7">
        <f t="shared" si="1"/>
        <v>0</v>
      </c>
      <c r="H33" s="7">
        <f t="shared" si="1"/>
        <v>0</v>
      </c>
      <c r="I33" s="7">
        <f t="shared" si="1"/>
        <v>0</v>
      </c>
    </row>
    <row r="34" spans="1:9" ht="31.5" hidden="1" customHeight="1">
      <c r="A34" s="122" t="s">
        <v>88</v>
      </c>
      <c r="B34" s="4"/>
      <c r="C34" s="123" t="s">
        <v>103</v>
      </c>
      <c r="D34" s="123" t="s">
        <v>153</v>
      </c>
      <c r="E34" s="4" t="s">
        <v>98</v>
      </c>
      <c r="F34" s="4"/>
      <c r="G34" s="7">
        <f t="shared" si="1"/>
        <v>0</v>
      </c>
      <c r="H34" s="7">
        <f t="shared" si="1"/>
        <v>0</v>
      </c>
      <c r="I34" s="7">
        <f t="shared" si="1"/>
        <v>0</v>
      </c>
    </row>
    <row r="35" spans="1:9" ht="29.25" hidden="1" customHeight="1">
      <c r="A35" s="122" t="s">
        <v>44</v>
      </c>
      <c r="B35" s="4"/>
      <c r="C35" s="123" t="s">
        <v>103</v>
      </c>
      <c r="D35" s="123" t="s">
        <v>153</v>
      </c>
      <c r="E35" s="4" t="s">
        <v>98</v>
      </c>
      <c r="F35" s="4" t="s">
        <v>81</v>
      </c>
      <c r="G35" s="7"/>
      <c r="H35" s="7"/>
      <c r="I35" s="7"/>
    </row>
    <row r="36" spans="1:9" s="27" customFormat="1">
      <c r="A36" s="23" t="s">
        <v>90</v>
      </c>
      <c r="B36" s="24" t="s">
        <v>91</v>
      </c>
      <c r="C36" s="24"/>
      <c r="D36" s="24"/>
      <c r="E36" s="24"/>
      <c r="F36" s="24"/>
      <c r="G36" s="26">
        <f>SUM(G37)</f>
        <v>9539.4000000000015</v>
      </c>
      <c r="H36" s="26">
        <f>SUM(H37)</f>
        <v>8442.6</v>
      </c>
      <c r="I36" s="26">
        <f>SUM(I37)</f>
        <v>9539.4000000000015</v>
      </c>
    </row>
    <row r="37" spans="1:9">
      <c r="A37" s="122" t="s">
        <v>77</v>
      </c>
      <c r="B37" s="4"/>
      <c r="C37" s="4" t="s">
        <v>27</v>
      </c>
      <c r="D37" s="4"/>
      <c r="E37" s="4"/>
      <c r="F37" s="4"/>
      <c r="G37" s="7">
        <f>SUM(G38)+G45</f>
        <v>9539.4000000000015</v>
      </c>
      <c r="H37" s="7">
        <f>SUM(H38)+H45</f>
        <v>8442.6</v>
      </c>
      <c r="I37" s="7">
        <f>SUM(I38)+I45</f>
        <v>9539.4000000000015</v>
      </c>
    </row>
    <row r="38" spans="1:9" ht="31.5">
      <c r="A38" s="122" t="s">
        <v>92</v>
      </c>
      <c r="B38" s="4"/>
      <c r="C38" s="4" t="s">
        <v>27</v>
      </c>
      <c r="D38" s="4" t="s">
        <v>68</v>
      </c>
      <c r="E38" s="4"/>
      <c r="F38" s="4"/>
      <c r="G38" s="7">
        <f>SUM(G39)</f>
        <v>9133.4000000000015</v>
      </c>
      <c r="H38" s="7">
        <f>SUM(H39)</f>
        <v>8333.2000000000007</v>
      </c>
      <c r="I38" s="7">
        <f>SUM(I39)</f>
        <v>9133.4000000000015</v>
      </c>
    </row>
    <row r="39" spans="1:9">
      <c r="A39" s="122" t="s">
        <v>174</v>
      </c>
      <c r="B39" s="4"/>
      <c r="C39" s="4" t="s">
        <v>27</v>
      </c>
      <c r="D39" s="4" t="s">
        <v>68</v>
      </c>
      <c r="E39" s="4" t="s">
        <v>175</v>
      </c>
      <c r="F39" s="4"/>
      <c r="G39" s="7">
        <f>SUM(G40+G43)</f>
        <v>9133.4000000000015</v>
      </c>
      <c r="H39" s="7">
        <f>SUM(H40+H43)</f>
        <v>8333.2000000000007</v>
      </c>
      <c r="I39" s="7">
        <f>SUM(I40+I43)</f>
        <v>9133.4000000000015</v>
      </c>
    </row>
    <row r="40" spans="1:9" ht="31.5">
      <c r="A40" s="122" t="s">
        <v>176</v>
      </c>
      <c r="B40" s="4"/>
      <c r="C40" s="4" t="s">
        <v>27</v>
      </c>
      <c r="D40" s="4" t="s">
        <v>68</v>
      </c>
      <c r="E40" s="4" t="s">
        <v>99</v>
      </c>
      <c r="F40" s="4"/>
      <c r="G40" s="7">
        <f>SUM(G41:G42)</f>
        <v>6439.4000000000005</v>
      </c>
      <c r="H40" s="7">
        <f>SUM(H41:H42)</f>
        <v>5741.8</v>
      </c>
      <c r="I40" s="7">
        <f>SUM(I41:I42)</f>
        <v>6439.4000000000005</v>
      </c>
    </row>
    <row r="41" spans="1:9" ht="47.25">
      <c r="A41" s="2" t="s">
        <v>43</v>
      </c>
      <c r="B41" s="4"/>
      <c r="C41" s="4" t="s">
        <v>27</v>
      </c>
      <c r="D41" s="4" t="s">
        <v>68</v>
      </c>
      <c r="E41" s="4" t="s">
        <v>99</v>
      </c>
      <c r="F41" s="4" t="s">
        <v>79</v>
      </c>
      <c r="G41" s="7">
        <v>6423.6</v>
      </c>
      <c r="H41" s="7">
        <v>5741.8</v>
      </c>
      <c r="I41" s="7">
        <v>6423.6</v>
      </c>
    </row>
    <row r="42" spans="1:9" ht="31.5">
      <c r="A42" s="122" t="s">
        <v>44</v>
      </c>
      <c r="B42" s="4"/>
      <c r="C42" s="4" t="s">
        <v>27</v>
      </c>
      <c r="D42" s="4" t="s">
        <v>68</v>
      </c>
      <c r="E42" s="4" t="s">
        <v>99</v>
      </c>
      <c r="F42" s="4" t="s">
        <v>81</v>
      </c>
      <c r="G42" s="9">
        <v>15.8</v>
      </c>
      <c r="H42" s="9"/>
      <c r="I42" s="9">
        <v>15.8</v>
      </c>
    </row>
    <row r="43" spans="1:9" ht="31.5">
      <c r="A43" s="122" t="s">
        <v>93</v>
      </c>
      <c r="B43" s="4"/>
      <c r="C43" s="4" t="s">
        <v>27</v>
      </c>
      <c r="D43" s="4" t="s">
        <v>68</v>
      </c>
      <c r="E43" s="4" t="s">
        <v>100</v>
      </c>
      <c r="F43" s="4"/>
      <c r="G43" s="7">
        <f>SUM(G44)</f>
        <v>2694</v>
      </c>
      <c r="H43" s="7">
        <f>SUM(H44)</f>
        <v>2591.4</v>
      </c>
      <c r="I43" s="7">
        <f>SUM(I44)</f>
        <v>2694</v>
      </c>
    </row>
    <row r="44" spans="1:9" ht="47.25">
      <c r="A44" s="2" t="s">
        <v>43</v>
      </c>
      <c r="B44" s="4"/>
      <c r="C44" s="4" t="s">
        <v>27</v>
      </c>
      <c r="D44" s="4" t="s">
        <v>68</v>
      </c>
      <c r="E44" s="4" t="s">
        <v>100</v>
      </c>
      <c r="F44" s="4" t="s">
        <v>79</v>
      </c>
      <c r="G44" s="7">
        <v>2694</v>
      </c>
      <c r="H44" s="7">
        <v>2591.4</v>
      </c>
      <c r="I44" s="7">
        <v>2694</v>
      </c>
    </row>
    <row r="45" spans="1:9">
      <c r="A45" s="122" t="s">
        <v>83</v>
      </c>
      <c r="B45" s="4"/>
      <c r="C45" s="4" t="s">
        <v>27</v>
      </c>
      <c r="D45" s="4" t="s">
        <v>84</v>
      </c>
      <c r="E45" s="4"/>
      <c r="F45" s="4"/>
      <c r="G45" s="7">
        <f>SUM(G46)</f>
        <v>406</v>
      </c>
      <c r="H45" s="7">
        <f>SUM(H46)</f>
        <v>109.4</v>
      </c>
      <c r="I45" s="7">
        <f>SUM(I46)</f>
        <v>406</v>
      </c>
    </row>
    <row r="46" spans="1:9">
      <c r="A46" s="122" t="s">
        <v>174</v>
      </c>
      <c r="B46" s="4"/>
      <c r="C46" s="4" t="s">
        <v>27</v>
      </c>
      <c r="D46" s="4" t="s">
        <v>84</v>
      </c>
      <c r="E46" s="4" t="s">
        <v>175</v>
      </c>
      <c r="F46" s="4"/>
      <c r="G46" s="7">
        <f>SUM(G47+G50+G52)</f>
        <v>406</v>
      </c>
      <c r="H46" s="7">
        <f>SUM(H47+H50+H52)</f>
        <v>109.4</v>
      </c>
      <c r="I46" s="7">
        <f>SUM(I47+I50+I52)</f>
        <v>406</v>
      </c>
    </row>
    <row r="47" spans="1:9">
      <c r="A47" s="122" t="s">
        <v>85</v>
      </c>
      <c r="B47" s="4"/>
      <c r="C47" s="4" t="s">
        <v>27</v>
      </c>
      <c r="D47" s="4" t="s">
        <v>84</v>
      </c>
      <c r="E47" s="4" t="s">
        <v>96</v>
      </c>
      <c r="F47" s="4"/>
      <c r="G47" s="9">
        <f>SUM(G48:G49)</f>
        <v>92.100000000000009</v>
      </c>
      <c r="H47" s="9">
        <f>SUM(H48:H49)</f>
        <v>1.7</v>
      </c>
      <c r="I47" s="9">
        <f>SUM(I48:I49)</f>
        <v>111.7</v>
      </c>
    </row>
    <row r="48" spans="1:9" ht="31.5">
      <c r="A48" s="122" t="s">
        <v>44</v>
      </c>
      <c r="B48" s="4"/>
      <c r="C48" s="4" t="s">
        <v>27</v>
      </c>
      <c r="D48" s="4" t="s">
        <v>84</v>
      </c>
      <c r="E48" s="4" t="s">
        <v>96</v>
      </c>
      <c r="F48" s="4" t="s">
        <v>81</v>
      </c>
      <c r="G48" s="9">
        <v>90.4</v>
      </c>
      <c r="H48" s="9">
        <v>0</v>
      </c>
      <c r="I48" s="9">
        <v>110</v>
      </c>
    </row>
    <row r="49" spans="1:9">
      <c r="A49" s="122" t="s">
        <v>19</v>
      </c>
      <c r="B49" s="4"/>
      <c r="C49" s="4" t="s">
        <v>27</v>
      </c>
      <c r="D49" s="4" t="s">
        <v>84</v>
      </c>
      <c r="E49" s="4" t="s">
        <v>96</v>
      </c>
      <c r="F49" s="4" t="s">
        <v>86</v>
      </c>
      <c r="G49" s="9">
        <v>1.7</v>
      </c>
      <c r="H49" s="9">
        <v>1.7</v>
      </c>
      <c r="I49" s="9">
        <v>1.7</v>
      </c>
    </row>
    <row r="50" spans="1:9" ht="31.5">
      <c r="A50" s="122" t="s">
        <v>87</v>
      </c>
      <c r="B50" s="4"/>
      <c r="C50" s="4" t="s">
        <v>27</v>
      </c>
      <c r="D50" s="4" t="s">
        <v>84</v>
      </c>
      <c r="E50" s="4" t="s">
        <v>97</v>
      </c>
      <c r="F50" s="4"/>
      <c r="G50" s="9">
        <f>SUM(G51)</f>
        <v>142.1</v>
      </c>
      <c r="H50" s="9">
        <f>SUM(H51)</f>
        <v>102.7</v>
      </c>
      <c r="I50" s="9">
        <f>SUM(I51)</f>
        <v>102.7</v>
      </c>
    </row>
    <row r="51" spans="1:9" ht="31.5">
      <c r="A51" s="122" t="s">
        <v>44</v>
      </c>
      <c r="B51" s="4"/>
      <c r="C51" s="4" t="s">
        <v>27</v>
      </c>
      <c r="D51" s="4" t="s">
        <v>84</v>
      </c>
      <c r="E51" s="4" t="s">
        <v>97</v>
      </c>
      <c r="F51" s="4" t="s">
        <v>81</v>
      </c>
      <c r="G51" s="7">
        <v>142.1</v>
      </c>
      <c r="H51" s="7">
        <v>102.7</v>
      </c>
      <c r="I51" s="7">
        <v>102.7</v>
      </c>
    </row>
    <row r="52" spans="1:9" ht="31.5">
      <c r="A52" s="122" t="s">
        <v>88</v>
      </c>
      <c r="B52" s="4"/>
      <c r="C52" s="4" t="s">
        <v>27</v>
      </c>
      <c r="D52" s="4" t="s">
        <v>84</v>
      </c>
      <c r="E52" s="4" t="s">
        <v>98</v>
      </c>
      <c r="F52" s="4"/>
      <c r="G52" s="7">
        <f>SUM(G53:G54)</f>
        <v>171.8</v>
      </c>
      <c r="H52" s="7">
        <f>SUM(H53:H54)</f>
        <v>5</v>
      </c>
      <c r="I52" s="7">
        <f>SUM(I53:I54)</f>
        <v>191.6</v>
      </c>
    </row>
    <row r="53" spans="1:9" ht="31.5">
      <c r="A53" s="122" t="s">
        <v>44</v>
      </c>
      <c r="B53" s="4"/>
      <c r="C53" s="4" t="s">
        <v>27</v>
      </c>
      <c r="D53" s="4" t="s">
        <v>84</v>
      </c>
      <c r="E53" s="4" t="s">
        <v>98</v>
      </c>
      <c r="F53" s="4" t="s">
        <v>81</v>
      </c>
      <c r="G53" s="7">
        <v>166.8</v>
      </c>
      <c r="H53" s="7">
        <v>0</v>
      </c>
      <c r="I53" s="7">
        <v>186.6</v>
      </c>
    </row>
    <row r="54" spans="1:9">
      <c r="A54" s="122" t="s">
        <v>19</v>
      </c>
      <c r="B54" s="4"/>
      <c r="C54" s="4" t="s">
        <v>27</v>
      </c>
      <c r="D54" s="4" t="s">
        <v>84</v>
      </c>
      <c r="E54" s="4" t="s">
        <v>98</v>
      </c>
      <c r="F54" s="4" t="s">
        <v>86</v>
      </c>
      <c r="G54" s="7">
        <v>5</v>
      </c>
      <c r="H54" s="7">
        <v>5</v>
      </c>
      <c r="I54" s="7">
        <v>5</v>
      </c>
    </row>
    <row r="55" spans="1:9" s="27" customFormat="1">
      <c r="A55" s="23" t="s">
        <v>186</v>
      </c>
      <c r="B55" s="25">
        <v>283</v>
      </c>
      <c r="C55" s="29"/>
      <c r="D55" s="29"/>
      <c r="E55" s="29"/>
      <c r="F55" s="29"/>
      <c r="G55" s="30">
        <f>SUM(G56+G138+G177+G442+G506)+G287+G527+G495+G460</f>
        <v>1532668.9000000001</v>
      </c>
      <c r="H55" s="30">
        <f>SUM(H56+H138+H177+H442+H506)+H287+H527+H495+H460</f>
        <v>1204936.8999999999</v>
      </c>
      <c r="I55" s="30">
        <f>SUM(I56+I138+I177+I442+I506)+I287+I527+I495+I460</f>
        <v>1155561.2999999998</v>
      </c>
    </row>
    <row r="56" spans="1:9">
      <c r="A56" s="122" t="s">
        <v>77</v>
      </c>
      <c r="B56" s="22"/>
      <c r="C56" s="123" t="s">
        <v>27</v>
      </c>
      <c r="D56" s="123"/>
      <c r="E56" s="123"/>
      <c r="F56" s="31"/>
      <c r="G56" s="9">
        <f>SUM(G57+G61)+G81+G89+G85</f>
        <v>223305.60000000003</v>
      </c>
      <c r="H56" s="9">
        <f>SUM(H57+H61)+H81+H89+H85</f>
        <v>206289.30000000002</v>
      </c>
      <c r="I56" s="9">
        <f>SUM(I57+I61)+I81+I89+I85</f>
        <v>235222.90000000002</v>
      </c>
    </row>
    <row r="57" spans="1:9" ht="31.5">
      <c r="A57" s="122" t="s">
        <v>149</v>
      </c>
      <c r="B57" s="22"/>
      <c r="C57" s="123" t="s">
        <v>27</v>
      </c>
      <c r="D57" s="123" t="s">
        <v>36</v>
      </c>
      <c r="E57" s="123"/>
      <c r="F57" s="31"/>
      <c r="G57" s="9">
        <f t="shared" ref="G57:I59" si="2">SUM(G58)</f>
        <v>6409.2</v>
      </c>
      <c r="H57" s="9">
        <f t="shared" si="2"/>
        <v>3925.5</v>
      </c>
      <c r="I57" s="9">
        <f t="shared" si="2"/>
        <v>3925.5</v>
      </c>
    </row>
    <row r="58" spans="1:9" ht="31.5">
      <c r="A58" s="122" t="s">
        <v>837</v>
      </c>
      <c r="B58" s="22"/>
      <c r="C58" s="123" t="s">
        <v>27</v>
      </c>
      <c r="D58" s="123" t="s">
        <v>36</v>
      </c>
      <c r="E58" s="31" t="s">
        <v>187</v>
      </c>
      <c r="F58" s="31"/>
      <c r="G58" s="9">
        <f t="shared" si="2"/>
        <v>6409.2</v>
      </c>
      <c r="H58" s="9">
        <f t="shared" si="2"/>
        <v>3925.5</v>
      </c>
      <c r="I58" s="9">
        <f t="shared" si="2"/>
        <v>3925.5</v>
      </c>
    </row>
    <row r="59" spans="1:9">
      <c r="A59" s="122" t="s">
        <v>188</v>
      </c>
      <c r="B59" s="22"/>
      <c r="C59" s="123" t="s">
        <v>27</v>
      </c>
      <c r="D59" s="123" t="s">
        <v>36</v>
      </c>
      <c r="E59" s="123" t="s">
        <v>189</v>
      </c>
      <c r="F59" s="123"/>
      <c r="G59" s="9">
        <f t="shared" si="2"/>
        <v>6409.2</v>
      </c>
      <c r="H59" s="9">
        <f t="shared" si="2"/>
        <v>3925.5</v>
      </c>
      <c r="I59" s="9">
        <f t="shared" si="2"/>
        <v>3925.5</v>
      </c>
    </row>
    <row r="60" spans="1:9" ht="47.25">
      <c r="A60" s="2" t="s">
        <v>43</v>
      </c>
      <c r="B60" s="22"/>
      <c r="C60" s="123" t="s">
        <v>27</v>
      </c>
      <c r="D60" s="123" t="s">
        <v>36</v>
      </c>
      <c r="E60" s="123" t="s">
        <v>189</v>
      </c>
      <c r="F60" s="123" t="s">
        <v>79</v>
      </c>
      <c r="G60" s="9">
        <f>3925.5+2483.7</f>
        <v>6409.2</v>
      </c>
      <c r="H60" s="9">
        <v>3925.5</v>
      </c>
      <c r="I60" s="9">
        <v>3925.5</v>
      </c>
    </row>
    <row r="61" spans="1:9" ht="31.5">
      <c r="A61" s="122" t="s">
        <v>228</v>
      </c>
      <c r="B61" s="22"/>
      <c r="C61" s="123" t="s">
        <v>27</v>
      </c>
      <c r="D61" s="123" t="s">
        <v>10</v>
      </c>
      <c r="E61" s="31"/>
      <c r="F61" s="31"/>
      <c r="G61" s="9">
        <f>SUM(G66)+G62+G75+G71</f>
        <v>168810.90000000002</v>
      </c>
      <c r="H61" s="9">
        <f>SUM(H66)+H62+H75+H71</f>
        <v>167675.80000000002</v>
      </c>
      <c r="I61" s="9">
        <f>SUM(I66)+I62+I75+I71</f>
        <v>167675.80000000002</v>
      </c>
    </row>
    <row r="62" spans="1:9" ht="31.5">
      <c r="A62" s="122" t="s">
        <v>498</v>
      </c>
      <c r="B62" s="31"/>
      <c r="C62" s="123" t="s">
        <v>27</v>
      </c>
      <c r="D62" s="123" t="s">
        <v>10</v>
      </c>
      <c r="E62" s="123" t="s">
        <v>195</v>
      </c>
      <c r="F62" s="31"/>
      <c r="G62" s="9">
        <f>SUM(G63)</f>
        <v>731.90000000000009</v>
      </c>
      <c r="H62" s="9">
        <f>SUM(H63)</f>
        <v>731.90000000000009</v>
      </c>
      <c r="I62" s="9">
        <f>SUM(I63)</f>
        <v>731.90000000000009</v>
      </c>
    </row>
    <row r="63" spans="1:9">
      <c r="A63" s="122" t="s">
        <v>439</v>
      </c>
      <c r="B63" s="31"/>
      <c r="C63" s="123" t="s">
        <v>27</v>
      </c>
      <c r="D63" s="123" t="s">
        <v>10</v>
      </c>
      <c r="E63" s="31" t="s">
        <v>719</v>
      </c>
      <c r="F63" s="31"/>
      <c r="G63" s="9">
        <f>SUM(G64:G65)</f>
        <v>731.90000000000009</v>
      </c>
      <c r="H63" s="9">
        <f>SUM(H64:H65)</f>
        <v>731.90000000000009</v>
      </c>
      <c r="I63" s="9">
        <f>SUM(I64:I65)</f>
        <v>731.90000000000009</v>
      </c>
    </row>
    <row r="64" spans="1:9" ht="47.25">
      <c r="A64" s="2" t="s">
        <v>43</v>
      </c>
      <c r="B64" s="31"/>
      <c r="C64" s="123" t="s">
        <v>27</v>
      </c>
      <c r="D64" s="123" t="s">
        <v>10</v>
      </c>
      <c r="E64" s="31" t="s">
        <v>719</v>
      </c>
      <c r="F64" s="31">
        <v>100</v>
      </c>
      <c r="G64" s="9">
        <v>587.70000000000005</v>
      </c>
      <c r="H64" s="9">
        <v>587.70000000000005</v>
      </c>
      <c r="I64" s="9">
        <v>587.70000000000005</v>
      </c>
    </row>
    <row r="65" spans="1:9" ht="31.5">
      <c r="A65" s="122" t="s">
        <v>44</v>
      </c>
      <c r="B65" s="31"/>
      <c r="C65" s="123" t="s">
        <v>27</v>
      </c>
      <c r="D65" s="123" t="s">
        <v>10</v>
      </c>
      <c r="E65" s="31" t="s">
        <v>719</v>
      </c>
      <c r="F65" s="123" t="s">
        <v>81</v>
      </c>
      <c r="G65" s="9">
        <v>144.19999999999999</v>
      </c>
      <c r="H65" s="9">
        <v>144.19999999999999</v>
      </c>
      <c r="I65" s="9">
        <v>144.19999999999999</v>
      </c>
    </row>
    <row r="66" spans="1:9" ht="31.5">
      <c r="A66" s="122" t="s">
        <v>778</v>
      </c>
      <c r="B66" s="22"/>
      <c r="C66" s="123" t="s">
        <v>27</v>
      </c>
      <c r="D66" s="123" t="s">
        <v>10</v>
      </c>
      <c r="E66" s="31" t="s">
        <v>187</v>
      </c>
      <c r="F66" s="31"/>
      <c r="G66" s="9">
        <f>SUM(G67)</f>
        <v>163564.70000000001</v>
      </c>
      <c r="H66" s="9">
        <f>SUM(H67)</f>
        <v>162429.6</v>
      </c>
      <c r="I66" s="9">
        <f>SUM(I67)</f>
        <v>162429.6</v>
      </c>
    </row>
    <row r="67" spans="1:9">
      <c r="A67" s="122" t="s">
        <v>70</v>
      </c>
      <c r="B67" s="22"/>
      <c r="C67" s="123" t="s">
        <v>27</v>
      </c>
      <c r="D67" s="123" t="s">
        <v>10</v>
      </c>
      <c r="E67" s="123" t="s">
        <v>191</v>
      </c>
      <c r="F67" s="123"/>
      <c r="G67" s="9">
        <f>SUM(G68:G70)</f>
        <v>163564.70000000001</v>
      </c>
      <c r="H67" s="9">
        <f>SUM(H68:H70)</f>
        <v>162429.6</v>
      </c>
      <c r="I67" s="9">
        <f>SUM(I68:I70)</f>
        <v>162429.6</v>
      </c>
    </row>
    <row r="68" spans="1:9" ht="47.25">
      <c r="A68" s="2" t="s">
        <v>43</v>
      </c>
      <c r="B68" s="22"/>
      <c r="C68" s="123" t="s">
        <v>27</v>
      </c>
      <c r="D68" s="123" t="s">
        <v>10</v>
      </c>
      <c r="E68" s="123" t="s">
        <v>191</v>
      </c>
      <c r="F68" s="123" t="s">
        <v>79</v>
      </c>
      <c r="G68" s="9">
        <v>163532.90000000002</v>
      </c>
      <c r="H68" s="9">
        <f>157331.5+5000</f>
        <v>162331.5</v>
      </c>
      <c r="I68" s="9">
        <v>162331.5</v>
      </c>
    </row>
    <row r="69" spans="1:9" ht="29.25" customHeight="1">
      <c r="A69" s="122" t="s">
        <v>44</v>
      </c>
      <c r="B69" s="22"/>
      <c r="C69" s="123" t="s">
        <v>27</v>
      </c>
      <c r="D69" s="123" t="s">
        <v>10</v>
      </c>
      <c r="E69" s="123" t="s">
        <v>191</v>
      </c>
      <c r="F69" s="123" t="s">
        <v>81</v>
      </c>
      <c r="G69" s="9">
        <f>98.1-68.1</f>
        <v>30</v>
      </c>
      <c r="H69" s="9">
        <v>98.1</v>
      </c>
      <c r="I69" s="9">
        <v>98.1</v>
      </c>
    </row>
    <row r="70" spans="1:9" ht="27.75" customHeight="1">
      <c r="A70" s="122" t="s">
        <v>35</v>
      </c>
      <c r="B70" s="22"/>
      <c r="C70" s="123" t="s">
        <v>27</v>
      </c>
      <c r="D70" s="123" t="s">
        <v>10</v>
      </c>
      <c r="E70" s="123" t="s">
        <v>191</v>
      </c>
      <c r="F70" s="123" t="s">
        <v>89</v>
      </c>
      <c r="G70" s="9">
        <v>1.8</v>
      </c>
      <c r="H70" s="9"/>
      <c r="I70" s="9"/>
    </row>
    <row r="71" spans="1:9" ht="31.5">
      <c r="A71" s="122" t="s">
        <v>788</v>
      </c>
      <c r="B71" s="22"/>
      <c r="C71" s="123" t="s">
        <v>27</v>
      </c>
      <c r="D71" s="123" t="s">
        <v>10</v>
      </c>
      <c r="E71" s="123" t="s">
        <v>784</v>
      </c>
      <c r="F71" s="123"/>
      <c r="G71" s="9">
        <f>SUM(G72)</f>
        <v>4390.1000000000004</v>
      </c>
      <c r="H71" s="9">
        <f>SUM(H72)</f>
        <v>4390.1000000000004</v>
      </c>
      <c r="I71" s="9">
        <f>SUM(I72)</f>
        <v>4390.1000000000004</v>
      </c>
    </row>
    <row r="72" spans="1:9" ht="31.5">
      <c r="A72" s="122" t="s">
        <v>441</v>
      </c>
      <c r="B72" s="22"/>
      <c r="C72" s="123" t="s">
        <v>27</v>
      </c>
      <c r="D72" s="123" t="s">
        <v>10</v>
      </c>
      <c r="E72" s="123" t="s">
        <v>785</v>
      </c>
      <c r="F72" s="123"/>
      <c r="G72" s="9">
        <f>SUM(G73:G74)</f>
        <v>4390.1000000000004</v>
      </c>
      <c r="H72" s="9">
        <f>SUM(H73:H74)</f>
        <v>4390.1000000000004</v>
      </c>
      <c r="I72" s="9">
        <f>SUM(I73:I74)</f>
        <v>4390.1000000000004</v>
      </c>
    </row>
    <row r="73" spans="1:9" ht="47.25">
      <c r="A73" s="2" t="s">
        <v>43</v>
      </c>
      <c r="B73" s="22"/>
      <c r="C73" s="123" t="s">
        <v>27</v>
      </c>
      <c r="D73" s="123" t="s">
        <v>10</v>
      </c>
      <c r="E73" s="123" t="s">
        <v>785</v>
      </c>
      <c r="F73" s="31">
        <v>100</v>
      </c>
      <c r="G73" s="9">
        <v>3818.3</v>
      </c>
      <c r="H73" s="9">
        <v>3818.3</v>
      </c>
      <c r="I73" s="9">
        <v>3818.3</v>
      </c>
    </row>
    <row r="74" spans="1:9" ht="31.5">
      <c r="A74" s="122" t="s">
        <v>44</v>
      </c>
      <c r="B74" s="22"/>
      <c r="C74" s="123" t="s">
        <v>27</v>
      </c>
      <c r="D74" s="123" t="s">
        <v>10</v>
      </c>
      <c r="E74" s="123" t="s">
        <v>785</v>
      </c>
      <c r="F74" s="123" t="s">
        <v>81</v>
      </c>
      <c r="G74" s="9">
        <v>571.79999999999995</v>
      </c>
      <c r="H74" s="9">
        <v>571.79999999999995</v>
      </c>
      <c r="I74" s="9">
        <v>571.79999999999995</v>
      </c>
    </row>
    <row r="75" spans="1:9">
      <c r="A75" s="122" t="s">
        <v>174</v>
      </c>
      <c r="B75" s="22"/>
      <c r="C75" s="123" t="s">
        <v>27</v>
      </c>
      <c r="D75" s="123" t="s">
        <v>10</v>
      </c>
      <c r="E75" s="123" t="s">
        <v>175</v>
      </c>
      <c r="F75" s="123"/>
      <c r="G75" s="9">
        <f>SUM(G76)+G79</f>
        <v>124.2</v>
      </c>
      <c r="H75" s="9">
        <f t="shared" ref="H75:I75" si="3">SUM(H76)+H79</f>
        <v>124.2</v>
      </c>
      <c r="I75" s="9">
        <f t="shared" si="3"/>
        <v>124.2</v>
      </c>
    </row>
    <row r="76" spans="1:9" ht="189.75" customHeight="1">
      <c r="A76" s="122" t="s">
        <v>442</v>
      </c>
      <c r="B76" s="22"/>
      <c r="C76" s="123" t="s">
        <v>27</v>
      </c>
      <c r="D76" s="123" t="s">
        <v>10</v>
      </c>
      <c r="E76" s="123" t="s">
        <v>443</v>
      </c>
      <c r="F76" s="31"/>
      <c r="G76" s="9">
        <f>SUM(G77:G78)</f>
        <v>124.2</v>
      </c>
      <c r="H76" s="9">
        <f>SUM(H77:H78)</f>
        <v>124.2</v>
      </c>
      <c r="I76" s="9">
        <f>SUM(I77:I78)</f>
        <v>124.2</v>
      </c>
    </row>
    <row r="77" spans="1:9" ht="47.25">
      <c r="A77" s="2" t="s">
        <v>43</v>
      </c>
      <c r="B77" s="22"/>
      <c r="C77" s="123" t="s">
        <v>27</v>
      </c>
      <c r="D77" s="123" t="s">
        <v>10</v>
      </c>
      <c r="E77" s="123" t="s">
        <v>443</v>
      </c>
      <c r="F77" s="123" t="s">
        <v>79</v>
      </c>
      <c r="G77" s="9">
        <v>124.2</v>
      </c>
      <c r="H77" s="9">
        <v>124.2</v>
      </c>
      <c r="I77" s="9">
        <v>124.2</v>
      </c>
    </row>
    <row r="78" spans="1:9" ht="27.75" hidden="1" customHeight="1">
      <c r="A78" s="122" t="s">
        <v>44</v>
      </c>
      <c r="B78" s="22"/>
      <c r="C78" s="123" t="s">
        <v>27</v>
      </c>
      <c r="D78" s="123" t="s">
        <v>10</v>
      </c>
      <c r="E78" s="123"/>
      <c r="F78" s="123" t="s">
        <v>81</v>
      </c>
      <c r="G78" s="9"/>
      <c r="H78" s="9"/>
      <c r="I78" s="9"/>
    </row>
    <row r="79" spans="1:9" hidden="1">
      <c r="A79" s="122"/>
      <c r="B79" s="123"/>
      <c r="C79" s="123" t="s">
        <v>27</v>
      </c>
      <c r="D79" s="123" t="s">
        <v>10</v>
      </c>
      <c r="E79" s="123" t="s">
        <v>771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>
      <c r="A80" s="2" t="s">
        <v>43</v>
      </c>
      <c r="B80" s="123"/>
      <c r="C80" s="123" t="s">
        <v>27</v>
      </c>
      <c r="D80" s="123" t="s">
        <v>10</v>
      </c>
      <c r="E80" s="123" t="s">
        <v>771</v>
      </c>
      <c r="F80" s="123" t="s">
        <v>79</v>
      </c>
      <c r="G80" s="9"/>
      <c r="H80" s="9"/>
      <c r="I80" s="9"/>
    </row>
    <row r="81" spans="1:9">
      <c r="A81" s="122" t="s">
        <v>152</v>
      </c>
      <c r="B81" s="22"/>
      <c r="C81" s="123" t="s">
        <v>27</v>
      </c>
      <c r="D81" s="123" t="s">
        <v>153</v>
      </c>
      <c r="E81" s="123"/>
      <c r="F81" s="123"/>
      <c r="G81" s="9">
        <f t="shared" ref="G81:I83" si="4">SUM(G82)</f>
        <v>3</v>
      </c>
      <c r="H81" s="9">
        <f t="shared" si="4"/>
        <v>3.1</v>
      </c>
      <c r="I81" s="9">
        <f t="shared" si="4"/>
        <v>2.8</v>
      </c>
    </row>
    <row r="82" spans="1:9">
      <c r="A82" s="122" t="s">
        <v>437</v>
      </c>
      <c r="B82" s="22"/>
      <c r="C82" s="123" t="s">
        <v>27</v>
      </c>
      <c r="D82" s="123" t="s">
        <v>153</v>
      </c>
      <c r="E82" s="123" t="s">
        <v>175</v>
      </c>
      <c r="F82" s="123"/>
      <c r="G82" s="9">
        <f t="shared" si="4"/>
        <v>3</v>
      </c>
      <c r="H82" s="9">
        <f t="shared" si="4"/>
        <v>3.1</v>
      </c>
      <c r="I82" s="9">
        <f t="shared" si="4"/>
        <v>2.8</v>
      </c>
    </row>
    <row r="83" spans="1:9" ht="47.25">
      <c r="A83" s="122" t="s">
        <v>194</v>
      </c>
      <c r="B83" s="22"/>
      <c r="C83" s="123" t="s">
        <v>27</v>
      </c>
      <c r="D83" s="123" t="s">
        <v>153</v>
      </c>
      <c r="E83" s="123" t="s">
        <v>440</v>
      </c>
      <c r="F83" s="123"/>
      <c r="G83" s="9">
        <f t="shared" si="4"/>
        <v>3</v>
      </c>
      <c r="H83" s="9">
        <f t="shared" si="4"/>
        <v>3.1</v>
      </c>
      <c r="I83" s="9">
        <f t="shared" si="4"/>
        <v>2.8</v>
      </c>
    </row>
    <row r="84" spans="1:9" ht="31.5">
      <c r="A84" s="122" t="s">
        <v>44</v>
      </c>
      <c r="B84" s="22"/>
      <c r="C84" s="123" t="s">
        <v>27</v>
      </c>
      <c r="D84" s="123" t="s">
        <v>153</v>
      </c>
      <c r="E84" s="123" t="s">
        <v>440</v>
      </c>
      <c r="F84" s="123" t="s">
        <v>81</v>
      </c>
      <c r="G84" s="9">
        <v>3</v>
      </c>
      <c r="H84" s="9">
        <v>3.1</v>
      </c>
      <c r="I84" s="9">
        <v>2.8</v>
      </c>
    </row>
    <row r="85" spans="1:9" hidden="1">
      <c r="A85" s="122" t="s">
        <v>493</v>
      </c>
      <c r="B85" s="22"/>
      <c r="C85" s="123" t="s">
        <v>27</v>
      </c>
      <c r="D85" s="123" t="s">
        <v>103</v>
      </c>
      <c r="E85" s="123"/>
      <c r="F85" s="123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>
      <c r="A86" s="122" t="s">
        <v>174</v>
      </c>
      <c r="B86" s="22"/>
      <c r="C86" s="123" t="s">
        <v>27</v>
      </c>
      <c r="D86" s="123" t="s">
        <v>103</v>
      </c>
      <c r="E86" s="123" t="s">
        <v>175</v>
      </c>
      <c r="F86" s="123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>
      <c r="A87" s="122" t="s">
        <v>88</v>
      </c>
      <c r="B87" s="22"/>
      <c r="C87" s="123" t="s">
        <v>27</v>
      </c>
      <c r="D87" s="123" t="s">
        <v>103</v>
      </c>
      <c r="E87" s="123" t="s">
        <v>98</v>
      </c>
      <c r="F87" s="123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>
      <c r="A88" s="122" t="s">
        <v>19</v>
      </c>
      <c r="B88" s="22"/>
      <c r="C88" s="123" t="s">
        <v>27</v>
      </c>
      <c r="D88" s="123" t="s">
        <v>103</v>
      </c>
      <c r="E88" s="123" t="s">
        <v>98</v>
      </c>
      <c r="F88" s="123" t="s">
        <v>86</v>
      </c>
      <c r="G88" s="9"/>
      <c r="H88" s="9"/>
      <c r="I88" s="9"/>
    </row>
    <row r="89" spans="1:9">
      <c r="A89" s="122" t="s">
        <v>83</v>
      </c>
      <c r="B89" s="22"/>
      <c r="C89" s="123" t="s">
        <v>27</v>
      </c>
      <c r="D89" s="123" t="s">
        <v>84</v>
      </c>
      <c r="E89" s="123"/>
      <c r="F89" s="31"/>
      <c r="G89" s="9">
        <f>SUM(G90+G93+G103+G112+G116+G119+G134)+G127+G130</f>
        <v>48082.5</v>
      </c>
      <c r="H89" s="9">
        <f t="shared" ref="H89:I89" si="6">SUM(H90+H93+H103+H112+H116+H119+H134)+H127+H130</f>
        <v>34684.9</v>
      </c>
      <c r="I89" s="9">
        <f t="shared" si="6"/>
        <v>63618.8</v>
      </c>
    </row>
    <row r="90" spans="1:9" ht="31.5">
      <c r="A90" s="122" t="s">
        <v>657</v>
      </c>
      <c r="B90" s="22"/>
      <c r="C90" s="123" t="s">
        <v>27</v>
      </c>
      <c r="D90" s="123" t="s">
        <v>84</v>
      </c>
      <c r="E90" s="123" t="s">
        <v>196</v>
      </c>
      <c r="F90" s="31"/>
      <c r="G90" s="9">
        <f t="shared" ref="G90:I91" si="7">SUM(G91)</f>
        <v>70</v>
      </c>
      <c r="H90" s="9">
        <f t="shared" si="7"/>
        <v>150</v>
      </c>
      <c r="I90" s="9">
        <f t="shared" si="7"/>
        <v>150</v>
      </c>
    </row>
    <row r="91" spans="1:9" ht="25.5" customHeight="1">
      <c r="A91" s="122" t="s">
        <v>88</v>
      </c>
      <c r="B91" s="22"/>
      <c r="C91" s="123" t="s">
        <v>27</v>
      </c>
      <c r="D91" s="123" t="s">
        <v>84</v>
      </c>
      <c r="E91" s="31" t="s">
        <v>537</v>
      </c>
      <c r="F91" s="31"/>
      <c r="G91" s="9">
        <f t="shared" si="7"/>
        <v>70</v>
      </c>
      <c r="H91" s="9">
        <f t="shared" si="7"/>
        <v>150</v>
      </c>
      <c r="I91" s="9">
        <f t="shared" si="7"/>
        <v>150</v>
      </c>
    </row>
    <row r="92" spans="1:9" ht="30.75" customHeight="1">
      <c r="A92" s="122" t="s">
        <v>44</v>
      </c>
      <c r="B92" s="22"/>
      <c r="C92" s="123" t="s">
        <v>27</v>
      </c>
      <c r="D92" s="123" t="s">
        <v>84</v>
      </c>
      <c r="E92" s="31" t="s">
        <v>537</v>
      </c>
      <c r="F92" s="31">
        <v>200</v>
      </c>
      <c r="G92" s="9">
        <v>70</v>
      </c>
      <c r="H92" s="9">
        <v>150</v>
      </c>
      <c r="I92" s="9">
        <v>150</v>
      </c>
    </row>
    <row r="93" spans="1:9" ht="31.5">
      <c r="A93" s="122" t="s">
        <v>778</v>
      </c>
      <c r="B93" s="22"/>
      <c r="C93" s="123" t="s">
        <v>27</v>
      </c>
      <c r="D93" s="123" t="s">
        <v>84</v>
      </c>
      <c r="E93" s="31" t="s">
        <v>187</v>
      </c>
      <c r="F93" s="31"/>
      <c r="G93" s="9">
        <f>SUM(G94+G97+G99)</f>
        <v>25842.699999999997</v>
      </c>
      <c r="H93" s="9">
        <f>SUM(H94+H97+H99)</f>
        <v>19110.599999999999</v>
      </c>
      <c r="I93" s="9">
        <f>SUM(I94+I97+I99)</f>
        <v>35128.300000000003</v>
      </c>
    </row>
    <row r="94" spans="1:9">
      <c r="A94" s="122" t="s">
        <v>85</v>
      </c>
      <c r="B94" s="22"/>
      <c r="C94" s="123" t="s">
        <v>27</v>
      </c>
      <c r="D94" s="123" t="s">
        <v>84</v>
      </c>
      <c r="E94" s="31" t="s">
        <v>197</v>
      </c>
      <c r="F94" s="31"/>
      <c r="G94" s="9">
        <f>SUM(G95:G96)</f>
        <v>4347.3</v>
      </c>
      <c r="H94" s="9">
        <f>SUM(H95:H96)</f>
        <v>4347.3</v>
      </c>
      <c r="I94" s="9">
        <f>SUM(I95:I96)</f>
        <v>6347.3</v>
      </c>
    </row>
    <row r="95" spans="1:9" ht="31.5">
      <c r="A95" s="122" t="s">
        <v>44</v>
      </c>
      <c r="B95" s="22"/>
      <c r="C95" s="123" t="s">
        <v>27</v>
      </c>
      <c r="D95" s="123" t="s">
        <v>84</v>
      </c>
      <c r="E95" s="31" t="s">
        <v>197</v>
      </c>
      <c r="F95" s="31">
        <v>200</v>
      </c>
      <c r="G95" s="9">
        <v>4255.8</v>
      </c>
      <c r="H95" s="9">
        <v>4255.8</v>
      </c>
      <c r="I95" s="9">
        <v>6255.8</v>
      </c>
    </row>
    <row r="96" spans="1:9">
      <c r="A96" s="122" t="s">
        <v>19</v>
      </c>
      <c r="B96" s="22"/>
      <c r="C96" s="123" t="s">
        <v>27</v>
      </c>
      <c r="D96" s="123" t="s">
        <v>84</v>
      </c>
      <c r="E96" s="31" t="s">
        <v>197</v>
      </c>
      <c r="F96" s="31">
        <v>800</v>
      </c>
      <c r="G96" s="9">
        <v>91.5</v>
      </c>
      <c r="H96" s="9">
        <v>91.5</v>
      </c>
      <c r="I96" s="9">
        <v>91.5</v>
      </c>
    </row>
    <row r="97" spans="1:9" ht="31.5">
      <c r="A97" s="122" t="s">
        <v>87</v>
      </c>
      <c r="B97" s="22"/>
      <c r="C97" s="123" t="s">
        <v>27</v>
      </c>
      <c r="D97" s="123" t="s">
        <v>84</v>
      </c>
      <c r="E97" s="31" t="s">
        <v>198</v>
      </c>
      <c r="F97" s="31"/>
      <c r="G97" s="9">
        <f>SUM(G98)</f>
        <v>9356</v>
      </c>
      <c r="H97" s="9">
        <f>SUM(H98)</f>
        <v>6968.3</v>
      </c>
      <c r="I97" s="9">
        <f>SUM(I98)</f>
        <v>10986</v>
      </c>
    </row>
    <row r="98" spans="1:9" ht="31.5">
      <c r="A98" s="122" t="s">
        <v>44</v>
      </c>
      <c r="B98" s="22"/>
      <c r="C98" s="123" t="s">
        <v>27</v>
      </c>
      <c r="D98" s="123" t="s">
        <v>84</v>
      </c>
      <c r="E98" s="31" t="s">
        <v>198</v>
      </c>
      <c r="F98" s="31">
        <v>200</v>
      </c>
      <c r="G98" s="9">
        <v>9356</v>
      </c>
      <c r="H98" s="9">
        <v>6968.3</v>
      </c>
      <c r="I98" s="9">
        <v>10986</v>
      </c>
    </row>
    <row r="99" spans="1:9" ht="31.5">
      <c r="A99" s="122" t="s">
        <v>88</v>
      </c>
      <c r="B99" s="22"/>
      <c r="C99" s="123" t="s">
        <v>27</v>
      </c>
      <c r="D99" s="123" t="s">
        <v>84</v>
      </c>
      <c r="E99" s="31" t="s">
        <v>199</v>
      </c>
      <c r="F99" s="31"/>
      <c r="G99" s="9">
        <f>SUM(G100:G102)</f>
        <v>12139.4</v>
      </c>
      <c r="H99" s="9">
        <f>SUM(H100:H102)</f>
        <v>7795</v>
      </c>
      <c r="I99" s="9">
        <f>SUM(I100:I102)</f>
        <v>17795</v>
      </c>
    </row>
    <row r="100" spans="1:9" ht="33" customHeight="1">
      <c r="A100" s="122" t="s">
        <v>44</v>
      </c>
      <c r="B100" s="22"/>
      <c r="C100" s="123" t="s">
        <v>27</v>
      </c>
      <c r="D100" s="123" t="s">
        <v>84</v>
      </c>
      <c r="E100" s="31" t="s">
        <v>199</v>
      </c>
      <c r="F100" s="31">
        <v>200</v>
      </c>
      <c r="G100" s="9">
        <f>10195+200+120</f>
        <v>10515</v>
      </c>
      <c r="H100" s="9">
        <v>5195</v>
      </c>
      <c r="I100" s="9">
        <v>15195</v>
      </c>
    </row>
    <row r="101" spans="1:9">
      <c r="A101" s="122" t="s">
        <v>35</v>
      </c>
      <c r="B101" s="22"/>
      <c r="C101" s="123" t="s">
        <v>27</v>
      </c>
      <c r="D101" s="123" t="s">
        <v>84</v>
      </c>
      <c r="E101" s="31" t="s">
        <v>199</v>
      </c>
      <c r="F101" s="31">
        <v>300</v>
      </c>
      <c r="G101" s="9">
        <f>400-200</f>
        <v>200</v>
      </c>
      <c r="H101" s="9">
        <v>600</v>
      </c>
      <c r="I101" s="9">
        <v>600</v>
      </c>
    </row>
    <row r="102" spans="1:9">
      <c r="A102" s="122" t="s">
        <v>19</v>
      </c>
      <c r="B102" s="22"/>
      <c r="C102" s="123" t="s">
        <v>27</v>
      </c>
      <c r="D102" s="123" t="s">
        <v>84</v>
      </c>
      <c r="E102" s="31" t="s">
        <v>199</v>
      </c>
      <c r="F102" s="31">
        <v>800</v>
      </c>
      <c r="G102" s="9">
        <v>1424.4</v>
      </c>
      <c r="H102" s="9">
        <v>2000</v>
      </c>
      <c r="I102" s="9">
        <v>2000</v>
      </c>
    </row>
    <row r="103" spans="1:9" ht="31.5">
      <c r="A103" s="122" t="s">
        <v>500</v>
      </c>
      <c r="B103" s="22"/>
      <c r="C103" s="123" t="s">
        <v>27</v>
      </c>
      <c r="D103" s="123" t="s">
        <v>84</v>
      </c>
      <c r="E103" s="31" t="s">
        <v>200</v>
      </c>
      <c r="F103" s="31"/>
      <c r="G103" s="9">
        <f>SUM(G104)+G108</f>
        <v>4708.8999999999996</v>
      </c>
      <c r="H103" s="9">
        <f>SUM(H104)+H108</f>
        <v>4708.8999999999996</v>
      </c>
      <c r="I103" s="9">
        <f>SUM(I104)+I108</f>
        <v>7811.9</v>
      </c>
    </row>
    <row r="104" spans="1:9" ht="47.25">
      <c r="A104" s="122" t="s">
        <v>501</v>
      </c>
      <c r="B104" s="22"/>
      <c r="C104" s="123" t="s">
        <v>27</v>
      </c>
      <c r="D104" s="123" t="s">
        <v>84</v>
      </c>
      <c r="E104" s="31" t="s">
        <v>201</v>
      </c>
      <c r="F104" s="31"/>
      <c r="G104" s="9">
        <f>SUM(G105)</f>
        <v>4708.8999999999996</v>
      </c>
      <c r="H104" s="9">
        <f>SUM(H105)</f>
        <v>4708.8999999999996</v>
      </c>
      <c r="I104" s="9">
        <f>SUM(I105)</f>
        <v>7811.9</v>
      </c>
    </row>
    <row r="105" spans="1:9" ht="31.5">
      <c r="A105" s="122" t="s">
        <v>406</v>
      </c>
      <c r="B105" s="22"/>
      <c r="C105" s="123" t="s">
        <v>27</v>
      </c>
      <c r="D105" s="123" t="s">
        <v>84</v>
      </c>
      <c r="E105" s="31" t="s">
        <v>202</v>
      </c>
      <c r="F105" s="31"/>
      <c r="G105" s="9">
        <f>SUM(G106:G107)</f>
        <v>4708.8999999999996</v>
      </c>
      <c r="H105" s="9">
        <f>SUM(H106:H107)</f>
        <v>4708.8999999999996</v>
      </c>
      <c r="I105" s="9">
        <f>SUM(I106:I107)</f>
        <v>7811.9</v>
      </c>
    </row>
    <row r="106" spans="1:9" ht="31.5">
      <c r="A106" s="122" t="s">
        <v>44</v>
      </c>
      <c r="B106" s="22"/>
      <c r="C106" s="123" t="s">
        <v>27</v>
      </c>
      <c r="D106" s="123" t="s">
        <v>84</v>
      </c>
      <c r="E106" s="31" t="s">
        <v>202</v>
      </c>
      <c r="F106" s="31">
        <v>200</v>
      </c>
      <c r="G106" s="9">
        <v>4688.8999999999996</v>
      </c>
      <c r="H106" s="9">
        <v>4688.8999999999996</v>
      </c>
      <c r="I106" s="9">
        <v>7791.9</v>
      </c>
    </row>
    <row r="107" spans="1:9">
      <c r="A107" s="122" t="s">
        <v>19</v>
      </c>
      <c r="B107" s="22"/>
      <c r="C107" s="123" t="s">
        <v>27</v>
      </c>
      <c r="D107" s="123" t="s">
        <v>84</v>
      </c>
      <c r="E107" s="31" t="s">
        <v>202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>
      <c r="A108" s="122" t="s">
        <v>502</v>
      </c>
      <c r="B108" s="22"/>
      <c r="C108" s="123" t="s">
        <v>27</v>
      </c>
      <c r="D108" s="123" t="s">
        <v>84</v>
      </c>
      <c r="E108" s="31" t="s">
        <v>214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>
      <c r="A109" s="122" t="s">
        <v>406</v>
      </c>
      <c r="B109" s="22"/>
      <c r="C109" s="123" t="s">
        <v>27</v>
      </c>
      <c r="D109" s="123" t="s">
        <v>84</v>
      </c>
      <c r="E109" s="31" t="s">
        <v>521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>
      <c r="A110" s="122" t="s">
        <v>44</v>
      </c>
      <c r="B110" s="22"/>
      <c r="C110" s="123" t="s">
        <v>27</v>
      </c>
      <c r="D110" s="123" t="s">
        <v>84</v>
      </c>
      <c r="E110" s="31" t="s">
        <v>521</v>
      </c>
      <c r="F110" s="31">
        <v>200</v>
      </c>
      <c r="G110" s="9"/>
      <c r="H110" s="9">
        <v>0</v>
      </c>
      <c r="I110" s="9">
        <v>0</v>
      </c>
    </row>
    <row r="111" spans="1:9" hidden="1">
      <c r="A111" s="122" t="s">
        <v>19</v>
      </c>
      <c r="B111" s="22"/>
      <c r="C111" s="123" t="s">
        <v>27</v>
      </c>
      <c r="D111" s="123" t="s">
        <v>84</v>
      </c>
      <c r="E111" s="31" t="s">
        <v>521</v>
      </c>
      <c r="F111" s="31">
        <v>800</v>
      </c>
      <c r="G111" s="9">
        <v>0</v>
      </c>
      <c r="H111" s="9"/>
      <c r="I111" s="9"/>
    </row>
    <row r="112" spans="1:9" ht="39.75" customHeight="1">
      <c r="A112" s="122" t="s">
        <v>779</v>
      </c>
      <c r="B112" s="22"/>
      <c r="C112" s="123" t="s">
        <v>27</v>
      </c>
      <c r="D112" s="123" t="s">
        <v>84</v>
      </c>
      <c r="E112" s="31" t="s">
        <v>204</v>
      </c>
      <c r="F112" s="31"/>
      <c r="G112" s="9">
        <f>SUM(G113)</f>
        <v>234.4</v>
      </c>
      <c r="H112" s="9">
        <f>SUM(H113)</f>
        <v>234.4</v>
      </c>
      <c r="I112" s="9">
        <f>SUM(I113)</f>
        <v>234.4</v>
      </c>
    </row>
    <row r="113" spans="1:9" ht="42.75" customHeight="1">
      <c r="A113" s="122" t="s">
        <v>88</v>
      </c>
      <c r="B113" s="22"/>
      <c r="C113" s="123" t="s">
        <v>27</v>
      </c>
      <c r="D113" s="123" t="s">
        <v>84</v>
      </c>
      <c r="E113" s="31" t="s">
        <v>449</v>
      </c>
      <c r="F113" s="31"/>
      <c r="G113" s="9">
        <f>SUM(G114:G115)</f>
        <v>234.4</v>
      </c>
      <c r="H113" s="9">
        <f>SUM(H114:H115)</f>
        <v>234.4</v>
      </c>
      <c r="I113" s="9">
        <f>SUM(I114:I115)</f>
        <v>234.4</v>
      </c>
    </row>
    <row r="114" spans="1:9" ht="31.5">
      <c r="A114" s="122" t="s">
        <v>44</v>
      </c>
      <c r="B114" s="22"/>
      <c r="C114" s="123" t="s">
        <v>27</v>
      </c>
      <c r="D114" s="123" t="s">
        <v>84</v>
      </c>
      <c r="E114" s="31" t="s">
        <v>449</v>
      </c>
      <c r="F114" s="31">
        <v>200</v>
      </c>
      <c r="G114" s="9">
        <v>84.4</v>
      </c>
      <c r="H114" s="9">
        <v>84.4</v>
      </c>
      <c r="I114" s="9">
        <v>84.4</v>
      </c>
    </row>
    <row r="115" spans="1:9">
      <c r="A115" s="122" t="s">
        <v>35</v>
      </c>
      <c r="B115" s="22"/>
      <c r="C115" s="123" t="s">
        <v>27</v>
      </c>
      <c r="D115" s="123" t="s">
        <v>84</v>
      </c>
      <c r="E115" s="31" t="s">
        <v>449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>
      <c r="A116" s="122" t="s">
        <v>780</v>
      </c>
      <c r="B116" s="22"/>
      <c r="C116" s="123" t="s">
        <v>27</v>
      </c>
      <c r="D116" s="123" t="s">
        <v>84</v>
      </c>
      <c r="E116" s="31" t="s">
        <v>205</v>
      </c>
      <c r="F116" s="31"/>
      <c r="G116" s="9">
        <f t="shared" ref="G116:I117" si="8">SUM(G117)</f>
        <v>290</v>
      </c>
      <c r="H116" s="9">
        <f t="shared" si="8"/>
        <v>290</v>
      </c>
      <c r="I116" s="9">
        <f t="shared" si="8"/>
        <v>290</v>
      </c>
    </row>
    <row r="117" spans="1:9">
      <c r="A117" s="2" t="s">
        <v>28</v>
      </c>
      <c r="B117" s="22"/>
      <c r="C117" s="123" t="s">
        <v>27</v>
      </c>
      <c r="D117" s="123" t="s">
        <v>84</v>
      </c>
      <c r="E117" s="31" t="s">
        <v>538</v>
      </c>
      <c r="F117" s="31"/>
      <c r="G117" s="9">
        <f t="shared" si="8"/>
        <v>290</v>
      </c>
      <c r="H117" s="9">
        <f t="shared" si="8"/>
        <v>290</v>
      </c>
      <c r="I117" s="9">
        <f t="shared" si="8"/>
        <v>290</v>
      </c>
    </row>
    <row r="118" spans="1:9" ht="31.5">
      <c r="A118" s="122" t="s">
        <v>44</v>
      </c>
      <c r="B118" s="22"/>
      <c r="C118" s="123" t="s">
        <v>27</v>
      </c>
      <c r="D118" s="123" t="s">
        <v>84</v>
      </c>
      <c r="E118" s="31" t="s">
        <v>538</v>
      </c>
      <c r="F118" s="31">
        <v>200</v>
      </c>
      <c r="G118" s="9">
        <v>290</v>
      </c>
      <c r="H118" s="9">
        <v>290</v>
      </c>
      <c r="I118" s="9">
        <v>290</v>
      </c>
    </row>
    <row r="119" spans="1:9" ht="31.5">
      <c r="A119" s="122" t="s">
        <v>503</v>
      </c>
      <c r="B119" s="22"/>
      <c r="C119" s="123" t="s">
        <v>27</v>
      </c>
      <c r="D119" s="123" t="s">
        <v>84</v>
      </c>
      <c r="E119" s="31" t="s">
        <v>206</v>
      </c>
      <c r="F119" s="31"/>
      <c r="G119" s="9">
        <f>SUM(G120)+G122</f>
        <v>6592.9</v>
      </c>
      <c r="H119" s="9">
        <f>SUM(H120)+H122</f>
        <v>6592.9</v>
      </c>
      <c r="I119" s="9">
        <f>SUM(I120)+I122</f>
        <v>6592.9</v>
      </c>
    </row>
    <row r="120" spans="1:9" ht="31.5">
      <c r="A120" s="122" t="s">
        <v>320</v>
      </c>
      <c r="B120" s="22"/>
      <c r="C120" s="123" t="s">
        <v>27</v>
      </c>
      <c r="D120" s="123" t="s">
        <v>84</v>
      </c>
      <c r="E120" s="31" t="s">
        <v>444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>
      <c r="A121" s="122" t="s">
        <v>208</v>
      </c>
      <c r="B121" s="22"/>
      <c r="C121" s="123" t="s">
        <v>27</v>
      </c>
      <c r="D121" s="123" t="s">
        <v>84</v>
      </c>
      <c r="E121" s="31" t="s">
        <v>444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>
      <c r="A122" s="122" t="s">
        <v>22</v>
      </c>
      <c r="B122" s="22"/>
      <c r="C122" s="123" t="s">
        <v>27</v>
      </c>
      <c r="D122" s="123" t="s">
        <v>84</v>
      </c>
      <c r="E122" s="31" t="s">
        <v>207</v>
      </c>
      <c r="F122" s="31"/>
      <c r="G122" s="9">
        <f>SUM(G123)</f>
        <v>6356.5</v>
      </c>
      <c r="H122" s="9">
        <f>SUM(H123)</f>
        <v>6356.5</v>
      </c>
      <c r="I122" s="9">
        <f>SUM(I123)</f>
        <v>6356.5</v>
      </c>
    </row>
    <row r="123" spans="1:9" ht="31.5">
      <c r="A123" s="122" t="s">
        <v>208</v>
      </c>
      <c r="B123" s="22"/>
      <c r="C123" s="123" t="s">
        <v>27</v>
      </c>
      <c r="D123" s="123" t="s">
        <v>84</v>
      </c>
      <c r="E123" s="31" t="s">
        <v>207</v>
      </c>
      <c r="F123" s="31">
        <v>600</v>
      </c>
      <c r="G123" s="9">
        <v>6356.5</v>
      </c>
      <c r="H123" s="9">
        <v>6356.5</v>
      </c>
      <c r="I123" s="9">
        <v>6356.5</v>
      </c>
    </row>
    <row r="124" spans="1:9" hidden="1">
      <c r="A124" s="122" t="s">
        <v>136</v>
      </c>
      <c r="B124" s="22"/>
      <c r="C124" s="123" t="s">
        <v>27</v>
      </c>
      <c r="D124" s="123" t="s">
        <v>84</v>
      </c>
      <c r="E124" s="31" t="s">
        <v>385</v>
      </c>
      <c r="F124" s="31"/>
      <c r="G124" s="9">
        <f t="shared" ref="G124:I125" si="9">SUM(G125)</f>
        <v>0</v>
      </c>
      <c r="H124" s="9">
        <f t="shared" si="9"/>
        <v>0</v>
      </c>
      <c r="I124" s="9">
        <f t="shared" si="9"/>
        <v>0</v>
      </c>
    </row>
    <row r="125" spans="1:9" hidden="1">
      <c r="A125" s="122" t="s">
        <v>368</v>
      </c>
      <c r="B125" s="22"/>
      <c r="C125" s="123" t="s">
        <v>27</v>
      </c>
      <c r="D125" s="123" t="s">
        <v>84</v>
      </c>
      <c r="E125" s="31" t="s">
        <v>386</v>
      </c>
      <c r="F125" s="31"/>
      <c r="G125" s="9">
        <f t="shared" si="9"/>
        <v>0</v>
      </c>
      <c r="H125" s="9">
        <f t="shared" si="9"/>
        <v>0</v>
      </c>
      <c r="I125" s="9">
        <f t="shared" si="9"/>
        <v>0</v>
      </c>
    </row>
    <row r="126" spans="1:9" ht="31.5" hidden="1">
      <c r="A126" s="122" t="s">
        <v>208</v>
      </c>
      <c r="B126" s="22"/>
      <c r="C126" s="123" t="s">
        <v>27</v>
      </c>
      <c r="D126" s="123" t="s">
        <v>84</v>
      </c>
      <c r="E126" s="31" t="s">
        <v>386</v>
      </c>
      <c r="F126" s="31">
        <v>600</v>
      </c>
      <c r="G126" s="9"/>
      <c r="H126" s="9"/>
      <c r="I126" s="9"/>
    </row>
    <row r="127" spans="1:9" ht="31.5">
      <c r="A127" s="2" t="s">
        <v>564</v>
      </c>
      <c r="B127" s="22"/>
      <c r="C127" s="123" t="s">
        <v>27</v>
      </c>
      <c r="D127" s="123" t="s">
        <v>84</v>
      </c>
      <c r="E127" s="31" t="s">
        <v>562</v>
      </c>
      <c r="F127" s="31"/>
      <c r="G127" s="9">
        <f t="shared" ref="G127:I128" si="10">SUM(G128)</f>
        <v>8663.6</v>
      </c>
      <c r="H127" s="9">
        <f t="shared" si="10"/>
        <v>1918.1</v>
      </c>
      <c r="I127" s="9">
        <f t="shared" si="10"/>
        <v>11731.3</v>
      </c>
    </row>
    <row r="128" spans="1:9" ht="31.5">
      <c r="A128" s="122" t="s">
        <v>88</v>
      </c>
      <c r="B128" s="22"/>
      <c r="C128" s="123" t="s">
        <v>27</v>
      </c>
      <c r="D128" s="123" t="s">
        <v>84</v>
      </c>
      <c r="E128" s="31" t="s">
        <v>563</v>
      </c>
      <c r="F128" s="31"/>
      <c r="G128" s="9">
        <f t="shared" si="10"/>
        <v>8663.6</v>
      </c>
      <c r="H128" s="9">
        <f t="shared" si="10"/>
        <v>1918.1</v>
      </c>
      <c r="I128" s="9">
        <f t="shared" si="10"/>
        <v>11731.3</v>
      </c>
    </row>
    <row r="129" spans="1:9" ht="31.5">
      <c r="A129" s="2" t="s">
        <v>44</v>
      </c>
      <c r="B129" s="22"/>
      <c r="C129" s="123" t="s">
        <v>27</v>
      </c>
      <c r="D129" s="123" t="s">
        <v>84</v>
      </c>
      <c r="E129" s="31" t="s">
        <v>563</v>
      </c>
      <c r="F129" s="31">
        <v>200</v>
      </c>
      <c r="G129" s="9">
        <v>8663.6</v>
      </c>
      <c r="H129" s="9">
        <v>1918.1</v>
      </c>
      <c r="I129" s="9">
        <v>11731.3</v>
      </c>
    </row>
    <row r="130" spans="1:9" ht="31.5">
      <c r="A130" s="2" t="s">
        <v>783</v>
      </c>
      <c r="B130" s="22"/>
      <c r="C130" s="123" t="s">
        <v>27</v>
      </c>
      <c r="D130" s="123" t="s">
        <v>84</v>
      </c>
      <c r="E130" s="31" t="s">
        <v>784</v>
      </c>
      <c r="F130" s="31"/>
      <c r="G130" s="9">
        <f>SUM(G131)</f>
        <v>180</v>
      </c>
      <c r="H130" s="9">
        <f t="shared" ref="H130:I131" si="11">SUM(H131)</f>
        <v>180</v>
      </c>
      <c r="I130" s="9">
        <f t="shared" si="11"/>
        <v>180</v>
      </c>
    </row>
    <row r="131" spans="1:9" ht="31.5">
      <c r="A131" s="2" t="s">
        <v>88</v>
      </c>
      <c r="B131" s="22"/>
      <c r="C131" s="123" t="s">
        <v>27</v>
      </c>
      <c r="D131" s="123" t="s">
        <v>84</v>
      </c>
      <c r="E131" s="31" t="s">
        <v>786</v>
      </c>
      <c r="F131" s="31"/>
      <c r="G131" s="9">
        <f>SUM(G132:G133)</f>
        <v>180</v>
      </c>
      <c r="H131" s="9">
        <f t="shared" si="11"/>
        <v>180</v>
      </c>
      <c r="I131" s="9">
        <f t="shared" si="11"/>
        <v>180</v>
      </c>
    </row>
    <row r="132" spans="1:9" ht="31.5">
      <c r="A132" s="2" t="s">
        <v>44</v>
      </c>
      <c r="B132" s="22"/>
      <c r="C132" s="123" t="s">
        <v>27</v>
      </c>
      <c r="D132" s="123" t="s">
        <v>84</v>
      </c>
      <c r="E132" s="31" t="s">
        <v>786</v>
      </c>
      <c r="F132" s="31">
        <v>200</v>
      </c>
      <c r="G132" s="9">
        <v>180</v>
      </c>
      <c r="H132" s="9">
        <v>180</v>
      </c>
      <c r="I132" s="9">
        <v>180</v>
      </c>
    </row>
    <row r="133" spans="1:9" hidden="1">
      <c r="A133" s="2" t="s">
        <v>35</v>
      </c>
      <c r="B133" s="22"/>
      <c r="C133" s="123" t="s">
        <v>27</v>
      </c>
      <c r="D133" s="123" t="s">
        <v>84</v>
      </c>
      <c r="E133" s="31" t="s">
        <v>786</v>
      </c>
      <c r="F133" s="31">
        <v>300</v>
      </c>
      <c r="G133" s="9"/>
      <c r="H133" s="9"/>
      <c r="I133" s="9"/>
    </row>
    <row r="134" spans="1:9">
      <c r="A134" s="122" t="s">
        <v>174</v>
      </c>
      <c r="B134" s="22"/>
      <c r="C134" s="123" t="s">
        <v>27</v>
      </c>
      <c r="D134" s="123" t="s">
        <v>84</v>
      </c>
      <c r="E134" s="31" t="s">
        <v>175</v>
      </c>
      <c r="F134" s="31"/>
      <c r="G134" s="9">
        <f>G135</f>
        <v>1500</v>
      </c>
      <c r="H134" s="9">
        <f t="shared" ref="H134:I134" si="12">H135</f>
        <v>1500</v>
      </c>
      <c r="I134" s="9">
        <f t="shared" si="12"/>
        <v>1500</v>
      </c>
    </row>
    <row r="135" spans="1:9" ht="31.5">
      <c r="A135" s="122" t="s">
        <v>88</v>
      </c>
      <c r="B135" s="22"/>
      <c r="C135" s="123" t="s">
        <v>27</v>
      </c>
      <c r="D135" s="123" t="s">
        <v>84</v>
      </c>
      <c r="E135" s="31" t="s">
        <v>98</v>
      </c>
      <c r="F135" s="31"/>
      <c r="G135" s="9">
        <f>G137+G136</f>
        <v>1500</v>
      </c>
      <c r="H135" s="9">
        <f t="shared" ref="H135:I135" si="13">H137+H136</f>
        <v>1500</v>
      </c>
      <c r="I135" s="9">
        <f t="shared" si="13"/>
        <v>1500</v>
      </c>
    </row>
    <row r="136" spans="1:9" ht="31.5" hidden="1">
      <c r="A136" s="2" t="s">
        <v>44</v>
      </c>
      <c r="B136" s="22"/>
      <c r="C136" s="123" t="s">
        <v>27</v>
      </c>
      <c r="D136" s="123" t="s">
        <v>84</v>
      </c>
      <c r="E136" s="31" t="s">
        <v>98</v>
      </c>
      <c r="F136" s="31">
        <v>200</v>
      </c>
      <c r="G136" s="9"/>
      <c r="H136" s="9"/>
      <c r="I136" s="9"/>
    </row>
    <row r="137" spans="1:9">
      <c r="A137" s="122" t="s">
        <v>19</v>
      </c>
      <c r="B137" s="22"/>
      <c r="C137" s="123" t="s">
        <v>27</v>
      </c>
      <c r="D137" s="123" t="s">
        <v>84</v>
      </c>
      <c r="E137" s="31" t="s">
        <v>98</v>
      </c>
      <c r="F137" s="31">
        <v>800</v>
      </c>
      <c r="G137" s="9">
        <v>1500</v>
      </c>
      <c r="H137" s="9">
        <v>1500</v>
      </c>
      <c r="I137" s="9">
        <v>1500</v>
      </c>
    </row>
    <row r="138" spans="1:9">
      <c r="A138" s="122" t="s">
        <v>209</v>
      </c>
      <c r="B138" s="22"/>
      <c r="C138" s="123" t="s">
        <v>46</v>
      </c>
      <c r="D138" s="123"/>
      <c r="E138" s="123"/>
      <c r="F138" s="123"/>
      <c r="G138" s="9">
        <f>SUM(G139)+G145+G155</f>
        <v>31225.9</v>
      </c>
      <c r="H138" s="9">
        <f t="shared" ref="H138:I138" si="14">SUM(H139)+H145+H155</f>
        <v>27931.1</v>
      </c>
      <c r="I138" s="9">
        <f t="shared" si="14"/>
        <v>28155.8</v>
      </c>
    </row>
    <row r="139" spans="1:9">
      <c r="A139" s="33" t="s">
        <v>155</v>
      </c>
      <c r="B139" s="31"/>
      <c r="C139" s="123" t="s">
        <v>46</v>
      </c>
      <c r="D139" s="123" t="s">
        <v>10</v>
      </c>
      <c r="E139" s="123"/>
      <c r="F139" s="123"/>
      <c r="G139" s="9">
        <f t="shared" ref="G139:I140" si="15">SUM(G140)</f>
        <v>4595.6000000000004</v>
      </c>
      <c r="H139" s="9">
        <f t="shared" si="15"/>
        <v>4929</v>
      </c>
      <c r="I139" s="9">
        <f t="shared" si="15"/>
        <v>5153.7</v>
      </c>
    </row>
    <row r="140" spans="1:9">
      <c r="A140" s="122" t="s">
        <v>174</v>
      </c>
      <c r="B140" s="22"/>
      <c r="C140" s="123" t="s">
        <v>46</v>
      </c>
      <c r="D140" s="123" t="s">
        <v>10</v>
      </c>
      <c r="E140" s="31" t="s">
        <v>175</v>
      </c>
      <c r="F140" s="123"/>
      <c r="G140" s="9">
        <f>SUM(G141)</f>
        <v>4595.6000000000004</v>
      </c>
      <c r="H140" s="9">
        <f t="shared" si="15"/>
        <v>4929</v>
      </c>
      <c r="I140" s="9">
        <f t="shared" si="15"/>
        <v>5153.7</v>
      </c>
    </row>
    <row r="141" spans="1:9" ht="31.5">
      <c r="A141" s="122" t="s">
        <v>210</v>
      </c>
      <c r="B141" s="22"/>
      <c r="C141" s="123" t="s">
        <v>46</v>
      </c>
      <c r="D141" s="123" t="s">
        <v>10</v>
      </c>
      <c r="E141" s="123" t="s">
        <v>571</v>
      </c>
      <c r="F141" s="123"/>
      <c r="G141" s="9">
        <f>SUM(G142:G144)</f>
        <v>4595.6000000000004</v>
      </c>
      <c r="H141" s="9">
        <f>SUM(H142:H144)</f>
        <v>4929</v>
      </c>
      <c r="I141" s="9">
        <f>SUM(I142:I144)</f>
        <v>5153.7</v>
      </c>
    </row>
    <row r="142" spans="1:9" ht="47.25">
      <c r="A142" s="2" t="s">
        <v>43</v>
      </c>
      <c r="B142" s="22"/>
      <c r="C142" s="123" t="s">
        <v>46</v>
      </c>
      <c r="D142" s="123" t="s">
        <v>10</v>
      </c>
      <c r="E142" s="123" t="s">
        <v>571</v>
      </c>
      <c r="F142" s="123" t="s">
        <v>79</v>
      </c>
      <c r="G142" s="9">
        <v>4595.6000000000004</v>
      </c>
      <c r="H142" s="9">
        <v>4929</v>
      </c>
      <c r="I142" s="9">
        <v>5153.7</v>
      </c>
    </row>
    <row r="143" spans="1:9" ht="31.5" hidden="1">
      <c r="A143" s="122" t="s">
        <v>44</v>
      </c>
      <c r="B143" s="22"/>
      <c r="C143" s="123" t="s">
        <v>46</v>
      </c>
      <c r="D143" s="123" t="s">
        <v>10</v>
      </c>
      <c r="E143" s="123" t="s">
        <v>571</v>
      </c>
      <c r="F143" s="123" t="s">
        <v>81</v>
      </c>
      <c r="G143" s="9"/>
      <c r="H143" s="9"/>
      <c r="I143" s="9"/>
    </row>
    <row r="144" spans="1:9" hidden="1">
      <c r="A144" s="122" t="s">
        <v>19</v>
      </c>
      <c r="B144" s="22"/>
      <c r="C144" s="123" t="s">
        <v>46</v>
      </c>
      <c r="D144" s="123" t="s">
        <v>10</v>
      </c>
      <c r="E144" s="123" t="s">
        <v>571</v>
      </c>
      <c r="F144" s="123" t="s">
        <v>86</v>
      </c>
      <c r="G144" s="9"/>
      <c r="H144" s="9"/>
      <c r="I144" s="9"/>
    </row>
    <row r="145" spans="1:9">
      <c r="A145" s="2" t="s">
        <v>733</v>
      </c>
      <c r="B145" s="4"/>
      <c r="C145" s="4" t="s">
        <v>46</v>
      </c>
      <c r="D145" s="4" t="s">
        <v>156</v>
      </c>
      <c r="E145" s="4"/>
      <c r="F145" s="4"/>
      <c r="G145" s="7">
        <f>SUM(G146)</f>
        <v>22885.899999999998</v>
      </c>
      <c r="H145" s="7">
        <f t="shared" ref="H145:I145" si="16">SUM(H146)</f>
        <v>21281.699999999997</v>
      </c>
      <c r="I145" s="7">
        <f t="shared" si="16"/>
        <v>21281.699999999997</v>
      </c>
    </row>
    <row r="146" spans="1:9" ht="31.5">
      <c r="A146" s="2" t="s">
        <v>504</v>
      </c>
      <c r="B146" s="4"/>
      <c r="C146" s="4" t="s">
        <v>46</v>
      </c>
      <c r="D146" s="4" t="s">
        <v>156</v>
      </c>
      <c r="E146" s="4" t="s">
        <v>250</v>
      </c>
      <c r="F146" s="4"/>
      <c r="G146" s="7">
        <f>SUM(G147)</f>
        <v>22885.899999999998</v>
      </c>
      <c r="H146" s="7">
        <f t="shared" ref="H146:I146" si="17">SUM(H147)</f>
        <v>21281.699999999997</v>
      </c>
      <c r="I146" s="7">
        <f t="shared" si="17"/>
        <v>21281.699999999997</v>
      </c>
    </row>
    <row r="147" spans="1:9" ht="31.5">
      <c r="A147" s="2" t="s">
        <v>505</v>
      </c>
      <c r="B147" s="4"/>
      <c r="C147" s="4" t="s">
        <v>46</v>
      </c>
      <c r="D147" s="4" t="s">
        <v>156</v>
      </c>
      <c r="E147" s="4" t="s">
        <v>251</v>
      </c>
      <c r="F147" s="4"/>
      <c r="G147" s="7">
        <f>SUM(G148,G151)</f>
        <v>22885.899999999998</v>
      </c>
      <c r="H147" s="7">
        <f>SUM(H148,H151)</f>
        <v>21281.699999999997</v>
      </c>
      <c r="I147" s="7">
        <f>SUM(I148,I151)</f>
        <v>21281.699999999997</v>
      </c>
    </row>
    <row r="148" spans="1:9" hidden="1">
      <c r="A148" s="2" t="s">
        <v>28</v>
      </c>
      <c r="B148" s="4"/>
      <c r="C148" s="4" t="s">
        <v>46</v>
      </c>
      <c r="D148" s="4" t="s">
        <v>156</v>
      </c>
      <c r="E148" s="4" t="s">
        <v>252</v>
      </c>
      <c r="F148" s="4"/>
      <c r="G148" s="7">
        <f>SUM(G149)</f>
        <v>0</v>
      </c>
      <c r="H148" s="7">
        <f t="shared" ref="H148:I148" si="18">SUM(H149)</f>
        <v>0</v>
      </c>
      <c r="I148" s="7">
        <f t="shared" si="18"/>
        <v>0</v>
      </c>
    </row>
    <row r="149" spans="1:9" ht="31.5" hidden="1">
      <c r="A149" s="2" t="s">
        <v>248</v>
      </c>
      <c r="B149" s="4"/>
      <c r="C149" s="4" t="s">
        <v>46</v>
      </c>
      <c r="D149" s="4" t="s">
        <v>156</v>
      </c>
      <c r="E149" s="4" t="s">
        <v>254</v>
      </c>
      <c r="F149" s="4"/>
      <c r="G149" s="7">
        <f>SUM(G150)</f>
        <v>0</v>
      </c>
      <c r="H149" s="7">
        <f>SUM(H150)</f>
        <v>0</v>
      </c>
      <c r="I149" s="7">
        <f>SUM(I150)</f>
        <v>0</v>
      </c>
    </row>
    <row r="150" spans="1:9" ht="31.5" hidden="1">
      <c r="A150" s="2" t="s">
        <v>44</v>
      </c>
      <c r="B150" s="4"/>
      <c r="C150" s="4" t="s">
        <v>46</v>
      </c>
      <c r="D150" s="4" t="s">
        <v>156</v>
      </c>
      <c r="E150" s="4" t="s">
        <v>254</v>
      </c>
      <c r="F150" s="4" t="s">
        <v>81</v>
      </c>
      <c r="G150" s="7"/>
      <c r="H150" s="7"/>
      <c r="I150" s="7"/>
    </row>
    <row r="151" spans="1:9" ht="31.5">
      <c r="A151" s="2" t="s">
        <v>37</v>
      </c>
      <c r="B151" s="4"/>
      <c r="C151" s="4" t="s">
        <v>46</v>
      </c>
      <c r="D151" s="4" t="s">
        <v>156</v>
      </c>
      <c r="E151" s="4" t="s">
        <v>255</v>
      </c>
      <c r="F151" s="4"/>
      <c r="G151" s="7">
        <f>SUM(G152:G154)</f>
        <v>22885.899999999998</v>
      </c>
      <c r="H151" s="7">
        <f>SUM(H152:H154)</f>
        <v>21281.699999999997</v>
      </c>
      <c r="I151" s="7">
        <f>SUM(I152:I154)</f>
        <v>21281.699999999997</v>
      </c>
    </row>
    <row r="152" spans="1:9" ht="47.25">
      <c r="A152" s="2" t="s">
        <v>43</v>
      </c>
      <c r="B152" s="4"/>
      <c r="C152" s="4" t="s">
        <v>46</v>
      </c>
      <c r="D152" s="4" t="s">
        <v>156</v>
      </c>
      <c r="E152" s="4" t="s">
        <v>255</v>
      </c>
      <c r="F152" s="4" t="s">
        <v>79</v>
      </c>
      <c r="G152" s="7">
        <f>18889.3+128.2</f>
        <v>19017.5</v>
      </c>
      <c r="H152" s="7">
        <v>18889.3</v>
      </c>
      <c r="I152" s="7">
        <v>18889.3</v>
      </c>
    </row>
    <row r="153" spans="1:9" ht="31.5">
      <c r="A153" s="2" t="s">
        <v>44</v>
      </c>
      <c r="B153" s="4"/>
      <c r="C153" s="4" t="s">
        <v>46</v>
      </c>
      <c r="D153" s="4" t="s">
        <v>156</v>
      </c>
      <c r="E153" s="4" t="s">
        <v>255</v>
      </c>
      <c r="F153" s="4" t="s">
        <v>81</v>
      </c>
      <c r="G153" s="7">
        <v>3807.6</v>
      </c>
      <c r="H153" s="7">
        <v>2331.6</v>
      </c>
      <c r="I153" s="7">
        <v>2331.6</v>
      </c>
    </row>
    <row r="154" spans="1:9">
      <c r="A154" s="2" t="s">
        <v>19</v>
      </c>
      <c r="B154" s="4"/>
      <c r="C154" s="4" t="s">
        <v>46</v>
      </c>
      <c r="D154" s="4" t="s">
        <v>156</v>
      </c>
      <c r="E154" s="4" t="s">
        <v>255</v>
      </c>
      <c r="F154" s="4" t="s">
        <v>86</v>
      </c>
      <c r="G154" s="7">
        <v>60.8</v>
      </c>
      <c r="H154" s="7">
        <v>60.8</v>
      </c>
      <c r="I154" s="7">
        <v>60.8</v>
      </c>
    </row>
    <row r="155" spans="1:9" ht="31.5">
      <c r="A155" s="2" t="s">
        <v>734</v>
      </c>
      <c r="B155" s="4"/>
      <c r="C155" s="4" t="s">
        <v>46</v>
      </c>
      <c r="D155" s="4" t="s">
        <v>24</v>
      </c>
      <c r="E155" s="4"/>
      <c r="F155" s="4"/>
      <c r="G155" s="7">
        <f>SUM(G156)+G172+G168</f>
        <v>3744.4</v>
      </c>
      <c r="H155" s="7">
        <f t="shared" ref="H155:I155" si="19">SUM(H156)+H172+H168</f>
        <v>1720.4</v>
      </c>
      <c r="I155" s="7">
        <f t="shared" si="19"/>
        <v>1720.4</v>
      </c>
    </row>
    <row r="156" spans="1:9" ht="31.5">
      <c r="A156" s="2" t="s">
        <v>504</v>
      </c>
      <c r="B156" s="4"/>
      <c r="C156" s="4" t="s">
        <v>46</v>
      </c>
      <c r="D156" s="4" t="s">
        <v>24</v>
      </c>
      <c r="E156" s="4" t="s">
        <v>250</v>
      </c>
      <c r="F156" s="4"/>
      <c r="G156" s="7">
        <f>SUM(G157+G161)+G165</f>
        <v>3232.4</v>
      </c>
      <c r="H156" s="7">
        <f t="shared" ref="H156:I156" si="20">SUM(H157+H161)+H165</f>
        <v>1208.4000000000001</v>
      </c>
      <c r="I156" s="7">
        <f t="shared" si="20"/>
        <v>1208.4000000000001</v>
      </c>
    </row>
    <row r="157" spans="1:9" ht="31.5">
      <c r="A157" s="2" t="s">
        <v>505</v>
      </c>
      <c r="B157" s="4"/>
      <c r="C157" s="4" t="s">
        <v>46</v>
      </c>
      <c r="D157" s="4" t="s">
        <v>24</v>
      </c>
      <c r="E157" s="4" t="s">
        <v>251</v>
      </c>
      <c r="F157" s="4"/>
      <c r="G157" s="7">
        <f>SUM(G158)</f>
        <v>988.1</v>
      </c>
      <c r="H157" s="7">
        <f t="shared" ref="H157:I158" si="21">SUM(H158)</f>
        <v>988.1</v>
      </c>
      <c r="I157" s="7">
        <f t="shared" si="21"/>
        <v>988.1</v>
      </c>
    </row>
    <row r="158" spans="1:9">
      <c r="A158" s="2" t="s">
        <v>28</v>
      </c>
      <c r="B158" s="4"/>
      <c r="C158" s="4" t="s">
        <v>46</v>
      </c>
      <c r="D158" s="4" t="s">
        <v>24</v>
      </c>
      <c r="E158" s="4" t="s">
        <v>252</v>
      </c>
      <c r="F158" s="4"/>
      <c r="G158" s="7">
        <f>SUM(G159)</f>
        <v>988.1</v>
      </c>
      <c r="H158" s="7">
        <f t="shared" si="21"/>
        <v>988.1</v>
      </c>
      <c r="I158" s="7">
        <f t="shared" si="21"/>
        <v>988.1</v>
      </c>
    </row>
    <row r="159" spans="1:9" ht="31.5">
      <c r="A159" s="2" t="s">
        <v>247</v>
      </c>
      <c r="B159" s="4"/>
      <c r="C159" s="4" t="s">
        <v>46</v>
      </c>
      <c r="D159" s="4" t="s">
        <v>24</v>
      </c>
      <c r="E159" s="4" t="s">
        <v>253</v>
      </c>
      <c r="F159" s="4"/>
      <c r="G159" s="7">
        <f>SUM(G160)</f>
        <v>988.1</v>
      </c>
      <c r="H159" s="7">
        <f t="shared" ref="H159:I159" si="22">SUM(H160)</f>
        <v>988.1</v>
      </c>
      <c r="I159" s="7">
        <f t="shared" si="22"/>
        <v>988.1</v>
      </c>
    </row>
    <row r="160" spans="1:9" ht="31.5">
      <c r="A160" s="2" t="s">
        <v>44</v>
      </c>
      <c r="B160" s="4"/>
      <c r="C160" s="4" t="s">
        <v>46</v>
      </c>
      <c r="D160" s="4" t="s">
        <v>24</v>
      </c>
      <c r="E160" s="4" t="s">
        <v>253</v>
      </c>
      <c r="F160" s="4" t="s">
        <v>81</v>
      </c>
      <c r="G160" s="7">
        <v>988.1</v>
      </c>
      <c r="H160" s="7">
        <v>988.1</v>
      </c>
      <c r="I160" s="7">
        <v>988.1</v>
      </c>
    </row>
    <row r="161" spans="1:9" ht="47.25">
      <c r="A161" s="2" t="s">
        <v>249</v>
      </c>
      <c r="B161" s="4"/>
      <c r="C161" s="4" t="s">
        <v>46</v>
      </c>
      <c r="D161" s="4" t="s">
        <v>24</v>
      </c>
      <c r="E161" s="4" t="s">
        <v>256</v>
      </c>
      <c r="F161" s="4"/>
      <c r="G161" s="7">
        <f t="shared" ref="G161:I163" si="23">SUM(G162)</f>
        <v>2079.9</v>
      </c>
      <c r="H161" s="7">
        <f t="shared" si="23"/>
        <v>55.9</v>
      </c>
      <c r="I161" s="7">
        <f t="shared" si="23"/>
        <v>55.9</v>
      </c>
    </row>
    <row r="162" spans="1:9">
      <c r="A162" s="2" t="s">
        <v>28</v>
      </c>
      <c r="B162" s="4"/>
      <c r="C162" s="4" t="s">
        <v>46</v>
      </c>
      <c r="D162" s="4" t="s">
        <v>24</v>
      </c>
      <c r="E162" s="4" t="s">
        <v>257</v>
      </c>
      <c r="F162" s="4"/>
      <c r="G162" s="7">
        <f t="shared" si="23"/>
        <v>2079.9</v>
      </c>
      <c r="H162" s="7">
        <f t="shared" si="23"/>
        <v>55.9</v>
      </c>
      <c r="I162" s="7">
        <f t="shared" si="23"/>
        <v>55.9</v>
      </c>
    </row>
    <row r="163" spans="1:9" ht="31.5">
      <c r="A163" s="2" t="s">
        <v>248</v>
      </c>
      <c r="B163" s="4"/>
      <c r="C163" s="4" t="s">
        <v>46</v>
      </c>
      <c r="D163" s="4" t="s">
        <v>24</v>
      </c>
      <c r="E163" s="4" t="s">
        <v>258</v>
      </c>
      <c r="F163" s="4"/>
      <c r="G163" s="7">
        <f t="shared" si="23"/>
        <v>2079.9</v>
      </c>
      <c r="H163" s="7">
        <f t="shared" si="23"/>
        <v>55.9</v>
      </c>
      <c r="I163" s="7">
        <f t="shared" si="23"/>
        <v>55.9</v>
      </c>
    </row>
    <row r="164" spans="1:9" ht="31.5">
      <c r="A164" s="2" t="s">
        <v>44</v>
      </c>
      <c r="B164" s="4"/>
      <c r="C164" s="4" t="s">
        <v>46</v>
      </c>
      <c r="D164" s="4" t="s">
        <v>24</v>
      </c>
      <c r="E164" s="4" t="s">
        <v>258</v>
      </c>
      <c r="F164" s="4" t="s">
        <v>81</v>
      </c>
      <c r="G164" s="7">
        <v>2079.9</v>
      </c>
      <c r="H164" s="7">
        <v>55.9</v>
      </c>
      <c r="I164" s="7">
        <v>55.9</v>
      </c>
    </row>
    <row r="165" spans="1:9" ht="31.5">
      <c r="A165" s="2" t="s">
        <v>506</v>
      </c>
      <c r="B165" s="4"/>
      <c r="C165" s="4" t="s">
        <v>46</v>
      </c>
      <c r="D165" s="4" t="s">
        <v>24</v>
      </c>
      <c r="E165" s="4" t="s">
        <v>259</v>
      </c>
      <c r="F165" s="4"/>
      <c r="G165" s="7">
        <f t="shared" ref="G165:I166" si="24">SUM(G166)</f>
        <v>164.4</v>
      </c>
      <c r="H165" s="7">
        <f t="shared" si="24"/>
        <v>164.4</v>
      </c>
      <c r="I165" s="7">
        <f t="shared" si="24"/>
        <v>164.4</v>
      </c>
    </row>
    <row r="166" spans="1:9">
      <c r="A166" s="2" t="s">
        <v>28</v>
      </c>
      <c r="B166" s="4"/>
      <c r="C166" s="4" t="s">
        <v>46</v>
      </c>
      <c r="D166" s="4" t="s">
        <v>24</v>
      </c>
      <c r="E166" s="4" t="s">
        <v>260</v>
      </c>
      <c r="F166" s="4"/>
      <c r="G166" s="7">
        <f>SUM(G167)</f>
        <v>164.4</v>
      </c>
      <c r="H166" s="7">
        <f t="shared" si="24"/>
        <v>164.4</v>
      </c>
      <c r="I166" s="7">
        <f t="shared" si="24"/>
        <v>164.4</v>
      </c>
    </row>
    <row r="167" spans="1:9" ht="31.5">
      <c r="A167" s="2" t="s">
        <v>44</v>
      </c>
      <c r="B167" s="4"/>
      <c r="C167" s="4" t="s">
        <v>46</v>
      </c>
      <c r="D167" s="4" t="s">
        <v>24</v>
      </c>
      <c r="E167" s="4" t="s">
        <v>260</v>
      </c>
      <c r="F167" s="4" t="s">
        <v>81</v>
      </c>
      <c r="G167" s="7">
        <v>164.4</v>
      </c>
      <c r="H167" s="7">
        <v>164.4</v>
      </c>
      <c r="I167" s="7">
        <v>164.4</v>
      </c>
    </row>
    <row r="168" spans="1:9" ht="31.5">
      <c r="A168" s="122" t="s">
        <v>782</v>
      </c>
      <c r="B168" s="4"/>
      <c r="C168" s="4" t="s">
        <v>46</v>
      </c>
      <c r="D168" s="4" t="s">
        <v>24</v>
      </c>
      <c r="E168" s="4" t="s">
        <v>220</v>
      </c>
      <c r="F168" s="4"/>
      <c r="G168" s="7">
        <f>SUM(G170)</f>
        <v>12</v>
      </c>
      <c r="H168" s="7">
        <f t="shared" ref="H168:I168" si="25">SUM(H170)</f>
        <v>12</v>
      </c>
      <c r="I168" s="7">
        <f t="shared" si="25"/>
        <v>12</v>
      </c>
    </row>
    <row r="169" spans="1:9" ht="31.5">
      <c r="A169" s="122" t="s">
        <v>44</v>
      </c>
      <c r="B169" s="4"/>
      <c r="C169" s="4" t="s">
        <v>46</v>
      </c>
      <c r="D169" s="4" t="s">
        <v>24</v>
      </c>
      <c r="E169" s="4" t="s">
        <v>227</v>
      </c>
      <c r="F169" s="4"/>
      <c r="G169" s="7">
        <f>SUM(G170)</f>
        <v>12</v>
      </c>
      <c r="H169" s="7">
        <f t="shared" ref="H169:I170" si="26">SUM(H170)</f>
        <v>12</v>
      </c>
      <c r="I169" s="7">
        <f t="shared" si="26"/>
        <v>12</v>
      </c>
    </row>
    <row r="170" spans="1:9" ht="157.5">
      <c r="A170" s="122" t="s">
        <v>857</v>
      </c>
      <c r="B170" s="4"/>
      <c r="C170" s="4" t="s">
        <v>46</v>
      </c>
      <c r="D170" s="4" t="s">
        <v>24</v>
      </c>
      <c r="E170" s="4" t="s">
        <v>856</v>
      </c>
      <c r="F170" s="4"/>
      <c r="G170" s="7">
        <f>SUM(G171)</f>
        <v>12</v>
      </c>
      <c r="H170" s="7">
        <f t="shared" si="26"/>
        <v>12</v>
      </c>
      <c r="I170" s="7">
        <f t="shared" si="26"/>
        <v>12</v>
      </c>
    </row>
    <row r="171" spans="1:9" ht="47.25">
      <c r="A171" s="2" t="s">
        <v>43</v>
      </c>
      <c r="B171" s="4"/>
      <c r="C171" s="4" t="s">
        <v>46</v>
      </c>
      <c r="D171" s="4" t="s">
        <v>24</v>
      </c>
      <c r="E171" s="4" t="s">
        <v>856</v>
      </c>
      <c r="F171" s="4" t="s">
        <v>79</v>
      </c>
      <c r="G171" s="7">
        <v>12</v>
      </c>
      <c r="H171" s="7">
        <v>12</v>
      </c>
      <c r="I171" s="7">
        <v>12</v>
      </c>
    </row>
    <row r="172" spans="1:9">
      <c r="A172" s="2" t="s">
        <v>174</v>
      </c>
      <c r="B172" s="4"/>
      <c r="C172" s="4" t="s">
        <v>46</v>
      </c>
      <c r="D172" s="4" t="s">
        <v>24</v>
      </c>
      <c r="E172" s="4" t="s">
        <v>175</v>
      </c>
      <c r="F172" s="4"/>
      <c r="G172" s="7">
        <f>SUM(G173)</f>
        <v>500</v>
      </c>
      <c r="H172" s="7">
        <f t="shared" ref="H172:I172" si="27">SUM(H173)</f>
        <v>500</v>
      </c>
      <c r="I172" s="7">
        <f t="shared" si="27"/>
        <v>500</v>
      </c>
    </row>
    <row r="173" spans="1:9" ht="31.5">
      <c r="A173" s="2" t="s">
        <v>279</v>
      </c>
      <c r="B173" s="4"/>
      <c r="C173" s="4" t="s">
        <v>46</v>
      </c>
      <c r="D173" s="4" t="s">
        <v>24</v>
      </c>
      <c r="E173" s="4" t="s">
        <v>280</v>
      </c>
      <c r="F173" s="4"/>
      <c r="G173" s="7">
        <f>SUM(G174)</f>
        <v>500</v>
      </c>
      <c r="H173" s="7">
        <f>SUM(H174)</f>
        <v>500</v>
      </c>
      <c r="I173" s="7">
        <f>SUM(I174)</f>
        <v>500</v>
      </c>
    </row>
    <row r="174" spans="1:9" ht="29.25" customHeight="1">
      <c r="A174" s="2" t="s">
        <v>44</v>
      </c>
      <c r="B174" s="4"/>
      <c r="C174" s="4" t="s">
        <v>46</v>
      </c>
      <c r="D174" s="4" t="s">
        <v>24</v>
      </c>
      <c r="E174" s="4" t="s">
        <v>280</v>
      </c>
      <c r="F174" s="4" t="s">
        <v>81</v>
      </c>
      <c r="G174" s="7">
        <v>500</v>
      </c>
      <c r="H174" s="7">
        <v>500</v>
      </c>
      <c r="I174" s="7">
        <v>500</v>
      </c>
    </row>
    <row r="175" spans="1:9" ht="31.5" hidden="1">
      <c r="A175" s="122" t="s">
        <v>88</v>
      </c>
      <c r="B175" s="22"/>
      <c r="C175" s="4" t="s">
        <v>46</v>
      </c>
      <c r="D175" s="4" t="s">
        <v>156</v>
      </c>
      <c r="E175" s="31" t="s">
        <v>390</v>
      </c>
      <c r="F175" s="31"/>
      <c r="G175" s="9">
        <f>G176</f>
        <v>0</v>
      </c>
      <c r="H175" s="9">
        <f>H176</f>
        <v>0</v>
      </c>
      <c r="I175" s="9">
        <f>I176</f>
        <v>0</v>
      </c>
    </row>
    <row r="176" spans="1:9" hidden="1">
      <c r="A176" s="122" t="s">
        <v>19</v>
      </c>
      <c r="B176" s="22"/>
      <c r="C176" s="4" t="s">
        <v>46</v>
      </c>
      <c r="D176" s="4" t="s">
        <v>156</v>
      </c>
      <c r="E176" s="31" t="s">
        <v>390</v>
      </c>
      <c r="F176" s="31">
        <v>800</v>
      </c>
      <c r="G176" s="9"/>
      <c r="H176" s="9"/>
      <c r="I176" s="9"/>
    </row>
    <row r="177" spans="1:9">
      <c r="A177" s="122" t="s">
        <v>9</v>
      </c>
      <c r="B177" s="22"/>
      <c r="C177" s="123" t="s">
        <v>10</v>
      </c>
      <c r="D177" s="31"/>
      <c r="E177" s="31"/>
      <c r="F177" s="31"/>
      <c r="G177" s="9">
        <f>SUM(G242)+G178+G200</f>
        <v>632479.30000000005</v>
      </c>
      <c r="H177" s="9">
        <f>SUM(H242)+H178+H200</f>
        <v>497212.49999999994</v>
      </c>
      <c r="I177" s="9">
        <f>SUM(I242)+I178+I200</f>
        <v>503261.39999999997</v>
      </c>
    </row>
    <row r="178" spans="1:9">
      <c r="A178" s="2" t="s">
        <v>11</v>
      </c>
      <c r="B178" s="4"/>
      <c r="C178" s="4" t="s">
        <v>10</v>
      </c>
      <c r="D178" s="4" t="s">
        <v>12</v>
      </c>
      <c r="E178" s="4"/>
      <c r="F178" s="4"/>
      <c r="G178" s="7">
        <f>SUM(G179)+G193</f>
        <v>295156.40000000002</v>
      </c>
      <c r="H178" s="7">
        <f>SUM(H179)+H193</f>
        <v>267556.59999999998</v>
      </c>
      <c r="I178" s="7">
        <f>SUM(I179)+I193</f>
        <v>267556.59999999998</v>
      </c>
    </row>
    <row r="179" spans="1:9" ht="31.5">
      <c r="A179" s="34" t="s">
        <v>539</v>
      </c>
      <c r="B179" s="4"/>
      <c r="C179" s="4" t="s">
        <v>10</v>
      </c>
      <c r="D179" s="4" t="s">
        <v>12</v>
      </c>
      <c r="E179" s="4" t="s">
        <v>261</v>
      </c>
      <c r="F179" s="4"/>
      <c r="G179" s="7">
        <f>SUM(G180)+G188</f>
        <v>295156.40000000002</v>
      </c>
      <c r="H179" s="7">
        <f t="shared" ref="H179:I179" si="28">SUM(H180)+H188</f>
        <v>267556.59999999998</v>
      </c>
      <c r="I179" s="7">
        <f t="shared" si="28"/>
        <v>267556.59999999998</v>
      </c>
    </row>
    <row r="180" spans="1:9">
      <c r="A180" s="34" t="s">
        <v>28</v>
      </c>
      <c r="B180" s="4"/>
      <c r="C180" s="4" t="s">
        <v>10</v>
      </c>
      <c r="D180" s="4" t="s">
        <v>12</v>
      </c>
      <c r="E180" s="5" t="s">
        <v>560</v>
      </c>
      <c r="F180" s="4"/>
      <c r="G180" s="7">
        <f>SUM(G181+G182+G184+G186)</f>
        <v>253906.7</v>
      </c>
      <c r="H180" s="7">
        <f t="shared" ref="H180:I180" si="29">SUM(H181+H182+H184+H186)</f>
        <v>260368.3</v>
      </c>
      <c r="I180" s="7">
        <f t="shared" si="29"/>
        <v>260368.3</v>
      </c>
    </row>
    <row r="181" spans="1:9" ht="31.5">
      <c r="A181" s="34" t="s">
        <v>44</v>
      </c>
      <c r="B181" s="4"/>
      <c r="C181" s="4" t="s">
        <v>10</v>
      </c>
      <c r="D181" s="4" t="s">
        <v>12</v>
      </c>
      <c r="E181" s="5" t="s">
        <v>560</v>
      </c>
      <c r="F181" s="4" t="s">
        <v>81</v>
      </c>
      <c r="G181" s="7">
        <v>7600</v>
      </c>
      <c r="H181" s="7"/>
      <c r="I181" s="7"/>
    </row>
    <row r="182" spans="1:9">
      <c r="A182" s="2" t="s">
        <v>17</v>
      </c>
      <c r="B182" s="4"/>
      <c r="C182" s="4" t="s">
        <v>10</v>
      </c>
      <c r="D182" s="4" t="s">
        <v>12</v>
      </c>
      <c r="E182" s="4" t="s">
        <v>899</v>
      </c>
      <c r="F182" s="4"/>
      <c r="G182" s="7">
        <f>SUM(G183)</f>
        <v>60491.1</v>
      </c>
      <c r="H182" s="7">
        <f>SUM(H183)</f>
        <v>67468.3</v>
      </c>
      <c r="I182" s="7">
        <f>SUM(I183)</f>
        <v>67468.3</v>
      </c>
    </row>
    <row r="183" spans="1:9" ht="31.5">
      <c r="A183" s="34" t="s">
        <v>44</v>
      </c>
      <c r="B183" s="4"/>
      <c r="C183" s="4" t="s">
        <v>10</v>
      </c>
      <c r="D183" s="4" t="s">
        <v>12</v>
      </c>
      <c r="E183" s="4" t="s">
        <v>899</v>
      </c>
      <c r="F183" s="4" t="s">
        <v>81</v>
      </c>
      <c r="G183" s="7">
        <v>60491.1</v>
      </c>
      <c r="H183" s="7">
        <v>67468.3</v>
      </c>
      <c r="I183" s="7">
        <v>67468.3</v>
      </c>
    </row>
    <row r="184" spans="1:9" ht="47.25">
      <c r="A184" s="2" t="s">
        <v>902</v>
      </c>
      <c r="B184" s="4"/>
      <c r="C184" s="4" t="s">
        <v>10</v>
      </c>
      <c r="D184" s="4" t="s">
        <v>12</v>
      </c>
      <c r="E184" s="4" t="s">
        <v>901</v>
      </c>
      <c r="F184" s="4"/>
      <c r="G184" s="7">
        <f>SUM(G185)</f>
        <v>7700</v>
      </c>
      <c r="H184" s="7">
        <f>SUM(H185)</f>
        <v>7700</v>
      </c>
      <c r="I184" s="7">
        <f>SUM(I185)</f>
        <v>7700</v>
      </c>
    </row>
    <row r="185" spans="1:9" ht="31.5">
      <c r="A185" s="34" t="s">
        <v>44</v>
      </c>
      <c r="B185" s="4"/>
      <c r="C185" s="4" t="s">
        <v>10</v>
      </c>
      <c r="D185" s="4" t="s">
        <v>12</v>
      </c>
      <c r="E185" s="4" t="s">
        <v>901</v>
      </c>
      <c r="F185" s="4" t="s">
        <v>81</v>
      </c>
      <c r="G185" s="7">
        <f>2700+5000</f>
        <v>7700</v>
      </c>
      <c r="H185" s="7">
        <v>7700</v>
      </c>
      <c r="I185" s="7">
        <v>7700</v>
      </c>
    </row>
    <row r="186" spans="1:9" ht="47.25">
      <c r="A186" s="2" t="s">
        <v>806</v>
      </c>
      <c r="B186" s="4"/>
      <c r="C186" s="4" t="s">
        <v>10</v>
      </c>
      <c r="D186" s="4" t="s">
        <v>12</v>
      </c>
      <c r="E186" s="4" t="s">
        <v>900</v>
      </c>
      <c r="F186" s="4"/>
      <c r="G186" s="7">
        <f>SUM(G187)</f>
        <v>178115.6</v>
      </c>
      <c r="H186" s="7">
        <f t="shared" ref="H186:I186" si="30">SUM(H187)</f>
        <v>185200</v>
      </c>
      <c r="I186" s="7">
        <f t="shared" si="30"/>
        <v>185200</v>
      </c>
    </row>
    <row r="187" spans="1:9" ht="31.5">
      <c r="A187" s="34" t="s">
        <v>44</v>
      </c>
      <c r="B187" s="4"/>
      <c r="C187" s="4" t="s">
        <v>10</v>
      </c>
      <c r="D187" s="4" t="s">
        <v>12</v>
      </c>
      <c r="E187" s="4" t="s">
        <v>900</v>
      </c>
      <c r="F187" s="4" t="s">
        <v>81</v>
      </c>
      <c r="G187" s="7">
        <f>178115.6</f>
        <v>178115.6</v>
      </c>
      <c r="H187" s="7">
        <v>185200</v>
      </c>
      <c r="I187" s="7">
        <v>185200</v>
      </c>
    </row>
    <row r="188" spans="1:9" ht="47.25">
      <c r="A188" s="2" t="s">
        <v>15</v>
      </c>
      <c r="B188" s="4"/>
      <c r="C188" s="4" t="s">
        <v>10</v>
      </c>
      <c r="D188" s="4" t="s">
        <v>12</v>
      </c>
      <c r="E188" s="4" t="s">
        <v>540</v>
      </c>
      <c r="F188" s="4"/>
      <c r="G188" s="7">
        <f>SUM(G189+G191)</f>
        <v>41249.699999999997</v>
      </c>
      <c r="H188" s="7">
        <f t="shared" ref="H188:I188" si="31">SUM(H189+H191)</f>
        <v>7188.3</v>
      </c>
      <c r="I188" s="7">
        <f t="shared" si="31"/>
        <v>7188.3</v>
      </c>
    </row>
    <row r="189" spans="1:9">
      <c r="A189" s="2" t="s">
        <v>17</v>
      </c>
      <c r="B189" s="4"/>
      <c r="C189" s="4" t="s">
        <v>10</v>
      </c>
      <c r="D189" s="4" t="s">
        <v>12</v>
      </c>
      <c r="E189" s="4" t="s">
        <v>541</v>
      </c>
      <c r="F189" s="4"/>
      <c r="G189" s="7">
        <f>SUM(G190)</f>
        <v>34165.299999999996</v>
      </c>
      <c r="H189" s="7">
        <f t="shared" ref="H189:I189" si="32">SUM(H190)</f>
        <v>7188.3</v>
      </c>
      <c r="I189" s="7">
        <f t="shared" si="32"/>
        <v>7188.3</v>
      </c>
    </row>
    <row r="190" spans="1:9">
      <c r="A190" s="2" t="s">
        <v>19</v>
      </c>
      <c r="B190" s="4"/>
      <c r="C190" s="4" t="s">
        <v>10</v>
      </c>
      <c r="D190" s="4" t="s">
        <v>12</v>
      </c>
      <c r="E190" s="4" t="s">
        <v>541</v>
      </c>
      <c r="F190" s="4" t="s">
        <v>86</v>
      </c>
      <c r="G190" s="7">
        <f>27188.1+6977.2</f>
        <v>34165.299999999996</v>
      </c>
      <c r="H190" s="7">
        <v>7188.3</v>
      </c>
      <c r="I190" s="7">
        <v>7188.3</v>
      </c>
    </row>
    <row r="191" spans="1:9" ht="47.25">
      <c r="A191" s="2" t="s">
        <v>806</v>
      </c>
      <c r="B191" s="4"/>
      <c r="C191" s="4" t="s">
        <v>10</v>
      </c>
      <c r="D191" s="4" t="s">
        <v>12</v>
      </c>
      <c r="E191" s="4" t="s">
        <v>805</v>
      </c>
      <c r="F191" s="4"/>
      <c r="G191" s="7">
        <f>SUM(G192)</f>
        <v>7084.4</v>
      </c>
      <c r="H191" s="7">
        <f t="shared" ref="H191:I191" si="33">SUM(H192)</f>
        <v>0</v>
      </c>
      <c r="I191" s="7">
        <f t="shared" si="33"/>
        <v>0</v>
      </c>
    </row>
    <row r="192" spans="1:9">
      <c r="A192" s="2" t="s">
        <v>19</v>
      </c>
      <c r="B192" s="4"/>
      <c r="C192" s="4" t="s">
        <v>10</v>
      </c>
      <c r="D192" s="4" t="s">
        <v>12</v>
      </c>
      <c r="E192" s="4" t="s">
        <v>805</v>
      </c>
      <c r="F192" s="4" t="s">
        <v>86</v>
      </c>
      <c r="G192" s="7">
        <v>7084.4</v>
      </c>
      <c r="H192" s="7"/>
      <c r="I192" s="7"/>
    </row>
    <row r="193" spans="1:9" ht="31.5" hidden="1">
      <c r="A193" s="2" t="s">
        <v>500</v>
      </c>
      <c r="B193" s="4"/>
      <c r="C193" s="4" t="s">
        <v>10</v>
      </c>
      <c r="D193" s="4" t="s">
        <v>12</v>
      </c>
      <c r="E193" s="4" t="s">
        <v>200</v>
      </c>
      <c r="F193" s="4"/>
      <c r="G193" s="7">
        <f>SUM(G194)+G199</f>
        <v>0</v>
      </c>
      <c r="H193" s="7">
        <f t="shared" ref="H193:I193" si="34">SUM(H194)+H199</f>
        <v>0</v>
      </c>
      <c r="I193" s="7">
        <f t="shared" si="34"/>
        <v>0</v>
      </c>
    </row>
    <row r="194" spans="1:9" ht="47.25" hidden="1">
      <c r="A194" s="2" t="s">
        <v>501</v>
      </c>
      <c r="B194" s="4"/>
      <c r="C194" s="4" t="s">
        <v>10</v>
      </c>
      <c r="D194" s="4" t="s">
        <v>12</v>
      </c>
      <c r="E194" s="4" t="s">
        <v>201</v>
      </c>
      <c r="F194" s="4"/>
      <c r="G194" s="7">
        <f>SUM(G195)</f>
        <v>0</v>
      </c>
      <c r="H194" s="7">
        <f t="shared" ref="H194:I195" si="35">SUM(H195)</f>
        <v>0</v>
      </c>
      <c r="I194" s="7">
        <f t="shared" si="35"/>
        <v>0</v>
      </c>
    </row>
    <row r="195" spans="1:9" ht="31.5" hidden="1">
      <c r="A195" s="2" t="s">
        <v>406</v>
      </c>
      <c r="B195" s="4"/>
      <c r="C195" s="4" t="s">
        <v>10</v>
      </c>
      <c r="D195" s="4" t="s">
        <v>12</v>
      </c>
      <c r="E195" s="4" t="s">
        <v>202</v>
      </c>
      <c r="F195" s="4"/>
      <c r="G195" s="7">
        <f>SUM(G196)</f>
        <v>0</v>
      </c>
      <c r="H195" s="7">
        <f t="shared" si="35"/>
        <v>0</v>
      </c>
      <c r="I195" s="7">
        <f t="shared" si="35"/>
        <v>0</v>
      </c>
    </row>
    <row r="196" spans="1:9" ht="31.5" hidden="1">
      <c r="A196" s="2" t="s">
        <v>44</v>
      </c>
      <c r="B196" s="4"/>
      <c r="C196" s="4" t="s">
        <v>10</v>
      </c>
      <c r="D196" s="4" t="s">
        <v>12</v>
      </c>
      <c r="E196" s="4" t="s">
        <v>202</v>
      </c>
      <c r="F196" s="4">
        <v>200</v>
      </c>
      <c r="G196" s="7"/>
      <c r="H196" s="7"/>
      <c r="I196" s="7"/>
    </row>
    <row r="197" spans="1:9" ht="31.5" hidden="1">
      <c r="A197" s="122" t="s">
        <v>502</v>
      </c>
      <c r="B197" s="4"/>
      <c r="C197" s="4" t="s">
        <v>10</v>
      </c>
      <c r="D197" s="4" t="s">
        <v>12</v>
      </c>
      <c r="E197" s="4" t="s">
        <v>214</v>
      </c>
      <c r="F197" s="4"/>
      <c r="G197" s="7">
        <f>SUM(G198)</f>
        <v>0</v>
      </c>
      <c r="H197" s="7">
        <f t="shared" ref="H197:I197" si="36">SUM(H198)</f>
        <v>0</v>
      </c>
      <c r="I197" s="7">
        <f t="shared" si="36"/>
        <v>0</v>
      </c>
    </row>
    <row r="198" spans="1:9" ht="31.5" hidden="1">
      <c r="A198" s="2" t="s">
        <v>406</v>
      </c>
      <c r="B198" s="4"/>
      <c r="C198" s="4" t="s">
        <v>10</v>
      </c>
      <c r="D198" s="4" t="s">
        <v>12</v>
      </c>
      <c r="E198" s="4" t="s">
        <v>521</v>
      </c>
      <c r="F198" s="4"/>
      <c r="G198" s="7">
        <f>SUM(G199)</f>
        <v>0</v>
      </c>
      <c r="H198" s="7">
        <f t="shared" ref="H198:I198" si="37">SUM(H199)</f>
        <v>0</v>
      </c>
      <c r="I198" s="7">
        <f t="shared" si="37"/>
        <v>0</v>
      </c>
    </row>
    <row r="199" spans="1:9" hidden="1">
      <c r="A199" s="2" t="s">
        <v>19</v>
      </c>
      <c r="B199" s="4"/>
      <c r="C199" s="4" t="s">
        <v>10</v>
      </c>
      <c r="D199" s="4" t="s">
        <v>12</v>
      </c>
      <c r="E199" s="4" t="s">
        <v>521</v>
      </c>
      <c r="F199" s="4" t="s">
        <v>86</v>
      </c>
      <c r="G199" s="7"/>
      <c r="H199" s="7"/>
      <c r="I199" s="7"/>
    </row>
    <row r="200" spans="1:9" ht="17.25" customHeight="1">
      <c r="A200" s="2" t="s">
        <v>241</v>
      </c>
      <c r="B200" s="4"/>
      <c r="C200" s="4" t="s">
        <v>10</v>
      </c>
      <c r="D200" s="4" t="s">
        <v>156</v>
      </c>
      <c r="E200" s="4"/>
      <c r="F200" s="4"/>
      <c r="G200" s="7">
        <f>SUM(G204+G233)+G201+G209</f>
        <v>316090.40000000002</v>
      </c>
      <c r="H200" s="7">
        <f>SUM(H204+H233)+H201+H209</f>
        <v>213596.59999999998</v>
      </c>
      <c r="I200" s="7">
        <f>SUM(I204+I233)+I201+I209</f>
        <v>219645.5</v>
      </c>
    </row>
    <row r="201" spans="1:9" ht="30.75" customHeight="1">
      <c r="A201" s="35" t="s">
        <v>524</v>
      </c>
      <c r="B201" s="4"/>
      <c r="C201" s="4" t="s">
        <v>10</v>
      </c>
      <c r="D201" s="4" t="s">
        <v>156</v>
      </c>
      <c r="E201" s="4" t="s">
        <v>275</v>
      </c>
      <c r="F201" s="4"/>
      <c r="G201" s="7">
        <f>SUM(G202)</f>
        <v>21272.2</v>
      </c>
      <c r="H201" s="7">
        <f t="shared" ref="H201:I202" si="38">SUM(H202)</f>
        <v>0</v>
      </c>
      <c r="I201" s="7">
        <f t="shared" si="38"/>
        <v>6000</v>
      </c>
    </row>
    <row r="202" spans="1:9" ht="17.25" customHeight="1">
      <c r="A202" s="2" t="s">
        <v>28</v>
      </c>
      <c r="B202" s="4"/>
      <c r="C202" s="4" t="s">
        <v>10</v>
      </c>
      <c r="D202" s="4" t="s">
        <v>156</v>
      </c>
      <c r="E202" s="4" t="s">
        <v>276</v>
      </c>
      <c r="F202" s="4"/>
      <c r="G202" s="7">
        <f>SUM(G203)</f>
        <v>21272.2</v>
      </c>
      <c r="H202" s="7">
        <f t="shared" si="38"/>
        <v>0</v>
      </c>
      <c r="I202" s="7">
        <f t="shared" si="38"/>
        <v>6000</v>
      </c>
    </row>
    <row r="203" spans="1:9" ht="30" customHeight="1">
      <c r="A203" s="2" t="s">
        <v>44</v>
      </c>
      <c r="B203" s="4"/>
      <c r="C203" s="4" t="s">
        <v>10</v>
      </c>
      <c r="D203" s="4" t="s">
        <v>156</v>
      </c>
      <c r="E203" s="4" t="s">
        <v>276</v>
      </c>
      <c r="F203" s="4" t="s">
        <v>81</v>
      </c>
      <c r="G203" s="7">
        <v>21272.2</v>
      </c>
      <c r="H203" s="7"/>
      <c r="I203" s="7">
        <v>6000</v>
      </c>
    </row>
    <row r="204" spans="1:9" ht="31.5">
      <c r="A204" s="34" t="s">
        <v>507</v>
      </c>
      <c r="B204" s="4"/>
      <c r="C204" s="4" t="s">
        <v>10</v>
      </c>
      <c r="D204" s="4" t="s">
        <v>156</v>
      </c>
      <c r="E204" s="4" t="s">
        <v>262</v>
      </c>
      <c r="F204" s="4"/>
      <c r="G204" s="7">
        <f>SUM(G205)+G207</f>
        <v>26994</v>
      </c>
      <c r="H204" s="7">
        <f t="shared" ref="H204:I204" si="39">SUM(H205)+H207</f>
        <v>21994</v>
      </c>
      <c r="I204" s="7">
        <f t="shared" si="39"/>
        <v>21994</v>
      </c>
    </row>
    <row r="205" spans="1:9" ht="20.25" customHeight="1">
      <c r="A205" s="34" t="s">
        <v>28</v>
      </c>
      <c r="B205" s="4"/>
      <c r="C205" s="4" t="s">
        <v>10</v>
      </c>
      <c r="D205" s="4" t="s">
        <v>156</v>
      </c>
      <c r="E205" s="4" t="s">
        <v>263</v>
      </c>
      <c r="F205" s="4"/>
      <c r="G205" s="7">
        <f>SUM(G206)</f>
        <v>21244</v>
      </c>
      <c r="H205" s="7">
        <f>SUM(H206)</f>
        <v>21244</v>
      </c>
      <c r="I205" s="7">
        <f>SUM(I206)</f>
        <v>21244</v>
      </c>
    </row>
    <row r="206" spans="1:9" ht="30" customHeight="1">
      <c r="A206" s="34" t="s">
        <v>44</v>
      </c>
      <c r="B206" s="4"/>
      <c r="C206" s="4" t="s">
        <v>10</v>
      </c>
      <c r="D206" s="4" t="s">
        <v>156</v>
      </c>
      <c r="E206" s="4" t="s">
        <v>263</v>
      </c>
      <c r="F206" s="4" t="s">
        <v>81</v>
      </c>
      <c r="G206" s="7">
        <v>21244</v>
      </c>
      <c r="H206" s="7">
        <v>21244</v>
      </c>
      <c r="I206" s="7">
        <v>21244</v>
      </c>
    </row>
    <row r="207" spans="1:9" ht="30" customHeight="1">
      <c r="A207" s="34" t="s">
        <v>826</v>
      </c>
      <c r="B207" s="4"/>
      <c r="C207" s="4" t="s">
        <v>10</v>
      </c>
      <c r="D207" s="4" t="s">
        <v>156</v>
      </c>
      <c r="E207" s="5" t="s">
        <v>701</v>
      </c>
      <c r="F207" s="4"/>
      <c r="G207" s="7">
        <f>SUM(G208)</f>
        <v>5750</v>
      </c>
      <c r="H207" s="7">
        <f>SUM(H208)</f>
        <v>750</v>
      </c>
      <c r="I207" s="7">
        <f>SUM(I208)</f>
        <v>750</v>
      </c>
    </row>
    <row r="208" spans="1:9" ht="30" customHeight="1">
      <c r="A208" s="34" t="s">
        <v>44</v>
      </c>
      <c r="B208" s="4"/>
      <c r="C208" s="4" t="s">
        <v>10</v>
      </c>
      <c r="D208" s="4" t="s">
        <v>156</v>
      </c>
      <c r="E208" s="5" t="s">
        <v>701</v>
      </c>
      <c r="F208" s="4" t="s">
        <v>81</v>
      </c>
      <c r="G208" s="7">
        <f>750+5000</f>
        <v>5750</v>
      </c>
      <c r="H208" s="7">
        <v>750</v>
      </c>
      <c r="I208" s="7">
        <v>750</v>
      </c>
    </row>
    <row r="209" spans="1:9" ht="30" hidden="1" customHeight="1">
      <c r="A209" s="34" t="s">
        <v>492</v>
      </c>
      <c r="B209" s="4"/>
      <c r="C209" s="4" t="s">
        <v>10</v>
      </c>
      <c r="D209" s="4" t="s">
        <v>156</v>
      </c>
      <c r="E209" s="5" t="s">
        <v>403</v>
      </c>
      <c r="F209" s="4"/>
      <c r="G209" s="7">
        <f>SUM(G210)</f>
        <v>0</v>
      </c>
      <c r="H209" s="7"/>
      <c r="I209" s="7"/>
    </row>
    <row r="210" spans="1:9" ht="30" hidden="1" customHeight="1">
      <c r="A210" s="34" t="s">
        <v>28</v>
      </c>
      <c r="B210" s="4"/>
      <c r="C210" s="4" t="s">
        <v>10</v>
      </c>
      <c r="D210" s="4" t="s">
        <v>156</v>
      </c>
      <c r="E210" s="5" t="s">
        <v>583</v>
      </c>
      <c r="F210" s="4"/>
      <c r="G210" s="7">
        <f>SUM(G211)+G212</f>
        <v>0</v>
      </c>
      <c r="H210" s="7">
        <f t="shared" ref="H210:I210" si="40">SUM(H211)+H212</f>
        <v>0</v>
      </c>
      <c r="I210" s="7">
        <f t="shared" si="40"/>
        <v>0</v>
      </c>
    </row>
    <row r="211" spans="1:9" ht="30" hidden="1" customHeight="1">
      <c r="A211" s="34" t="s">
        <v>44</v>
      </c>
      <c r="B211" s="4"/>
      <c r="C211" s="4" t="s">
        <v>10</v>
      </c>
      <c r="D211" s="4" t="s">
        <v>156</v>
      </c>
      <c r="E211" s="5" t="s">
        <v>583</v>
      </c>
      <c r="F211" s="4" t="s">
        <v>81</v>
      </c>
      <c r="G211" s="7">
        <v>0</v>
      </c>
      <c r="H211" s="7"/>
      <c r="I211" s="7"/>
    </row>
    <row r="212" spans="1:9" ht="30" hidden="1" customHeight="1">
      <c r="A212" s="34" t="s">
        <v>830</v>
      </c>
      <c r="B212" s="4"/>
      <c r="C212" s="4" t="s">
        <v>10</v>
      </c>
      <c r="D212" s="4" t="s">
        <v>156</v>
      </c>
      <c r="E212" s="4" t="s">
        <v>732</v>
      </c>
      <c r="F212" s="4"/>
      <c r="G212" s="7">
        <f>SUM(G213+G215+G217+G219)+G221+G223+G225+G227+G229+G231</f>
        <v>0</v>
      </c>
      <c r="H212" s="7">
        <f t="shared" ref="H212:I212" si="41">SUM(H213+H215+H217+H219)+H221+H223+H225+H227+H229+H231</f>
        <v>0</v>
      </c>
      <c r="I212" s="7">
        <f t="shared" si="41"/>
        <v>0</v>
      </c>
    </row>
    <row r="213" spans="1:9" ht="30" hidden="1" customHeight="1">
      <c r="A213" s="2"/>
      <c r="B213" s="4"/>
      <c r="C213" s="4" t="s">
        <v>10</v>
      </c>
      <c r="D213" s="4" t="s">
        <v>156</v>
      </c>
      <c r="E213" s="4" t="s">
        <v>869</v>
      </c>
      <c r="F213" s="4"/>
      <c r="G213" s="7">
        <f>SUM(G214)</f>
        <v>0</v>
      </c>
      <c r="H213" s="7">
        <f t="shared" ref="H213:I213" si="42">SUM(H214)</f>
        <v>0</v>
      </c>
      <c r="I213" s="7">
        <f t="shared" si="42"/>
        <v>0</v>
      </c>
    </row>
    <row r="214" spans="1:9" ht="30" hidden="1" customHeight="1">
      <c r="A214" s="2" t="s">
        <v>44</v>
      </c>
      <c r="B214" s="4"/>
      <c r="C214" s="4" t="s">
        <v>10</v>
      </c>
      <c r="D214" s="4" t="s">
        <v>156</v>
      </c>
      <c r="E214" s="4" t="s">
        <v>869</v>
      </c>
      <c r="F214" s="4" t="s">
        <v>81</v>
      </c>
      <c r="G214" s="7"/>
      <c r="H214" s="7"/>
      <c r="I214" s="7"/>
    </row>
    <row r="215" spans="1:9" ht="30" hidden="1" customHeight="1">
      <c r="A215" s="2"/>
      <c r="B215" s="4"/>
      <c r="C215" s="4" t="s">
        <v>10</v>
      </c>
      <c r="D215" s="4" t="s">
        <v>156</v>
      </c>
      <c r="E215" s="4" t="s">
        <v>870</v>
      </c>
      <c r="F215" s="4"/>
      <c r="G215" s="7">
        <f>SUM(G216)</f>
        <v>0</v>
      </c>
      <c r="H215" s="7">
        <f t="shared" ref="H215:I215" si="43">SUM(H216)</f>
        <v>0</v>
      </c>
      <c r="I215" s="7">
        <f t="shared" si="43"/>
        <v>0</v>
      </c>
    </row>
    <row r="216" spans="1:9" ht="30" hidden="1" customHeight="1">
      <c r="A216" s="2" t="s">
        <v>44</v>
      </c>
      <c r="B216" s="4"/>
      <c r="C216" s="4" t="s">
        <v>10</v>
      </c>
      <c r="D216" s="4" t="s">
        <v>156</v>
      </c>
      <c r="E216" s="4" t="s">
        <v>870</v>
      </c>
      <c r="F216" s="4" t="s">
        <v>81</v>
      </c>
      <c r="G216" s="7"/>
      <c r="H216" s="7"/>
      <c r="I216" s="7"/>
    </row>
    <row r="217" spans="1:9" ht="30" hidden="1" customHeight="1">
      <c r="A217" s="2"/>
      <c r="B217" s="4"/>
      <c r="C217" s="4" t="s">
        <v>10</v>
      </c>
      <c r="D217" s="4" t="s">
        <v>156</v>
      </c>
      <c r="E217" s="4" t="s">
        <v>871</v>
      </c>
      <c r="F217" s="4"/>
      <c r="G217" s="7">
        <f>SUM(G218)</f>
        <v>0</v>
      </c>
      <c r="H217" s="7">
        <f t="shared" ref="H217:I217" si="44">SUM(H218)</f>
        <v>0</v>
      </c>
      <c r="I217" s="7">
        <f t="shared" si="44"/>
        <v>0</v>
      </c>
    </row>
    <row r="218" spans="1:9" ht="30" hidden="1" customHeight="1">
      <c r="A218" s="2" t="s">
        <v>44</v>
      </c>
      <c r="B218" s="4"/>
      <c r="C218" s="4" t="s">
        <v>10</v>
      </c>
      <c r="D218" s="4" t="s">
        <v>156</v>
      </c>
      <c r="E218" s="4" t="s">
        <v>871</v>
      </c>
      <c r="F218" s="4" t="s">
        <v>81</v>
      </c>
      <c r="G218" s="7"/>
      <c r="H218" s="7"/>
      <c r="I218" s="7"/>
    </row>
    <row r="219" spans="1:9" ht="30" hidden="1" customHeight="1">
      <c r="A219" s="2"/>
      <c r="B219" s="4"/>
      <c r="C219" s="4" t="s">
        <v>10</v>
      </c>
      <c r="D219" s="4" t="s">
        <v>156</v>
      </c>
      <c r="E219" s="4" t="s">
        <v>872</v>
      </c>
      <c r="F219" s="4"/>
      <c r="G219" s="7">
        <f>SUM(G220)</f>
        <v>0</v>
      </c>
      <c r="H219" s="7">
        <f t="shared" ref="H219:I231" si="45">SUM(H220)</f>
        <v>0</v>
      </c>
      <c r="I219" s="7">
        <f t="shared" si="45"/>
        <v>0</v>
      </c>
    </row>
    <row r="220" spans="1:9" ht="30" hidden="1" customHeight="1">
      <c r="A220" s="2" t="s">
        <v>44</v>
      </c>
      <c r="B220" s="4"/>
      <c r="C220" s="4" t="s">
        <v>10</v>
      </c>
      <c r="D220" s="4" t="s">
        <v>156</v>
      </c>
      <c r="E220" s="4" t="s">
        <v>872</v>
      </c>
      <c r="F220" s="4" t="s">
        <v>81</v>
      </c>
      <c r="G220" s="7"/>
      <c r="H220" s="7"/>
      <c r="I220" s="7"/>
    </row>
    <row r="221" spans="1:9" ht="30" hidden="1" customHeight="1">
      <c r="A221" s="2"/>
      <c r="B221" s="4"/>
      <c r="C221" s="4" t="s">
        <v>10</v>
      </c>
      <c r="D221" s="4" t="s">
        <v>156</v>
      </c>
      <c r="E221" s="4" t="s">
        <v>875</v>
      </c>
      <c r="F221" s="4"/>
      <c r="G221" s="7">
        <f>SUM(G222)</f>
        <v>0</v>
      </c>
      <c r="H221" s="7">
        <f t="shared" si="45"/>
        <v>0</v>
      </c>
      <c r="I221" s="7">
        <f t="shared" si="45"/>
        <v>0</v>
      </c>
    </row>
    <row r="222" spans="1:9" ht="30" hidden="1" customHeight="1">
      <c r="A222" s="2" t="s">
        <v>44</v>
      </c>
      <c r="B222" s="4"/>
      <c r="C222" s="4" t="s">
        <v>10</v>
      </c>
      <c r="D222" s="4" t="s">
        <v>156</v>
      </c>
      <c r="E222" s="4" t="s">
        <v>875</v>
      </c>
      <c r="F222" s="4" t="s">
        <v>81</v>
      </c>
      <c r="G222" s="7"/>
      <c r="H222" s="7"/>
      <c r="I222" s="7"/>
    </row>
    <row r="223" spans="1:9" ht="30" hidden="1" customHeight="1">
      <c r="A223" s="2"/>
      <c r="B223" s="4"/>
      <c r="C223" s="4" t="s">
        <v>10</v>
      </c>
      <c r="D223" s="4" t="s">
        <v>156</v>
      </c>
      <c r="E223" s="4" t="s">
        <v>876</v>
      </c>
      <c r="F223" s="4"/>
      <c r="G223" s="7">
        <f>SUM(G224)</f>
        <v>0</v>
      </c>
      <c r="H223" s="7">
        <f t="shared" si="45"/>
        <v>0</v>
      </c>
      <c r="I223" s="7">
        <f t="shared" si="45"/>
        <v>0</v>
      </c>
    </row>
    <row r="224" spans="1:9" ht="30" hidden="1" customHeight="1">
      <c r="A224" s="2" t="s">
        <v>44</v>
      </c>
      <c r="B224" s="4"/>
      <c r="C224" s="4" t="s">
        <v>10</v>
      </c>
      <c r="D224" s="4" t="s">
        <v>156</v>
      </c>
      <c r="E224" s="4" t="s">
        <v>876</v>
      </c>
      <c r="F224" s="4" t="s">
        <v>81</v>
      </c>
      <c r="G224" s="7"/>
      <c r="H224" s="7"/>
      <c r="I224" s="7"/>
    </row>
    <row r="225" spans="1:9" ht="30" hidden="1" customHeight="1">
      <c r="A225" s="2"/>
      <c r="B225" s="4"/>
      <c r="C225" s="4" t="s">
        <v>10</v>
      </c>
      <c r="D225" s="4" t="s">
        <v>156</v>
      </c>
      <c r="E225" s="4" t="s">
        <v>877</v>
      </c>
      <c r="F225" s="4"/>
      <c r="G225" s="7">
        <f>SUM(G226)</f>
        <v>0</v>
      </c>
      <c r="H225" s="7">
        <f t="shared" si="45"/>
        <v>0</v>
      </c>
      <c r="I225" s="7">
        <f t="shared" si="45"/>
        <v>0</v>
      </c>
    </row>
    <row r="226" spans="1:9" ht="30" hidden="1" customHeight="1">
      <c r="A226" s="2" t="s">
        <v>44</v>
      </c>
      <c r="B226" s="4"/>
      <c r="C226" s="4" t="s">
        <v>10</v>
      </c>
      <c r="D226" s="4" t="s">
        <v>156</v>
      </c>
      <c r="E226" s="4" t="s">
        <v>877</v>
      </c>
      <c r="F226" s="4" t="s">
        <v>81</v>
      </c>
      <c r="G226" s="7"/>
      <c r="H226" s="7"/>
      <c r="I226" s="7"/>
    </row>
    <row r="227" spans="1:9" ht="30" hidden="1" customHeight="1">
      <c r="A227" s="2"/>
      <c r="B227" s="4"/>
      <c r="C227" s="4" t="s">
        <v>10</v>
      </c>
      <c r="D227" s="4" t="s">
        <v>156</v>
      </c>
      <c r="E227" s="4" t="s">
        <v>878</v>
      </c>
      <c r="F227" s="4"/>
      <c r="G227" s="7">
        <f>SUM(G228)</f>
        <v>0</v>
      </c>
      <c r="H227" s="7">
        <f t="shared" si="45"/>
        <v>0</v>
      </c>
      <c r="I227" s="7">
        <f t="shared" si="45"/>
        <v>0</v>
      </c>
    </row>
    <row r="228" spans="1:9" ht="30" hidden="1" customHeight="1">
      <c r="A228" s="2" t="s">
        <v>44</v>
      </c>
      <c r="B228" s="4"/>
      <c r="C228" s="4" t="s">
        <v>10</v>
      </c>
      <c r="D228" s="4" t="s">
        <v>156</v>
      </c>
      <c r="E228" s="4" t="s">
        <v>878</v>
      </c>
      <c r="F228" s="4" t="s">
        <v>81</v>
      </c>
      <c r="G228" s="7"/>
      <c r="H228" s="7"/>
      <c r="I228" s="7"/>
    </row>
    <row r="229" spans="1:9" ht="30" hidden="1" customHeight="1">
      <c r="A229" s="2"/>
      <c r="B229" s="4"/>
      <c r="C229" s="4" t="s">
        <v>10</v>
      </c>
      <c r="D229" s="4" t="s">
        <v>156</v>
      </c>
      <c r="E229" s="4" t="s">
        <v>879</v>
      </c>
      <c r="F229" s="4"/>
      <c r="G229" s="7">
        <f>SUM(G230)</f>
        <v>0</v>
      </c>
      <c r="H229" s="7">
        <f t="shared" si="45"/>
        <v>0</v>
      </c>
      <c r="I229" s="7">
        <f t="shared" si="45"/>
        <v>0</v>
      </c>
    </row>
    <row r="230" spans="1:9" ht="30" hidden="1" customHeight="1">
      <c r="A230" s="2" t="s">
        <v>44</v>
      </c>
      <c r="B230" s="4"/>
      <c r="C230" s="4" t="s">
        <v>10</v>
      </c>
      <c r="D230" s="4" t="s">
        <v>156</v>
      </c>
      <c r="E230" s="4" t="s">
        <v>879</v>
      </c>
      <c r="F230" s="4" t="s">
        <v>81</v>
      </c>
      <c r="G230" s="7"/>
      <c r="H230" s="7"/>
      <c r="I230" s="7"/>
    </row>
    <row r="231" spans="1:9" ht="30" hidden="1" customHeight="1">
      <c r="A231" s="2"/>
      <c r="B231" s="4"/>
      <c r="C231" s="4" t="s">
        <v>10</v>
      </c>
      <c r="D231" s="4" t="s">
        <v>156</v>
      </c>
      <c r="E231" s="4" t="s">
        <v>884</v>
      </c>
      <c r="F231" s="4"/>
      <c r="G231" s="7">
        <f>SUM(G232)</f>
        <v>0</v>
      </c>
      <c r="H231" s="7">
        <f t="shared" si="45"/>
        <v>0</v>
      </c>
      <c r="I231" s="7">
        <f t="shared" si="45"/>
        <v>0</v>
      </c>
    </row>
    <row r="232" spans="1:9" ht="30" hidden="1" customHeight="1">
      <c r="A232" s="2" t="s">
        <v>44</v>
      </c>
      <c r="B232" s="4"/>
      <c r="C232" s="4" t="s">
        <v>10</v>
      </c>
      <c r="D232" s="4" t="s">
        <v>156</v>
      </c>
      <c r="E232" s="4" t="s">
        <v>884</v>
      </c>
      <c r="F232" s="4" t="s">
        <v>81</v>
      </c>
      <c r="G232" s="7"/>
      <c r="H232" s="7"/>
      <c r="I232" s="7"/>
    </row>
    <row r="233" spans="1:9" ht="31.5">
      <c r="A233" s="34" t="s">
        <v>676</v>
      </c>
      <c r="B233" s="4"/>
      <c r="C233" s="4" t="s">
        <v>10</v>
      </c>
      <c r="D233" s="4" t="s">
        <v>156</v>
      </c>
      <c r="E233" s="4" t="s">
        <v>542</v>
      </c>
      <c r="F233" s="4"/>
      <c r="G233" s="7">
        <f>SUM(G234)+G238</f>
        <v>267824.2</v>
      </c>
      <c r="H233" s="7">
        <f>SUM(H234)+H238</f>
        <v>191602.59999999998</v>
      </c>
      <c r="I233" s="7">
        <f>SUM(I234)+I238</f>
        <v>191651.5</v>
      </c>
    </row>
    <row r="234" spans="1:9">
      <c r="A234" s="34" t="s">
        <v>28</v>
      </c>
      <c r="B234" s="4"/>
      <c r="C234" s="4" t="s">
        <v>10</v>
      </c>
      <c r="D234" s="4" t="s">
        <v>156</v>
      </c>
      <c r="E234" s="4" t="s">
        <v>543</v>
      </c>
      <c r="F234" s="4"/>
      <c r="G234" s="7">
        <f>SUM(G235)+G236</f>
        <v>248620.4</v>
      </c>
      <c r="H234" s="7">
        <f t="shared" ref="H234:I234" si="46">SUM(H235)+H236</f>
        <v>191602.59999999998</v>
      </c>
      <c r="I234" s="7">
        <f t="shared" si="46"/>
        <v>191651.5</v>
      </c>
    </row>
    <row r="235" spans="1:9" ht="31.5">
      <c r="A235" s="34" t="s">
        <v>44</v>
      </c>
      <c r="B235" s="4"/>
      <c r="C235" s="4" t="s">
        <v>10</v>
      </c>
      <c r="D235" s="4" t="s">
        <v>156</v>
      </c>
      <c r="E235" s="4" t="s">
        <v>543</v>
      </c>
      <c r="F235" s="4" t="s">
        <v>81</v>
      </c>
      <c r="G235" s="7">
        <v>106267.1</v>
      </c>
      <c r="H235" s="7">
        <v>99249.4</v>
      </c>
      <c r="I235" s="7">
        <v>99249.4</v>
      </c>
    </row>
    <row r="236" spans="1:9" ht="31.5">
      <c r="A236" s="34" t="s">
        <v>826</v>
      </c>
      <c r="B236" s="4"/>
      <c r="C236" s="4" t="s">
        <v>10</v>
      </c>
      <c r="D236" s="4" t="s">
        <v>156</v>
      </c>
      <c r="E236" s="5" t="s">
        <v>702</v>
      </c>
      <c r="F236" s="4"/>
      <c r="G236" s="7">
        <f>SUM(G237)</f>
        <v>142353.29999999999</v>
      </c>
      <c r="H236" s="7">
        <f>SUM(H237)</f>
        <v>92353.2</v>
      </c>
      <c r="I236" s="7">
        <f>SUM(I237)</f>
        <v>92402.1</v>
      </c>
    </row>
    <row r="237" spans="1:9" ht="31.5">
      <c r="A237" s="34" t="s">
        <v>44</v>
      </c>
      <c r="B237" s="4"/>
      <c r="C237" s="4" t="s">
        <v>10</v>
      </c>
      <c r="D237" s="4" t="s">
        <v>156</v>
      </c>
      <c r="E237" s="5" t="s">
        <v>702</v>
      </c>
      <c r="F237" s="4" t="s">
        <v>81</v>
      </c>
      <c r="G237" s="7">
        <v>142353.29999999999</v>
      </c>
      <c r="H237" s="7">
        <f>5000+87353.2</f>
        <v>92353.2</v>
      </c>
      <c r="I237" s="7">
        <f>5000+87402.1</f>
        <v>92402.1</v>
      </c>
    </row>
    <row r="238" spans="1:9" ht="31.5">
      <c r="A238" s="2" t="s">
        <v>243</v>
      </c>
      <c r="B238" s="4"/>
      <c r="C238" s="4" t="s">
        <v>10</v>
      </c>
      <c r="D238" s="4" t="s">
        <v>156</v>
      </c>
      <c r="E238" s="4" t="s">
        <v>561</v>
      </c>
      <c r="F238" s="4"/>
      <c r="G238" s="7">
        <f>SUM(G239)+G240</f>
        <v>19203.8</v>
      </c>
      <c r="H238" s="7">
        <f t="shared" ref="H238:I238" si="47">SUM(H239)+H240</f>
        <v>0</v>
      </c>
      <c r="I238" s="7">
        <f t="shared" si="47"/>
        <v>0</v>
      </c>
    </row>
    <row r="239" spans="1:9" ht="31.5">
      <c r="A239" s="2" t="s">
        <v>244</v>
      </c>
      <c r="B239" s="4"/>
      <c r="C239" s="4" t="s">
        <v>10</v>
      </c>
      <c r="D239" s="4" t="s">
        <v>156</v>
      </c>
      <c r="E239" s="4" t="s">
        <v>561</v>
      </c>
      <c r="F239" s="4" t="s">
        <v>225</v>
      </c>
      <c r="G239" s="7">
        <v>19203.8</v>
      </c>
      <c r="H239" s="7">
        <v>0</v>
      </c>
      <c r="I239" s="7"/>
    </row>
    <row r="240" spans="1:9" ht="31.5" hidden="1">
      <c r="A240" s="2" t="s">
        <v>827</v>
      </c>
      <c r="B240" s="4"/>
      <c r="C240" s="4" t="s">
        <v>10</v>
      </c>
      <c r="D240" s="4" t="s">
        <v>156</v>
      </c>
      <c r="E240" s="4" t="s">
        <v>813</v>
      </c>
      <c r="F240" s="4"/>
      <c r="G240" s="7">
        <f>SUM(G241)</f>
        <v>0</v>
      </c>
      <c r="H240" s="7"/>
      <c r="I240" s="7"/>
    </row>
    <row r="241" spans="1:9" ht="31.5" hidden="1">
      <c r="A241" s="2" t="s">
        <v>244</v>
      </c>
      <c r="B241" s="4"/>
      <c r="C241" s="4" t="s">
        <v>10</v>
      </c>
      <c r="D241" s="4" t="s">
        <v>156</v>
      </c>
      <c r="E241" s="4" t="s">
        <v>813</v>
      </c>
      <c r="F241" s="4" t="s">
        <v>225</v>
      </c>
      <c r="G241" s="7">
        <v>0</v>
      </c>
      <c r="H241" s="7"/>
      <c r="I241" s="7"/>
    </row>
    <row r="242" spans="1:9" ht="22.5" customHeight="1">
      <c r="A242" s="122" t="s">
        <v>20</v>
      </c>
      <c r="B242" s="22"/>
      <c r="C242" s="123" t="s">
        <v>10</v>
      </c>
      <c r="D242" s="123" t="s">
        <v>21</v>
      </c>
      <c r="E242" s="31"/>
      <c r="F242" s="31"/>
      <c r="G242" s="9">
        <f>SUM(G243+G250+G261+G267+G284)+G279+G276</f>
        <v>21232.5</v>
      </c>
      <c r="H242" s="9">
        <f t="shared" ref="H242:I242" si="48">SUM(H243+H250+H261+H267+H284)+H279+H276</f>
        <v>16059.3</v>
      </c>
      <c r="I242" s="9">
        <f t="shared" si="48"/>
        <v>16059.3</v>
      </c>
    </row>
    <row r="243" spans="1:9" ht="47.25">
      <c r="A243" s="122" t="s">
        <v>508</v>
      </c>
      <c r="B243" s="22"/>
      <c r="C243" s="123" t="s">
        <v>10</v>
      </c>
      <c r="D243" s="123" t="s">
        <v>21</v>
      </c>
      <c r="E243" s="31" t="s">
        <v>509</v>
      </c>
      <c r="F243" s="31"/>
      <c r="G243" s="9">
        <f>SUM(G247)+G244</f>
        <v>200</v>
      </c>
      <c r="H243" s="9">
        <f t="shared" ref="H243:I243" si="49">SUM(H247)+H244</f>
        <v>200</v>
      </c>
      <c r="I243" s="9">
        <f t="shared" si="49"/>
        <v>200</v>
      </c>
    </row>
    <row r="244" spans="1:9">
      <c r="A244" s="2" t="s">
        <v>28</v>
      </c>
      <c r="B244" s="22"/>
      <c r="C244" s="123" t="s">
        <v>10</v>
      </c>
      <c r="D244" s="123" t="s">
        <v>21</v>
      </c>
      <c r="E244" s="31" t="s">
        <v>680</v>
      </c>
      <c r="F244" s="31"/>
      <c r="G244" s="9">
        <f t="shared" ref="G244:I245" si="50">SUM(G245)</f>
        <v>200</v>
      </c>
      <c r="H244" s="9">
        <f t="shared" si="50"/>
        <v>200</v>
      </c>
      <c r="I244" s="9">
        <f t="shared" si="50"/>
        <v>200</v>
      </c>
    </row>
    <row r="245" spans="1:9" ht="31.5">
      <c r="A245" s="122" t="s">
        <v>213</v>
      </c>
      <c r="B245" s="22"/>
      <c r="C245" s="123" t="s">
        <v>10</v>
      </c>
      <c r="D245" s="123" t="s">
        <v>21</v>
      </c>
      <c r="E245" s="31" t="s">
        <v>681</v>
      </c>
      <c r="F245" s="31"/>
      <c r="G245" s="9">
        <f t="shared" si="50"/>
        <v>200</v>
      </c>
      <c r="H245" s="9">
        <f t="shared" si="50"/>
        <v>200</v>
      </c>
      <c r="I245" s="9">
        <f t="shared" si="50"/>
        <v>200</v>
      </c>
    </row>
    <row r="246" spans="1:9" ht="31.5">
      <c r="A246" s="34" t="s">
        <v>44</v>
      </c>
      <c r="B246" s="22"/>
      <c r="C246" s="123" t="s">
        <v>10</v>
      </c>
      <c r="D246" s="123" t="s">
        <v>21</v>
      </c>
      <c r="E246" s="31" t="s">
        <v>681</v>
      </c>
      <c r="F246" s="31">
        <v>200</v>
      </c>
      <c r="G246" s="9">
        <v>200</v>
      </c>
      <c r="H246" s="9">
        <v>200</v>
      </c>
      <c r="I246" s="9">
        <v>200</v>
      </c>
    </row>
    <row r="247" spans="1:9" ht="47.25" hidden="1">
      <c r="A247" s="122" t="s">
        <v>15</v>
      </c>
      <c r="B247" s="22"/>
      <c r="C247" s="123" t="s">
        <v>10</v>
      </c>
      <c r="D247" s="123" t="s">
        <v>21</v>
      </c>
      <c r="E247" s="123" t="s">
        <v>666</v>
      </c>
      <c r="F247" s="31"/>
      <c r="G247" s="9">
        <f t="shared" ref="G247:I248" si="51">SUM(G248)</f>
        <v>0</v>
      </c>
      <c r="H247" s="9">
        <f t="shared" si="51"/>
        <v>0</v>
      </c>
      <c r="I247" s="9">
        <f t="shared" si="51"/>
        <v>0</v>
      </c>
    </row>
    <row r="248" spans="1:9" ht="31.5" hidden="1">
      <c r="A248" s="122" t="s">
        <v>213</v>
      </c>
      <c r="B248" s="22"/>
      <c r="C248" s="123" t="s">
        <v>10</v>
      </c>
      <c r="D248" s="123" t="s">
        <v>21</v>
      </c>
      <c r="E248" s="123" t="s">
        <v>667</v>
      </c>
      <c r="F248" s="123"/>
      <c r="G248" s="9">
        <f t="shared" si="51"/>
        <v>0</v>
      </c>
      <c r="H248" s="9">
        <f t="shared" si="51"/>
        <v>0</v>
      </c>
      <c r="I248" s="9">
        <f t="shared" si="51"/>
        <v>0</v>
      </c>
    </row>
    <row r="249" spans="1:9" hidden="1">
      <c r="A249" s="122" t="s">
        <v>19</v>
      </c>
      <c r="B249" s="22"/>
      <c r="C249" s="123" t="s">
        <v>10</v>
      </c>
      <c r="D249" s="123" t="s">
        <v>21</v>
      </c>
      <c r="E249" s="123" t="s">
        <v>667</v>
      </c>
      <c r="F249" s="123" t="s">
        <v>86</v>
      </c>
      <c r="G249" s="9">
        <v>0</v>
      </c>
      <c r="H249" s="9"/>
      <c r="I249" s="9"/>
    </row>
    <row r="250" spans="1:9" ht="31.5">
      <c r="A250" s="122" t="s">
        <v>512</v>
      </c>
      <c r="B250" s="22"/>
      <c r="C250" s="123" t="s">
        <v>10</v>
      </c>
      <c r="D250" s="123" t="s">
        <v>21</v>
      </c>
      <c r="E250" s="123" t="s">
        <v>211</v>
      </c>
      <c r="F250" s="31"/>
      <c r="G250" s="9">
        <f>SUM(G251)+G253</f>
        <v>6800</v>
      </c>
      <c r="H250" s="9">
        <f>SUM(H251)+H253</f>
        <v>3800</v>
      </c>
      <c r="I250" s="9">
        <f>SUM(I251)+I253</f>
        <v>3800</v>
      </c>
    </row>
    <row r="251" spans="1:9" ht="31.5">
      <c r="A251" s="122" t="s">
        <v>88</v>
      </c>
      <c r="B251" s="22"/>
      <c r="C251" s="123" t="s">
        <v>10</v>
      </c>
      <c r="D251" s="123" t="s">
        <v>21</v>
      </c>
      <c r="E251" s="123" t="s">
        <v>565</v>
      </c>
      <c r="F251" s="31"/>
      <c r="G251" s="9">
        <f>SUM(G252)</f>
        <v>0</v>
      </c>
      <c r="H251" s="9">
        <f>SUM(H252)</f>
        <v>0</v>
      </c>
      <c r="I251" s="9">
        <f>SUM(I252)</f>
        <v>0</v>
      </c>
    </row>
    <row r="252" spans="1:9" ht="31.5" hidden="1">
      <c r="A252" s="34" t="s">
        <v>44</v>
      </c>
      <c r="B252" s="22"/>
      <c r="C252" s="123" t="s">
        <v>10</v>
      </c>
      <c r="D252" s="123" t="s">
        <v>21</v>
      </c>
      <c r="E252" s="123" t="s">
        <v>565</v>
      </c>
      <c r="F252" s="31">
        <v>200</v>
      </c>
      <c r="G252" s="9"/>
      <c r="H252" s="9"/>
      <c r="I252" s="9"/>
    </row>
    <row r="253" spans="1:9" ht="31.5">
      <c r="A253" s="122" t="s">
        <v>59</v>
      </c>
      <c r="B253" s="22"/>
      <c r="C253" s="123" t="s">
        <v>10</v>
      </c>
      <c r="D253" s="123" t="s">
        <v>21</v>
      </c>
      <c r="E253" s="123" t="s">
        <v>510</v>
      </c>
      <c r="F253" s="31"/>
      <c r="G253" s="9">
        <f>SUM(G256)+G258+G254</f>
        <v>6800</v>
      </c>
      <c r="H253" s="9">
        <f t="shared" ref="H253:I253" si="52">SUM(H256)+H258+H254</f>
        <v>3800</v>
      </c>
      <c r="I253" s="9">
        <f t="shared" si="52"/>
        <v>3800</v>
      </c>
    </row>
    <row r="254" spans="1:9" ht="31.5">
      <c r="A254" s="122" t="s">
        <v>1029</v>
      </c>
      <c r="B254" s="22"/>
      <c r="C254" s="123" t="s">
        <v>10</v>
      </c>
      <c r="D254" s="123" t="s">
        <v>21</v>
      </c>
      <c r="E254" s="123" t="s">
        <v>1028</v>
      </c>
      <c r="F254" s="31"/>
      <c r="G254" s="9">
        <f>SUM(G255)</f>
        <v>2000</v>
      </c>
      <c r="H254" s="9">
        <f t="shared" ref="H254:I254" si="53">SUM(H255)</f>
        <v>0</v>
      </c>
      <c r="I254" s="9">
        <f t="shared" si="53"/>
        <v>0</v>
      </c>
    </row>
    <row r="255" spans="1:9" ht="31.5">
      <c r="A255" s="122" t="s">
        <v>208</v>
      </c>
      <c r="B255" s="22"/>
      <c r="C255" s="123" t="s">
        <v>10</v>
      </c>
      <c r="D255" s="123" t="s">
        <v>21</v>
      </c>
      <c r="E255" s="123" t="s">
        <v>1028</v>
      </c>
      <c r="F255" s="31">
        <v>600</v>
      </c>
      <c r="G255" s="9">
        <v>2000</v>
      </c>
      <c r="H255" s="9"/>
      <c r="I255" s="9"/>
    </row>
    <row r="256" spans="1:9" ht="31.5">
      <c r="A256" s="122" t="s">
        <v>832</v>
      </c>
      <c r="B256" s="22"/>
      <c r="C256" s="123" t="s">
        <v>10</v>
      </c>
      <c r="D256" s="123" t="s">
        <v>21</v>
      </c>
      <c r="E256" s="123" t="s">
        <v>511</v>
      </c>
      <c r="F256" s="123"/>
      <c r="G256" s="9">
        <f>SUM(G257)</f>
        <v>4800</v>
      </c>
      <c r="H256" s="9">
        <f>SUM(H257)</f>
        <v>3800</v>
      </c>
      <c r="I256" s="9">
        <f>SUM(I257)</f>
        <v>3800</v>
      </c>
    </row>
    <row r="257" spans="1:9" ht="31.5">
      <c r="A257" s="122" t="s">
        <v>208</v>
      </c>
      <c r="B257" s="22"/>
      <c r="C257" s="123" t="s">
        <v>10</v>
      </c>
      <c r="D257" s="123" t="s">
        <v>21</v>
      </c>
      <c r="E257" s="123" t="s">
        <v>511</v>
      </c>
      <c r="F257" s="123" t="s">
        <v>112</v>
      </c>
      <c r="G257" s="9">
        <v>4800</v>
      </c>
      <c r="H257" s="9">
        <v>3800</v>
      </c>
      <c r="I257" s="9">
        <v>3800</v>
      </c>
    </row>
    <row r="258" spans="1:9" hidden="1">
      <c r="A258" s="122" t="s">
        <v>513</v>
      </c>
      <c r="B258" s="22"/>
      <c r="C258" s="123" t="s">
        <v>10</v>
      </c>
      <c r="D258" s="123" t="s">
        <v>21</v>
      </c>
      <c r="E258" s="123" t="s">
        <v>212</v>
      </c>
      <c r="F258" s="123"/>
      <c r="G258" s="9">
        <f>G260</f>
        <v>0</v>
      </c>
      <c r="H258" s="9">
        <f>H260</f>
        <v>0</v>
      </c>
      <c r="I258" s="9">
        <f>I260</f>
        <v>0</v>
      </c>
    </row>
    <row r="259" spans="1:9" hidden="1">
      <c r="A259" s="2" t="s">
        <v>28</v>
      </c>
      <c r="B259" s="22"/>
      <c r="C259" s="123" t="s">
        <v>10</v>
      </c>
      <c r="D259" s="123" t="s">
        <v>21</v>
      </c>
      <c r="E259" s="123" t="s">
        <v>514</v>
      </c>
      <c r="F259" s="123"/>
      <c r="G259" s="9">
        <f>SUM(G260)</f>
        <v>0</v>
      </c>
      <c r="H259" s="9">
        <f>SUM(H260)</f>
        <v>0</v>
      </c>
      <c r="I259" s="9">
        <f>SUM(I260)</f>
        <v>0</v>
      </c>
    </row>
    <row r="260" spans="1:9" ht="31.5" hidden="1">
      <c r="A260" s="2" t="s">
        <v>44</v>
      </c>
      <c r="B260" s="22"/>
      <c r="C260" s="123" t="s">
        <v>10</v>
      </c>
      <c r="D260" s="123" t="s">
        <v>21</v>
      </c>
      <c r="E260" s="123" t="s">
        <v>514</v>
      </c>
      <c r="F260" s="123" t="s">
        <v>81</v>
      </c>
      <c r="G260" s="9"/>
      <c r="H260" s="9"/>
      <c r="I260" s="9"/>
    </row>
    <row r="261" spans="1:9" ht="31.5">
      <c r="A261" s="2" t="s">
        <v>515</v>
      </c>
      <c r="B261" s="4"/>
      <c r="C261" s="4" t="s">
        <v>10</v>
      </c>
      <c r="D261" s="4" t="s">
        <v>21</v>
      </c>
      <c r="E261" s="4" t="s">
        <v>264</v>
      </c>
      <c r="F261" s="4"/>
      <c r="G261" s="7">
        <f t="shared" ref="G261:I262" si="54">SUM(G262)</f>
        <v>9165.5</v>
      </c>
      <c r="H261" s="7">
        <f t="shared" si="54"/>
        <v>8865.5</v>
      </c>
      <c r="I261" s="7">
        <f t="shared" si="54"/>
        <v>8865.5</v>
      </c>
    </row>
    <row r="262" spans="1:9" ht="31.5">
      <c r="A262" s="2" t="s">
        <v>516</v>
      </c>
      <c r="B262" s="4"/>
      <c r="C262" s="4" t="s">
        <v>10</v>
      </c>
      <c r="D262" s="4" t="s">
        <v>21</v>
      </c>
      <c r="E262" s="4" t="s">
        <v>265</v>
      </c>
      <c r="F262" s="4"/>
      <c r="G262" s="7">
        <f t="shared" si="54"/>
        <v>9165.5</v>
      </c>
      <c r="H262" s="7">
        <f t="shared" si="54"/>
        <v>8865.5</v>
      </c>
      <c r="I262" s="7">
        <f t="shared" si="54"/>
        <v>8865.5</v>
      </c>
    </row>
    <row r="263" spans="1:9" ht="31.5">
      <c r="A263" s="2" t="s">
        <v>37</v>
      </c>
      <c r="B263" s="4"/>
      <c r="C263" s="4" t="s">
        <v>10</v>
      </c>
      <c r="D263" s="4" t="s">
        <v>21</v>
      </c>
      <c r="E263" s="4" t="s">
        <v>266</v>
      </c>
      <c r="F263" s="4"/>
      <c r="G263" s="7">
        <f>SUM(G264:G266)</f>
        <v>9165.5</v>
      </c>
      <c r="H263" s="7">
        <f>SUM(H264:H266)</f>
        <v>8865.5</v>
      </c>
      <c r="I263" s="7">
        <f>SUM(I264:I266)</f>
        <v>8865.5</v>
      </c>
    </row>
    <row r="264" spans="1:9" ht="47.25">
      <c r="A264" s="2" t="s">
        <v>43</v>
      </c>
      <c r="B264" s="4"/>
      <c r="C264" s="4" t="s">
        <v>10</v>
      </c>
      <c r="D264" s="4" t="s">
        <v>21</v>
      </c>
      <c r="E264" s="4" t="s">
        <v>266</v>
      </c>
      <c r="F264" s="4" t="s">
        <v>79</v>
      </c>
      <c r="G264" s="7">
        <v>8264.9</v>
      </c>
      <c r="H264" s="7">
        <v>8264.9</v>
      </c>
      <c r="I264" s="7">
        <v>8264.9</v>
      </c>
    </row>
    <row r="265" spans="1:9" ht="31.5">
      <c r="A265" s="2" t="s">
        <v>44</v>
      </c>
      <c r="B265" s="4"/>
      <c r="C265" s="4" t="s">
        <v>10</v>
      </c>
      <c r="D265" s="4" t="s">
        <v>21</v>
      </c>
      <c r="E265" s="4" t="s">
        <v>266</v>
      </c>
      <c r="F265" s="4" t="s">
        <v>81</v>
      </c>
      <c r="G265" s="7">
        <v>880.1</v>
      </c>
      <c r="H265" s="7">
        <v>580.1</v>
      </c>
      <c r="I265" s="7">
        <v>580.1</v>
      </c>
    </row>
    <row r="266" spans="1:9">
      <c r="A266" s="2" t="s">
        <v>19</v>
      </c>
      <c r="B266" s="4"/>
      <c r="C266" s="4" t="s">
        <v>10</v>
      </c>
      <c r="D266" s="4" t="s">
        <v>21</v>
      </c>
      <c r="E266" s="4" t="s">
        <v>266</v>
      </c>
      <c r="F266" s="4" t="s">
        <v>86</v>
      </c>
      <c r="G266" s="7">
        <v>20.5</v>
      </c>
      <c r="H266" s="7">
        <v>20.5</v>
      </c>
      <c r="I266" s="7">
        <v>20.5</v>
      </c>
    </row>
    <row r="267" spans="1:9" ht="47.25">
      <c r="A267" s="36" t="s">
        <v>858</v>
      </c>
      <c r="B267" s="22"/>
      <c r="C267" s="123" t="s">
        <v>10</v>
      </c>
      <c r="D267" s="123" t="s">
        <v>21</v>
      </c>
      <c r="E267" s="31" t="s">
        <v>519</v>
      </c>
      <c r="F267" s="123"/>
      <c r="G267" s="9">
        <f>SUM(G268)+G274</f>
        <v>3835</v>
      </c>
      <c r="H267" s="9">
        <f t="shared" ref="H267:I267" si="55">SUM(H268)+H274</f>
        <v>1811.8</v>
      </c>
      <c r="I267" s="9">
        <f t="shared" si="55"/>
        <v>1811.8</v>
      </c>
    </row>
    <row r="268" spans="1:9">
      <c r="A268" s="2" t="s">
        <v>28</v>
      </c>
      <c r="B268" s="22"/>
      <c r="C268" s="123" t="s">
        <v>10</v>
      </c>
      <c r="D268" s="123" t="s">
        <v>21</v>
      </c>
      <c r="E268" s="31" t="s">
        <v>520</v>
      </c>
      <c r="F268" s="123"/>
      <c r="G268" s="9">
        <f>SUM(G269+G270+G272)</f>
        <v>3835</v>
      </c>
      <c r="H268" s="9">
        <f>SUM(H269+H270+H272)</f>
        <v>1811.8</v>
      </c>
      <c r="I268" s="9">
        <f>SUM(I269+I270+I272)</f>
        <v>1811.8</v>
      </c>
    </row>
    <row r="269" spans="1:9" ht="31.5">
      <c r="A269" s="2" t="s">
        <v>44</v>
      </c>
      <c r="B269" s="22"/>
      <c r="C269" s="123" t="s">
        <v>10</v>
      </c>
      <c r="D269" s="123" t="s">
        <v>21</v>
      </c>
      <c r="E269" s="31" t="s">
        <v>520</v>
      </c>
      <c r="F269" s="123" t="s">
        <v>81</v>
      </c>
      <c r="G269" s="9">
        <v>1811.8</v>
      </c>
      <c r="H269" s="9">
        <v>1811.8</v>
      </c>
      <c r="I269" s="9">
        <v>1811.8</v>
      </c>
    </row>
    <row r="270" spans="1:9" ht="31.5">
      <c r="A270" s="122" t="s">
        <v>773</v>
      </c>
      <c r="B270" s="22"/>
      <c r="C270" s="123" t="s">
        <v>10</v>
      </c>
      <c r="D270" s="123" t="s">
        <v>21</v>
      </c>
      <c r="E270" s="31" t="s">
        <v>955</v>
      </c>
      <c r="F270" s="31"/>
      <c r="G270" s="9">
        <f>SUM(G271)</f>
        <v>2023.2</v>
      </c>
      <c r="H270" s="9">
        <f>SUM(H271)</f>
        <v>0</v>
      </c>
      <c r="I270" s="9">
        <f>SUM(I271)</f>
        <v>0</v>
      </c>
    </row>
    <row r="271" spans="1:9" ht="31.5">
      <c r="A271" s="122" t="s">
        <v>44</v>
      </c>
      <c r="B271" s="22"/>
      <c r="C271" s="123" t="s">
        <v>10</v>
      </c>
      <c r="D271" s="123" t="s">
        <v>21</v>
      </c>
      <c r="E271" s="31" t="s">
        <v>955</v>
      </c>
      <c r="F271" s="31">
        <v>200</v>
      </c>
      <c r="G271" s="9">
        <f>101.3+1921.9</f>
        <v>2023.2</v>
      </c>
      <c r="H271" s="9">
        <v>0</v>
      </c>
      <c r="I271" s="9">
        <v>0</v>
      </c>
    </row>
    <row r="272" spans="1:9" ht="31.5" hidden="1">
      <c r="A272" s="122" t="s">
        <v>824</v>
      </c>
      <c r="B272" s="22"/>
      <c r="C272" s="123" t="s">
        <v>10</v>
      </c>
      <c r="D272" s="123" t="s">
        <v>21</v>
      </c>
      <c r="E272" s="31" t="s">
        <v>725</v>
      </c>
      <c r="F272" s="31"/>
      <c r="G272" s="9">
        <f>SUM(G273)</f>
        <v>0</v>
      </c>
      <c r="H272" s="9">
        <f>SUM(H273)</f>
        <v>0</v>
      </c>
      <c r="I272" s="9">
        <f>SUM(I273)</f>
        <v>0</v>
      </c>
    </row>
    <row r="273" spans="1:9" ht="31.5" hidden="1">
      <c r="A273" s="122" t="s">
        <v>44</v>
      </c>
      <c r="B273" s="22"/>
      <c r="C273" s="123" t="s">
        <v>10</v>
      </c>
      <c r="D273" s="123" t="s">
        <v>21</v>
      </c>
      <c r="E273" s="31" t="s">
        <v>725</v>
      </c>
      <c r="F273" s="31">
        <v>200</v>
      </c>
      <c r="G273" s="9">
        <v>0</v>
      </c>
      <c r="H273" s="9">
        <v>0</v>
      </c>
      <c r="I273" s="9">
        <v>0</v>
      </c>
    </row>
    <row r="274" spans="1:9" ht="31.5" hidden="1">
      <c r="A274" s="36" t="s">
        <v>695</v>
      </c>
      <c r="B274" s="22"/>
      <c r="C274" s="123" t="s">
        <v>10</v>
      </c>
      <c r="D274" s="123" t="s">
        <v>21</v>
      </c>
      <c r="E274" s="31" t="s">
        <v>726</v>
      </c>
      <c r="F274" s="123"/>
      <c r="G274" s="9">
        <f>SUM(G275)</f>
        <v>0</v>
      </c>
      <c r="H274" s="9">
        <f t="shared" ref="H274:I274" si="56">SUM(H275)</f>
        <v>0</v>
      </c>
      <c r="I274" s="9">
        <f t="shared" si="56"/>
        <v>0</v>
      </c>
    </row>
    <row r="275" spans="1:9" ht="31.5" hidden="1">
      <c r="A275" s="36" t="s">
        <v>44</v>
      </c>
      <c r="B275" s="22"/>
      <c r="C275" s="123" t="s">
        <v>10</v>
      </c>
      <c r="D275" s="123" t="s">
        <v>21</v>
      </c>
      <c r="E275" s="31" t="s">
        <v>726</v>
      </c>
      <c r="F275" s="123" t="s">
        <v>81</v>
      </c>
      <c r="G275" s="9"/>
      <c r="H275" s="9"/>
      <c r="I275" s="9"/>
    </row>
    <row r="276" spans="1:9" ht="31.5">
      <c r="A276" s="34" t="s">
        <v>789</v>
      </c>
      <c r="B276" s="22"/>
      <c r="C276" s="123" t="s">
        <v>10</v>
      </c>
      <c r="D276" s="123" t="s">
        <v>21</v>
      </c>
      <c r="E276" s="31" t="s">
        <v>790</v>
      </c>
      <c r="F276" s="123"/>
      <c r="G276" s="9">
        <f>SUM(G277)</f>
        <v>350</v>
      </c>
      <c r="H276" s="9">
        <f t="shared" ref="H276:I277" si="57">SUM(H277)</f>
        <v>500</v>
      </c>
      <c r="I276" s="9">
        <f t="shared" si="57"/>
        <v>500</v>
      </c>
    </row>
    <row r="277" spans="1:9">
      <c r="A277" s="2" t="s">
        <v>28</v>
      </c>
      <c r="B277" s="22"/>
      <c r="C277" s="123" t="s">
        <v>10</v>
      </c>
      <c r="D277" s="123" t="s">
        <v>21</v>
      </c>
      <c r="E277" s="31" t="s">
        <v>791</v>
      </c>
      <c r="F277" s="123"/>
      <c r="G277" s="9">
        <f>SUM(G278)</f>
        <v>350</v>
      </c>
      <c r="H277" s="9">
        <f t="shared" si="57"/>
        <v>500</v>
      </c>
      <c r="I277" s="9">
        <f t="shared" si="57"/>
        <v>500</v>
      </c>
    </row>
    <row r="278" spans="1:9" ht="31.5">
      <c r="A278" s="2" t="s">
        <v>44</v>
      </c>
      <c r="B278" s="22"/>
      <c r="C278" s="123" t="s">
        <v>10</v>
      </c>
      <c r="D278" s="123" t="s">
        <v>21</v>
      </c>
      <c r="E278" s="31" t="s">
        <v>791</v>
      </c>
      <c r="F278" s="123" t="s">
        <v>81</v>
      </c>
      <c r="G278" s="9">
        <v>350</v>
      </c>
      <c r="H278" s="9">
        <v>500</v>
      </c>
      <c r="I278" s="9">
        <v>500</v>
      </c>
    </row>
    <row r="279" spans="1:9" ht="47.25">
      <c r="A279" s="122" t="s">
        <v>690</v>
      </c>
      <c r="B279" s="22"/>
      <c r="C279" s="123" t="s">
        <v>10</v>
      </c>
      <c r="D279" s="123" t="s">
        <v>21</v>
      </c>
      <c r="E279" s="31" t="s">
        <v>570</v>
      </c>
      <c r="F279" s="123"/>
      <c r="G279" s="9">
        <f>SUM(G282)+G280</f>
        <v>882</v>
      </c>
      <c r="H279" s="9">
        <f t="shared" ref="H279:I279" si="58">SUM(H282)+H280</f>
        <v>882</v>
      </c>
      <c r="I279" s="9">
        <f t="shared" si="58"/>
        <v>882</v>
      </c>
    </row>
    <row r="280" spans="1:9" ht="44.25" hidden="1" customHeight="1">
      <c r="A280" s="122" t="s">
        <v>699</v>
      </c>
      <c r="B280" s="22"/>
      <c r="C280" s="123" t="s">
        <v>10</v>
      </c>
      <c r="D280" s="123" t="s">
        <v>21</v>
      </c>
      <c r="E280" s="31" t="s">
        <v>697</v>
      </c>
      <c r="F280" s="123"/>
      <c r="G280" s="9">
        <f>SUM(G281)</f>
        <v>0</v>
      </c>
      <c r="H280" s="9"/>
      <c r="I280" s="9"/>
    </row>
    <row r="281" spans="1:9" ht="31.5" hidden="1">
      <c r="A281" s="34" t="s">
        <v>208</v>
      </c>
      <c r="B281" s="22"/>
      <c r="C281" s="123" t="s">
        <v>10</v>
      </c>
      <c r="D281" s="123" t="s">
        <v>21</v>
      </c>
      <c r="E281" s="31" t="s">
        <v>697</v>
      </c>
      <c r="F281" s="123" t="s">
        <v>112</v>
      </c>
      <c r="G281" s="9"/>
      <c r="H281" s="9"/>
      <c r="I281" s="9"/>
    </row>
    <row r="282" spans="1:9" ht="36.75" customHeight="1">
      <c r="A282" s="122" t="s">
        <v>691</v>
      </c>
      <c r="B282" s="22"/>
      <c r="C282" s="123" t="s">
        <v>10</v>
      </c>
      <c r="D282" s="123" t="s">
        <v>21</v>
      </c>
      <c r="E282" s="31" t="s">
        <v>698</v>
      </c>
      <c r="F282" s="123"/>
      <c r="G282" s="9">
        <f t="shared" ref="G282:I282" si="59">SUM(G283)</f>
        <v>882</v>
      </c>
      <c r="H282" s="9">
        <f t="shared" si="59"/>
        <v>882</v>
      </c>
      <c r="I282" s="9">
        <f t="shared" si="59"/>
        <v>882</v>
      </c>
    </row>
    <row r="283" spans="1:9" ht="31.5">
      <c r="A283" s="34" t="s">
        <v>208</v>
      </c>
      <c r="B283" s="22"/>
      <c r="C283" s="123" t="s">
        <v>10</v>
      </c>
      <c r="D283" s="123" t="s">
        <v>21</v>
      </c>
      <c r="E283" s="31" t="s">
        <v>698</v>
      </c>
      <c r="F283" s="123" t="s">
        <v>112</v>
      </c>
      <c r="G283" s="9">
        <f>200+682</f>
        <v>882</v>
      </c>
      <c r="H283" s="9">
        <v>882</v>
      </c>
      <c r="I283" s="9">
        <v>882</v>
      </c>
    </row>
    <row r="284" spans="1:9" hidden="1">
      <c r="A284" s="2" t="s">
        <v>28</v>
      </c>
      <c r="B284" s="22"/>
      <c r="C284" s="123" t="s">
        <v>10</v>
      </c>
      <c r="D284" s="123" t="s">
        <v>21</v>
      </c>
      <c r="E284" s="31" t="s">
        <v>175</v>
      </c>
      <c r="F284" s="123"/>
      <c r="G284" s="9">
        <f t="shared" ref="G284:I285" si="60">SUM(G285)</f>
        <v>0</v>
      </c>
      <c r="H284" s="9">
        <f t="shared" si="60"/>
        <v>0</v>
      </c>
      <c r="I284" s="9">
        <f t="shared" si="60"/>
        <v>0</v>
      </c>
    </row>
    <row r="285" spans="1:9" hidden="1">
      <c r="A285" s="2" t="s">
        <v>28</v>
      </c>
      <c r="B285" s="22"/>
      <c r="C285" s="123" t="s">
        <v>10</v>
      </c>
      <c r="D285" s="123" t="s">
        <v>21</v>
      </c>
      <c r="E285" s="31" t="s">
        <v>390</v>
      </c>
      <c r="F285" s="123"/>
      <c r="G285" s="9">
        <f t="shared" si="60"/>
        <v>0</v>
      </c>
      <c r="H285" s="9">
        <f t="shared" si="60"/>
        <v>0</v>
      </c>
      <c r="I285" s="9">
        <f t="shared" si="60"/>
        <v>0</v>
      </c>
    </row>
    <row r="286" spans="1:9" hidden="1">
      <c r="A286" s="2" t="s">
        <v>28</v>
      </c>
      <c r="B286" s="22"/>
      <c r="C286" s="123" t="s">
        <v>10</v>
      </c>
      <c r="D286" s="123" t="s">
        <v>21</v>
      </c>
      <c r="E286" s="31" t="s">
        <v>390</v>
      </c>
      <c r="F286" s="123" t="s">
        <v>86</v>
      </c>
      <c r="G286" s="9"/>
      <c r="H286" s="9"/>
      <c r="I286" s="9"/>
    </row>
    <row r="287" spans="1:9">
      <c r="A287" s="122" t="s">
        <v>215</v>
      </c>
      <c r="B287" s="22"/>
      <c r="C287" s="123" t="s">
        <v>153</v>
      </c>
      <c r="D287" s="123"/>
      <c r="E287" s="31"/>
      <c r="F287" s="123"/>
      <c r="G287" s="9">
        <f>SUM(G288+G298+G333+G418)</f>
        <v>423064.10000000003</v>
      </c>
      <c r="H287" s="9">
        <f>SUM(H288+H298+H333+H418)</f>
        <v>391640.39999999997</v>
      </c>
      <c r="I287" s="9">
        <f>SUM(I288+I298+I333+I418)</f>
        <v>312961.69999999995</v>
      </c>
    </row>
    <row r="288" spans="1:9">
      <c r="A288" s="122" t="s">
        <v>158</v>
      </c>
      <c r="B288" s="22"/>
      <c r="C288" s="123" t="s">
        <v>153</v>
      </c>
      <c r="D288" s="123" t="s">
        <v>27</v>
      </c>
      <c r="E288" s="31"/>
      <c r="F288" s="123"/>
      <c r="G288" s="9">
        <f>SUM(G289)</f>
        <v>55300.800000000003</v>
      </c>
      <c r="H288" s="9">
        <f>SUM(H289)</f>
        <v>0</v>
      </c>
      <c r="I288" s="9">
        <f>SUM(I289)</f>
        <v>0</v>
      </c>
    </row>
    <row r="289" spans="1:9" ht="31.5">
      <c r="A289" s="122" t="s">
        <v>781</v>
      </c>
      <c r="B289" s="22"/>
      <c r="C289" s="123" t="s">
        <v>153</v>
      </c>
      <c r="D289" s="123" t="s">
        <v>27</v>
      </c>
      <c r="E289" s="31" t="s">
        <v>216</v>
      </c>
      <c r="F289" s="123"/>
      <c r="G289" s="9">
        <f>SUM(G290)</f>
        <v>55300.800000000003</v>
      </c>
      <c r="H289" s="9">
        <f t="shared" ref="H289:I289" si="61">SUM(H290)</f>
        <v>0</v>
      </c>
      <c r="I289" s="9">
        <f t="shared" si="61"/>
        <v>0</v>
      </c>
    </row>
    <row r="290" spans="1:9" ht="31.5">
      <c r="A290" s="122" t="s">
        <v>325</v>
      </c>
      <c r="B290" s="22"/>
      <c r="C290" s="123" t="s">
        <v>217</v>
      </c>
      <c r="D290" s="123" t="s">
        <v>27</v>
      </c>
      <c r="E290" s="31" t="s">
        <v>218</v>
      </c>
      <c r="F290" s="123"/>
      <c r="G290" s="9">
        <f>SUM(G291)</f>
        <v>55300.800000000003</v>
      </c>
      <c r="H290" s="9">
        <f t="shared" ref="H290:I290" si="62">SUM(H291)</f>
        <v>0</v>
      </c>
      <c r="I290" s="9">
        <f t="shared" si="62"/>
        <v>0</v>
      </c>
    </row>
    <row r="291" spans="1:9" ht="31.5">
      <c r="A291" s="122" t="s">
        <v>859</v>
      </c>
      <c r="B291" s="22"/>
      <c r="C291" s="123" t="s">
        <v>217</v>
      </c>
      <c r="D291" s="123" t="s">
        <v>27</v>
      </c>
      <c r="E291" s="31" t="s">
        <v>671</v>
      </c>
      <c r="F291" s="123"/>
      <c r="G291" s="9">
        <f>SUM(G294)+G296+G292</f>
        <v>55300.800000000003</v>
      </c>
      <c r="H291" s="9">
        <f t="shared" ref="H291:I291" si="63">SUM(H294)+H296+H292</f>
        <v>0</v>
      </c>
      <c r="I291" s="9">
        <f t="shared" si="63"/>
        <v>0</v>
      </c>
    </row>
    <row r="292" spans="1:9" ht="47.25">
      <c r="A292" s="122" t="s">
        <v>675</v>
      </c>
      <c r="B292" s="22"/>
      <c r="C292" s="123" t="s">
        <v>217</v>
      </c>
      <c r="D292" s="123" t="s">
        <v>27</v>
      </c>
      <c r="E292" s="31" t="s">
        <v>674</v>
      </c>
      <c r="F292" s="123"/>
      <c r="G292" s="9">
        <f>SUM(G293)</f>
        <v>12689.8</v>
      </c>
      <c r="H292" s="9">
        <f t="shared" ref="H292:I292" si="64">SUM(H293)</f>
        <v>0</v>
      </c>
      <c r="I292" s="9">
        <f t="shared" si="64"/>
        <v>0</v>
      </c>
    </row>
    <row r="293" spans="1:9" ht="31.5">
      <c r="A293" s="2" t="s">
        <v>244</v>
      </c>
      <c r="B293" s="22"/>
      <c r="C293" s="123" t="s">
        <v>217</v>
      </c>
      <c r="D293" s="123" t="s">
        <v>27</v>
      </c>
      <c r="E293" s="31" t="s">
        <v>674</v>
      </c>
      <c r="F293" s="123" t="s">
        <v>225</v>
      </c>
      <c r="G293" s="9">
        <v>12689.8</v>
      </c>
      <c r="H293" s="9">
        <v>0</v>
      </c>
      <c r="I293" s="9"/>
    </row>
    <row r="294" spans="1:9" ht="31.5">
      <c r="A294" s="122" t="s">
        <v>947</v>
      </c>
      <c r="B294" s="22"/>
      <c r="C294" s="123" t="s">
        <v>217</v>
      </c>
      <c r="D294" s="123" t="s">
        <v>27</v>
      </c>
      <c r="E294" s="31" t="s">
        <v>670</v>
      </c>
      <c r="F294" s="123"/>
      <c r="G294" s="9">
        <f t="shared" ref="G294:I294" si="65">SUM(G295)</f>
        <v>42555.8</v>
      </c>
      <c r="H294" s="9">
        <f t="shared" si="65"/>
        <v>0</v>
      </c>
      <c r="I294" s="9">
        <f t="shared" si="65"/>
        <v>0</v>
      </c>
    </row>
    <row r="295" spans="1:9" ht="31.5">
      <c r="A295" s="2" t="s">
        <v>244</v>
      </c>
      <c r="B295" s="22"/>
      <c r="C295" s="123" t="s">
        <v>217</v>
      </c>
      <c r="D295" s="123" t="s">
        <v>27</v>
      </c>
      <c r="E295" s="31" t="s">
        <v>670</v>
      </c>
      <c r="F295" s="123" t="s">
        <v>225</v>
      </c>
      <c r="G295" s="9">
        <v>42555.8</v>
      </c>
      <c r="H295" s="9"/>
      <c r="I295" s="9"/>
    </row>
    <row r="296" spans="1:9" ht="31.5">
      <c r="A296" s="122" t="s">
        <v>956</v>
      </c>
      <c r="B296" s="22"/>
      <c r="C296" s="123" t="s">
        <v>217</v>
      </c>
      <c r="D296" s="123" t="s">
        <v>27</v>
      </c>
      <c r="E296" s="31" t="s">
        <v>692</v>
      </c>
      <c r="F296" s="123"/>
      <c r="G296" s="9">
        <f>SUM(G297)</f>
        <v>55.2</v>
      </c>
      <c r="H296" s="9">
        <f>SUM(H297)</f>
        <v>0</v>
      </c>
      <c r="I296" s="9">
        <f>SUM(I297)</f>
        <v>0</v>
      </c>
    </row>
    <row r="297" spans="1:9" ht="31.5">
      <c r="A297" s="2" t="s">
        <v>244</v>
      </c>
      <c r="B297" s="22"/>
      <c r="C297" s="123" t="s">
        <v>217</v>
      </c>
      <c r="D297" s="123" t="s">
        <v>27</v>
      </c>
      <c r="E297" s="31" t="s">
        <v>692</v>
      </c>
      <c r="F297" s="123" t="s">
        <v>225</v>
      </c>
      <c r="G297" s="9">
        <v>55.2</v>
      </c>
      <c r="H297" s="9"/>
      <c r="I297" s="9"/>
    </row>
    <row r="298" spans="1:9">
      <c r="A298" s="2" t="s">
        <v>159</v>
      </c>
      <c r="B298" s="4"/>
      <c r="C298" s="4" t="s">
        <v>153</v>
      </c>
      <c r="D298" s="4" t="s">
        <v>36</v>
      </c>
      <c r="E298" s="4"/>
      <c r="F298" s="4"/>
      <c r="G298" s="7">
        <f>SUM(G299+G303+G306+G316+G325+G330)</f>
        <v>26786.900000000005</v>
      </c>
      <c r="H298" s="7">
        <f>SUM(H299+H303+H306+H316+H325+H330)</f>
        <v>41029.599999999999</v>
      </c>
      <c r="I298" s="7">
        <f>SUM(I299+I303+I306+I316+I325+I330)</f>
        <v>41029.599999999999</v>
      </c>
    </row>
    <row r="299" spans="1:9" ht="31.5">
      <c r="A299" s="2" t="s">
        <v>522</v>
      </c>
      <c r="B299" s="4"/>
      <c r="C299" s="4" t="s">
        <v>153</v>
      </c>
      <c r="D299" s="4" t="s">
        <v>36</v>
      </c>
      <c r="E299" s="4" t="s">
        <v>267</v>
      </c>
      <c r="F299" s="4"/>
      <c r="G299" s="7">
        <f t="shared" ref="G299:I300" si="66">SUM(G300)</f>
        <v>2091.6999999999998</v>
      </c>
      <c r="H299" s="7">
        <f t="shared" si="66"/>
        <v>2074.3000000000002</v>
      </c>
      <c r="I299" s="7">
        <f t="shared" si="66"/>
        <v>2074.3000000000002</v>
      </c>
    </row>
    <row r="300" spans="1:9">
      <c r="A300" s="2" t="s">
        <v>28</v>
      </c>
      <c r="B300" s="4"/>
      <c r="C300" s="4" t="s">
        <v>153</v>
      </c>
      <c r="D300" s="4" t="s">
        <v>36</v>
      </c>
      <c r="E300" s="4" t="s">
        <v>268</v>
      </c>
      <c r="F300" s="4"/>
      <c r="G300" s="7">
        <f>SUM(G301:G302)</f>
        <v>2091.6999999999998</v>
      </c>
      <c r="H300" s="7">
        <f t="shared" si="66"/>
        <v>2074.3000000000002</v>
      </c>
      <c r="I300" s="7">
        <f t="shared" si="66"/>
        <v>2074.3000000000002</v>
      </c>
    </row>
    <row r="301" spans="1:9" ht="30.75" customHeight="1">
      <c r="A301" s="2" t="s">
        <v>44</v>
      </c>
      <c r="B301" s="4"/>
      <c r="C301" s="4" t="s">
        <v>153</v>
      </c>
      <c r="D301" s="4" t="s">
        <v>36</v>
      </c>
      <c r="E301" s="4" t="s">
        <v>268</v>
      </c>
      <c r="F301" s="4" t="s">
        <v>81</v>
      </c>
      <c r="G301" s="7">
        <v>2091.6999999999998</v>
      </c>
      <c r="H301" s="7">
        <v>2074.3000000000002</v>
      </c>
      <c r="I301" s="7">
        <v>2074.3000000000002</v>
      </c>
    </row>
    <row r="302" spans="1:9" ht="21" hidden="1" customHeight="1">
      <c r="A302" s="2" t="s">
        <v>19</v>
      </c>
      <c r="B302" s="4"/>
      <c r="C302" s="4" t="s">
        <v>153</v>
      </c>
      <c r="D302" s="4" t="s">
        <v>36</v>
      </c>
      <c r="E302" s="4" t="s">
        <v>268</v>
      </c>
      <c r="F302" s="4" t="s">
        <v>86</v>
      </c>
      <c r="G302" s="7"/>
      <c r="H302" s="7"/>
      <c r="I302" s="7"/>
    </row>
    <row r="303" spans="1:9" ht="31.5">
      <c r="A303" s="2" t="s">
        <v>523</v>
      </c>
      <c r="B303" s="4"/>
      <c r="C303" s="4" t="s">
        <v>153</v>
      </c>
      <c r="D303" s="4" t="s">
        <v>36</v>
      </c>
      <c r="E303" s="4" t="s">
        <v>269</v>
      </c>
      <c r="F303" s="4"/>
      <c r="G303" s="7">
        <f t="shared" ref="G303:I304" si="67">SUM(G304)</f>
        <v>1800</v>
      </c>
      <c r="H303" s="7">
        <f t="shared" si="67"/>
        <v>1800</v>
      </c>
      <c r="I303" s="7">
        <f t="shared" si="67"/>
        <v>1800</v>
      </c>
    </row>
    <row r="304" spans="1:9">
      <c r="A304" s="2" t="s">
        <v>28</v>
      </c>
      <c r="B304" s="4"/>
      <c r="C304" s="4" t="s">
        <v>153</v>
      </c>
      <c r="D304" s="4" t="s">
        <v>36</v>
      </c>
      <c r="E304" s="4" t="s">
        <v>270</v>
      </c>
      <c r="F304" s="4"/>
      <c r="G304" s="7">
        <f t="shared" si="67"/>
        <v>1800</v>
      </c>
      <c r="H304" s="7">
        <f t="shared" si="67"/>
        <v>1800</v>
      </c>
      <c r="I304" s="7">
        <f t="shared" si="67"/>
        <v>1800</v>
      </c>
    </row>
    <row r="305" spans="1:9" ht="31.5">
      <c r="A305" s="2" t="s">
        <v>44</v>
      </c>
      <c r="B305" s="4"/>
      <c r="C305" s="4" t="s">
        <v>153</v>
      </c>
      <c r="D305" s="4" t="s">
        <v>36</v>
      </c>
      <c r="E305" s="4" t="s">
        <v>270</v>
      </c>
      <c r="F305" s="4" t="s">
        <v>81</v>
      </c>
      <c r="G305" s="7">
        <v>1800</v>
      </c>
      <c r="H305" s="7">
        <v>1800</v>
      </c>
      <c r="I305" s="7">
        <v>1800</v>
      </c>
    </row>
    <row r="306" spans="1:9" ht="31.5">
      <c r="A306" s="2" t="s">
        <v>656</v>
      </c>
      <c r="B306" s="4"/>
      <c r="C306" s="4" t="s">
        <v>153</v>
      </c>
      <c r="D306" s="4" t="s">
        <v>36</v>
      </c>
      <c r="E306" s="4" t="s">
        <v>222</v>
      </c>
      <c r="F306" s="4"/>
      <c r="G306" s="7">
        <f>SUM(G307)</f>
        <v>10817</v>
      </c>
      <c r="H306" s="7">
        <f>SUM(H307)</f>
        <v>25722.7</v>
      </c>
      <c r="I306" s="7">
        <f>SUM(I307)</f>
        <v>25722.7</v>
      </c>
    </row>
    <row r="307" spans="1:9">
      <c r="A307" s="2" t="s">
        <v>245</v>
      </c>
      <c r="B307" s="4"/>
      <c r="C307" s="4" t="s">
        <v>153</v>
      </c>
      <c r="D307" s="4" t="s">
        <v>36</v>
      </c>
      <c r="E307" s="4" t="s">
        <v>273</v>
      </c>
      <c r="F307" s="4"/>
      <c r="G307" s="7">
        <f>SUM(G312)+G308</f>
        <v>10817</v>
      </c>
      <c r="H307" s="7">
        <f>SUM(H312)+H308</f>
        <v>25722.7</v>
      </c>
      <c r="I307" s="7">
        <f>SUM(I312)+I308</f>
        <v>25722.7</v>
      </c>
    </row>
    <row r="308" spans="1:9">
      <c r="A308" s="2" t="s">
        <v>28</v>
      </c>
      <c r="B308" s="4"/>
      <c r="C308" s="4" t="s">
        <v>153</v>
      </c>
      <c r="D308" s="4" t="s">
        <v>36</v>
      </c>
      <c r="E308" s="4" t="s">
        <v>402</v>
      </c>
      <c r="F308" s="4"/>
      <c r="G308" s="7">
        <f>SUM(G310)+G309</f>
        <v>8252.4</v>
      </c>
      <c r="H308" s="7">
        <f t="shared" ref="H308:I308" si="68">SUM(H310)+H309</f>
        <v>25722.7</v>
      </c>
      <c r="I308" s="7">
        <f t="shared" si="68"/>
        <v>25722.7</v>
      </c>
    </row>
    <row r="309" spans="1:9" ht="31.5" hidden="1">
      <c r="A309" s="2" t="s">
        <v>44</v>
      </c>
      <c r="B309" s="4"/>
      <c r="C309" s="4" t="s">
        <v>153</v>
      </c>
      <c r="D309" s="4" t="s">
        <v>36</v>
      </c>
      <c r="E309" s="4" t="s">
        <v>402</v>
      </c>
      <c r="F309" s="4" t="s">
        <v>81</v>
      </c>
      <c r="G309" s="7"/>
      <c r="H309" s="7"/>
      <c r="I309" s="7"/>
    </row>
    <row r="310" spans="1:9">
      <c r="A310" s="2" t="s">
        <v>829</v>
      </c>
      <c r="B310" s="4"/>
      <c r="C310" s="4" t="s">
        <v>153</v>
      </c>
      <c r="D310" s="4" t="s">
        <v>36</v>
      </c>
      <c r="E310" s="4" t="s">
        <v>756</v>
      </c>
      <c r="F310" s="4"/>
      <c r="G310" s="7">
        <f>SUM(G311)</f>
        <v>8252.4</v>
      </c>
      <c r="H310" s="7">
        <f>SUM(H311)</f>
        <v>25722.7</v>
      </c>
      <c r="I310" s="7">
        <f>SUM(I311)</f>
        <v>25722.7</v>
      </c>
    </row>
    <row r="311" spans="1:9" ht="31.5">
      <c r="A311" s="2" t="s">
        <v>44</v>
      </c>
      <c r="B311" s="4"/>
      <c r="C311" s="4" t="s">
        <v>153</v>
      </c>
      <c r="D311" s="4" t="s">
        <v>36</v>
      </c>
      <c r="E311" s="4" t="s">
        <v>756</v>
      </c>
      <c r="F311" s="4" t="s">
        <v>81</v>
      </c>
      <c r="G311" s="7">
        <v>8252.4</v>
      </c>
      <c r="H311" s="7">
        <v>25722.7</v>
      </c>
      <c r="I311" s="7">
        <v>25722.7</v>
      </c>
    </row>
    <row r="312" spans="1:9" ht="31.5">
      <c r="A312" s="2" t="s">
        <v>243</v>
      </c>
      <c r="B312" s="4"/>
      <c r="C312" s="4" t="s">
        <v>153</v>
      </c>
      <c r="D312" s="4" t="s">
        <v>36</v>
      </c>
      <c r="E312" s="4" t="s">
        <v>274</v>
      </c>
      <c r="F312" s="4"/>
      <c r="G312" s="7">
        <f>SUM(G313)+G314</f>
        <v>2564.6</v>
      </c>
      <c r="H312" s="7">
        <f t="shared" ref="H312:I312" si="69">SUM(H313)+H314</f>
        <v>0</v>
      </c>
      <c r="I312" s="7">
        <f t="shared" si="69"/>
        <v>0</v>
      </c>
    </row>
    <row r="313" spans="1:9" ht="31.5">
      <c r="A313" s="2" t="s">
        <v>244</v>
      </c>
      <c r="B313" s="4"/>
      <c r="C313" s="4" t="s">
        <v>153</v>
      </c>
      <c r="D313" s="4" t="s">
        <v>36</v>
      </c>
      <c r="E313" s="4" t="s">
        <v>274</v>
      </c>
      <c r="F313" s="4" t="s">
        <v>225</v>
      </c>
      <c r="G313" s="7">
        <v>2410</v>
      </c>
      <c r="H313" s="7"/>
      <c r="I313" s="7"/>
    </row>
    <row r="314" spans="1:9">
      <c r="A314" s="2" t="s">
        <v>829</v>
      </c>
      <c r="B314" s="4"/>
      <c r="C314" s="4" t="s">
        <v>153</v>
      </c>
      <c r="D314" s="4" t="s">
        <v>36</v>
      </c>
      <c r="E314" s="4" t="s">
        <v>808</v>
      </c>
      <c r="F314" s="4"/>
      <c r="G314" s="7">
        <f>SUM(G315)</f>
        <v>154.6</v>
      </c>
      <c r="H314" s="7">
        <f t="shared" ref="H314:I314" si="70">SUM(H315)</f>
        <v>0</v>
      </c>
      <c r="I314" s="7">
        <f t="shared" si="70"/>
        <v>0</v>
      </c>
    </row>
    <row r="315" spans="1:9" ht="31.5">
      <c r="A315" s="2" t="s">
        <v>244</v>
      </c>
      <c r="B315" s="4"/>
      <c r="C315" s="4" t="s">
        <v>153</v>
      </c>
      <c r="D315" s="4" t="s">
        <v>36</v>
      </c>
      <c r="E315" s="4" t="s">
        <v>808</v>
      </c>
      <c r="F315" s="4" t="s">
        <v>225</v>
      </c>
      <c r="G315" s="7">
        <v>154.6</v>
      </c>
      <c r="H315" s="7"/>
      <c r="I315" s="7"/>
    </row>
    <row r="316" spans="1:9" ht="31.5" customHeight="1">
      <c r="A316" s="122" t="s">
        <v>500</v>
      </c>
      <c r="B316" s="4"/>
      <c r="C316" s="4" t="s">
        <v>153</v>
      </c>
      <c r="D316" s="4" t="s">
        <v>36</v>
      </c>
      <c r="E316" s="4" t="s">
        <v>200</v>
      </c>
      <c r="F316" s="4"/>
      <c r="G316" s="7">
        <f>SUM(G317)+G322</f>
        <v>4145.6000000000004</v>
      </c>
      <c r="H316" s="7">
        <f>SUM(H317)+H322</f>
        <v>3500</v>
      </c>
      <c r="I316" s="7">
        <f>SUM(I317)+I322</f>
        <v>3500</v>
      </c>
    </row>
    <row r="317" spans="1:9" ht="47.25">
      <c r="A317" s="122" t="s">
        <v>501</v>
      </c>
      <c r="B317" s="4"/>
      <c r="C317" s="4" t="s">
        <v>153</v>
      </c>
      <c r="D317" s="4" t="s">
        <v>36</v>
      </c>
      <c r="E317" s="4" t="s">
        <v>201</v>
      </c>
      <c r="F317" s="4"/>
      <c r="G317" s="7">
        <f>SUM(G318)+G320</f>
        <v>4145.6000000000004</v>
      </c>
      <c r="H317" s="7">
        <f t="shared" ref="H317:I317" si="71">SUM(H318)+H320</f>
        <v>3500</v>
      </c>
      <c r="I317" s="7">
        <f t="shared" si="71"/>
        <v>3500</v>
      </c>
    </row>
    <row r="318" spans="1:9" ht="31.5">
      <c r="A318" s="122" t="s">
        <v>406</v>
      </c>
      <c r="B318" s="4"/>
      <c r="C318" s="4" t="s">
        <v>153</v>
      </c>
      <c r="D318" s="4" t="s">
        <v>36</v>
      </c>
      <c r="E318" s="4" t="s">
        <v>202</v>
      </c>
      <c r="F318" s="4"/>
      <c r="G318" s="7">
        <f>SUM(G319:G319)</f>
        <v>4145.6000000000004</v>
      </c>
      <c r="H318" s="7">
        <f>SUM(H319:H319)</f>
        <v>3500</v>
      </c>
      <c r="I318" s="7">
        <f>SUM(I319:I319)</f>
        <v>3500</v>
      </c>
    </row>
    <row r="319" spans="1:9" ht="31.5">
      <c r="A319" s="2" t="s">
        <v>44</v>
      </c>
      <c r="B319" s="4"/>
      <c r="C319" s="4" t="s">
        <v>153</v>
      </c>
      <c r="D319" s="4" t="s">
        <v>36</v>
      </c>
      <c r="E319" s="4" t="s">
        <v>202</v>
      </c>
      <c r="F319" s="4" t="s">
        <v>81</v>
      </c>
      <c r="G319" s="7">
        <v>4145.6000000000004</v>
      </c>
      <c r="H319" s="7">
        <v>3500</v>
      </c>
      <c r="I319" s="7">
        <v>3500</v>
      </c>
    </row>
    <row r="320" spans="1:9" hidden="1">
      <c r="A320" s="2" t="s">
        <v>829</v>
      </c>
      <c r="B320" s="4"/>
      <c r="C320" s="4" t="s">
        <v>153</v>
      </c>
      <c r="D320" s="4" t="s">
        <v>36</v>
      </c>
      <c r="E320" s="4" t="s">
        <v>807</v>
      </c>
      <c r="F320" s="4"/>
      <c r="G320" s="7">
        <f>SUM(G321)</f>
        <v>0</v>
      </c>
      <c r="H320" s="7">
        <f t="shared" ref="H320:I320" si="72">SUM(H321)</f>
        <v>0</v>
      </c>
      <c r="I320" s="7">
        <f t="shared" si="72"/>
        <v>0</v>
      </c>
    </row>
    <row r="321" spans="1:9" ht="31.5" hidden="1">
      <c r="A321" s="2" t="s">
        <v>44</v>
      </c>
      <c r="B321" s="4"/>
      <c r="C321" s="4" t="s">
        <v>153</v>
      </c>
      <c r="D321" s="4" t="s">
        <v>36</v>
      </c>
      <c r="E321" s="4" t="s">
        <v>807</v>
      </c>
      <c r="F321" s="4" t="s">
        <v>81</v>
      </c>
      <c r="G321" s="7"/>
      <c r="H321" s="7">
        <v>0</v>
      </c>
      <c r="I321" s="7">
        <v>0</v>
      </c>
    </row>
    <row r="322" spans="1:9" ht="31.5" hidden="1">
      <c r="A322" s="2" t="s">
        <v>502</v>
      </c>
      <c r="B322" s="4"/>
      <c r="C322" s="4" t="s">
        <v>153</v>
      </c>
      <c r="D322" s="4" t="s">
        <v>36</v>
      </c>
      <c r="E322" s="4" t="s">
        <v>214</v>
      </c>
      <c r="F322" s="4"/>
      <c r="G322" s="7">
        <f>SUM(G323)</f>
        <v>0</v>
      </c>
      <c r="H322" s="7">
        <f t="shared" ref="H322:I322" si="73">SUM(H323)</f>
        <v>0</v>
      </c>
      <c r="I322" s="7">
        <f t="shared" si="73"/>
        <v>0</v>
      </c>
    </row>
    <row r="323" spans="1:9" ht="31.5" hidden="1">
      <c r="A323" s="2" t="s">
        <v>406</v>
      </c>
      <c r="B323" s="4"/>
      <c r="C323" s="4" t="s">
        <v>153</v>
      </c>
      <c r="D323" s="4" t="s">
        <v>36</v>
      </c>
      <c r="E323" s="4" t="s">
        <v>521</v>
      </c>
      <c r="F323" s="4"/>
      <c r="G323" s="7">
        <f>SUM(G324)</f>
        <v>0</v>
      </c>
      <c r="H323" s="7"/>
      <c r="I323" s="7"/>
    </row>
    <row r="324" spans="1:9" hidden="1">
      <c r="A324" s="2" t="s">
        <v>19</v>
      </c>
      <c r="B324" s="4"/>
      <c r="C324" s="4" t="s">
        <v>153</v>
      </c>
      <c r="D324" s="4" t="s">
        <v>36</v>
      </c>
      <c r="E324" s="4" t="s">
        <v>521</v>
      </c>
      <c r="F324" s="4" t="s">
        <v>86</v>
      </c>
      <c r="G324" s="7"/>
      <c r="H324" s="7"/>
      <c r="I324" s="7"/>
    </row>
    <row r="325" spans="1:9" ht="31.5">
      <c r="A325" s="34" t="s">
        <v>548</v>
      </c>
      <c r="B325" s="4"/>
      <c r="C325" s="4" t="s">
        <v>153</v>
      </c>
      <c r="D325" s="4" t="s">
        <v>36</v>
      </c>
      <c r="E325" s="5" t="s">
        <v>544</v>
      </c>
      <c r="F325" s="5"/>
      <c r="G325" s="7">
        <f>SUM(G326)+G328</f>
        <v>4192.8999999999996</v>
      </c>
      <c r="H325" s="7">
        <f t="shared" ref="H325:I325" si="74">SUM(H326)+H328</f>
        <v>4192.8999999999996</v>
      </c>
      <c r="I325" s="7">
        <f t="shared" si="74"/>
        <v>4192.8999999999996</v>
      </c>
    </row>
    <row r="326" spans="1:9">
      <c r="A326" s="34" t="s">
        <v>28</v>
      </c>
      <c r="B326" s="4"/>
      <c r="C326" s="4" t="s">
        <v>153</v>
      </c>
      <c r="D326" s="4" t="s">
        <v>36</v>
      </c>
      <c r="E326" s="5" t="s">
        <v>545</v>
      </c>
      <c r="F326" s="5"/>
      <c r="G326" s="7">
        <f t="shared" ref="G326:I326" si="75">SUM(G327)</f>
        <v>4192.8999999999996</v>
      </c>
      <c r="H326" s="7">
        <f t="shared" si="75"/>
        <v>4192.8999999999996</v>
      </c>
      <c r="I326" s="7">
        <f t="shared" si="75"/>
        <v>4192.8999999999996</v>
      </c>
    </row>
    <row r="327" spans="1:9" ht="31.5">
      <c r="A327" s="34" t="s">
        <v>44</v>
      </c>
      <c r="B327" s="4"/>
      <c r="C327" s="4" t="s">
        <v>153</v>
      </c>
      <c r="D327" s="4" t="s">
        <v>36</v>
      </c>
      <c r="E327" s="5" t="s">
        <v>545</v>
      </c>
      <c r="F327" s="5" t="s">
        <v>81</v>
      </c>
      <c r="G327" s="7">
        <v>4192.8999999999996</v>
      </c>
      <c r="H327" s="7">
        <v>4192.8999999999996</v>
      </c>
      <c r="I327" s="7">
        <v>4192.8999999999996</v>
      </c>
    </row>
    <row r="328" spans="1:9" ht="47.25" hidden="1">
      <c r="A328" s="34" t="s">
        <v>730</v>
      </c>
      <c r="B328" s="4"/>
      <c r="C328" s="4" t="s">
        <v>153</v>
      </c>
      <c r="D328" s="4" t="s">
        <v>36</v>
      </c>
      <c r="E328" s="5" t="s">
        <v>731</v>
      </c>
      <c r="F328" s="5"/>
      <c r="G328" s="7">
        <f>SUM(G329)</f>
        <v>0</v>
      </c>
      <c r="H328" s="7">
        <f t="shared" ref="H328:I328" si="76">SUM(H329)</f>
        <v>0</v>
      </c>
      <c r="I328" s="7">
        <f t="shared" si="76"/>
        <v>0</v>
      </c>
    </row>
    <row r="329" spans="1:9" ht="31.5" hidden="1">
      <c r="A329" s="34" t="s">
        <v>44</v>
      </c>
      <c r="B329" s="4"/>
      <c r="C329" s="4" t="s">
        <v>153</v>
      </c>
      <c r="D329" s="4" t="s">
        <v>36</v>
      </c>
      <c r="E329" s="5" t="s">
        <v>731</v>
      </c>
      <c r="F329" s="5" t="s">
        <v>81</v>
      </c>
      <c r="G329" s="7"/>
      <c r="H329" s="7"/>
      <c r="I329" s="7"/>
    </row>
    <row r="330" spans="1:9" ht="31.5">
      <c r="A330" s="34" t="s">
        <v>549</v>
      </c>
      <c r="B330" s="4"/>
      <c r="C330" s="4" t="s">
        <v>153</v>
      </c>
      <c r="D330" s="4" t="s">
        <v>36</v>
      </c>
      <c r="E330" s="5" t="s">
        <v>546</v>
      </c>
      <c r="F330" s="5"/>
      <c r="G330" s="7">
        <f t="shared" ref="G330:I331" si="77">SUM(G331)</f>
        <v>3739.7</v>
      </c>
      <c r="H330" s="7">
        <f t="shared" si="77"/>
        <v>3739.7</v>
      </c>
      <c r="I330" s="7">
        <f t="shared" si="77"/>
        <v>3739.7</v>
      </c>
    </row>
    <row r="331" spans="1:9">
      <c r="A331" s="34" t="s">
        <v>28</v>
      </c>
      <c r="B331" s="4"/>
      <c r="C331" s="4" t="s">
        <v>153</v>
      </c>
      <c r="D331" s="4" t="s">
        <v>36</v>
      </c>
      <c r="E331" s="5" t="s">
        <v>547</v>
      </c>
      <c r="F331" s="5"/>
      <c r="G331" s="7">
        <f t="shared" si="77"/>
        <v>3739.7</v>
      </c>
      <c r="H331" s="7">
        <f t="shared" si="77"/>
        <v>3739.7</v>
      </c>
      <c r="I331" s="7">
        <f t="shared" si="77"/>
        <v>3739.7</v>
      </c>
    </row>
    <row r="332" spans="1:9" ht="31.5">
      <c r="A332" s="34" t="s">
        <v>44</v>
      </c>
      <c r="B332" s="4"/>
      <c r="C332" s="4" t="s">
        <v>153</v>
      </c>
      <c r="D332" s="4" t="s">
        <v>36</v>
      </c>
      <c r="E332" s="5" t="s">
        <v>547</v>
      </c>
      <c r="F332" s="5" t="s">
        <v>81</v>
      </c>
      <c r="G332" s="7">
        <v>3739.7</v>
      </c>
      <c r="H332" s="7">
        <v>3739.7</v>
      </c>
      <c r="I332" s="7">
        <v>3739.7</v>
      </c>
    </row>
    <row r="333" spans="1:9">
      <c r="A333" s="2" t="s">
        <v>160</v>
      </c>
      <c r="B333" s="4"/>
      <c r="C333" s="4" t="s">
        <v>153</v>
      </c>
      <c r="D333" s="4" t="s">
        <v>46</v>
      </c>
      <c r="E333" s="4"/>
      <c r="F333" s="4"/>
      <c r="G333" s="7">
        <f>SUM(G334+G340+G342+G383+G391+G400+G413)+G380</f>
        <v>330947.80000000005</v>
      </c>
      <c r="H333" s="7">
        <f>SUM(H334+H340+H342+H383+H391+H400+H413)+H380</f>
        <v>298780</v>
      </c>
      <c r="I333" s="7">
        <f>SUM(I334+I340+I342+I383+I391+I400+I413)+I380</f>
        <v>232119</v>
      </c>
    </row>
    <row r="334" spans="1:9" ht="31.5">
      <c r="A334" s="35" t="s">
        <v>524</v>
      </c>
      <c r="B334" s="6"/>
      <c r="C334" s="4" t="s">
        <v>153</v>
      </c>
      <c r="D334" s="4" t="s">
        <v>46</v>
      </c>
      <c r="E334" s="4" t="s">
        <v>275</v>
      </c>
      <c r="F334" s="4"/>
      <c r="G334" s="7">
        <f>SUM(G335)</f>
        <v>33948.199999999997</v>
      </c>
      <c r="H334" s="7">
        <f>SUM(H335)</f>
        <v>34782.699999999997</v>
      </c>
      <c r="I334" s="7">
        <f>SUM(I335)</f>
        <v>34782.699999999997</v>
      </c>
    </row>
    <row r="335" spans="1:9">
      <c r="A335" s="2" t="s">
        <v>28</v>
      </c>
      <c r="B335" s="4"/>
      <c r="C335" s="4" t="s">
        <v>153</v>
      </c>
      <c r="D335" s="4" t="s">
        <v>46</v>
      </c>
      <c r="E335" s="4" t="s">
        <v>276</v>
      </c>
      <c r="F335" s="4"/>
      <c r="G335" s="7">
        <f>SUM(G336)+G337</f>
        <v>33948.199999999997</v>
      </c>
      <c r="H335" s="7">
        <f t="shared" ref="H335:I335" si="78">SUM(H336)+H337</f>
        <v>34782.699999999997</v>
      </c>
      <c r="I335" s="7">
        <f t="shared" si="78"/>
        <v>34782.699999999997</v>
      </c>
    </row>
    <row r="336" spans="1:9" ht="31.5">
      <c r="A336" s="2" t="s">
        <v>44</v>
      </c>
      <c r="B336" s="4"/>
      <c r="C336" s="4" t="s">
        <v>153</v>
      </c>
      <c r="D336" s="4" t="s">
        <v>46</v>
      </c>
      <c r="E336" s="4" t="s">
        <v>276</v>
      </c>
      <c r="F336" s="4" t="s">
        <v>81</v>
      </c>
      <c r="G336" s="7">
        <f>30861.3+1915.2-11</f>
        <v>32765.5</v>
      </c>
      <c r="H336" s="7">
        <v>33600</v>
      </c>
      <c r="I336" s="7">
        <v>33600</v>
      </c>
    </row>
    <row r="337" spans="1:9" ht="59.25" customHeight="1">
      <c r="A337" s="34" t="s">
        <v>728</v>
      </c>
      <c r="B337" s="4"/>
      <c r="C337" s="4" t="s">
        <v>153</v>
      </c>
      <c r="D337" s="4" t="s">
        <v>46</v>
      </c>
      <c r="E337" s="5" t="s">
        <v>727</v>
      </c>
      <c r="F337" s="4"/>
      <c r="G337" s="7">
        <f>SUM(G338)</f>
        <v>1182.7</v>
      </c>
      <c r="H337" s="7">
        <f>SUM(H338)</f>
        <v>1182.7</v>
      </c>
      <c r="I337" s="7">
        <f>SUM(I338)</f>
        <v>1182.7</v>
      </c>
    </row>
    <row r="338" spans="1:9" ht="31.5">
      <c r="A338" s="2" t="s">
        <v>44</v>
      </c>
      <c r="B338" s="4"/>
      <c r="C338" s="4" t="s">
        <v>153</v>
      </c>
      <c r="D338" s="4" t="s">
        <v>46</v>
      </c>
      <c r="E338" s="5" t="s">
        <v>727</v>
      </c>
      <c r="F338" s="4" t="s">
        <v>81</v>
      </c>
      <c r="G338" s="7">
        <v>1182.7</v>
      </c>
      <c r="H338" s="7">
        <v>1182.7</v>
      </c>
      <c r="I338" s="7">
        <v>1182.7</v>
      </c>
    </row>
    <row r="339" spans="1:9" ht="31.5">
      <c r="A339" s="2" t="s">
        <v>523</v>
      </c>
      <c r="B339" s="4"/>
      <c r="C339" s="4" t="s">
        <v>153</v>
      </c>
      <c r="D339" s="4" t="s">
        <v>46</v>
      </c>
      <c r="E339" s="4" t="s">
        <v>269</v>
      </c>
      <c r="F339" s="4"/>
      <c r="G339" s="7">
        <f t="shared" ref="G339:I340" si="79">SUM(G340)</f>
        <v>6950</v>
      </c>
      <c r="H339" s="7">
        <f t="shared" si="79"/>
        <v>6950</v>
      </c>
      <c r="I339" s="7">
        <f t="shared" si="79"/>
        <v>6950</v>
      </c>
    </row>
    <row r="340" spans="1:9">
      <c r="A340" s="2" t="s">
        <v>28</v>
      </c>
      <c r="B340" s="4"/>
      <c r="C340" s="4" t="s">
        <v>153</v>
      </c>
      <c r="D340" s="4" t="s">
        <v>46</v>
      </c>
      <c r="E340" s="4" t="s">
        <v>270</v>
      </c>
      <c r="F340" s="4"/>
      <c r="G340" s="7">
        <f t="shared" si="79"/>
        <v>6950</v>
      </c>
      <c r="H340" s="7">
        <f t="shared" si="79"/>
        <v>6950</v>
      </c>
      <c r="I340" s="7">
        <f t="shared" si="79"/>
        <v>6950</v>
      </c>
    </row>
    <row r="341" spans="1:9" ht="27" customHeight="1">
      <c r="A341" s="2" t="s">
        <v>44</v>
      </c>
      <c r="B341" s="4"/>
      <c r="C341" s="4" t="s">
        <v>153</v>
      </c>
      <c r="D341" s="4" t="s">
        <v>46</v>
      </c>
      <c r="E341" s="4" t="s">
        <v>270</v>
      </c>
      <c r="F341" s="4" t="s">
        <v>81</v>
      </c>
      <c r="G341" s="7">
        <v>6950</v>
      </c>
      <c r="H341" s="7">
        <v>6950</v>
      </c>
      <c r="I341" s="7">
        <v>6950</v>
      </c>
    </row>
    <row r="342" spans="1:9" ht="31.5">
      <c r="A342" s="2" t="s">
        <v>948</v>
      </c>
      <c r="B342" s="4"/>
      <c r="C342" s="4" t="s">
        <v>153</v>
      </c>
      <c r="D342" s="4" t="s">
        <v>46</v>
      </c>
      <c r="E342" s="4" t="s">
        <v>403</v>
      </c>
      <c r="F342" s="4"/>
      <c r="G342" s="7">
        <f>SUM(G375)+G343</f>
        <v>121891</v>
      </c>
      <c r="H342" s="7">
        <f>SUM(H375)+H343</f>
        <v>138402.79999999999</v>
      </c>
      <c r="I342" s="7">
        <f>SUM(I375)+I343</f>
        <v>66503.7</v>
      </c>
    </row>
    <row r="343" spans="1:9">
      <c r="A343" s="2" t="s">
        <v>28</v>
      </c>
      <c r="B343" s="4"/>
      <c r="C343" s="4" t="s">
        <v>153</v>
      </c>
      <c r="D343" s="4" t="s">
        <v>46</v>
      </c>
      <c r="E343" s="4" t="s">
        <v>583</v>
      </c>
      <c r="F343" s="4"/>
      <c r="G343" s="7">
        <f>SUM(G344+G345)</f>
        <v>57245.8</v>
      </c>
      <c r="H343" s="7">
        <f t="shared" ref="H343:I343" si="80">SUM(H344+H345)</f>
        <v>69823.7</v>
      </c>
      <c r="I343" s="7">
        <f t="shared" si="80"/>
        <v>66503.7</v>
      </c>
    </row>
    <row r="344" spans="1:9" ht="31.5">
      <c r="A344" s="2" t="s">
        <v>44</v>
      </c>
      <c r="B344" s="4"/>
      <c r="C344" s="4" t="s">
        <v>153</v>
      </c>
      <c r="D344" s="4" t="s">
        <v>46</v>
      </c>
      <c r="E344" s="4" t="s">
        <v>583</v>
      </c>
      <c r="F344" s="4" t="s">
        <v>81</v>
      </c>
      <c r="G344" s="7">
        <v>1327.8</v>
      </c>
      <c r="H344" s="7">
        <v>1026.9000000000001</v>
      </c>
      <c r="I344" s="7">
        <v>1327.8</v>
      </c>
    </row>
    <row r="345" spans="1:9">
      <c r="A345" s="2" t="s">
        <v>830</v>
      </c>
      <c r="B345" s="4"/>
      <c r="C345" s="4" t="s">
        <v>153</v>
      </c>
      <c r="D345" s="4" t="s">
        <v>46</v>
      </c>
      <c r="E345" s="4" t="s">
        <v>732</v>
      </c>
      <c r="F345" s="4"/>
      <c r="G345" s="7">
        <f>SUM(G346)+G347+G349+G351+G353+G355+G361+G363+G365+G367+G369+G373+G371</f>
        <v>55918</v>
      </c>
      <c r="H345" s="7">
        <f t="shared" ref="H345:I345" si="81">SUM(H346)+H347+H349+H351+H353+H355+H361+H363+H365+H367+H369+H373+H371</f>
        <v>68796.800000000003</v>
      </c>
      <c r="I345" s="7">
        <f t="shared" si="81"/>
        <v>65175.899999999994</v>
      </c>
    </row>
    <row r="346" spans="1:9" ht="31.5">
      <c r="A346" s="2" t="s">
        <v>44</v>
      </c>
      <c r="B346" s="4"/>
      <c r="C346" s="4" t="s">
        <v>153</v>
      </c>
      <c r="D346" s="4" t="s">
        <v>46</v>
      </c>
      <c r="E346" s="4" t="s">
        <v>732</v>
      </c>
      <c r="F346" s="4" t="s">
        <v>81</v>
      </c>
      <c r="G346" s="7">
        <f>72.4+72345.3-16499.7</f>
        <v>55918</v>
      </c>
      <c r="H346" s="7">
        <f>68.8+68728</f>
        <v>68796.800000000003</v>
      </c>
      <c r="I346" s="7">
        <f>65.2+65110.7</f>
        <v>65175.899999999994</v>
      </c>
    </row>
    <row r="347" spans="1:9" hidden="1">
      <c r="A347" s="2"/>
      <c r="B347" s="4"/>
      <c r="C347" s="4" t="s">
        <v>153</v>
      </c>
      <c r="D347" s="4" t="s">
        <v>46</v>
      </c>
      <c r="E347" s="4" t="s">
        <v>868</v>
      </c>
      <c r="F347" s="4"/>
      <c r="G347" s="7">
        <f>SUM(G348)</f>
        <v>0</v>
      </c>
      <c r="H347" s="7">
        <f t="shared" ref="H347:I347" si="82">SUM(H348)</f>
        <v>0</v>
      </c>
      <c r="I347" s="7">
        <f t="shared" si="82"/>
        <v>0</v>
      </c>
    </row>
    <row r="348" spans="1:9" ht="31.5" hidden="1">
      <c r="A348" s="2" t="s">
        <v>44</v>
      </c>
      <c r="B348" s="4"/>
      <c r="C348" s="4" t="s">
        <v>153</v>
      </c>
      <c r="D348" s="4" t="s">
        <v>46</v>
      </c>
      <c r="E348" s="4" t="s">
        <v>868</v>
      </c>
      <c r="F348" s="4" t="s">
        <v>81</v>
      </c>
      <c r="G348" s="7"/>
      <c r="H348" s="7"/>
      <c r="I348" s="7"/>
    </row>
    <row r="349" spans="1:9" hidden="1">
      <c r="A349" s="2"/>
      <c r="B349" s="4"/>
      <c r="C349" s="4" t="s">
        <v>153</v>
      </c>
      <c r="D349" s="4" t="s">
        <v>46</v>
      </c>
      <c r="E349" s="4" t="s">
        <v>869</v>
      </c>
      <c r="F349" s="4"/>
      <c r="G349" s="7">
        <f>SUM(G350)</f>
        <v>0</v>
      </c>
      <c r="H349" s="7">
        <f t="shared" ref="H349:I349" si="83">SUM(H350)</f>
        <v>0</v>
      </c>
      <c r="I349" s="7">
        <f t="shared" si="83"/>
        <v>0</v>
      </c>
    </row>
    <row r="350" spans="1:9" ht="31.5" hidden="1">
      <c r="A350" s="2" t="s">
        <v>44</v>
      </c>
      <c r="B350" s="4"/>
      <c r="C350" s="4" t="s">
        <v>153</v>
      </c>
      <c r="D350" s="4" t="s">
        <v>46</v>
      </c>
      <c r="E350" s="4" t="s">
        <v>869</v>
      </c>
      <c r="F350" s="4" t="s">
        <v>81</v>
      </c>
      <c r="G350" s="7"/>
      <c r="H350" s="7"/>
      <c r="I350" s="7"/>
    </row>
    <row r="351" spans="1:9" hidden="1">
      <c r="A351" s="2"/>
      <c r="B351" s="4"/>
      <c r="C351" s="4" t="s">
        <v>153</v>
      </c>
      <c r="D351" s="4" t="s">
        <v>46</v>
      </c>
      <c r="E351" s="4" t="s">
        <v>870</v>
      </c>
      <c r="F351" s="4"/>
      <c r="G351" s="7">
        <f>SUM(G352)</f>
        <v>0</v>
      </c>
      <c r="H351" s="7">
        <f t="shared" ref="H351:I351" si="84">SUM(H352)</f>
        <v>0</v>
      </c>
      <c r="I351" s="7">
        <f t="shared" si="84"/>
        <v>0</v>
      </c>
    </row>
    <row r="352" spans="1:9" ht="31.5" hidden="1">
      <c r="A352" s="2" t="s">
        <v>44</v>
      </c>
      <c r="B352" s="4"/>
      <c r="C352" s="4" t="s">
        <v>153</v>
      </c>
      <c r="D352" s="4" t="s">
        <v>46</v>
      </c>
      <c r="E352" s="4" t="s">
        <v>870</v>
      </c>
      <c r="F352" s="4" t="s">
        <v>81</v>
      </c>
      <c r="G352" s="7"/>
      <c r="H352" s="7"/>
      <c r="I352" s="7"/>
    </row>
    <row r="353" spans="1:9" hidden="1">
      <c r="A353" s="2"/>
      <c r="B353" s="4"/>
      <c r="C353" s="4" t="s">
        <v>153</v>
      </c>
      <c r="D353" s="4" t="s">
        <v>46</v>
      </c>
      <c r="E353" s="4" t="s">
        <v>871</v>
      </c>
      <c r="F353" s="4"/>
      <c r="G353" s="7">
        <f>SUM(G354)</f>
        <v>0</v>
      </c>
      <c r="H353" s="7">
        <f t="shared" ref="H353:I353" si="85">SUM(H354)</f>
        <v>0</v>
      </c>
      <c r="I353" s="7">
        <f t="shared" si="85"/>
        <v>0</v>
      </c>
    </row>
    <row r="354" spans="1:9" ht="31.5" hidden="1">
      <c r="A354" s="2" t="s">
        <v>44</v>
      </c>
      <c r="B354" s="4"/>
      <c r="C354" s="4" t="s">
        <v>153</v>
      </c>
      <c r="D354" s="4" t="s">
        <v>46</v>
      </c>
      <c r="E354" s="4" t="s">
        <v>871</v>
      </c>
      <c r="F354" s="4" t="s">
        <v>81</v>
      </c>
      <c r="G354" s="7"/>
      <c r="H354" s="7"/>
      <c r="I354" s="7"/>
    </row>
    <row r="355" spans="1:9" hidden="1">
      <c r="A355" s="2"/>
      <c r="B355" s="4"/>
      <c r="C355" s="4" t="s">
        <v>153</v>
      </c>
      <c r="D355" s="4" t="s">
        <v>46</v>
      </c>
      <c r="E355" s="4" t="s">
        <v>872</v>
      </c>
      <c r="F355" s="4"/>
      <c r="G355" s="7">
        <f>SUM(G356)</f>
        <v>0</v>
      </c>
      <c r="H355" s="7">
        <f t="shared" ref="H355:I355" si="86">SUM(H356)</f>
        <v>0</v>
      </c>
      <c r="I355" s="7">
        <f t="shared" si="86"/>
        <v>0</v>
      </c>
    </row>
    <row r="356" spans="1:9" ht="31.5" hidden="1">
      <c r="A356" s="2" t="s">
        <v>44</v>
      </c>
      <c r="B356" s="4"/>
      <c r="C356" s="4" t="s">
        <v>153</v>
      </c>
      <c r="D356" s="4" t="s">
        <v>46</v>
      </c>
      <c r="E356" s="4" t="s">
        <v>872</v>
      </c>
      <c r="F356" s="4" t="s">
        <v>81</v>
      </c>
      <c r="G356" s="7"/>
      <c r="H356" s="7"/>
      <c r="I356" s="7"/>
    </row>
    <row r="357" spans="1:9" ht="31.5" hidden="1">
      <c r="A357" s="2" t="s">
        <v>881</v>
      </c>
      <c r="B357" s="4"/>
      <c r="C357" s="4" t="s">
        <v>153</v>
      </c>
      <c r="D357" s="4" t="s">
        <v>46</v>
      </c>
      <c r="E357" s="4" t="s">
        <v>873</v>
      </c>
      <c r="F357" s="4"/>
      <c r="G357" s="7">
        <f>SUM(G358)</f>
        <v>0</v>
      </c>
      <c r="H357" s="7">
        <f t="shared" ref="H357:I357" si="87">SUM(H358)</f>
        <v>0</v>
      </c>
      <c r="I357" s="7">
        <f t="shared" si="87"/>
        <v>0</v>
      </c>
    </row>
    <row r="358" spans="1:9" ht="31.5" hidden="1">
      <c r="A358" s="2" t="s">
        <v>44</v>
      </c>
      <c r="B358" s="4"/>
      <c r="C358" s="4" t="s">
        <v>153</v>
      </c>
      <c r="D358" s="4" t="s">
        <v>46</v>
      </c>
      <c r="E358" s="4" t="s">
        <v>873</v>
      </c>
      <c r="F358" s="4" t="s">
        <v>81</v>
      </c>
      <c r="G358" s="7"/>
      <c r="H358" s="7"/>
      <c r="I358" s="7"/>
    </row>
    <row r="359" spans="1:9" hidden="1">
      <c r="A359" s="2" t="s">
        <v>882</v>
      </c>
      <c r="B359" s="4"/>
      <c r="C359" s="4" t="s">
        <v>153</v>
      </c>
      <c r="D359" s="4" t="s">
        <v>46</v>
      </c>
      <c r="E359" s="4" t="s">
        <v>874</v>
      </c>
      <c r="F359" s="4"/>
      <c r="G359" s="7">
        <f>SUM(G360)</f>
        <v>0</v>
      </c>
      <c r="H359" s="7"/>
      <c r="I359" s="7"/>
    </row>
    <row r="360" spans="1:9" ht="31.5" hidden="1">
      <c r="A360" s="2" t="s">
        <v>44</v>
      </c>
      <c r="B360" s="4"/>
      <c r="C360" s="4" t="s">
        <v>153</v>
      </c>
      <c r="D360" s="4" t="s">
        <v>46</v>
      </c>
      <c r="E360" s="4" t="s">
        <v>874</v>
      </c>
      <c r="F360" s="4" t="s">
        <v>81</v>
      </c>
      <c r="G360" s="7"/>
      <c r="H360" s="7"/>
      <c r="I360" s="7"/>
    </row>
    <row r="361" spans="1:9" hidden="1">
      <c r="A361" s="2"/>
      <c r="B361" s="4"/>
      <c r="C361" s="4" t="s">
        <v>153</v>
      </c>
      <c r="D361" s="4" t="s">
        <v>46</v>
      </c>
      <c r="E361" s="4" t="s">
        <v>875</v>
      </c>
      <c r="F361" s="4"/>
      <c r="G361" s="7">
        <f>SUM(G362)</f>
        <v>0</v>
      </c>
      <c r="H361" s="7"/>
      <c r="I361" s="7"/>
    </row>
    <row r="362" spans="1:9" ht="31.5" hidden="1">
      <c r="A362" s="2" t="s">
        <v>44</v>
      </c>
      <c r="B362" s="4"/>
      <c r="C362" s="4" t="s">
        <v>153</v>
      </c>
      <c r="D362" s="4" t="s">
        <v>46</v>
      </c>
      <c r="E362" s="4" t="s">
        <v>875</v>
      </c>
      <c r="F362" s="4" t="s">
        <v>81</v>
      </c>
      <c r="G362" s="7"/>
      <c r="H362" s="7"/>
      <c r="I362" s="7"/>
    </row>
    <row r="363" spans="1:9" hidden="1">
      <c r="A363" s="2"/>
      <c r="B363" s="4"/>
      <c r="C363" s="4" t="s">
        <v>153</v>
      </c>
      <c r="D363" s="4" t="s">
        <v>46</v>
      </c>
      <c r="E363" s="4" t="s">
        <v>876</v>
      </c>
      <c r="F363" s="4"/>
      <c r="G363" s="7">
        <f>SUM(G364)</f>
        <v>0</v>
      </c>
      <c r="H363" s="7"/>
      <c r="I363" s="7"/>
    </row>
    <row r="364" spans="1:9" ht="31.5" hidden="1">
      <c r="A364" s="2" t="s">
        <v>44</v>
      </c>
      <c r="B364" s="4"/>
      <c r="C364" s="4" t="s">
        <v>153</v>
      </c>
      <c r="D364" s="4" t="s">
        <v>46</v>
      </c>
      <c r="E364" s="4" t="s">
        <v>876</v>
      </c>
      <c r="F364" s="4" t="s">
        <v>81</v>
      </c>
      <c r="G364" s="7"/>
      <c r="H364" s="7"/>
      <c r="I364" s="7"/>
    </row>
    <row r="365" spans="1:9" hidden="1">
      <c r="A365" s="2"/>
      <c r="B365" s="4"/>
      <c r="C365" s="4" t="s">
        <v>153</v>
      </c>
      <c r="D365" s="4" t="s">
        <v>46</v>
      </c>
      <c r="E365" s="4" t="s">
        <v>877</v>
      </c>
      <c r="F365" s="4"/>
      <c r="G365" s="7">
        <f>SUM(G366)</f>
        <v>0</v>
      </c>
      <c r="H365" s="7"/>
      <c r="I365" s="7"/>
    </row>
    <row r="366" spans="1:9" ht="31.5" hidden="1">
      <c r="A366" s="2" t="s">
        <v>44</v>
      </c>
      <c r="B366" s="4"/>
      <c r="C366" s="4" t="s">
        <v>153</v>
      </c>
      <c r="D366" s="4" t="s">
        <v>46</v>
      </c>
      <c r="E366" s="4" t="s">
        <v>877</v>
      </c>
      <c r="F366" s="4" t="s">
        <v>81</v>
      </c>
      <c r="G366" s="7"/>
      <c r="H366" s="7"/>
      <c r="I366" s="7"/>
    </row>
    <row r="367" spans="1:9" hidden="1">
      <c r="A367" s="2"/>
      <c r="B367" s="4"/>
      <c r="C367" s="4" t="s">
        <v>153</v>
      </c>
      <c r="D367" s="4" t="s">
        <v>46</v>
      </c>
      <c r="E367" s="4" t="s">
        <v>878</v>
      </c>
      <c r="F367" s="4"/>
      <c r="G367" s="7">
        <f>SUM(G368)</f>
        <v>0</v>
      </c>
      <c r="H367" s="7"/>
      <c r="I367" s="7"/>
    </row>
    <row r="368" spans="1:9" ht="31.5" hidden="1">
      <c r="A368" s="2" t="s">
        <v>44</v>
      </c>
      <c r="B368" s="4"/>
      <c r="C368" s="4" t="s">
        <v>153</v>
      </c>
      <c r="D368" s="4" t="s">
        <v>46</v>
      </c>
      <c r="E368" s="4" t="s">
        <v>878</v>
      </c>
      <c r="F368" s="4" t="s">
        <v>81</v>
      </c>
      <c r="G368" s="7"/>
      <c r="H368" s="7"/>
      <c r="I368" s="7"/>
    </row>
    <row r="369" spans="1:9" hidden="1">
      <c r="A369" s="2"/>
      <c r="B369" s="4"/>
      <c r="C369" s="4" t="s">
        <v>153</v>
      </c>
      <c r="D369" s="4" t="s">
        <v>46</v>
      </c>
      <c r="E369" s="4" t="s">
        <v>879</v>
      </c>
      <c r="F369" s="4"/>
      <c r="G369" s="7">
        <f>SUM(G370)</f>
        <v>0</v>
      </c>
      <c r="H369" s="7"/>
      <c r="I369" s="7"/>
    </row>
    <row r="370" spans="1:9" ht="31.5" hidden="1">
      <c r="A370" s="2" t="s">
        <v>44</v>
      </c>
      <c r="B370" s="4"/>
      <c r="C370" s="4" t="s">
        <v>153</v>
      </c>
      <c r="D370" s="4" t="s">
        <v>46</v>
      </c>
      <c r="E370" s="4" t="s">
        <v>879</v>
      </c>
      <c r="F370" s="4" t="s">
        <v>81</v>
      </c>
      <c r="G370" s="7"/>
      <c r="H370" s="7"/>
      <c r="I370" s="7"/>
    </row>
    <row r="371" spans="1:9" hidden="1">
      <c r="A371" s="2"/>
      <c r="B371" s="4"/>
      <c r="C371" s="4" t="s">
        <v>153</v>
      </c>
      <c r="D371" s="4" t="s">
        <v>46</v>
      </c>
      <c r="E371" s="4" t="s">
        <v>880</v>
      </c>
      <c r="F371" s="4"/>
      <c r="G371" s="7">
        <f>SUM(G372)</f>
        <v>0</v>
      </c>
      <c r="H371" s="7"/>
      <c r="I371" s="7"/>
    </row>
    <row r="372" spans="1:9" ht="31.5" hidden="1">
      <c r="A372" s="2" t="s">
        <v>44</v>
      </c>
      <c r="B372" s="4"/>
      <c r="C372" s="4" t="s">
        <v>153</v>
      </c>
      <c r="D372" s="4" t="s">
        <v>46</v>
      </c>
      <c r="E372" s="4" t="s">
        <v>880</v>
      </c>
      <c r="F372" s="4" t="s">
        <v>81</v>
      </c>
      <c r="G372" s="7"/>
      <c r="H372" s="7"/>
      <c r="I372" s="7"/>
    </row>
    <row r="373" spans="1:9" hidden="1">
      <c r="A373" s="2"/>
      <c r="B373" s="4"/>
      <c r="C373" s="4" t="s">
        <v>153</v>
      </c>
      <c r="D373" s="4" t="s">
        <v>46</v>
      </c>
      <c r="E373" s="4" t="s">
        <v>884</v>
      </c>
      <c r="F373" s="4"/>
      <c r="G373" s="7">
        <f>SUM(G374)</f>
        <v>0</v>
      </c>
      <c r="H373" s="7"/>
      <c r="I373" s="7"/>
    </row>
    <row r="374" spans="1:9" ht="31.5" hidden="1">
      <c r="A374" s="2" t="s">
        <v>44</v>
      </c>
      <c r="B374" s="4"/>
      <c r="C374" s="4" t="s">
        <v>153</v>
      </c>
      <c r="D374" s="4" t="s">
        <v>46</v>
      </c>
      <c r="E374" s="4" t="s">
        <v>884</v>
      </c>
      <c r="F374" s="4" t="s">
        <v>81</v>
      </c>
      <c r="G374" s="7"/>
      <c r="H374" s="7"/>
      <c r="I374" s="7"/>
    </row>
    <row r="375" spans="1:9">
      <c r="A375" s="34" t="s">
        <v>760</v>
      </c>
      <c r="B375" s="4"/>
      <c r="C375" s="4" t="s">
        <v>153</v>
      </c>
      <c r="D375" s="4" t="s">
        <v>46</v>
      </c>
      <c r="E375" s="4" t="s">
        <v>572</v>
      </c>
      <c r="F375" s="4"/>
      <c r="G375" s="7">
        <f>SUM(G377)+G378</f>
        <v>64645.200000000004</v>
      </c>
      <c r="H375" s="7">
        <f>SUM(H377)+H378</f>
        <v>68579.100000000006</v>
      </c>
      <c r="I375" s="7">
        <f>SUM(I377)+I378</f>
        <v>0</v>
      </c>
    </row>
    <row r="376" spans="1:9">
      <c r="A376" s="2" t="s">
        <v>448</v>
      </c>
      <c r="B376" s="4"/>
      <c r="C376" s="4" t="s">
        <v>153</v>
      </c>
      <c r="D376" s="4" t="s">
        <v>46</v>
      </c>
      <c r="E376" s="4" t="s">
        <v>573</v>
      </c>
      <c r="F376" s="4"/>
      <c r="G376" s="7">
        <f>SUM(G377)</f>
        <v>64645.200000000004</v>
      </c>
      <c r="H376" s="7">
        <f>SUM(H377)</f>
        <v>68579.100000000006</v>
      </c>
      <c r="I376" s="7">
        <f>SUM(I377)</f>
        <v>0</v>
      </c>
    </row>
    <row r="377" spans="1:9" ht="31.5">
      <c r="A377" s="2" t="s">
        <v>44</v>
      </c>
      <c r="B377" s="4"/>
      <c r="C377" s="4" t="s">
        <v>153</v>
      </c>
      <c r="D377" s="4" t="s">
        <v>46</v>
      </c>
      <c r="E377" s="4" t="s">
        <v>573</v>
      </c>
      <c r="F377" s="4" t="s">
        <v>81</v>
      </c>
      <c r="G377" s="7">
        <f>5707.4+58937.8</f>
        <v>64645.200000000004</v>
      </c>
      <c r="H377" s="7">
        <v>68579.100000000006</v>
      </c>
      <c r="I377" s="7"/>
    </row>
    <row r="378" spans="1:9" ht="31.5" hidden="1">
      <c r="A378" s="2" t="s">
        <v>903</v>
      </c>
      <c r="B378" s="4"/>
      <c r="C378" s="4" t="s">
        <v>153</v>
      </c>
      <c r="D378" s="4" t="s">
        <v>46</v>
      </c>
      <c r="E378" s="4" t="s">
        <v>574</v>
      </c>
      <c r="F378" s="4"/>
      <c r="G378" s="7">
        <f>SUM(G379)</f>
        <v>0</v>
      </c>
      <c r="H378" s="7">
        <f>SUM(H379)</f>
        <v>0</v>
      </c>
      <c r="I378" s="7">
        <f>SUM(I379)</f>
        <v>0</v>
      </c>
    </row>
    <row r="379" spans="1:9" ht="31.5" hidden="1">
      <c r="A379" s="2" t="s">
        <v>44</v>
      </c>
      <c r="B379" s="4"/>
      <c r="C379" s="4" t="s">
        <v>153</v>
      </c>
      <c r="D379" s="4" t="s">
        <v>46</v>
      </c>
      <c r="E379" s="4" t="s">
        <v>574</v>
      </c>
      <c r="F379" s="4" t="s">
        <v>81</v>
      </c>
      <c r="G379" s="7"/>
      <c r="H379" s="7"/>
      <c r="I379" s="7"/>
    </row>
    <row r="380" spans="1:9" ht="31.5" hidden="1">
      <c r="A380" s="2" t="s">
        <v>515</v>
      </c>
      <c r="B380" s="4"/>
      <c r="C380" s="4" t="s">
        <v>153</v>
      </c>
      <c r="D380" s="4" t="s">
        <v>46</v>
      </c>
      <c r="E380" s="4" t="s">
        <v>264</v>
      </c>
      <c r="F380" s="4"/>
      <c r="G380" s="7">
        <f>SUM(G381)</f>
        <v>0</v>
      </c>
      <c r="H380" s="7"/>
      <c r="I380" s="7"/>
    </row>
    <row r="381" spans="1:9" ht="31.5" hidden="1">
      <c r="A381" s="2" t="s">
        <v>243</v>
      </c>
      <c r="B381" s="4"/>
      <c r="C381" s="4" t="s">
        <v>153</v>
      </c>
      <c r="D381" s="4" t="s">
        <v>46</v>
      </c>
      <c r="E381" s="4" t="s">
        <v>277</v>
      </c>
      <c r="F381" s="4"/>
      <c r="G381" s="7">
        <f>SUM(G382)</f>
        <v>0</v>
      </c>
      <c r="H381" s="7"/>
      <c r="I381" s="7"/>
    </row>
    <row r="382" spans="1:9" ht="31.5" hidden="1">
      <c r="A382" s="2" t="s">
        <v>244</v>
      </c>
      <c r="B382" s="4"/>
      <c r="C382" s="4" t="s">
        <v>153</v>
      </c>
      <c r="D382" s="4" t="s">
        <v>46</v>
      </c>
      <c r="E382" s="4" t="s">
        <v>277</v>
      </c>
      <c r="F382" s="4" t="s">
        <v>225</v>
      </c>
      <c r="G382" s="7">
        <v>0</v>
      </c>
      <c r="H382" s="7"/>
      <c r="I382" s="7"/>
    </row>
    <row r="383" spans="1:9" ht="31.5">
      <c r="A383" s="122" t="s">
        <v>500</v>
      </c>
      <c r="B383" s="4"/>
      <c r="C383" s="4" t="s">
        <v>153</v>
      </c>
      <c r="D383" s="4" t="s">
        <v>46</v>
      </c>
      <c r="E383" s="31" t="s">
        <v>200</v>
      </c>
      <c r="F383" s="4"/>
      <c r="G383" s="7">
        <f t="shared" ref="G383:I383" si="88">SUM(G384)</f>
        <v>8674.8000000000011</v>
      </c>
      <c r="H383" s="7">
        <f t="shared" si="88"/>
        <v>7509.5999999999995</v>
      </c>
      <c r="I383" s="7">
        <f t="shared" si="88"/>
        <v>12747.7</v>
      </c>
    </row>
    <row r="384" spans="1:9" ht="47.25">
      <c r="A384" s="122" t="s">
        <v>501</v>
      </c>
      <c r="B384" s="4"/>
      <c r="C384" s="4" t="s">
        <v>153</v>
      </c>
      <c r="D384" s="4" t="s">
        <v>46</v>
      </c>
      <c r="E384" s="31" t="s">
        <v>201</v>
      </c>
      <c r="F384" s="4"/>
      <c r="G384" s="7">
        <f>SUM(G385)+G388</f>
        <v>8674.8000000000011</v>
      </c>
      <c r="H384" s="7">
        <f t="shared" ref="H384:I384" si="89">SUM(H385)+H388</f>
        <v>7509.5999999999995</v>
      </c>
      <c r="I384" s="7">
        <f t="shared" si="89"/>
        <v>12747.7</v>
      </c>
    </row>
    <row r="385" spans="1:9" ht="31.5">
      <c r="A385" s="122" t="s">
        <v>406</v>
      </c>
      <c r="B385" s="4"/>
      <c r="C385" s="4" t="s">
        <v>153</v>
      </c>
      <c r="D385" s="4" t="s">
        <v>46</v>
      </c>
      <c r="E385" s="31" t="s">
        <v>202</v>
      </c>
      <c r="F385" s="4"/>
      <c r="G385" s="7">
        <f>SUM(G386:G387)</f>
        <v>8674.8000000000011</v>
      </c>
      <c r="H385" s="7">
        <f>SUM(H386:H387)</f>
        <v>7509.5999999999995</v>
      </c>
      <c r="I385" s="7">
        <f>SUM(I386:I387)</f>
        <v>12747.7</v>
      </c>
    </row>
    <row r="386" spans="1:9" ht="31.5">
      <c r="A386" s="122" t="s">
        <v>44</v>
      </c>
      <c r="B386" s="4"/>
      <c r="C386" s="4" t="s">
        <v>153</v>
      </c>
      <c r="D386" s="4" t="s">
        <v>46</v>
      </c>
      <c r="E386" s="31" t="s">
        <v>202</v>
      </c>
      <c r="F386" s="4" t="s">
        <v>81</v>
      </c>
      <c r="G386" s="7">
        <v>747.7</v>
      </c>
      <c r="H386" s="7">
        <v>747.7</v>
      </c>
      <c r="I386" s="7">
        <v>747.7</v>
      </c>
    </row>
    <row r="387" spans="1:9" ht="31.5">
      <c r="A387" s="2" t="s">
        <v>244</v>
      </c>
      <c r="B387" s="4"/>
      <c r="C387" s="4" t="s">
        <v>153</v>
      </c>
      <c r="D387" s="4" t="s">
        <v>46</v>
      </c>
      <c r="E387" s="31" t="s">
        <v>202</v>
      </c>
      <c r="F387" s="4" t="s">
        <v>225</v>
      </c>
      <c r="G387" s="7">
        <v>7927.1</v>
      </c>
      <c r="H387" s="7">
        <v>6761.9</v>
      </c>
      <c r="I387" s="7">
        <v>12000</v>
      </c>
    </row>
    <row r="388" spans="1:9">
      <c r="A388" s="2" t="s">
        <v>830</v>
      </c>
      <c r="B388" s="4"/>
      <c r="C388" s="4" t="s">
        <v>153</v>
      </c>
      <c r="D388" s="4" t="s">
        <v>46</v>
      </c>
      <c r="E388" s="31" t="s">
        <v>855</v>
      </c>
      <c r="F388" s="4"/>
      <c r="G388" s="7">
        <f>SUM(G389)</f>
        <v>0</v>
      </c>
      <c r="H388" s="7">
        <f t="shared" ref="H388:I389" si="90">SUM(H389)</f>
        <v>0</v>
      </c>
      <c r="I388" s="7">
        <f t="shared" si="90"/>
        <v>0</v>
      </c>
    </row>
    <row r="389" spans="1:9" hidden="1">
      <c r="A389" s="2"/>
      <c r="B389" s="4"/>
      <c r="C389" s="4" t="s">
        <v>153</v>
      </c>
      <c r="D389" s="4" t="s">
        <v>46</v>
      </c>
      <c r="E389" s="31" t="s">
        <v>854</v>
      </c>
      <c r="F389" s="4"/>
      <c r="G389" s="7">
        <f>SUM(G390)</f>
        <v>0</v>
      </c>
      <c r="H389" s="7">
        <f t="shared" si="90"/>
        <v>0</v>
      </c>
      <c r="I389" s="7">
        <f t="shared" si="90"/>
        <v>0</v>
      </c>
    </row>
    <row r="390" spans="1:9" ht="31.5" hidden="1">
      <c r="A390" s="122" t="s">
        <v>44</v>
      </c>
      <c r="B390" s="4"/>
      <c r="C390" s="4" t="s">
        <v>153</v>
      </c>
      <c r="D390" s="4" t="s">
        <v>46</v>
      </c>
      <c r="E390" s="31" t="s">
        <v>854</v>
      </c>
      <c r="F390" s="4" t="s">
        <v>81</v>
      </c>
      <c r="G390" s="7"/>
      <c r="H390" s="7"/>
      <c r="I390" s="7"/>
    </row>
    <row r="391" spans="1:9">
      <c r="A391" s="34" t="s">
        <v>552</v>
      </c>
      <c r="B391" s="4"/>
      <c r="C391" s="4" t="s">
        <v>153</v>
      </c>
      <c r="D391" s="4" t="s">
        <v>46</v>
      </c>
      <c r="E391" s="5" t="s">
        <v>550</v>
      </c>
      <c r="F391" s="5"/>
      <c r="G391" s="7">
        <f>SUM(G392)+G394+G396+G398</f>
        <v>3769.2</v>
      </c>
      <c r="H391" s="7">
        <f t="shared" ref="H391:I391" si="91">SUM(H392)+H394+H396+H398</f>
        <v>3769.2</v>
      </c>
      <c r="I391" s="7">
        <f t="shared" si="91"/>
        <v>3769.2</v>
      </c>
    </row>
    <row r="392" spans="1:9">
      <c r="A392" s="34" t="s">
        <v>28</v>
      </c>
      <c r="B392" s="4"/>
      <c r="C392" s="4" t="s">
        <v>153</v>
      </c>
      <c r="D392" s="4" t="s">
        <v>46</v>
      </c>
      <c r="E392" s="5" t="s">
        <v>551</v>
      </c>
      <c r="F392" s="5"/>
      <c r="G392" s="7">
        <f>SUM(G393)</f>
        <v>1419.7</v>
      </c>
      <c r="H392" s="7">
        <f>SUM(H393)</f>
        <v>0</v>
      </c>
      <c r="I392" s="7">
        <f>SUM(I393)</f>
        <v>0</v>
      </c>
    </row>
    <row r="393" spans="1:9" ht="36.75" customHeight="1">
      <c r="A393" s="34" t="s">
        <v>44</v>
      </c>
      <c r="B393" s="4"/>
      <c r="C393" s="4" t="s">
        <v>153</v>
      </c>
      <c r="D393" s="4" t="s">
        <v>46</v>
      </c>
      <c r="E393" s="5" t="s">
        <v>551</v>
      </c>
      <c r="F393" s="5" t="s">
        <v>81</v>
      </c>
      <c r="G393" s="7">
        <v>1419.7</v>
      </c>
      <c r="H393" s="7"/>
      <c r="I393" s="7"/>
    </row>
    <row r="394" spans="1:9" ht="47.25">
      <c r="A394" s="34" t="s">
        <v>22</v>
      </c>
      <c r="B394" s="4"/>
      <c r="C394" s="4" t="s">
        <v>153</v>
      </c>
      <c r="D394" s="4" t="s">
        <v>46</v>
      </c>
      <c r="E394" s="5" t="s">
        <v>559</v>
      </c>
      <c r="F394" s="5"/>
      <c r="G394" s="7">
        <f>SUM(G395)</f>
        <v>2349.5</v>
      </c>
      <c r="H394" s="7">
        <f>SUM(H395)</f>
        <v>3769.2</v>
      </c>
      <c r="I394" s="7">
        <f>SUM(I395)</f>
        <v>3769.2</v>
      </c>
    </row>
    <row r="395" spans="1:9" ht="31.5">
      <c r="A395" s="34" t="s">
        <v>208</v>
      </c>
      <c r="B395" s="4"/>
      <c r="C395" s="4" t="s">
        <v>153</v>
      </c>
      <c r="D395" s="4" t="s">
        <v>46</v>
      </c>
      <c r="E395" s="5" t="s">
        <v>559</v>
      </c>
      <c r="F395" s="5" t="s">
        <v>112</v>
      </c>
      <c r="G395" s="7">
        <v>2349.5</v>
      </c>
      <c r="H395" s="7">
        <v>3769.2</v>
      </c>
      <c r="I395" s="7">
        <v>3769.2</v>
      </c>
    </row>
    <row r="396" spans="1:9" ht="31.5" hidden="1">
      <c r="A396" s="34" t="s">
        <v>237</v>
      </c>
      <c r="B396" s="4"/>
      <c r="C396" s="4" t="s">
        <v>153</v>
      </c>
      <c r="D396" s="4" t="s">
        <v>46</v>
      </c>
      <c r="E396" s="5" t="s">
        <v>567</v>
      </c>
      <c r="F396" s="5"/>
      <c r="G396" s="7">
        <f>SUM(G397)</f>
        <v>0</v>
      </c>
      <c r="H396" s="7">
        <f>SUM(H397)</f>
        <v>0</v>
      </c>
      <c r="I396" s="7">
        <f>SUM(I397)</f>
        <v>0</v>
      </c>
    </row>
    <row r="397" spans="1:9" ht="31.5" hidden="1">
      <c r="A397" s="34" t="s">
        <v>208</v>
      </c>
      <c r="B397" s="4"/>
      <c r="C397" s="4" t="s">
        <v>153</v>
      </c>
      <c r="D397" s="4" t="s">
        <v>46</v>
      </c>
      <c r="E397" s="5" t="s">
        <v>567</v>
      </c>
      <c r="F397" s="5" t="s">
        <v>112</v>
      </c>
      <c r="G397" s="7"/>
      <c r="H397" s="7"/>
      <c r="I397" s="7"/>
    </row>
    <row r="398" spans="1:9" hidden="1">
      <c r="A398" s="122" t="s">
        <v>238</v>
      </c>
      <c r="B398" s="4"/>
      <c r="C398" s="4" t="s">
        <v>153</v>
      </c>
      <c r="D398" s="4" t="s">
        <v>46</v>
      </c>
      <c r="E398" s="5" t="s">
        <v>703</v>
      </c>
      <c r="F398" s="5"/>
      <c r="G398" s="7">
        <f>SUM(G399)</f>
        <v>0</v>
      </c>
      <c r="H398" s="7"/>
      <c r="I398" s="7"/>
    </row>
    <row r="399" spans="1:9" ht="31.5" hidden="1">
      <c r="A399" s="34" t="s">
        <v>208</v>
      </c>
      <c r="B399" s="4"/>
      <c r="C399" s="4" t="s">
        <v>153</v>
      </c>
      <c r="D399" s="4" t="s">
        <v>46</v>
      </c>
      <c r="E399" s="5" t="s">
        <v>703</v>
      </c>
      <c r="F399" s="5" t="s">
        <v>112</v>
      </c>
      <c r="G399" s="7"/>
      <c r="H399" s="7"/>
      <c r="I399" s="7"/>
    </row>
    <row r="400" spans="1:9">
      <c r="A400" s="34" t="s">
        <v>553</v>
      </c>
      <c r="B400" s="4"/>
      <c r="C400" s="4" t="s">
        <v>153</v>
      </c>
      <c r="D400" s="4" t="s">
        <v>46</v>
      </c>
      <c r="E400" s="5" t="s">
        <v>557</v>
      </c>
      <c r="F400" s="5"/>
      <c r="G400" s="7">
        <f>SUM(G401)+G403+G405+G410+G407</f>
        <v>76362</v>
      </c>
      <c r="H400" s="7">
        <f t="shared" ref="H400:I400" si="92">SUM(H401)+H403+H405+H410+H407</f>
        <v>38013.1</v>
      </c>
      <c r="I400" s="7">
        <f t="shared" si="92"/>
        <v>38013.1</v>
      </c>
    </row>
    <row r="401" spans="1:9">
      <c r="A401" s="34" t="s">
        <v>28</v>
      </c>
      <c r="B401" s="4"/>
      <c r="C401" s="4" t="s">
        <v>153</v>
      </c>
      <c r="D401" s="4" t="s">
        <v>46</v>
      </c>
      <c r="E401" s="5" t="s">
        <v>558</v>
      </c>
      <c r="F401" s="5"/>
      <c r="G401" s="7">
        <f>SUM(G402)</f>
        <v>27421.8</v>
      </c>
      <c r="H401" s="7">
        <f>SUM(H402)</f>
        <v>15153.8</v>
      </c>
      <c r="I401" s="7">
        <f>SUM(I402)</f>
        <v>15153.8</v>
      </c>
    </row>
    <row r="402" spans="1:9" ht="31.5">
      <c r="A402" s="34" t="s">
        <v>44</v>
      </c>
      <c r="B402" s="4"/>
      <c r="C402" s="4" t="s">
        <v>153</v>
      </c>
      <c r="D402" s="4" t="s">
        <v>46</v>
      </c>
      <c r="E402" s="5" t="s">
        <v>558</v>
      </c>
      <c r="F402" s="5" t="s">
        <v>81</v>
      </c>
      <c r="G402" s="7">
        <v>27421.8</v>
      </c>
      <c r="H402" s="7">
        <v>15153.8</v>
      </c>
      <c r="I402" s="7">
        <v>15153.8</v>
      </c>
    </row>
    <row r="403" spans="1:9" ht="47.25">
      <c r="A403" s="34" t="s">
        <v>22</v>
      </c>
      <c r="B403" s="4"/>
      <c r="C403" s="4" t="s">
        <v>153</v>
      </c>
      <c r="D403" s="4" t="s">
        <v>46</v>
      </c>
      <c r="E403" s="5" t="s">
        <v>566</v>
      </c>
      <c r="F403" s="5"/>
      <c r="G403" s="7">
        <f>SUM(G404)</f>
        <v>15025.7</v>
      </c>
      <c r="H403" s="7">
        <f>SUM(H404)</f>
        <v>22559.3</v>
      </c>
      <c r="I403" s="7">
        <f>SUM(I404)</f>
        <v>22559.3</v>
      </c>
    </row>
    <row r="404" spans="1:9" ht="31.5">
      <c r="A404" s="34" t="s">
        <v>208</v>
      </c>
      <c r="B404" s="4"/>
      <c r="C404" s="4" t="s">
        <v>153</v>
      </c>
      <c r="D404" s="4" t="s">
        <v>46</v>
      </c>
      <c r="E404" s="5" t="s">
        <v>566</v>
      </c>
      <c r="F404" s="5" t="s">
        <v>112</v>
      </c>
      <c r="G404" s="7">
        <v>15025.7</v>
      </c>
      <c r="H404" s="7">
        <v>22559.3</v>
      </c>
      <c r="I404" s="7">
        <v>22559.3</v>
      </c>
    </row>
    <row r="405" spans="1:9" hidden="1">
      <c r="A405" s="34" t="s">
        <v>236</v>
      </c>
      <c r="B405" s="4"/>
      <c r="C405" s="4" t="s">
        <v>153</v>
      </c>
      <c r="D405" s="4" t="s">
        <v>46</v>
      </c>
      <c r="E405" s="5" t="s">
        <v>761</v>
      </c>
      <c r="F405" s="5"/>
      <c r="G405" s="7">
        <f>SUM(G406)</f>
        <v>0</v>
      </c>
      <c r="H405" s="7">
        <f t="shared" ref="H405:I405" si="93">SUM(H406)</f>
        <v>0</v>
      </c>
      <c r="I405" s="7">
        <f t="shared" si="93"/>
        <v>0</v>
      </c>
    </row>
    <row r="406" spans="1:9" ht="31.5" hidden="1">
      <c r="A406" s="34" t="s">
        <v>208</v>
      </c>
      <c r="B406" s="4"/>
      <c r="C406" s="4" t="s">
        <v>153</v>
      </c>
      <c r="D406" s="4" t="s">
        <v>46</v>
      </c>
      <c r="E406" s="5" t="s">
        <v>761</v>
      </c>
      <c r="F406" s="5" t="s">
        <v>112</v>
      </c>
      <c r="G406" s="7"/>
      <c r="H406" s="7"/>
      <c r="I406" s="7"/>
    </row>
    <row r="407" spans="1:9">
      <c r="A407" s="34" t="s">
        <v>847</v>
      </c>
      <c r="B407" s="4"/>
      <c r="C407" s="4" t="s">
        <v>153</v>
      </c>
      <c r="D407" s="4" t="s">
        <v>46</v>
      </c>
      <c r="E407" s="5" t="s">
        <v>848</v>
      </c>
      <c r="F407" s="5"/>
      <c r="G407" s="7">
        <f>SUM(G408)</f>
        <v>30400</v>
      </c>
      <c r="H407" s="7">
        <f t="shared" ref="H407:I408" si="94">SUM(H408)</f>
        <v>0</v>
      </c>
      <c r="I407" s="7">
        <f t="shared" si="94"/>
        <v>0</v>
      </c>
    </row>
    <row r="408" spans="1:9">
      <c r="A408" s="34" t="s">
        <v>850</v>
      </c>
      <c r="B408" s="4"/>
      <c r="C408" s="4" t="s">
        <v>153</v>
      </c>
      <c r="D408" s="4" t="s">
        <v>46</v>
      </c>
      <c r="E408" s="5" t="s">
        <v>849</v>
      </c>
      <c r="F408" s="5"/>
      <c r="G408" s="7">
        <f>SUM(G409)</f>
        <v>30400</v>
      </c>
      <c r="H408" s="7">
        <f t="shared" si="94"/>
        <v>0</v>
      </c>
      <c r="I408" s="7">
        <f t="shared" si="94"/>
        <v>0</v>
      </c>
    </row>
    <row r="409" spans="1:9" ht="31.5">
      <c r="A409" s="34" t="s">
        <v>44</v>
      </c>
      <c r="B409" s="4"/>
      <c r="C409" s="4" t="s">
        <v>153</v>
      </c>
      <c r="D409" s="4" t="s">
        <v>46</v>
      </c>
      <c r="E409" s="5" t="s">
        <v>849</v>
      </c>
      <c r="F409" s="5" t="s">
        <v>81</v>
      </c>
      <c r="G409" s="7">
        <v>30400</v>
      </c>
      <c r="H409" s="7"/>
      <c r="I409" s="7"/>
    </row>
    <row r="410" spans="1:9" ht="31.5">
      <c r="A410" s="34" t="s">
        <v>860</v>
      </c>
      <c r="B410" s="4"/>
      <c r="C410" s="4" t="s">
        <v>153</v>
      </c>
      <c r="D410" s="4" t="s">
        <v>46</v>
      </c>
      <c r="E410" s="5" t="s">
        <v>704</v>
      </c>
      <c r="F410" s="5"/>
      <c r="G410" s="7">
        <f>SUM(G411)</f>
        <v>3514.5</v>
      </c>
      <c r="H410" s="7">
        <f t="shared" ref="H410:I411" si="95">SUM(H411)</f>
        <v>300</v>
      </c>
      <c r="I410" s="7">
        <f t="shared" si="95"/>
        <v>300</v>
      </c>
    </row>
    <row r="411" spans="1:9" ht="31.5">
      <c r="A411" s="34" t="s">
        <v>845</v>
      </c>
      <c r="B411" s="4"/>
      <c r="C411" s="4" t="s">
        <v>153</v>
      </c>
      <c r="D411" s="4" t="s">
        <v>46</v>
      </c>
      <c r="E411" s="5" t="s">
        <v>846</v>
      </c>
      <c r="F411" s="5"/>
      <c r="G411" s="7">
        <f>SUM(G412)</f>
        <v>3514.5</v>
      </c>
      <c r="H411" s="7">
        <f t="shared" si="95"/>
        <v>300</v>
      </c>
      <c r="I411" s="7">
        <f t="shared" si="95"/>
        <v>300</v>
      </c>
    </row>
    <row r="412" spans="1:9" ht="31.5">
      <c r="A412" s="34" t="s">
        <v>44</v>
      </c>
      <c r="B412" s="4"/>
      <c r="C412" s="4" t="s">
        <v>153</v>
      </c>
      <c r="D412" s="4" t="s">
        <v>46</v>
      </c>
      <c r="E412" s="5" t="s">
        <v>846</v>
      </c>
      <c r="F412" s="5" t="s">
        <v>81</v>
      </c>
      <c r="G412" s="7">
        <v>3514.5</v>
      </c>
      <c r="H412" s="7">
        <v>300</v>
      </c>
      <c r="I412" s="7">
        <v>300</v>
      </c>
    </row>
    <row r="413" spans="1:9">
      <c r="A413" s="34" t="s">
        <v>554</v>
      </c>
      <c r="B413" s="4"/>
      <c r="C413" s="4" t="s">
        <v>153</v>
      </c>
      <c r="D413" s="4" t="s">
        <v>46</v>
      </c>
      <c r="E413" s="5" t="s">
        <v>555</v>
      </c>
      <c r="F413" s="5"/>
      <c r="G413" s="7">
        <f>SUM(G414)+G416</f>
        <v>79352.600000000006</v>
      </c>
      <c r="H413" s="7">
        <f t="shared" ref="H413:I413" si="96">SUM(H414)+H416</f>
        <v>69352.600000000006</v>
      </c>
      <c r="I413" s="7">
        <f t="shared" si="96"/>
        <v>69352.600000000006</v>
      </c>
    </row>
    <row r="414" spans="1:9">
      <c r="A414" s="34" t="s">
        <v>28</v>
      </c>
      <c r="B414" s="4"/>
      <c r="C414" s="4" t="s">
        <v>153</v>
      </c>
      <c r="D414" s="4" t="s">
        <v>46</v>
      </c>
      <c r="E414" s="5" t="s">
        <v>556</v>
      </c>
      <c r="F414" s="5"/>
      <c r="G414" s="7">
        <f t="shared" ref="G414:I414" si="97">SUM(G415)</f>
        <v>69352.600000000006</v>
      </c>
      <c r="H414" s="7">
        <f t="shared" si="97"/>
        <v>69352.600000000006</v>
      </c>
      <c r="I414" s="7">
        <f t="shared" si="97"/>
        <v>69352.600000000006</v>
      </c>
    </row>
    <row r="415" spans="1:9" ht="31.5">
      <c r="A415" s="34" t="s">
        <v>44</v>
      </c>
      <c r="B415" s="4"/>
      <c r="C415" s="4" t="s">
        <v>153</v>
      </c>
      <c r="D415" s="4" t="s">
        <v>46</v>
      </c>
      <c r="E415" s="5" t="s">
        <v>556</v>
      </c>
      <c r="F415" s="5" t="s">
        <v>81</v>
      </c>
      <c r="G415" s="7">
        <v>69352.600000000006</v>
      </c>
      <c r="H415" s="7">
        <v>69352.600000000006</v>
      </c>
      <c r="I415" s="7">
        <v>69352.600000000006</v>
      </c>
    </row>
    <row r="416" spans="1:9" ht="31.5">
      <c r="A416" s="2" t="s">
        <v>326</v>
      </c>
      <c r="B416" s="4"/>
      <c r="C416" s="4" t="s">
        <v>153</v>
      </c>
      <c r="D416" s="4" t="s">
        <v>46</v>
      </c>
      <c r="E416" s="5" t="s">
        <v>1025</v>
      </c>
      <c r="F416" s="5"/>
      <c r="G416" s="7">
        <f>SUM(G417)</f>
        <v>10000</v>
      </c>
      <c r="H416" s="7">
        <f t="shared" ref="H416:I416" si="98">SUM(H417)</f>
        <v>0</v>
      </c>
      <c r="I416" s="7">
        <f t="shared" si="98"/>
        <v>0</v>
      </c>
    </row>
    <row r="417" spans="1:9" ht="31.5">
      <c r="A417" s="34" t="s">
        <v>44</v>
      </c>
      <c r="B417" s="4"/>
      <c r="C417" s="4" t="s">
        <v>153</v>
      </c>
      <c r="D417" s="4" t="s">
        <v>46</v>
      </c>
      <c r="E417" s="5" t="s">
        <v>1025</v>
      </c>
      <c r="F417" s="5" t="s">
        <v>81</v>
      </c>
      <c r="G417" s="7">
        <v>10000</v>
      </c>
      <c r="H417" s="7"/>
      <c r="I417" s="7"/>
    </row>
    <row r="418" spans="1:9" ht="18.75" customHeight="1">
      <c r="A418" s="2" t="s">
        <v>161</v>
      </c>
      <c r="B418" s="4"/>
      <c r="C418" s="123" t="s">
        <v>153</v>
      </c>
      <c r="D418" s="123" t="s">
        <v>153</v>
      </c>
      <c r="E418" s="123"/>
      <c r="F418" s="123"/>
      <c r="G418" s="9">
        <f>SUM(G431)+G434+G422+G438+G419</f>
        <v>10028.599999999999</v>
      </c>
      <c r="H418" s="9">
        <f t="shared" ref="H418:I418" si="99">SUM(H431)+H434+H422+H438+H419</f>
        <v>51830.8</v>
      </c>
      <c r="I418" s="9">
        <f t="shared" si="99"/>
        <v>39813.100000000006</v>
      </c>
    </row>
    <row r="419" spans="1:9" ht="31.5">
      <c r="A419" s="2" t="s">
        <v>904</v>
      </c>
      <c r="B419" s="4"/>
      <c r="C419" s="123" t="s">
        <v>153</v>
      </c>
      <c r="D419" s="123" t="s">
        <v>153</v>
      </c>
      <c r="E419" s="123" t="s">
        <v>793</v>
      </c>
      <c r="F419" s="123"/>
      <c r="G419" s="9">
        <f>SUM(G420)</f>
        <v>520</v>
      </c>
      <c r="H419" s="9">
        <f t="shared" ref="H419:I420" si="100">SUM(H420)</f>
        <v>0</v>
      </c>
      <c r="I419" s="9">
        <f t="shared" si="100"/>
        <v>0</v>
      </c>
    </row>
    <row r="420" spans="1:9" ht="31.5">
      <c r="A420" s="2" t="s">
        <v>326</v>
      </c>
      <c r="B420" s="4"/>
      <c r="C420" s="123" t="s">
        <v>153</v>
      </c>
      <c r="D420" s="123" t="s">
        <v>153</v>
      </c>
      <c r="E420" s="123" t="s">
        <v>809</v>
      </c>
      <c r="F420" s="123"/>
      <c r="G420" s="9">
        <f>SUM(G421)</f>
        <v>520</v>
      </c>
      <c r="H420" s="9">
        <f t="shared" si="100"/>
        <v>0</v>
      </c>
      <c r="I420" s="9">
        <f t="shared" si="100"/>
        <v>0</v>
      </c>
    </row>
    <row r="421" spans="1:9" ht="31.5">
      <c r="A421" s="2" t="s">
        <v>244</v>
      </c>
      <c r="B421" s="4"/>
      <c r="C421" s="123" t="s">
        <v>153</v>
      </c>
      <c r="D421" s="123" t="s">
        <v>153</v>
      </c>
      <c r="E421" s="123" t="s">
        <v>809</v>
      </c>
      <c r="F421" s="123" t="s">
        <v>225</v>
      </c>
      <c r="G421" s="9">
        <v>520</v>
      </c>
      <c r="H421" s="9"/>
      <c r="I421" s="9"/>
    </row>
    <row r="422" spans="1:9" ht="31.5">
      <c r="A422" s="2" t="s">
        <v>656</v>
      </c>
      <c r="B422" s="4"/>
      <c r="C422" s="123" t="s">
        <v>153</v>
      </c>
      <c r="D422" s="123" t="s">
        <v>153</v>
      </c>
      <c r="E422" s="4" t="s">
        <v>222</v>
      </c>
      <c r="F422" s="4"/>
      <c r="G422" s="7">
        <f>SUM(G423)+G426</f>
        <v>900</v>
      </c>
      <c r="H422" s="7">
        <f>SUM(H423)+H426</f>
        <v>35169.5</v>
      </c>
      <c r="I422" s="7">
        <f>SUM(I423)+I426</f>
        <v>23151.8</v>
      </c>
    </row>
    <row r="423" spans="1:9" ht="31.5" hidden="1">
      <c r="A423" s="2" t="s">
        <v>242</v>
      </c>
      <c r="B423" s="4"/>
      <c r="C423" s="123" t="s">
        <v>153</v>
      </c>
      <c r="D423" s="123" t="s">
        <v>153</v>
      </c>
      <c r="E423" s="4" t="s">
        <v>271</v>
      </c>
      <c r="F423" s="4"/>
      <c r="G423" s="7">
        <f t="shared" ref="G423:I424" si="101">SUM(G424)</f>
        <v>0</v>
      </c>
      <c r="H423" s="7">
        <f t="shared" si="101"/>
        <v>0</v>
      </c>
      <c r="I423" s="7">
        <f t="shared" si="101"/>
        <v>0</v>
      </c>
    </row>
    <row r="424" spans="1:9" ht="31.5" hidden="1">
      <c r="A424" s="2" t="s">
        <v>243</v>
      </c>
      <c r="B424" s="4"/>
      <c r="C424" s="123" t="s">
        <v>153</v>
      </c>
      <c r="D424" s="123" t="s">
        <v>153</v>
      </c>
      <c r="E424" s="4" t="s">
        <v>272</v>
      </c>
      <c r="F424" s="4"/>
      <c r="G424" s="7">
        <f t="shared" si="101"/>
        <v>0</v>
      </c>
      <c r="H424" s="7">
        <f t="shared" si="101"/>
        <v>0</v>
      </c>
      <c r="I424" s="7">
        <f t="shared" si="101"/>
        <v>0</v>
      </c>
    </row>
    <row r="425" spans="1:9" ht="31.5" hidden="1">
      <c r="A425" s="2" t="s">
        <v>244</v>
      </c>
      <c r="B425" s="4"/>
      <c r="C425" s="123" t="s">
        <v>153</v>
      </c>
      <c r="D425" s="123" t="s">
        <v>153</v>
      </c>
      <c r="E425" s="4" t="s">
        <v>272</v>
      </c>
      <c r="F425" s="4" t="s">
        <v>225</v>
      </c>
      <c r="G425" s="7"/>
      <c r="H425" s="7"/>
      <c r="I425" s="7"/>
    </row>
    <row r="426" spans="1:9">
      <c r="A426" s="2" t="s">
        <v>245</v>
      </c>
      <c r="B426" s="4"/>
      <c r="C426" s="123" t="s">
        <v>153</v>
      </c>
      <c r="D426" s="123" t="s">
        <v>153</v>
      </c>
      <c r="E426" s="4" t="s">
        <v>273</v>
      </c>
      <c r="F426" s="4"/>
      <c r="G426" s="7">
        <f>SUM(G427)</f>
        <v>900</v>
      </c>
      <c r="H426" s="7">
        <f>SUM(H427)</f>
        <v>35169.5</v>
      </c>
      <c r="I426" s="7">
        <f>SUM(I427)</f>
        <v>23151.8</v>
      </c>
    </row>
    <row r="427" spans="1:9" ht="31.5">
      <c r="A427" s="2" t="s">
        <v>243</v>
      </c>
      <c r="B427" s="4"/>
      <c r="C427" s="123" t="s">
        <v>153</v>
      </c>
      <c r="D427" s="123" t="s">
        <v>153</v>
      </c>
      <c r="E427" s="4" t="s">
        <v>274</v>
      </c>
      <c r="F427" s="4"/>
      <c r="G427" s="7">
        <f>SUM(G428)+G429</f>
        <v>900</v>
      </c>
      <c r="H427" s="7">
        <f t="shared" ref="H427:I427" si="102">SUM(H428)+H429</f>
        <v>35169.5</v>
      </c>
      <c r="I427" s="7">
        <f t="shared" si="102"/>
        <v>23151.8</v>
      </c>
    </row>
    <row r="428" spans="1:9" ht="31.5">
      <c r="A428" s="2" t="s">
        <v>244</v>
      </c>
      <c r="B428" s="4"/>
      <c r="C428" s="123" t="s">
        <v>153</v>
      </c>
      <c r="D428" s="123" t="s">
        <v>153</v>
      </c>
      <c r="E428" s="4" t="s">
        <v>274</v>
      </c>
      <c r="F428" s="4" t="s">
        <v>225</v>
      </c>
      <c r="G428" s="7">
        <v>900</v>
      </c>
      <c r="H428" s="7">
        <v>12017.7</v>
      </c>
      <c r="I428" s="7">
        <v>0</v>
      </c>
    </row>
    <row r="429" spans="1:9" ht="31.5">
      <c r="A429" s="2" t="s">
        <v>1011</v>
      </c>
      <c r="B429" s="4"/>
      <c r="C429" s="123" t="s">
        <v>153</v>
      </c>
      <c r="D429" s="123" t="s">
        <v>153</v>
      </c>
      <c r="E429" s="4" t="s">
        <v>729</v>
      </c>
      <c r="F429" s="4"/>
      <c r="G429" s="7">
        <f>SUM(G430)</f>
        <v>0</v>
      </c>
      <c r="H429" s="7">
        <f>SUM(H430)</f>
        <v>23151.8</v>
      </c>
      <c r="I429" s="7">
        <f>SUM(I430)</f>
        <v>23151.8</v>
      </c>
    </row>
    <row r="430" spans="1:9" ht="31.5">
      <c r="A430" s="2" t="s">
        <v>244</v>
      </c>
      <c r="B430" s="4"/>
      <c r="C430" s="123" t="s">
        <v>153</v>
      </c>
      <c r="D430" s="123" t="s">
        <v>153</v>
      </c>
      <c r="E430" s="4" t="s">
        <v>729</v>
      </c>
      <c r="F430" s="4" t="s">
        <v>225</v>
      </c>
      <c r="G430" s="7">
        <v>0</v>
      </c>
      <c r="H430" s="7">
        <v>23151.8</v>
      </c>
      <c r="I430" s="7">
        <v>23151.8</v>
      </c>
    </row>
    <row r="431" spans="1:9" ht="31.5">
      <c r="A431" s="2" t="s">
        <v>517</v>
      </c>
      <c r="B431" s="4"/>
      <c r="C431" s="123" t="s">
        <v>153</v>
      </c>
      <c r="D431" s="123" t="s">
        <v>153</v>
      </c>
      <c r="E431" s="123" t="s">
        <v>264</v>
      </c>
      <c r="F431" s="123"/>
      <c r="G431" s="9">
        <f t="shared" ref="G431:I432" si="103">SUM(G432)</f>
        <v>3520</v>
      </c>
      <c r="H431" s="9">
        <f t="shared" si="103"/>
        <v>0</v>
      </c>
      <c r="I431" s="9">
        <f t="shared" si="103"/>
        <v>0</v>
      </c>
    </row>
    <row r="432" spans="1:9" ht="31.5">
      <c r="A432" s="2" t="s">
        <v>243</v>
      </c>
      <c r="B432" s="4"/>
      <c r="C432" s="123" t="s">
        <v>153</v>
      </c>
      <c r="D432" s="123" t="s">
        <v>153</v>
      </c>
      <c r="E432" s="123" t="s">
        <v>277</v>
      </c>
      <c r="F432" s="123"/>
      <c r="G432" s="9">
        <f t="shared" si="103"/>
        <v>3520</v>
      </c>
      <c r="H432" s="9">
        <f t="shared" si="103"/>
        <v>0</v>
      </c>
      <c r="I432" s="9">
        <f t="shared" si="103"/>
        <v>0</v>
      </c>
    </row>
    <row r="433" spans="1:9" ht="27.75" customHeight="1">
      <c r="A433" s="2" t="s">
        <v>244</v>
      </c>
      <c r="B433" s="4"/>
      <c r="C433" s="123" t="s">
        <v>153</v>
      </c>
      <c r="D433" s="123" t="s">
        <v>153</v>
      </c>
      <c r="E433" s="123" t="s">
        <v>277</v>
      </c>
      <c r="F433" s="123" t="s">
        <v>225</v>
      </c>
      <c r="G433" s="9">
        <v>3520</v>
      </c>
      <c r="H433" s="9"/>
      <c r="I433" s="9"/>
    </row>
    <row r="434" spans="1:9" ht="31.5">
      <c r="A434" s="2" t="s">
        <v>905</v>
      </c>
      <c r="B434" s="4"/>
      <c r="C434" s="123" t="s">
        <v>153</v>
      </c>
      <c r="D434" s="123" t="s">
        <v>153</v>
      </c>
      <c r="E434" s="123" t="s">
        <v>216</v>
      </c>
      <c r="F434" s="123"/>
      <c r="G434" s="9">
        <f t="shared" ref="G434:I436" si="104">SUM(G435)</f>
        <v>4927.3</v>
      </c>
      <c r="H434" s="9">
        <f t="shared" si="104"/>
        <v>16500</v>
      </c>
      <c r="I434" s="9">
        <f t="shared" si="104"/>
        <v>16500</v>
      </c>
    </row>
    <row r="435" spans="1:9" ht="31.5">
      <c r="A435" s="2" t="s">
        <v>325</v>
      </c>
      <c r="B435" s="4"/>
      <c r="C435" s="123" t="s">
        <v>153</v>
      </c>
      <c r="D435" s="123" t="s">
        <v>153</v>
      </c>
      <c r="E435" s="123" t="s">
        <v>218</v>
      </c>
      <c r="F435" s="123"/>
      <c r="G435" s="9">
        <f t="shared" si="104"/>
        <v>4927.3</v>
      </c>
      <c r="H435" s="9">
        <f t="shared" si="104"/>
        <v>16500</v>
      </c>
      <c r="I435" s="9">
        <f t="shared" si="104"/>
        <v>16500</v>
      </c>
    </row>
    <row r="436" spans="1:9">
      <c r="A436" s="34" t="s">
        <v>28</v>
      </c>
      <c r="B436" s="4"/>
      <c r="C436" s="123" t="s">
        <v>153</v>
      </c>
      <c r="D436" s="123" t="s">
        <v>153</v>
      </c>
      <c r="E436" s="123" t="s">
        <v>569</v>
      </c>
      <c r="F436" s="123"/>
      <c r="G436" s="9">
        <f t="shared" si="104"/>
        <v>4927.3</v>
      </c>
      <c r="H436" s="9">
        <f t="shared" si="104"/>
        <v>16500</v>
      </c>
      <c r="I436" s="9">
        <f t="shared" si="104"/>
        <v>16500</v>
      </c>
    </row>
    <row r="437" spans="1:9" ht="31.5">
      <c r="A437" s="2" t="s">
        <v>44</v>
      </c>
      <c r="B437" s="4"/>
      <c r="C437" s="123" t="s">
        <v>153</v>
      </c>
      <c r="D437" s="123" t="s">
        <v>153</v>
      </c>
      <c r="E437" s="123" t="s">
        <v>569</v>
      </c>
      <c r="F437" s="123" t="s">
        <v>81</v>
      </c>
      <c r="G437" s="9">
        <v>4927.3</v>
      </c>
      <c r="H437" s="9">
        <v>16500</v>
      </c>
      <c r="I437" s="9">
        <f>21500-5000</f>
        <v>16500</v>
      </c>
    </row>
    <row r="438" spans="1:9">
      <c r="A438" s="2" t="s">
        <v>174</v>
      </c>
      <c r="B438" s="4"/>
      <c r="C438" s="123" t="s">
        <v>153</v>
      </c>
      <c r="D438" s="123" t="s">
        <v>153</v>
      </c>
      <c r="E438" s="123" t="s">
        <v>175</v>
      </c>
      <c r="F438" s="123"/>
      <c r="G438" s="9">
        <f>SUM(G439)</f>
        <v>161.30000000000001</v>
      </c>
      <c r="H438" s="9">
        <f t="shared" ref="H438:I438" si="105">SUM(H439)</f>
        <v>161.30000000000001</v>
      </c>
      <c r="I438" s="9">
        <f t="shared" si="105"/>
        <v>161.30000000000001</v>
      </c>
    </row>
    <row r="439" spans="1:9" ht="47.25">
      <c r="A439" s="122" t="s">
        <v>319</v>
      </c>
      <c r="B439" s="123"/>
      <c r="C439" s="123" t="s">
        <v>153</v>
      </c>
      <c r="D439" s="123" t="s">
        <v>153</v>
      </c>
      <c r="E439" s="123" t="s">
        <v>447</v>
      </c>
      <c r="F439" s="31"/>
      <c r="G439" s="9">
        <f>SUM(G440:G441)</f>
        <v>161.30000000000001</v>
      </c>
      <c r="H439" s="9">
        <f>SUM(H440:H441)</f>
        <v>161.30000000000001</v>
      </c>
      <c r="I439" s="9">
        <f>SUM(I440:I441)</f>
        <v>161.30000000000001</v>
      </c>
    </row>
    <row r="440" spans="1:9" ht="47.25">
      <c r="A440" s="2" t="s">
        <v>43</v>
      </c>
      <c r="B440" s="123"/>
      <c r="C440" s="123" t="s">
        <v>153</v>
      </c>
      <c r="D440" s="123" t="s">
        <v>153</v>
      </c>
      <c r="E440" s="123" t="s">
        <v>447</v>
      </c>
      <c r="F440" s="123" t="s">
        <v>79</v>
      </c>
      <c r="G440" s="9">
        <v>151.80000000000001</v>
      </c>
      <c r="H440" s="9">
        <v>151.80000000000001</v>
      </c>
      <c r="I440" s="9">
        <v>151.80000000000001</v>
      </c>
    </row>
    <row r="441" spans="1:9" ht="30.75" customHeight="1">
      <c r="A441" s="122" t="s">
        <v>44</v>
      </c>
      <c r="B441" s="123"/>
      <c r="C441" s="123" t="s">
        <v>153</v>
      </c>
      <c r="D441" s="123" t="s">
        <v>153</v>
      </c>
      <c r="E441" s="123" t="s">
        <v>672</v>
      </c>
      <c r="F441" s="123" t="s">
        <v>81</v>
      </c>
      <c r="G441" s="9">
        <v>9.5</v>
      </c>
      <c r="H441" s="9">
        <v>9.5</v>
      </c>
      <c r="I441" s="9">
        <v>9.5</v>
      </c>
    </row>
    <row r="442" spans="1:9">
      <c r="A442" s="122" t="s">
        <v>906</v>
      </c>
      <c r="B442" s="22"/>
      <c r="C442" s="123" t="s">
        <v>68</v>
      </c>
      <c r="D442" s="31"/>
      <c r="E442" s="31"/>
      <c r="F442" s="31"/>
      <c r="G442" s="9">
        <f>SUM(G443+G449)</f>
        <v>19493</v>
      </c>
      <c r="H442" s="9">
        <f>SUM(H443+H449)</f>
        <v>12099</v>
      </c>
      <c r="I442" s="9">
        <f>SUM(I443+I449)</f>
        <v>12503.2</v>
      </c>
    </row>
    <row r="443" spans="1:9">
      <c r="A443" s="122" t="s">
        <v>219</v>
      </c>
      <c r="B443" s="22"/>
      <c r="C443" s="123" t="s">
        <v>68</v>
      </c>
      <c r="D443" s="123" t="s">
        <v>46</v>
      </c>
      <c r="E443" s="31"/>
      <c r="F443" s="31"/>
      <c r="G443" s="9">
        <f t="shared" ref="G443:I444" si="106">SUM(G444)</f>
        <v>9309.2999999999993</v>
      </c>
      <c r="H443" s="9">
        <f t="shared" si="106"/>
        <v>8922.4</v>
      </c>
      <c r="I443" s="9">
        <f t="shared" si="106"/>
        <v>8922.4</v>
      </c>
    </row>
    <row r="444" spans="1:9" ht="31.5">
      <c r="A444" s="122" t="s">
        <v>782</v>
      </c>
      <c r="B444" s="22"/>
      <c r="C444" s="123" t="s">
        <v>68</v>
      </c>
      <c r="D444" s="123" t="s">
        <v>46</v>
      </c>
      <c r="E444" s="31" t="s">
        <v>220</v>
      </c>
      <c r="F444" s="31"/>
      <c r="G444" s="9">
        <f t="shared" si="106"/>
        <v>9309.2999999999993</v>
      </c>
      <c r="H444" s="9">
        <f t="shared" si="106"/>
        <v>8922.4</v>
      </c>
      <c r="I444" s="9">
        <f t="shared" si="106"/>
        <v>8922.4</v>
      </c>
    </row>
    <row r="445" spans="1:9" ht="31.5">
      <c r="A445" s="122" t="s">
        <v>37</v>
      </c>
      <c r="B445" s="22"/>
      <c r="C445" s="123" t="s">
        <v>68</v>
      </c>
      <c r="D445" s="123" t="s">
        <v>46</v>
      </c>
      <c r="E445" s="31" t="s">
        <v>221</v>
      </c>
      <c r="F445" s="31"/>
      <c r="G445" s="9">
        <f>SUM(G446:G448)</f>
        <v>9309.2999999999993</v>
      </c>
      <c r="H445" s="9">
        <f>SUM(H446:H448)</f>
        <v>8922.4</v>
      </c>
      <c r="I445" s="9">
        <f>SUM(I446:I448)</f>
        <v>8922.4</v>
      </c>
    </row>
    <row r="446" spans="1:9" ht="47.25">
      <c r="A446" s="2" t="s">
        <v>43</v>
      </c>
      <c r="B446" s="22"/>
      <c r="C446" s="123" t="s">
        <v>68</v>
      </c>
      <c r="D446" s="123" t="s">
        <v>46</v>
      </c>
      <c r="E446" s="31" t="s">
        <v>221</v>
      </c>
      <c r="F446" s="123" t="s">
        <v>79</v>
      </c>
      <c r="G446" s="9">
        <f>7455.5+164.9</f>
        <v>7620.4</v>
      </c>
      <c r="H446" s="9">
        <v>7455.5</v>
      </c>
      <c r="I446" s="9">
        <v>7455.5</v>
      </c>
    </row>
    <row r="447" spans="1:9" ht="31.5">
      <c r="A447" s="122" t="s">
        <v>44</v>
      </c>
      <c r="B447" s="22"/>
      <c r="C447" s="123" t="s">
        <v>68</v>
      </c>
      <c r="D447" s="123" t="s">
        <v>46</v>
      </c>
      <c r="E447" s="31" t="s">
        <v>221</v>
      </c>
      <c r="F447" s="123" t="s">
        <v>81</v>
      </c>
      <c r="G447" s="9">
        <v>1399.8</v>
      </c>
      <c r="H447" s="9">
        <v>1177.8</v>
      </c>
      <c r="I447" s="9">
        <v>1177.8</v>
      </c>
    </row>
    <row r="448" spans="1:9">
      <c r="A448" s="122" t="s">
        <v>19</v>
      </c>
      <c r="B448" s="22"/>
      <c r="C448" s="123" t="s">
        <v>68</v>
      </c>
      <c r="D448" s="123" t="s">
        <v>46</v>
      </c>
      <c r="E448" s="31" t="s">
        <v>221</v>
      </c>
      <c r="F448" s="123" t="s">
        <v>86</v>
      </c>
      <c r="G448" s="9">
        <v>289.10000000000002</v>
      </c>
      <c r="H448" s="9">
        <v>289.10000000000002</v>
      </c>
      <c r="I448" s="9">
        <v>289.10000000000002</v>
      </c>
    </row>
    <row r="449" spans="1:9">
      <c r="A449" s="122" t="s">
        <v>162</v>
      </c>
      <c r="B449" s="22"/>
      <c r="C449" s="123" t="s">
        <v>68</v>
      </c>
      <c r="D449" s="123" t="s">
        <v>153</v>
      </c>
      <c r="E449" s="31"/>
      <c r="F449" s="31"/>
      <c r="G449" s="9">
        <f>SUM(G450)</f>
        <v>10183.699999999999</v>
      </c>
      <c r="H449" s="9">
        <f>SUM(H450)</f>
        <v>3176.6000000000004</v>
      </c>
      <c r="I449" s="9">
        <f>SUM(I450)</f>
        <v>3580.8</v>
      </c>
    </row>
    <row r="450" spans="1:9" ht="31.5">
      <c r="A450" s="122" t="s">
        <v>782</v>
      </c>
      <c r="B450" s="22"/>
      <c r="C450" s="123" t="s">
        <v>68</v>
      </c>
      <c r="D450" s="123" t="s">
        <v>153</v>
      </c>
      <c r="E450" s="31" t="s">
        <v>220</v>
      </c>
      <c r="F450" s="31"/>
      <c r="G450" s="9">
        <f>SUM(G451)</f>
        <v>10183.699999999999</v>
      </c>
      <c r="H450" s="9">
        <f t="shared" ref="H450:I450" si="107">SUM(H451)</f>
        <v>3176.6000000000004</v>
      </c>
      <c r="I450" s="9">
        <f t="shared" si="107"/>
        <v>3580.8</v>
      </c>
    </row>
    <row r="451" spans="1:9">
      <c r="A451" s="122" t="s">
        <v>28</v>
      </c>
      <c r="B451" s="22"/>
      <c r="C451" s="123" t="s">
        <v>68</v>
      </c>
      <c r="D451" s="123" t="s">
        <v>153</v>
      </c>
      <c r="E451" s="31" t="s">
        <v>227</v>
      </c>
      <c r="F451" s="31"/>
      <c r="G451" s="9">
        <f>SUM(G452)+G455+G456+G458</f>
        <v>10183.699999999999</v>
      </c>
      <c r="H451" s="9">
        <f t="shared" ref="H451:I451" si="108">SUM(H452)+H455+H456+H458</f>
        <v>3176.6000000000004</v>
      </c>
      <c r="I451" s="9">
        <f t="shared" si="108"/>
        <v>3580.8</v>
      </c>
    </row>
    <row r="452" spans="1:9" ht="47.25" hidden="1">
      <c r="A452" s="122" t="s">
        <v>907</v>
      </c>
      <c r="B452" s="22"/>
      <c r="C452" s="123" t="s">
        <v>68</v>
      </c>
      <c r="D452" s="123" t="s">
        <v>153</v>
      </c>
      <c r="E452" s="31" t="s">
        <v>246</v>
      </c>
      <c r="F452" s="31"/>
      <c r="G452" s="9">
        <f>SUM(G453)</f>
        <v>0</v>
      </c>
      <c r="H452" s="9">
        <f>SUM(H453)</f>
        <v>0</v>
      </c>
      <c r="I452" s="9">
        <f>SUM(I453)</f>
        <v>0</v>
      </c>
    </row>
    <row r="453" spans="1:9" hidden="1">
      <c r="A453" s="122" t="s">
        <v>80</v>
      </c>
      <c r="B453" s="22"/>
      <c r="C453" s="123" t="s">
        <v>68</v>
      </c>
      <c r="D453" s="123" t="s">
        <v>153</v>
      </c>
      <c r="E453" s="31" t="s">
        <v>246</v>
      </c>
      <c r="F453" s="123" t="s">
        <v>81</v>
      </c>
      <c r="G453" s="9"/>
      <c r="H453" s="9"/>
      <c r="I453" s="9"/>
    </row>
    <row r="454" spans="1:9" ht="47.25" hidden="1">
      <c r="A454" s="2" t="s">
        <v>43</v>
      </c>
      <c r="B454" s="22"/>
      <c r="C454" s="123" t="s">
        <v>68</v>
      </c>
      <c r="D454" s="123" t="s">
        <v>153</v>
      </c>
      <c r="E454" s="31" t="s">
        <v>246</v>
      </c>
      <c r="F454" s="31">
        <v>100</v>
      </c>
      <c r="G454" s="9"/>
      <c r="H454" s="9"/>
      <c r="I454" s="9"/>
    </row>
    <row r="455" spans="1:9" ht="31.5">
      <c r="A455" s="122" t="s">
        <v>44</v>
      </c>
      <c r="B455" s="22"/>
      <c r="C455" s="123" t="s">
        <v>68</v>
      </c>
      <c r="D455" s="123" t="s">
        <v>153</v>
      </c>
      <c r="E455" s="31" t="s">
        <v>227</v>
      </c>
      <c r="F455" s="123" t="s">
        <v>81</v>
      </c>
      <c r="G455" s="9">
        <v>10123.299999999999</v>
      </c>
      <c r="H455" s="9">
        <v>3118.3</v>
      </c>
      <c r="I455" s="9">
        <v>3118.3</v>
      </c>
    </row>
    <row r="456" spans="1:9" ht="157.5">
      <c r="A456" s="122" t="s">
        <v>857</v>
      </c>
      <c r="B456" s="22"/>
      <c r="C456" s="123" t="s">
        <v>68</v>
      </c>
      <c r="D456" s="123" t="s">
        <v>153</v>
      </c>
      <c r="E456" s="31" t="s">
        <v>856</v>
      </c>
      <c r="F456" s="123"/>
      <c r="G456" s="9">
        <f>SUM(G457)</f>
        <v>60.4</v>
      </c>
      <c r="H456" s="9">
        <f t="shared" ref="H456:I456" si="109">SUM(H457)</f>
        <v>58.3</v>
      </c>
      <c r="I456" s="9">
        <f t="shared" si="109"/>
        <v>58.3</v>
      </c>
    </row>
    <row r="457" spans="1:9" ht="31.5">
      <c r="A457" s="122" t="s">
        <v>44</v>
      </c>
      <c r="B457" s="22"/>
      <c r="C457" s="123" t="s">
        <v>68</v>
      </c>
      <c r="D457" s="123" t="s">
        <v>153</v>
      </c>
      <c r="E457" s="31" t="s">
        <v>856</v>
      </c>
      <c r="F457" s="123" t="s">
        <v>81</v>
      </c>
      <c r="G457" s="9">
        <v>60.4</v>
      </c>
      <c r="H457" s="9">
        <v>58.3</v>
      </c>
      <c r="I457" s="9">
        <v>58.3</v>
      </c>
    </row>
    <row r="458" spans="1:9" ht="31.5">
      <c r="A458" s="122" t="s">
        <v>950</v>
      </c>
      <c r="B458" s="22"/>
      <c r="C458" s="123" t="s">
        <v>68</v>
      </c>
      <c r="D458" s="123" t="s">
        <v>153</v>
      </c>
      <c r="E458" s="31" t="s">
        <v>949</v>
      </c>
      <c r="F458" s="123"/>
      <c r="G458" s="9"/>
      <c r="H458" s="9"/>
      <c r="I458" s="9">
        <f>SUM(I459)</f>
        <v>404.2</v>
      </c>
    </row>
    <row r="459" spans="1:9" ht="31.5">
      <c r="A459" s="122" t="s">
        <v>44</v>
      </c>
      <c r="B459" s="22"/>
      <c r="C459" s="123" t="s">
        <v>68</v>
      </c>
      <c r="D459" s="123" t="s">
        <v>153</v>
      </c>
      <c r="E459" s="31" t="s">
        <v>949</v>
      </c>
      <c r="F459" s="123" t="s">
        <v>81</v>
      </c>
      <c r="G459" s="9"/>
      <c r="H459" s="9"/>
      <c r="I459" s="9">
        <v>404.2</v>
      </c>
    </row>
    <row r="460" spans="1:9">
      <c r="A460" s="2" t="s">
        <v>102</v>
      </c>
      <c r="B460" s="22"/>
      <c r="C460" s="123" t="s">
        <v>103</v>
      </c>
      <c r="D460" s="123"/>
      <c r="E460" s="31"/>
      <c r="F460" s="123"/>
      <c r="G460" s="9">
        <f>SUM(G491)+G461+G465</f>
        <v>2980.5</v>
      </c>
      <c r="H460" s="9">
        <f>SUM(H491)+H461+H465</f>
        <v>0</v>
      </c>
      <c r="I460" s="9">
        <f>SUM(I491)+I461+I465</f>
        <v>0</v>
      </c>
    </row>
    <row r="461" spans="1:9" hidden="1">
      <c r="A461" s="122" t="s">
        <v>164</v>
      </c>
      <c r="B461" s="22"/>
      <c r="C461" s="123" t="s">
        <v>103</v>
      </c>
      <c r="D461" s="123" t="s">
        <v>36</v>
      </c>
      <c r="E461" s="31"/>
      <c r="F461" s="123"/>
      <c r="G461" s="9">
        <f>SUM(G462)</f>
        <v>0</v>
      </c>
      <c r="H461" s="9">
        <f t="shared" ref="H461:I462" si="110">SUM(H462)</f>
        <v>0</v>
      </c>
      <c r="I461" s="9">
        <f t="shared" si="110"/>
        <v>0</v>
      </c>
    </row>
    <row r="462" spans="1:9" ht="47.25" hidden="1">
      <c r="A462" s="2" t="s">
        <v>533</v>
      </c>
      <c r="B462" s="22"/>
      <c r="C462" s="123" t="s">
        <v>103</v>
      </c>
      <c r="D462" s="123" t="s">
        <v>36</v>
      </c>
      <c r="E462" s="31" t="s">
        <v>405</v>
      </c>
      <c r="F462" s="123"/>
      <c r="G462" s="9">
        <f>SUM(G463)</f>
        <v>0</v>
      </c>
      <c r="H462" s="9">
        <f t="shared" si="110"/>
        <v>0</v>
      </c>
      <c r="I462" s="9">
        <f t="shared" si="110"/>
        <v>0</v>
      </c>
    </row>
    <row r="463" spans="1:9" hidden="1">
      <c r="A463" s="2" t="s">
        <v>679</v>
      </c>
      <c r="B463" s="22"/>
      <c r="C463" s="123" t="s">
        <v>103</v>
      </c>
      <c r="D463" s="123" t="s">
        <v>36</v>
      </c>
      <c r="E463" s="31" t="s">
        <v>677</v>
      </c>
      <c r="F463" s="123"/>
      <c r="G463" s="9">
        <f>SUM(G464)</f>
        <v>0</v>
      </c>
      <c r="H463" s="9">
        <f>SUM(H464)</f>
        <v>0</v>
      </c>
      <c r="I463" s="9">
        <f>SUM(I464)</f>
        <v>0</v>
      </c>
    </row>
    <row r="464" spans="1:9" ht="31.5" hidden="1">
      <c r="A464" s="2" t="s">
        <v>244</v>
      </c>
      <c r="B464" s="22"/>
      <c r="C464" s="123" t="s">
        <v>103</v>
      </c>
      <c r="D464" s="123" t="s">
        <v>36</v>
      </c>
      <c r="E464" s="31" t="s">
        <v>677</v>
      </c>
      <c r="F464" s="123" t="s">
        <v>225</v>
      </c>
      <c r="G464" s="9"/>
      <c r="H464" s="9">
        <v>0</v>
      </c>
      <c r="I464" s="9">
        <v>0</v>
      </c>
    </row>
    <row r="465" spans="1:9">
      <c r="A465" s="2" t="s">
        <v>700</v>
      </c>
      <c r="B465" s="22"/>
      <c r="C465" s="123" t="s">
        <v>103</v>
      </c>
      <c r="D465" s="123" t="s">
        <v>153</v>
      </c>
      <c r="E465" s="31"/>
      <c r="F465" s="123"/>
      <c r="G465" s="9">
        <f>SUM(G466+G483)+G469+G472+G480+G476+G486+G489</f>
        <v>98</v>
      </c>
      <c r="H465" s="9">
        <f t="shared" ref="H465:I465" si="111">SUM(H466+H483)+H469+H472+H480+H476+H486+H489</f>
        <v>0</v>
      </c>
      <c r="I465" s="9">
        <f t="shared" si="111"/>
        <v>0</v>
      </c>
    </row>
    <row r="466" spans="1:9" ht="31.5">
      <c r="A466" s="122" t="s">
        <v>657</v>
      </c>
      <c r="B466" s="22"/>
      <c r="C466" s="123" t="s">
        <v>103</v>
      </c>
      <c r="D466" s="123" t="s">
        <v>153</v>
      </c>
      <c r="E466" s="123" t="s">
        <v>196</v>
      </c>
      <c r="F466" s="31"/>
      <c r="G466" s="9">
        <f>SUM(G467)</f>
        <v>80</v>
      </c>
      <c r="H466" s="9">
        <f t="shared" ref="H466:I467" si="112">SUM(H467)</f>
        <v>0</v>
      </c>
      <c r="I466" s="9">
        <f t="shared" si="112"/>
        <v>0</v>
      </c>
    </row>
    <row r="467" spans="1:9" ht="31.5">
      <c r="A467" s="122" t="s">
        <v>88</v>
      </c>
      <c r="B467" s="22"/>
      <c r="C467" s="123" t="s">
        <v>103</v>
      </c>
      <c r="D467" s="123" t="s">
        <v>153</v>
      </c>
      <c r="E467" s="31" t="s">
        <v>537</v>
      </c>
      <c r="F467" s="31"/>
      <c r="G467" s="9">
        <f>SUM(G468)</f>
        <v>80</v>
      </c>
      <c r="H467" s="9">
        <f t="shared" si="112"/>
        <v>0</v>
      </c>
      <c r="I467" s="9">
        <f t="shared" si="112"/>
        <v>0</v>
      </c>
    </row>
    <row r="468" spans="1:9" ht="31.5">
      <c r="A468" s="122" t="s">
        <v>44</v>
      </c>
      <c r="B468" s="22"/>
      <c r="C468" s="123" t="s">
        <v>103</v>
      </c>
      <c r="D468" s="123" t="s">
        <v>153</v>
      </c>
      <c r="E468" s="31" t="s">
        <v>537</v>
      </c>
      <c r="F468" s="31">
        <v>200</v>
      </c>
      <c r="G468" s="9">
        <v>80</v>
      </c>
      <c r="H468" s="9"/>
      <c r="I468" s="9"/>
    </row>
    <row r="469" spans="1:9" ht="31.5" hidden="1">
      <c r="A469" s="122" t="s">
        <v>908</v>
      </c>
      <c r="B469" s="22"/>
      <c r="C469" s="123" t="s">
        <v>103</v>
      </c>
      <c r="D469" s="123" t="s">
        <v>153</v>
      </c>
      <c r="E469" s="31" t="s">
        <v>187</v>
      </c>
      <c r="F469" s="31"/>
      <c r="G469" s="9">
        <f>SUM(G470)</f>
        <v>0</v>
      </c>
      <c r="H469" s="9"/>
      <c r="I469" s="9"/>
    </row>
    <row r="470" spans="1:9" ht="31.5" hidden="1">
      <c r="A470" s="122" t="s">
        <v>88</v>
      </c>
      <c r="B470" s="22"/>
      <c r="C470" s="123" t="s">
        <v>103</v>
      </c>
      <c r="D470" s="123" t="s">
        <v>153</v>
      </c>
      <c r="E470" s="31" t="s">
        <v>199</v>
      </c>
      <c r="F470" s="31"/>
      <c r="G470" s="9">
        <f>SUM(G471)</f>
        <v>0</v>
      </c>
      <c r="H470" s="9"/>
      <c r="I470" s="9"/>
    </row>
    <row r="471" spans="1:9" ht="31.5" hidden="1">
      <c r="A471" s="122" t="s">
        <v>44</v>
      </c>
      <c r="B471" s="22"/>
      <c r="C471" s="123" t="s">
        <v>103</v>
      </c>
      <c r="D471" s="123" t="s">
        <v>153</v>
      </c>
      <c r="E471" s="31" t="s">
        <v>199</v>
      </c>
      <c r="F471" s="31">
        <v>200</v>
      </c>
      <c r="G471" s="9"/>
      <c r="H471" s="9"/>
      <c r="I471" s="9"/>
    </row>
    <row r="472" spans="1:9" ht="31.5" hidden="1">
      <c r="A472" s="2" t="s">
        <v>504</v>
      </c>
      <c r="B472" s="4"/>
      <c r="C472" s="123" t="s">
        <v>103</v>
      </c>
      <c r="D472" s="123" t="s">
        <v>153</v>
      </c>
      <c r="E472" s="4" t="s">
        <v>250</v>
      </c>
      <c r="F472" s="123"/>
      <c r="G472" s="9">
        <f>SUM(G473)</f>
        <v>0</v>
      </c>
      <c r="H472" s="9">
        <f t="shared" ref="H472:I474" si="113">SUM(H473)</f>
        <v>0</v>
      </c>
      <c r="I472" s="9">
        <f t="shared" si="113"/>
        <v>0</v>
      </c>
    </row>
    <row r="473" spans="1:9" ht="31.5" hidden="1">
      <c r="A473" s="2" t="s">
        <v>505</v>
      </c>
      <c r="B473" s="4"/>
      <c r="C473" s="123" t="s">
        <v>103</v>
      </c>
      <c r="D473" s="123" t="s">
        <v>153</v>
      </c>
      <c r="E473" s="4" t="s">
        <v>251</v>
      </c>
      <c r="F473" s="123"/>
      <c r="G473" s="9">
        <f>SUM(G474)</f>
        <v>0</v>
      </c>
      <c r="H473" s="9">
        <f t="shared" si="113"/>
        <v>0</v>
      </c>
      <c r="I473" s="9">
        <f t="shared" si="113"/>
        <v>0</v>
      </c>
    </row>
    <row r="474" spans="1:9" ht="31.5" hidden="1">
      <c r="A474" s="2" t="s">
        <v>37</v>
      </c>
      <c r="B474" s="4"/>
      <c r="C474" s="123" t="s">
        <v>103</v>
      </c>
      <c r="D474" s="123" t="s">
        <v>153</v>
      </c>
      <c r="E474" s="4" t="s">
        <v>255</v>
      </c>
      <c r="F474" s="123"/>
      <c r="G474" s="9">
        <f>SUM(G475)</f>
        <v>0</v>
      </c>
      <c r="H474" s="9">
        <f t="shared" si="113"/>
        <v>0</v>
      </c>
      <c r="I474" s="9">
        <f t="shared" si="113"/>
        <v>0</v>
      </c>
    </row>
    <row r="475" spans="1:9" ht="31.5" hidden="1">
      <c r="A475" s="122" t="s">
        <v>44</v>
      </c>
      <c r="B475" s="22"/>
      <c r="C475" s="123" t="s">
        <v>103</v>
      </c>
      <c r="D475" s="123" t="s">
        <v>153</v>
      </c>
      <c r="E475" s="4" t="s">
        <v>255</v>
      </c>
      <c r="F475" s="123" t="s">
        <v>81</v>
      </c>
      <c r="G475" s="9"/>
      <c r="H475" s="9"/>
      <c r="I475" s="9"/>
    </row>
    <row r="476" spans="1:9" ht="31.5" hidden="1">
      <c r="A476" s="2" t="s">
        <v>515</v>
      </c>
      <c r="B476" s="22"/>
      <c r="C476" s="123" t="s">
        <v>103</v>
      </c>
      <c r="D476" s="123" t="s">
        <v>153</v>
      </c>
      <c r="E476" s="4" t="s">
        <v>264</v>
      </c>
      <c r="F476" s="123"/>
      <c r="G476" s="9">
        <f>SUM(G477)</f>
        <v>0</v>
      </c>
      <c r="H476" s="9">
        <f t="shared" ref="H476:I478" si="114">SUM(H477)</f>
        <v>0</v>
      </c>
      <c r="I476" s="9">
        <f t="shared" si="114"/>
        <v>0</v>
      </c>
    </row>
    <row r="477" spans="1:9" ht="31.5" hidden="1">
      <c r="A477" s="2" t="s">
        <v>516</v>
      </c>
      <c r="B477" s="22"/>
      <c r="C477" s="123" t="s">
        <v>103</v>
      </c>
      <c r="D477" s="123" t="s">
        <v>153</v>
      </c>
      <c r="E477" s="4" t="s">
        <v>265</v>
      </c>
      <c r="F477" s="123"/>
      <c r="G477" s="9">
        <f>SUM(G478)</f>
        <v>0</v>
      </c>
      <c r="H477" s="9">
        <f t="shared" si="114"/>
        <v>0</v>
      </c>
      <c r="I477" s="9">
        <f t="shared" si="114"/>
        <v>0</v>
      </c>
    </row>
    <row r="478" spans="1:9" ht="31.5" hidden="1">
      <c r="A478" s="2" t="s">
        <v>37</v>
      </c>
      <c r="B478" s="22"/>
      <c r="C478" s="123" t="s">
        <v>103</v>
      </c>
      <c r="D478" s="123" t="s">
        <v>153</v>
      </c>
      <c r="E478" s="4" t="s">
        <v>266</v>
      </c>
      <c r="F478" s="123"/>
      <c r="G478" s="9">
        <f>SUM(G479)</f>
        <v>0</v>
      </c>
      <c r="H478" s="9">
        <f t="shared" si="114"/>
        <v>0</v>
      </c>
      <c r="I478" s="9">
        <f t="shared" si="114"/>
        <v>0</v>
      </c>
    </row>
    <row r="479" spans="1:9" ht="31.5" hidden="1">
      <c r="A479" s="122" t="s">
        <v>44</v>
      </c>
      <c r="B479" s="22"/>
      <c r="C479" s="123" t="s">
        <v>103</v>
      </c>
      <c r="D479" s="123" t="s">
        <v>153</v>
      </c>
      <c r="E479" s="4" t="s">
        <v>266</v>
      </c>
      <c r="F479" s="123" t="s">
        <v>81</v>
      </c>
      <c r="G479" s="9"/>
      <c r="H479" s="9"/>
      <c r="I479" s="9"/>
    </row>
    <row r="480" spans="1:9" ht="31.5">
      <c r="A480" s="122" t="s">
        <v>782</v>
      </c>
      <c r="B480" s="22"/>
      <c r="C480" s="123" t="s">
        <v>103</v>
      </c>
      <c r="D480" s="123" t="s">
        <v>153</v>
      </c>
      <c r="E480" s="31" t="s">
        <v>220</v>
      </c>
      <c r="F480" s="123"/>
      <c r="G480" s="9">
        <f>SUM(G481)</f>
        <v>18</v>
      </c>
      <c r="H480" s="9">
        <f t="shared" ref="H480:I481" si="115">SUM(H481)</f>
        <v>0</v>
      </c>
      <c r="I480" s="9">
        <f t="shared" si="115"/>
        <v>0</v>
      </c>
    </row>
    <row r="481" spans="1:9" ht="31.5">
      <c r="A481" s="122" t="s">
        <v>37</v>
      </c>
      <c r="B481" s="22"/>
      <c r="C481" s="123" t="s">
        <v>103</v>
      </c>
      <c r="D481" s="123" t="s">
        <v>153</v>
      </c>
      <c r="E481" s="31" t="s">
        <v>221</v>
      </c>
      <c r="F481" s="123"/>
      <c r="G481" s="9">
        <f>SUM(G482)</f>
        <v>18</v>
      </c>
      <c r="H481" s="9">
        <f t="shared" si="115"/>
        <v>0</v>
      </c>
      <c r="I481" s="9">
        <f t="shared" si="115"/>
        <v>0</v>
      </c>
    </row>
    <row r="482" spans="1:9" ht="31.5">
      <c r="A482" s="122" t="s">
        <v>44</v>
      </c>
      <c r="B482" s="22"/>
      <c r="C482" s="123" t="s">
        <v>103</v>
      </c>
      <c r="D482" s="123" t="s">
        <v>153</v>
      </c>
      <c r="E482" s="31" t="s">
        <v>221</v>
      </c>
      <c r="F482" s="123" t="s">
        <v>81</v>
      </c>
      <c r="G482" s="9">
        <v>18</v>
      </c>
      <c r="H482" s="9"/>
      <c r="I482" s="9"/>
    </row>
    <row r="483" spans="1:9" ht="31.5" hidden="1">
      <c r="A483" s="2" t="s">
        <v>564</v>
      </c>
      <c r="B483" s="22"/>
      <c r="C483" s="123" t="s">
        <v>103</v>
      </c>
      <c r="D483" s="123" t="s">
        <v>153</v>
      </c>
      <c r="E483" s="31" t="s">
        <v>562</v>
      </c>
      <c r="F483" s="31"/>
      <c r="G483" s="9">
        <f>SUM(G484)</f>
        <v>0</v>
      </c>
      <c r="H483" s="9">
        <f t="shared" ref="H483:I484" si="116">SUM(H484)</f>
        <v>0</v>
      </c>
      <c r="I483" s="9">
        <f t="shared" si="116"/>
        <v>0</v>
      </c>
    </row>
    <row r="484" spans="1:9" ht="31.5" hidden="1">
      <c r="A484" s="122" t="s">
        <v>88</v>
      </c>
      <c r="B484" s="22"/>
      <c r="C484" s="123" t="s">
        <v>103</v>
      </c>
      <c r="D484" s="123" t="s">
        <v>153</v>
      </c>
      <c r="E484" s="31" t="s">
        <v>563</v>
      </c>
      <c r="F484" s="123"/>
      <c r="G484" s="9">
        <f>SUM(G485)</f>
        <v>0</v>
      </c>
      <c r="H484" s="9">
        <f t="shared" si="116"/>
        <v>0</v>
      </c>
      <c r="I484" s="9">
        <f t="shared" si="116"/>
        <v>0</v>
      </c>
    </row>
    <row r="485" spans="1:9" ht="31.5" hidden="1">
      <c r="A485" s="122" t="s">
        <v>44</v>
      </c>
      <c r="B485" s="22"/>
      <c r="C485" s="123" t="s">
        <v>103</v>
      </c>
      <c r="D485" s="123" t="s">
        <v>153</v>
      </c>
      <c r="E485" s="31" t="s">
        <v>563</v>
      </c>
      <c r="F485" s="123" t="s">
        <v>81</v>
      </c>
      <c r="G485" s="9"/>
      <c r="H485" s="9"/>
      <c r="I485" s="9"/>
    </row>
    <row r="486" spans="1:9" ht="31.5" hidden="1">
      <c r="A486" s="122" t="s">
        <v>788</v>
      </c>
      <c r="B486" s="22"/>
      <c r="C486" s="123" t="s">
        <v>103</v>
      </c>
      <c r="D486" s="123" t="s">
        <v>153</v>
      </c>
      <c r="E486" s="31" t="s">
        <v>784</v>
      </c>
      <c r="F486" s="123"/>
      <c r="G486" s="9">
        <f>SUM(G487)</f>
        <v>0</v>
      </c>
      <c r="H486" s="9">
        <f t="shared" ref="H486:I487" si="117">SUM(H487)</f>
        <v>0</v>
      </c>
      <c r="I486" s="9">
        <f t="shared" si="117"/>
        <v>0</v>
      </c>
    </row>
    <row r="487" spans="1:9" ht="31.5" hidden="1">
      <c r="A487" s="122" t="s">
        <v>441</v>
      </c>
      <c r="B487" s="22"/>
      <c r="C487" s="123" t="s">
        <v>103</v>
      </c>
      <c r="D487" s="123" t="s">
        <v>153</v>
      </c>
      <c r="E487" s="31" t="s">
        <v>785</v>
      </c>
      <c r="F487" s="123"/>
      <c r="G487" s="9">
        <f>SUM(G488)</f>
        <v>0</v>
      </c>
      <c r="H487" s="9">
        <f t="shared" si="117"/>
        <v>0</v>
      </c>
      <c r="I487" s="9">
        <f t="shared" si="117"/>
        <v>0</v>
      </c>
    </row>
    <row r="488" spans="1:9" ht="31.5" hidden="1">
      <c r="A488" s="122" t="s">
        <v>44</v>
      </c>
      <c r="B488" s="22"/>
      <c r="C488" s="123" t="s">
        <v>103</v>
      </c>
      <c r="D488" s="123" t="s">
        <v>153</v>
      </c>
      <c r="E488" s="31" t="s">
        <v>785</v>
      </c>
      <c r="F488" s="123" t="s">
        <v>81</v>
      </c>
      <c r="G488" s="9"/>
      <c r="H488" s="9"/>
      <c r="I488" s="9"/>
    </row>
    <row r="489" spans="1:9" ht="31.5" hidden="1">
      <c r="A489" s="122" t="s">
        <v>210</v>
      </c>
      <c r="B489" s="22"/>
      <c r="C489" s="123" t="s">
        <v>103</v>
      </c>
      <c r="D489" s="123" t="s">
        <v>153</v>
      </c>
      <c r="E489" s="31" t="s">
        <v>571</v>
      </c>
      <c r="F489" s="123"/>
      <c r="G489" s="9">
        <f>SUM(G490)</f>
        <v>0</v>
      </c>
      <c r="H489" s="9">
        <f t="shared" ref="H489:I489" si="118">SUM(H490)</f>
        <v>0</v>
      </c>
      <c r="I489" s="9">
        <f t="shared" si="118"/>
        <v>0</v>
      </c>
    </row>
    <row r="490" spans="1:9" ht="31.5" hidden="1">
      <c r="A490" s="122" t="s">
        <v>44</v>
      </c>
      <c r="B490" s="22"/>
      <c r="C490" s="123" t="s">
        <v>103</v>
      </c>
      <c r="D490" s="123" t="s">
        <v>153</v>
      </c>
      <c r="E490" s="31" t="s">
        <v>571</v>
      </c>
      <c r="F490" s="123" t="s">
        <v>81</v>
      </c>
      <c r="G490" s="9"/>
      <c r="H490" s="9"/>
      <c r="I490" s="9"/>
    </row>
    <row r="491" spans="1:9">
      <c r="A491" s="122" t="s">
        <v>166</v>
      </c>
      <c r="B491" s="22"/>
      <c r="C491" s="123" t="s">
        <v>103</v>
      </c>
      <c r="D491" s="123" t="s">
        <v>156</v>
      </c>
      <c r="E491" s="31"/>
      <c r="F491" s="123"/>
      <c r="G491" s="9">
        <f t="shared" ref="G491:I493" si="119">SUM(G492)</f>
        <v>2882.5</v>
      </c>
      <c r="H491" s="9">
        <f t="shared" si="119"/>
        <v>0</v>
      </c>
      <c r="I491" s="9">
        <f t="shared" si="119"/>
        <v>0</v>
      </c>
    </row>
    <row r="492" spans="1:9" ht="47.25">
      <c r="A492" s="2" t="s">
        <v>533</v>
      </c>
      <c r="B492" s="22"/>
      <c r="C492" s="123" t="s">
        <v>103</v>
      </c>
      <c r="D492" s="123" t="s">
        <v>156</v>
      </c>
      <c r="E492" s="31" t="s">
        <v>405</v>
      </c>
      <c r="F492" s="123"/>
      <c r="G492" s="9">
        <f>SUM(G493)</f>
        <v>2882.5</v>
      </c>
      <c r="H492" s="9">
        <f>SUM(H493)</f>
        <v>0</v>
      </c>
      <c r="I492" s="9">
        <f>SUM(I493)</f>
        <v>0</v>
      </c>
    </row>
    <row r="493" spans="1:9" ht="31.5">
      <c r="A493" s="2" t="s">
        <v>243</v>
      </c>
      <c r="B493" s="22"/>
      <c r="C493" s="123" t="s">
        <v>103</v>
      </c>
      <c r="D493" s="123" t="s">
        <v>156</v>
      </c>
      <c r="E493" s="31" t="s">
        <v>568</v>
      </c>
      <c r="F493" s="123"/>
      <c r="G493" s="9">
        <f t="shared" si="119"/>
        <v>2882.5</v>
      </c>
      <c r="H493" s="9">
        <f t="shared" si="119"/>
        <v>0</v>
      </c>
      <c r="I493" s="9">
        <f t="shared" si="119"/>
        <v>0</v>
      </c>
    </row>
    <row r="494" spans="1:9" ht="21.75" customHeight="1">
      <c r="A494" s="2" t="s">
        <v>244</v>
      </c>
      <c r="B494" s="22"/>
      <c r="C494" s="123" t="s">
        <v>103</v>
      </c>
      <c r="D494" s="123" t="s">
        <v>156</v>
      </c>
      <c r="E494" s="31" t="s">
        <v>568</v>
      </c>
      <c r="F494" s="123" t="s">
        <v>225</v>
      </c>
      <c r="G494" s="9">
        <v>2882.5</v>
      </c>
      <c r="H494" s="9"/>
      <c r="I494" s="9"/>
    </row>
    <row r="495" spans="1:9">
      <c r="A495" s="2" t="s">
        <v>909</v>
      </c>
      <c r="B495" s="4"/>
      <c r="C495" s="123" t="s">
        <v>12</v>
      </c>
      <c r="D495" s="123"/>
      <c r="E495" s="123"/>
      <c r="F495" s="4"/>
      <c r="G495" s="7">
        <f>SUM(G502)+G496</f>
        <v>2480</v>
      </c>
      <c r="H495" s="7">
        <f>SUM(H502)+H496</f>
        <v>0</v>
      </c>
      <c r="I495" s="7">
        <f>SUM(I502)+I496</f>
        <v>0</v>
      </c>
    </row>
    <row r="496" spans="1:9">
      <c r="A496" s="2" t="s">
        <v>167</v>
      </c>
      <c r="B496" s="4"/>
      <c r="C496" s="123" t="s">
        <v>12</v>
      </c>
      <c r="D496" s="123" t="s">
        <v>27</v>
      </c>
      <c r="E496" s="123"/>
      <c r="F496" s="4"/>
      <c r="G496" s="7">
        <f>SUM(G497)</f>
        <v>2480</v>
      </c>
      <c r="H496" s="7">
        <f t="shared" ref="H496:I496" si="120">SUM(H497)</f>
        <v>0</v>
      </c>
      <c r="I496" s="7">
        <f t="shared" si="120"/>
        <v>0</v>
      </c>
    </row>
    <row r="497" spans="1:9" ht="63">
      <c r="A497" s="2" t="s">
        <v>576</v>
      </c>
      <c r="B497" s="4"/>
      <c r="C497" s="123" t="s">
        <v>12</v>
      </c>
      <c r="D497" s="123" t="s">
        <v>27</v>
      </c>
      <c r="E497" s="123" t="s">
        <v>575</v>
      </c>
      <c r="F497" s="4"/>
      <c r="G497" s="7">
        <f>SUM(G500)+G499</f>
        <v>2480</v>
      </c>
      <c r="H497" s="7">
        <f t="shared" ref="H497:I497" si="121">SUM(H500)+H499</f>
        <v>0</v>
      </c>
      <c r="I497" s="7">
        <f t="shared" si="121"/>
        <v>0</v>
      </c>
    </row>
    <row r="498" spans="1:9">
      <c r="A498" s="122" t="s">
        <v>28</v>
      </c>
      <c r="B498" s="4"/>
      <c r="C498" s="123" t="s">
        <v>12</v>
      </c>
      <c r="D498" s="123" t="s">
        <v>27</v>
      </c>
      <c r="E498" s="123" t="s">
        <v>577</v>
      </c>
      <c r="F498" s="4"/>
      <c r="G498" s="7">
        <f>SUM(G499)</f>
        <v>2480</v>
      </c>
      <c r="H498" s="7">
        <f t="shared" ref="H498:I498" si="122">SUM(H499)</f>
        <v>0</v>
      </c>
      <c r="I498" s="7">
        <f t="shared" si="122"/>
        <v>0</v>
      </c>
    </row>
    <row r="499" spans="1:9" ht="31.5">
      <c r="A499" s="122" t="s">
        <v>44</v>
      </c>
      <c r="B499" s="4"/>
      <c r="C499" s="123" t="s">
        <v>12</v>
      </c>
      <c r="D499" s="123" t="s">
        <v>27</v>
      </c>
      <c r="E499" s="123" t="s">
        <v>577</v>
      </c>
      <c r="F499" s="4" t="s">
        <v>81</v>
      </c>
      <c r="G499" s="7">
        <v>2480</v>
      </c>
      <c r="H499" s="7"/>
      <c r="I499" s="7"/>
    </row>
    <row r="500" spans="1:9" ht="31.5" hidden="1">
      <c r="A500" s="2" t="s">
        <v>243</v>
      </c>
      <c r="B500" s="4"/>
      <c r="C500" s="123" t="s">
        <v>12</v>
      </c>
      <c r="D500" s="123" t="s">
        <v>27</v>
      </c>
      <c r="E500" s="123" t="s">
        <v>810</v>
      </c>
      <c r="F500" s="4"/>
      <c r="G500" s="7">
        <f>SUM(G501)</f>
        <v>0</v>
      </c>
      <c r="H500" s="7">
        <f t="shared" ref="H500:I500" si="123">SUM(H501)</f>
        <v>0</v>
      </c>
      <c r="I500" s="7">
        <f t="shared" si="123"/>
        <v>0</v>
      </c>
    </row>
    <row r="501" spans="1:9" ht="31.5" hidden="1">
      <c r="A501" s="2" t="s">
        <v>244</v>
      </c>
      <c r="B501" s="4"/>
      <c r="C501" s="123" t="s">
        <v>12</v>
      </c>
      <c r="D501" s="123" t="s">
        <v>27</v>
      </c>
      <c r="E501" s="123" t="s">
        <v>810</v>
      </c>
      <c r="F501" s="4" t="s">
        <v>225</v>
      </c>
      <c r="G501" s="7"/>
      <c r="H501" s="7"/>
      <c r="I501" s="7"/>
    </row>
    <row r="502" spans="1:9" hidden="1">
      <c r="A502" s="2" t="s">
        <v>910</v>
      </c>
      <c r="B502" s="4"/>
      <c r="C502" s="5" t="s">
        <v>12</v>
      </c>
      <c r="D502" s="5" t="s">
        <v>10</v>
      </c>
      <c r="E502" s="5"/>
      <c r="F502" s="5"/>
      <c r="G502" s="9">
        <f t="shared" ref="G502:I504" si="124">SUM(G503)</f>
        <v>0</v>
      </c>
      <c r="H502" s="9">
        <f t="shared" si="124"/>
        <v>0</v>
      </c>
      <c r="I502" s="9">
        <f t="shared" si="124"/>
        <v>0</v>
      </c>
    </row>
    <row r="503" spans="1:9" ht="31.5" hidden="1">
      <c r="A503" s="2" t="s">
        <v>517</v>
      </c>
      <c r="B503" s="4"/>
      <c r="C503" s="5" t="s">
        <v>12</v>
      </c>
      <c r="D503" s="5" t="s">
        <v>10</v>
      </c>
      <c r="E503" s="123" t="s">
        <v>264</v>
      </c>
      <c r="F503" s="4"/>
      <c r="G503" s="7">
        <f t="shared" si="124"/>
        <v>0</v>
      </c>
      <c r="H503" s="7">
        <f t="shared" si="124"/>
        <v>0</v>
      </c>
      <c r="I503" s="7">
        <f t="shared" si="124"/>
        <v>0</v>
      </c>
    </row>
    <row r="504" spans="1:9" ht="31.5" hidden="1">
      <c r="A504" s="2" t="s">
        <v>243</v>
      </c>
      <c r="B504" s="4"/>
      <c r="C504" s="5" t="s">
        <v>12</v>
      </c>
      <c r="D504" s="5" t="s">
        <v>10</v>
      </c>
      <c r="E504" s="123" t="s">
        <v>277</v>
      </c>
      <c r="F504" s="4"/>
      <c r="G504" s="7">
        <f t="shared" si="124"/>
        <v>0</v>
      </c>
      <c r="H504" s="7">
        <f t="shared" si="124"/>
        <v>0</v>
      </c>
      <c r="I504" s="7">
        <f t="shared" si="124"/>
        <v>0</v>
      </c>
    </row>
    <row r="505" spans="1:9" ht="31.5" hidden="1">
      <c r="A505" s="2" t="s">
        <v>244</v>
      </c>
      <c r="B505" s="4"/>
      <c r="C505" s="5" t="s">
        <v>12</v>
      </c>
      <c r="D505" s="5" t="s">
        <v>10</v>
      </c>
      <c r="E505" s="123" t="s">
        <v>277</v>
      </c>
      <c r="F505" s="4" t="s">
        <v>225</v>
      </c>
      <c r="G505" s="7"/>
      <c r="H505" s="7"/>
      <c r="I505" s="7"/>
    </row>
    <row r="506" spans="1:9">
      <c r="A506" s="122" t="s">
        <v>23</v>
      </c>
      <c r="B506" s="22"/>
      <c r="C506" s="123" t="s">
        <v>24</v>
      </c>
      <c r="D506" s="123"/>
      <c r="E506" s="31"/>
      <c r="F506" s="31"/>
      <c r="G506" s="9">
        <f>SUM(G507)+G518</f>
        <v>51434.8</v>
      </c>
      <c r="H506" s="9">
        <f t="shared" ref="H506:I506" si="125">SUM(H507)+H518</f>
        <v>51175.3</v>
      </c>
      <c r="I506" s="9">
        <f t="shared" si="125"/>
        <v>63456.3</v>
      </c>
    </row>
    <row r="507" spans="1:9">
      <c r="A507" s="122" t="s">
        <v>168</v>
      </c>
      <c r="B507" s="22"/>
      <c r="C507" s="123" t="s">
        <v>24</v>
      </c>
      <c r="D507" s="123" t="s">
        <v>10</v>
      </c>
      <c r="E507" s="123"/>
      <c r="F507" s="123"/>
      <c r="G507" s="9">
        <f>SUM(G512)+G508</f>
        <v>51284.800000000003</v>
      </c>
      <c r="H507" s="9">
        <f>SUM(H512)+H508</f>
        <v>51175.3</v>
      </c>
      <c r="I507" s="9">
        <f>SUM(I512)+I508</f>
        <v>63456.3</v>
      </c>
    </row>
    <row r="508" spans="1:9" ht="31.5">
      <c r="A508" s="122" t="s">
        <v>911</v>
      </c>
      <c r="B508" s="22"/>
      <c r="C508" s="123" t="s">
        <v>24</v>
      </c>
      <c r="D508" s="123" t="s">
        <v>10</v>
      </c>
      <c r="E508" s="31" t="s">
        <v>222</v>
      </c>
      <c r="F508" s="123"/>
      <c r="G508" s="9">
        <f t="shared" ref="G508:I510" si="126">SUM(G509)</f>
        <v>11694.4</v>
      </c>
      <c r="H508" s="9">
        <f t="shared" si="126"/>
        <v>11584.9</v>
      </c>
      <c r="I508" s="9">
        <f t="shared" si="126"/>
        <v>11592.7</v>
      </c>
    </row>
    <row r="509" spans="1:9" ht="31.5">
      <c r="A509" s="122" t="s">
        <v>229</v>
      </c>
      <c r="B509" s="22"/>
      <c r="C509" s="123" t="s">
        <v>24</v>
      </c>
      <c r="D509" s="123" t="s">
        <v>10</v>
      </c>
      <c r="E509" s="31" t="s">
        <v>223</v>
      </c>
      <c r="F509" s="123"/>
      <c r="G509" s="9">
        <f>SUM(G510)</f>
        <v>11694.4</v>
      </c>
      <c r="H509" s="9">
        <f t="shared" si="126"/>
        <v>11584.9</v>
      </c>
      <c r="I509" s="9">
        <f t="shared" si="126"/>
        <v>11592.7</v>
      </c>
    </row>
    <row r="510" spans="1:9" ht="31.5">
      <c r="A510" s="122" t="s">
        <v>750</v>
      </c>
      <c r="B510" s="22"/>
      <c r="C510" s="123" t="s">
        <v>24</v>
      </c>
      <c r="D510" s="123" t="s">
        <v>10</v>
      </c>
      <c r="E510" s="31" t="s">
        <v>749</v>
      </c>
      <c r="F510" s="123"/>
      <c r="G510" s="9">
        <f>SUM(G511)</f>
        <v>11694.4</v>
      </c>
      <c r="H510" s="9">
        <f t="shared" si="126"/>
        <v>11584.9</v>
      </c>
      <c r="I510" s="9">
        <f t="shared" si="126"/>
        <v>11592.7</v>
      </c>
    </row>
    <row r="511" spans="1:9">
      <c r="A511" s="122" t="s">
        <v>35</v>
      </c>
      <c r="B511" s="22"/>
      <c r="C511" s="123" t="s">
        <v>24</v>
      </c>
      <c r="D511" s="123" t="s">
        <v>10</v>
      </c>
      <c r="E511" s="31" t="s">
        <v>749</v>
      </c>
      <c r="F511" s="123" t="s">
        <v>89</v>
      </c>
      <c r="G511" s="9">
        <f>4600+7094.4</f>
        <v>11694.4</v>
      </c>
      <c r="H511" s="9">
        <f>4600+6984.9</f>
        <v>11584.9</v>
      </c>
      <c r="I511" s="9">
        <f>4600+6992.7</f>
        <v>11592.7</v>
      </c>
    </row>
    <row r="512" spans="1:9" ht="31.5">
      <c r="A512" s="122" t="s">
        <v>781</v>
      </c>
      <c r="B512" s="22"/>
      <c r="C512" s="123" t="s">
        <v>24</v>
      </c>
      <c r="D512" s="123" t="s">
        <v>10</v>
      </c>
      <c r="E512" s="31" t="s">
        <v>216</v>
      </c>
      <c r="F512" s="31"/>
      <c r="G512" s="9">
        <f>SUM(G513)</f>
        <v>39590.400000000001</v>
      </c>
      <c r="H512" s="9">
        <f>SUM(H513)</f>
        <v>39590.400000000001</v>
      </c>
      <c r="I512" s="9">
        <f>SUM(I513)</f>
        <v>51863.6</v>
      </c>
    </row>
    <row r="513" spans="1:9" ht="51" customHeight="1">
      <c r="A513" s="122" t="s">
        <v>321</v>
      </c>
      <c r="B513" s="22"/>
      <c r="C513" s="123" t="s">
        <v>24</v>
      </c>
      <c r="D513" s="123" t="s">
        <v>10</v>
      </c>
      <c r="E513" s="31" t="s">
        <v>324</v>
      </c>
      <c r="F513" s="31"/>
      <c r="G513" s="9">
        <f>SUM(G514+G516)</f>
        <v>39590.400000000001</v>
      </c>
      <c r="H513" s="9">
        <f>SUM(H514+H516)</f>
        <v>39590.400000000001</v>
      </c>
      <c r="I513" s="9">
        <f>SUM(I514+I516)</f>
        <v>51863.6</v>
      </c>
    </row>
    <row r="514" spans="1:9" ht="99" customHeight="1">
      <c r="A514" s="2" t="s">
        <v>476</v>
      </c>
      <c r="B514" s="22"/>
      <c r="C514" s="123" t="s">
        <v>24</v>
      </c>
      <c r="D514" s="123" t="s">
        <v>10</v>
      </c>
      <c r="E514" s="31" t="s">
        <v>445</v>
      </c>
      <c r="F514" s="31"/>
      <c r="G514" s="9">
        <f>SUM(G515)</f>
        <v>39590.400000000001</v>
      </c>
      <c r="H514" s="9">
        <f>SUM(H515)</f>
        <v>39590.400000000001</v>
      </c>
      <c r="I514" s="9">
        <f>SUM(I515)</f>
        <v>51863.6</v>
      </c>
    </row>
    <row r="515" spans="1:9" ht="31.5">
      <c r="A515" s="2" t="s">
        <v>244</v>
      </c>
      <c r="B515" s="22"/>
      <c r="C515" s="123" t="s">
        <v>24</v>
      </c>
      <c r="D515" s="123" t="s">
        <v>10</v>
      </c>
      <c r="E515" s="31" t="s">
        <v>445</v>
      </c>
      <c r="F515" s="31">
        <v>400</v>
      </c>
      <c r="G515" s="9">
        <v>39590.400000000001</v>
      </c>
      <c r="H515" s="9">
        <v>39590.400000000001</v>
      </c>
      <c r="I515" s="9">
        <v>51863.6</v>
      </c>
    </row>
    <row r="516" spans="1:9" ht="47.25" hidden="1">
      <c r="A516" s="122" t="s">
        <v>226</v>
      </c>
      <c r="B516" s="22"/>
      <c r="C516" s="123" t="s">
        <v>24</v>
      </c>
      <c r="D516" s="123" t="s">
        <v>10</v>
      </c>
      <c r="E516" s="123" t="s">
        <v>446</v>
      </c>
      <c r="F516" s="31"/>
      <c r="G516" s="9">
        <f>SUM(G517)</f>
        <v>0</v>
      </c>
      <c r="H516" s="9">
        <f>SUM(H517)</f>
        <v>0</v>
      </c>
      <c r="I516" s="9">
        <f>SUM(I517)</f>
        <v>0</v>
      </c>
    </row>
    <row r="517" spans="1:9" ht="30.75" hidden="1" customHeight="1">
      <c r="A517" s="2" t="s">
        <v>244</v>
      </c>
      <c r="B517" s="22"/>
      <c r="C517" s="123" t="s">
        <v>24</v>
      </c>
      <c r="D517" s="123" t="s">
        <v>10</v>
      </c>
      <c r="E517" s="123" t="s">
        <v>446</v>
      </c>
      <c r="F517" s="123" t="s">
        <v>225</v>
      </c>
      <c r="G517" s="9"/>
      <c r="H517" s="9"/>
      <c r="I517" s="9"/>
    </row>
    <row r="518" spans="1:9" ht="17.25" customHeight="1">
      <c r="A518" s="122" t="s">
        <v>67</v>
      </c>
      <c r="B518" s="22"/>
      <c r="C518" s="123" t="s">
        <v>24</v>
      </c>
      <c r="D518" s="123" t="s">
        <v>68</v>
      </c>
      <c r="E518" s="31"/>
      <c r="F518" s="31"/>
      <c r="G518" s="9">
        <f>G519+G523</f>
        <v>150</v>
      </c>
      <c r="H518" s="9">
        <f t="shared" ref="H518:I518" si="127">H519+H523</f>
        <v>0</v>
      </c>
      <c r="I518" s="9">
        <f t="shared" si="127"/>
        <v>0</v>
      </c>
    </row>
    <row r="519" spans="1:9" ht="31.5" hidden="1">
      <c r="A519" s="122" t="s">
        <v>781</v>
      </c>
      <c r="B519" s="22"/>
      <c r="C519" s="123" t="s">
        <v>24</v>
      </c>
      <c r="D519" s="123" t="s">
        <v>68</v>
      </c>
      <c r="E519" s="31" t="s">
        <v>216</v>
      </c>
      <c r="F519" s="31"/>
      <c r="G519" s="9">
        <f t="shared" ref="G519:I519" si="128">SUM(G520)</f>
        <v>0</v>
      </c>
      <c r="H519" s="9">
        <f t="shared" si="128"/>
        <v>0</v>
      </c>
      <c r="I519" s="9">
        <f t="shared" si="128"/>
        <v>0</v>
      </c>
    </row>
    <row r="520" spans="1:9" ht="126" hidden="1">
      <c r="A520" s="122" t="s">
        <v>861</v>
      </c>
      <c r="B520" s="37"/>
      <c r="C520" s="123" t="s">
        <v>24</v>
      </c>
      <c r="D520" s="123" t="s">
        <v>68</v>
      </c>
      <c r="E520" s="31" t="s">
        <v>224</v>
      </c>
      <c r="F520" s="37"/>
      <c r="G520" s="9">
        <f>SUM(G522)</f>
        <v>0</v>
      </c>
      <c r="H520" s="9">
        <f>SUM(H522)</f>
        <v>0</v>
      </c>
      <c r="I520" s="9">
        <f>SUM(I522)</f>
        <v>0</v>
      </c>
    </row>
    <row r="521" spans="1:9" hidden="1">
      <c r="A521" s="122" t="s">
        <v>28</v>
      </c>
      <c r="B521" s="37"/>
      <c r="C521" s="123" t="s">
        <v>24</v>
      </c>
      <c r="D521" s="123" t="s">
        <v>68</v>
      </c>
      <c r="E521" s="31" t="s">
        <v>772</v>
      </c>
      <c r="F521" s="37"/>
      <c r="G521" s="9">
        <f>SUM(G522)</f>
        <v>0</v>
      </c>
      <c r="H521" s="9"/>
      <c r="I521" s="9"/>
    </row>
    <row r="522" spans="1:9" ht="31.5" hidden="1">
      <c r="A522" s="2" t="s">
        <v>244</v>
      </c>
      <c r="B522" s="37"/>
      <c r="C522" s="123" t="s">
        <v>24</v>
      </c>
      <c r="D522" s="123" t="s">
        <v>68</v>
      </c>
      <c r="E522" s="31" t="s">
        <v>772</v>
      </c>
      <c r="F522" s="31">
        <v>400</v>
      </c>
      <c r="G522" s="9"/>
      <c r="H522" s="9">
        <v>0</v>
      </c>
      <c r="I522" s="9">
        <v>0</v>
      </c>
    </row>
    <row r="523" spans="1:9" ht="31.5">
      <c r="A523" s="122" t="s">
        <v>658</v>
      </c>
      <c r="B523" s="39"/>
      <c r="C523" s="123" t="s">
        <v>24</v>
      </c>
      <c r="D523" s="123" t="s">
        <v>68</v>
      </c>
      <c r="E523" s="31" t="s">
        <v>416</v>
      </c>
      <c r="F523" s="31"/>
      <c r="G523" s="9">
        <f>SUM(G524)</f>
        <v>150</v>
      </c>
      <c r="H523" s="9">
        <f t="shared" ref="H523:I525" si="129">SUM(H524)</f>
        <v>0</v>
      </c>
      <c r="I523" s="9">
        <f t="shared" si="129"/>
        <v>0</v>
      </c>
    </row>
    <row r="524" spans="1:9" ht="31.5">
      <c r="A524" s="122" t="s">
        <v>59</v>
      </c>
      <c r="B524" s="39"/>
      <c r="C524" s="123" t="s">
        <v>24</v>
      </c>
      <c r="D524" s="123" t="s">
        <v>68</v>
      </c>
      <c r="E524" s="31" t="s">
        <v>417</v>
      </c>
      <c r="F524" s="31"/>
      <c r="G524" s="9">
        <f>SUM(G525)</f>
        <v>150</v>
      </c>
      <c r="H524" s="9">
        <f t="shared" si="129"/>
        <v>0</v>
      </c>
      <c r="I524" s="9">
        <f t="shared" si="129"/>
        <v>0</v>
      </c>
    </row>
    <row r="525" spans="1:9" ht="31.5">
      <c r="A525" s="2" t="s">
        <v>1027</v>
      </c>
      <c r="B525" s="37"/>
      <c r="C525" s="123" t="s">
        <v>24</v>
      </c>
      <c r="D525" s="123" t="s">
        <v>68</v>
      </c>
      <c r="E525" s="31" t="s">
        <v>1026</v>
      </c>
      <c r="F525" s="31"/>
      <c r="G525" s="9">
        <f>SUM(G526)</f>
        <v>150</v>
      </c>
      <c r="H525" s="9">
        <f t="shared" si="129"/>
        <v>0</v>
      </c>
      <c r="I525" s="9">
        <f t="shared" si="129"/>
        <v>0</v>
      </c>
    </row>
    <row r="526" spans="1:9" ht="31.5">
      <c r="A526" s="34" t="s">
        <v>208</v>
      </c>
      <c r="B526" s="37"/>
      <c r="C526" s="123" t="s">
        <v>24</v>
      </c>
      <c r="D526" s="123" t="s">
        <v>68</v>
      </c>
      <c r="E526" s="31" t="s">
        <v>1026</v>
      </c>
      <c r="F526" s="31">
        <v>600</v>
      </c>
      <c r="G526" s="9">
        <v>150</v>
      </c>
      <c r="H526" s="9"/>
      <c r="I526" s="9"/>
    </row>
    <row r="527" spans="1:9" ht="19.5" customHeight="1">
      <c r="A527" s="2" t="s">
        <v>231</v>
      </c>
      <c r="B527" s="4"/>
      <c r="C527" s="123" t="s">
        <v>154</v>
      </c>
      <c r="D527" s="123" t="s">
        <v>25</v>
      </c>
      <c r="E527" s="123"/>
      <c r="F527" s="123"/>
      <c r="G527" s="9">
        <f>SUM(G528)</f>
        <v>146205.70000000001</v>
      </c>
      <c r="H527" s="9">
        <f t="shared" ref="H527:I527" si="130">SUM(H528)</f>
        <v>18589.3</v>
      </c>
      <c r="I527" s="9">
        <f t="shared" si="130"/>
        <v>0</v>
      </c>
    </row>
    <row r="528" spans="1:9">
      <c r="A528" s="2" t="s">
        <v>169</v>
      </c>
      <c r="B528" s="4"/>
      <c r="C528" s="123" t="s">
        <v>154</v>
      </c>
      <c r="D528" s="123" t="s">
        <v>27</v>
      </c>
      <c r="E528" s="123"/>
      <c r="F528" s="123"/>
      <c r="G528" s="9">
        <f>SUM(G529,G536)+G532</f>
        <v>146205.70000000001</v>
      </c>
      <c r="H528" s="9">
        <f>SUM(H529,H536)</f>
        <v>18589.3</v>
      </c>
      <c r="I528" s="9">
        <f>SUM(I529,I536)</f>
        <v>0</v>
      </c>
    </row>
    <row r="529" spans="1:9" ht="31.5" hidden="1">
      <c r="A529" s="2" t="s">
        <v>517</v>
      </c>
      <c r="B529" s="4"/>
      <c r="C529" s="123" t="s">
        <v>154</v>
      </c>
      <c r="D529" s="123" t="s">
        <v>27</v>
      </c>
      <c r="E529" s="123" t="s">
        <v>264</v>
      </c>
      <c r="F529" s="123"/>
      <c r="G529" s="9">
        <f t="shared" ref="G529:I530" si="131">SUM(G530)</f>
        <v>0</v>
      </c>
      <c r="H529" s="9">
        <f t="shared" si="131"/>
        <v>0</v>
      </c>
      <c r="I529" s="9">
        <f t="shared" si="131"/>
        <v>0</v>
      </c>
    </row>
    <row r="530" spans="1:9" ht="31.5" hidden="1">
      <c r="A530" s="2" t="s">
        <v>243</v>
      </c>
      <c r="B530" s="4"/>
      <c r="C530" s="123" t="s">
        <v>154</v>
      </c>
      <c r="D530" s="123" t="s">
        <v>27</v>
      </c>
      <c r="E530" s="123" t="s">
        <v>277</v>
      </c>
      <c r="F530" s="123"/>
      <c r="G530" s="9">
        <f t="shared" si="131"/>
        <v>0</v>
      </c>
      <c r="H530" s="9">
        <f t="shared" si="131"/>
        <v>0</v>
      </c>
      <c r="I530" s="9">
        <f t="shared" si="131"/>
        <v>0</v>
      </c>
    </row>
    <row r="531" spans="1:9" ht="31.5" hidden="1">
      <c r="A531" s="2" t="s">
        <v>244</v>
      </c>
      <c r="B531" s="4"/>
      <c r="C531" s="123" t="s">
        <v>154</v>
      </c>
      <c r="D531" s="123" t="s">
        <v>27</v>
      </c>
      <c r="E531" s="123" t="s">
        <v>277</v>
      </c>
      <c r="F531" s="123" t="s">
        <v>225</v>
      </c>
      <c r="G531" s="9"/>
      <c r="H531" s="9"/>
      <c r="I531" s="9"/>
    </row>
    <row r="532" spans="1:9" ht="31.5" hidden="1">
      <c r="A532" s="122" t="s">
        <v>500</v>
      </c>
      <c r="B532" s="4"/>
      <c r="C532" s="123" t="s">
        <v>154</v>
      </c>
      <c r="D532" s="123" t="s">
        <v>27</v>
      </c>
      <c r="E532" s="4" t="s">
        <v>200</v>
      </c>
      <c r="F532" s="4"/>
      <c r="G532" s="7">
        <f t="shared" ref="G532:G533" si="132">SUM(G533)</f>
        <v>0</v>
      </c>
      <c r="H532" s="9"/>
      <c r="I532" s="9"/>
    </row>
    <row r="533" spans="1:9" ht="47.25" hidden="1">
      <c r="A533" s="122" t="s">
        <v>501</v>
      </c>
      <c r="B533" s="4"/>
      <c r="C533" s="123" t="s">
        <v>154</v>
      </c>
      <c r="D533" s="123" t="s">
        <v>27</v>
      </c>
      <c r="E533" s="4" t="s">
        <v>201</v>
      </c>
      <c r="F533" s="4"/>
      <c r="G533" s="7">
        <f t="shared" si="132"/>
        <v>0</v>
      </c>
      <c r="H533" s="9"/>
      <c r="I533" s="9"/>
    </row>
    <row r="534" spans="1:9" ht="31.5" hidden="1">
      <c r="A534" s="122" t="s">
        <v>406</v>
      </c>
      <c r="B534" s="4"/>
      <c r="C534" s="123" t="s">
        <v>154</v>
      </c>
      <c r="D534" s="123" t="s">
        <v>27</v>
      </c>
      <c r="E534" s="4" t="s">
        <v>202</v>
      </c>
      <c r="F534" s="4"/>
      <c r="G534" s="7">
        <f>SUM(G535:G535)</f>
        <v>0</v>
      </c>
      <c r="H534" s="9"/>
      <c r="I534" s="9"/>
    </row>
    <row r="535" spans="1:9" ht="31.5" hidden="1">
      <c r="A535" s="2" t="s">
        <v>44</v>
      </c>
      <c r="B535" s="4"/>
      <c r="C535" s="123" t="s">
        <v>154</v>
      </c>
      <c r="D535" s="123" t="s">
        <v>27</v>
      </c>
      <c r="E535" s="4" t="s">
        <v>202</v>
      </c>
      <c r="F535" s="4" t="s">
        <v>225</v>
      </c>
      <c r="G535" s="7"/>
      <c r="H535" s="9"/>
      <c r="I535" s="9"/>
    </row>
    <row r="536" spans="1:9" ht="31.5">
      <c r="A536" s="122" t="s">
        <v>529</v>
      </c>
      <c r="B536" s="22"/>
      <c r="C536" s="123" t="s">
        <v>154</v>
      </c>
      <c r="D536" s="123" t="s">
        <v>27</v>
      </c>
      <c r="E536" s="31" t="s">
        <v>232</v>
      </c>
      <c r="F536" s="31"/>
      <c r="G536" s="9">
        <f>SUM(G537)</f>
        <v>146205.70000000001</v>
      </c>
      <c r="H536" s="9">
        <f>SUM(H537)</f>
        <v>18589.3</v>
      </c>
      <c r="I536" s="9">
        <f>SUM(I537)</f>
        <v>0</v>
      </c>
    </row>
    <row r="537" spans="1:9" ht="31.5">
      <c r="A537" s="122" t="s">
        <v>912</v>
      </c>
      <c r="B537" s="22"/>
      <c r="C537" s="123" t="s">
        <v>154</v>
      </c>
      <c r="D537" s="123" t="s">
        <v>27</v>
      </c>
      <c r="E537" s="31" t="s">
        <v>239</v>
      </c>
      <c r="F537" s="31"/>
      <c r="G537" s="9">
        <f>SUM(G538)</f>
        <v>146205.70000000001</v>
      </c>
      <c r="H537" s="9">
        <f t="shared" ref="H537:I537" si="133">SUM(H538)</f>
        <v>18589.3</v>
      </c>
      <c r="I537" s="9">
        <f t="shared" si="133"/>
        <v>0</v>
      </c>
    </row>
    <row r="538" spans="1:9" ht="31.5">
      <c r="A538" s="2" t="s">
        <v>326</v>
      </c>
      <c r="B538" s="4"/>
      <c r="C538" s="123" t="s">
        <v>154</v>
      </c>
      <c r="D538" s="123" t="s">
        <v>27</v>
      </c>
      <c r="E538" s="31" t="s">
        <v>278</v>
      </c>
      <c r="F538" s="31"/>
      <c r="G538" s="9">
        <f>SUM(G540)+G539</f>
        <v>146205.70000000001</v>
      </c>
      <c r="H538" s="9">
        <f t="shared" ref="H538:I538" si="134">SUM(H540)+H539</f>
        <v>18589.3</v>
      </c>
      <c r="I538" s="9">
        <f t="shared" si="134"/>
        <v>0</v>
      </c>
    </row>
    <row r="539" spans="1:9" ht="31.5">
      <c r="A539" s="2" t="s">
        <v>244</v>
      </c>
      <c r="B539" s="4"/>
      <c r="C539" s="123" t="s">
        <v>154</v>
      </c>
      <c r="D539" s="123" t="s">
        <v>27</v>
      </c>
      <c r="E539" s="31" t="s">
        <v>278</v>
      </c>
      <c r="F539" s="31">
        <v>400</v>
      </c>
      <c r="G539" s="9">
        <f>5502.5+2500</f>
        <v>8002.5</v>
      </c>
      <c r="H539" s="9">
        <v>2264.4</v>
      </c>
      <c r="I539" s="9"/>
    </row>
    <row r="540" spans="1:9">
      <c r="A540" s="2" t="s">
        <v>812</v>
      </c>
      <c r="B540" s="4"/>
      <c r="C540" s="123" t="s">
        <v>154</v>
      </c>
      <c r="D540" s="123" t="s">
        <v>27</v>
      </c>
      <c r="E540" s="31" t="s">
        <v>811</v>
      </c>
      <c r="F540" s="31"/>
      <c r="G540" s="9">
        <f>SUM(G541)</f>
        <v>138203.20000000001</v>
      </c>
      <c r="H540" s="9">
        <f t="shared" ref="H540:I540" si="135">SUM(H541)</f>
        <v>16324.9</v>
      </c>
      <c r="I540" s="9">
        <f t="shared" si="135"/>
        <v>0</v>
      </c>
    </row>
    <row r="541" spans="1:9" ht="31.5">
      <c r="A541" s="2" t="s">
        <v>244</v>
      </c>
      <c r="B541" s="4"/>
      <c r="C541" s="123" t="s">
        <v>154</v>
      </c>
      <c r="D541" s="123" t="s">
        <v>27</v>
      </c>
      <c r="E541" s="31" t="s">
        <v>811</v>
      </c>
      <c r="F541" s="31">
        <v>400</v>
      </c>
      <c r="G541" s="9">
        <v>138203.20000000001</v>
      </c>
      <c r="H541" s="9">
        <v>16324.9</v>
      </c>
      <c r="I541" s="9"/>
    </row>
    <row r="542" spans="1:9">
      <c r="A542" s="23" t="s">
        <v>913</v>
      </c>
      <c r="B542" s="24" t="s">
        <v>185</v>
      </c>
      <c r="C542" s="24"/>
      <c r="D542" s="24"/>
      <c r="E542" s="24"/>
      <c r="F542" s="24"/>
      <c r="G542" s="26">
        <f>SUM(G543+G570)+G566+G575</f>
        <v>70803.599999999991</v>
      </c>
      <c r="H542" s="26">
        <f>SUM(H543+H570)+H566+H575</f>
        <v>93788.9</v>
      </c>
      <c r="I542" s="26">
        <f>SUM(I543+I570)+I566+I575</f>
        <v>94930.9</v>
      </c>
    </row>
    <row r="543" spans="1:9">
      <c r="A543" s="122" t="s">
        <v>77</v>
      </c>
      <c r="B543" s="4"/>
      <c r="C543" s="123" t="s">
        <v>27</v>
      </c>
      <c r="D543" s="123"/>
      <c r="E543" s="123"/>
      <c r="F543" s="31"/>
      <c r="G543" s="9">
        <f>SUM(G544+G549+G553)</f>
        <v>54822.8</v>
      </c>
      <c r="H543" s="9">
        <f>SUM(H544+H549+H553)</f>
        <v>43112.3</v>
      </c>
      <c r="I543" s="9">
        <f>SUM(I544+I549+I553)</f>
        <v>44254.3</v>
      </c>
    </row>
    <row r="544" spans="1:9" ht="31.5">
      <c r="A544" s="122" t="s">
        <v>92</v>
      </c>
      <c r="B544" s="4"/>
      <c r="C544" s="123" t="s">
        <v>27</v>
      </c>
      <c r="D544" s="123" t="s">
        <v>68</v>
      </c>
      <c r="E544" s="31"/>
      <c r="F544" s="31"/>
      <c r="G544" s="9">
        <f t="shared" ref="G544:I544" si="136">SUM(G545)</f>
        <v>37286.9</v>
      </c>
      <c r="H544" s="9">
        <f t="shared" si="136"/>
        <v>33276.400000000001</v>
      </c>
      <c r="I544" s="9">
        <f t="shared" si="136"/>
        <v>34418.400000000001</v>
      </c>
    </row>
    <row r="545" spans="1:9" ht="31.5">
      <c r="A545" s="122" t="s">
        <v>499</v>
      </c>
      <c r="B545" s="4"/>
      <c r="C545" s="123" t="s">
        <v>27</v>
      </c>
      <c r="D545" s="123" t="s">
        <v>68</v>
      </c>
      <c r="E545" s="31" t="s">
        <v>177</v>
      </c>
      <c r="F545" s="31"/>
      <c r="G545" s="9">
        <f>SUM(G546)</f>
        <v>37286.9</v>
      </c>
      <c r="H545" s="9">
        <f>SUM(H546)</f>
        <v>33276.400000000001</v>
      </c>
      <c r="I545" s="9">
        <f>SUM(I546)</f>
        <v>34418.400000000001</v>
      </c>
    </row>
    <row r="546" spans="1:9">
      <c r="A546" s="122" t="s">
        <v>70</v>
      </c>
      <c r="B546" s="4"/>
      <c r="C546" s="123" t="s">
        <v>27</v>
      </c>
      <c r="D546" s="123" t="s">
        <v>68</v>
      </c>
      <c r="E546" s="123" t="s">
        <v>178</v>
      </c>
      <c r="F546" s="123"/>
      <c r="G546" s="9">
        <f>SUM(G547:G548)</f>
        <v>37286.9</v>
      </c>
      <c r="H546" s="9">
        <f>SUM(H547:H548)</f>
        <v>33276.400000000001</v>
      </c>
      <c r="I546" s="9">
        <f>SUM(I547:I548)</f>
        <v>34418.400000000001</v>
      </c>
    </row>
    <row r="547" spans="1:9" ht="47.25">
      <c r="A547" s="2" t="s">
        <v>43</v>
      </c>
      <c r="B547" s="4"/>
      <c r="C547" s="123" t="s">
        <v>27</v>
      </c>
      <c r="D547" s="123" t="s">
        <v>68</v>
      </c>
      <c r="E547" s="123" t="s">
        <v>178</v>
      </c>
      <c r="F547" s="123" t="s">
        <v>79</v>
      </c>
      <c r="G547" s="9">
        <f>34402.5+2868.5</f>
        <v>37271</v>
      </c>
      <c r="H547" s="9">
        <v>33260.5</v>
      </c>
      <c r="I547" s="9">
        <v>34402.5</v>
      </c>
    </row>
    <row r="548" spans="1:9" ht="31.5">
      <c r="A548" s="122" t="s">
        <v>44</v>
      </c>
      <c r="B548" s="4"/>
      <c r="C548" s="123" t="s">
        <v>27</v>
      </c>
      <c r="D548" s="123" t="s">
        <v>68</v>
      </c>
      <c r="E548" s="123" t="s">
        <v>178</v>
      </c>
      <c r="F548" s="123" t="s">
        <v>81</v>
      </c>
      <c r="G548" s="9">
        <v>15.9</v>
      </c>
      <c r="H548" s="9">
        <v>15.9</v>
      </c>
      <c r="I548" s="9">
        <v>15.9</v>
      </c>
    </row>
    <row r="549" spans="1:9">
      <c r="A549" s="122" t="s">
        <v>131</v>
      </c>
      <c r="B549" s="4"/>
      <c r="C549" s="123" t="s">
        <v>27</v>
      </c>
      <c r="D549" s="123" t="s">
        <v>154</v>
      </c>
      <c r="E549" s="123"/>
      <c r="F549" s="31"/>
      <c r="G549" s="9">
        <f t="shared" ref="G549:I551" si="137">SUM(G550)</f>
        <v>3000</v>
      </c>
      <c r="H549" s="9">
        <f t="shared" si="137"/>
        <v>0</v>
      </c>
      <c r="I549" s="9">
        <f t="shared" si="137"/>
        <v>0</v>
      </c>
    </row>
    <row r="550" spans="1:9">
      <c r="A550" s="122" t="s">
        <v>914</v>
      </c>
      <c r="B550" s="4"/>
      <c r="C550" s="123" t="s">
        <v>27</v>
      </c>
      <c r="D550" s="123" t="s">
        <v>154</v>
      </c>
      <c r="E550" s="123" t="s">
        <v>175</v>
      </c>
      <c r="F550" s="31"/>
      <c r="G550" s="9">
        <f t="shared" si="137"/>
        <v>3000</v>
      </c>
      <c r="H550" s="9">
        <f t="shared" si="137"/>
        <v>0</v>
      </c>
      <c r="I550" s="9">
        <f t="shared" si="137"/>
        <v>0</v>
      </c>
    </row>
    <row r="551" spans="1:9">
      <c r="A551" s="122" t="s">
        <v>831</v>
      </c>
      <c r="B551" s="4"/>
      <c r="C551" s="123" t="s">
        <v>27</v>
      </c>
      <c r="D551" s="123" t="s">
        <v>154</v>
      </c>
      <c r="E551" s="123" t="s">
        <v>179</v>
      </c>
      <c r="F551" s="31"/>
      <c r="G551" s="9">
        <f t="shared" si="137"/>
        <v>3000</v>
      </c>
      <c r="H551" s="9">
        <f t="shared" si="137"/>
        <v>0</v>
      </c>
      <c r="I551" s="9">
        <f t="shared" si="137"/>
        <v>0</v>
      </c>
    </row>
    <row r="552" spans="1:9">
      <c r="A552" s="122" t="s">
        <v>19</v>
      </c>
      <c r="B552" s="4"/>
      <c r="C552" s="123" t="s">
        <v>27</v>
      </c>
      <c r="D552" s="123" t="s">
        <v>154</v>
      </c>
      <c r="E552" s="123" t="s">
        <v>179</v>
      </c>
      <c r="F552" s="31">
        <v>800</v>
      </c>
      <c r="G552" s="9">
        <f>1000+2000</f>
        <v>3000</v>
      </c>
      <c r="H552" s="9"/>
      <c r="I552" s="9"/>
    </row>
    <row r="553" spans="1:9">
      <c r="A553" s="122" t="s">
        <v>83</v>
      </c>
      <c r="B553" s="4"/>
      <c r="C553" s="123" t="s">
        <v>27</v>
      </c>
      <c r="D553" s="123" t="s">
        <v>84</v>
      </c>
      <c r="E553" s="123"/>
      <c r="F553" s="31"/>
      <c r="G553" s="9">
        <f>SUM(G554)+G563</f>
        <v>14535.9</v>
      </c>
      <c r="H553" s="9">
        <f t="shared" ref="H553:I553" si="138">SUM(H554)+H563</f>
        <v>9835.9</v>
      </c>
      <c r="I553" s="9">
        <f t="shared" si="138"/>
        <v>9835.9</v>
      </c>
    </row>
    <row r="554" spans="1:9" ht="31.5">
      <c r="A554" s="122" t="s">
        <v>499</v>
      </c>
      <c r="B554" s="4"/>
      <c r="C554" s="123" t="s">
        <v>27</v>
      </c>
      <c r="D554" s="123" t="s">
        <v>84</v>
      </c>
      <c r="E554" s="31" t="s">
        <v>177</v>
      </c>
      <c r="F554" s="31"/>
      <c r="G554" s="9">
        <f>SUM(G555+G558+G560)</f>
        <v>9835.9</v>
      </c>
      <c r="H554" s="9">
        <f>SUM(H555+H558+H560)</f>
        <v>9835.9</v>
      </c>
      <c r="I554" s="9">
        <f>SUM(I555+I558+I560)</f>
        <v>9835.9</v>
      </c>
    </row>
    <row r="555" spans="1:9">
      <c r="A555" s="122" t="s">
        <v>85</v>
      </c>
      <c r="B555" s="4"/>
      <c r="C555" s="123" t="s">
        <v>27</v>
      </c>
      <c r="D555" s="123" t="s">
        <v>84</v>
      </c>
      <c r="E555" s="31" t="s">
        <v>180</v>
      </c>
      <c r="F555" s="31"/>
      <c r="G555" s="9">
        <f>SUM(G556:G557)</f>
        <v>215.9</v>
      </c>
      <c r="H555" s="9">
        <f>SUM(H556:H557)</f>
        <v>215.9</v>
      </c>
      <c r="I555" s="9">
        <f>SUM(I556:I557)</f>
        <v>215.9</v>
      </c>
    </row>
    <row r="556" spans="1:9" ht="31.5">
      <c r="A556" s="122" t="s">
        <v>44</v>
      </c>
      <c r="B556" s="4"/>
      <c r="C556" s="123" t="s">
        <v>27</v>
      </c>
      <c r="D556" s="123" t="s">
        <v>84</v>
      </c>
      <c r="E556" s="31" t="s">
        <v>180</v>
      </c>
      <c r="F556" s="31">
        <v>200</v>
      </c>
      <c r="G556" s="9">
        <v>214.5</v>
      </c>
      <c r="H556" s="9">
        <v>214.5</v>
      </c>
      <c r="I556" s="9">
        <v>214.5</v>
      </c>
    </row>
    <row r="557" spans="1:9" ht="13.5" customHeight="1">
      <c r="A557" s="122" t="s">
        <v>19</v>
      </c>
      <c r="B557" s="4"/>
      <c r="C557" s="123" t="s">
        <v>27</v>
      </c>
      <c r="D557" s="123" t="s">
        <v>84</v>
      </c>
      <c r="E557" s="31" t="s">
        <v>180</v>
      </c>
      <c r="F557" s="31">
        <v>800</v>
      </c>
      <c r="G557" s="9">
        <v>1.4</v>
      </c>
      <c r="H557" s="9">
        <v>1.4</v>
      </c>
      <c r="I557" s="9">
        <v>1.4</v>
      </c>
    </row>
    <row r="558" spans="1:9" ht="31.5">
      <c r="A558" s="122" t="s">
        <v>87</v>
      </c>
      <c r="B558" s="4"/>
      <c r="C558" s="123" t="s">
        <v>27</v>
      </c>
      <c r="D558" s="123" t="s">
        <v>84</v>
      </c>
      <c r="E558" s="31" t="s">
        <v>181</v>
      </c>
      <c r="F558" s="31"/>
      <c r="G558" s="9">
        <f>SUM(G559)</f>
        <v>326.7</v>
      </c>
      <c r="H558" s="9">
        <f>SUM(H559)</f>
        <v>326.7</v>
      </c>
      <c r="I558" s="9">
        <f>SUM(I559)</f>
        <v>326.7</v>
      </c>
    </row>
    <row r="559" spans="1:9" ht="31.5">
      <c r="A559" s="122" t="s">
        <v>44</v>
      </c>
      <c r="B559" s="4"/>
      <c r="C559" s="123" t="s">
        <v>27</v>
      </c>
      <c r="D559" s="123" t="s">
        <v>84</v>
      </c>
      <c r="E559" s="31" t="s">
        <v>181</v>
      </c>
      <c r="F559" s="31">
        <v>200</v>
      </c>
      <c r="G559" s="9">
        <v>326.7</v>
      </c>
      <c r="H559" s="9">
        <v>326.7</v>
      </c>
      <c r="I559" s="9">
        <v>326.7</v>
      </c>
    </row>
    <row r="560" spans="1:9" ht="31.5">
      <c r="A560" s="122" t="s">
        <v>88</v>
      </c>
      <c r="B560" s="4"/>
      <c r="C560" s="123" t="s">
        <v>27</v>
      </c>
      <c r="D560" s="123" t="s">
        <v>84</v>
      </c>
      <c r="E560" s="31" t="s">
        <v>182</v>
      </c>
      <c r="F560" s="31"/>
      <c r="G560" s="9">
        <f>SUM(G561:G562)</f>
        <v>9293.2999999999993</v>
      </c>
      <c r="H560" s="9">
        <f>SUM(H561:H562)</f>
        <v>9293.2999999999993</v>
      </c>
      <c r="I560" s="9">
        <f>SUM(I561:I562)</f>
        <v>9293.2999999999993</v>
      </c>
    </row>
    <row r="561" spans="1:9" ht="31.5">
      <c r="A561" s="122" t="s">
        <v>44</v>
      </c>
      <c r="B561" s="4"/>
      <c r="C561" s="123" t="s">
        <v>27</v>
      </c>
      <c r="D561" s="123" t="s">
        <v>84</v>
      </c>
      <c r="E561" s="31" t="s">
        <v>182</v>
      </c>
      <c r="F561" s="31">
        <v>200</v>
      </c>
      <c r="G561" s="9">
        <v>9293.2999999999993</v>
      </c>
      <c r="H561" s="9">
        <v>9293.2999999999993</v>
      </c>
      <c r="I561" s="9">
        <v>9293.2999999999993</v>
      </c>
    </row>
    <row r="562" spans="1:9" ht="21.75" hidden="1" customHeight="1">
      <c r="A562" s="122" t="s">
        <v>19</v>
      </c>
      <c r="B562" s="4"/>
      <c r="C562" s="123" t="s">
        <v>27</v>
      </c>
      <c r="D562" s="123" t="s">
        <v>84</v>
      </c>
      <c r="E562" s="31" t="s">
        <v>182</v>
      </c>
      <c r="F562" s="31">
        <v>800</v>
      </c>
      <c r="G562" s="9"/>
      <c r="H562" s="9"/>
      <c r="I562" s="9"/>
    </row>
    <row r="563" spans="1:9">
      <c r="A563" s="122" t="s">
        <v>914</v>
      </c>
      <c r="B563" s="4"/>
      <c r="C563" s="123" t="s">
        <v>27</v>
      </c>
      <c r="D563" s="123" t="s">
        <v>84</v>
      </c>
      <c r="E563" s="123" t="s">
        <v>175</v>
      </c>
      <c r="F563" s="31"/>
      <c r="G563" s="9">
        <f t="shared" ref="G563:I564" si="139">SUM(G564)</f>
        <v>4700</v>
      </c>
      <c r="H563" s="9">
        <f t="shared" si="139"/>
        <v>0</v>
      </c>
      <c r="I563" s="9">
        <f t="shared" si="139"/>
        <v>0</v>
      </c>
    </row>
    <row r="564" spans="1:9" ht="47.25">
      <c r="A564" s="122" t="s">
        <v>797</v>
      </c>
      <c r="B564" s="4"/>
      <c r="C564" s="123" t="s">
        <v>27</v>
      </c>
      <c r="D564" s="123" t="s">
        <v>84</v>
      </c>
      <c r="E564" s="123" t="s">
        <v>183</v>
      </c>
      <c r="F564" s="31"/>
      <c r="G564" s="9">
        <f t="shared" si="139"/>
        <v>4700</v>
      </c>
      <c r="H564" s="9">
        <f t="shared" si="139"/>
        <v>0</v>
      </c>
      <c r="I564" s="9">
        <f t="shared" si="139"/>
        <v>0</v>
      </c>
    </row>
    <row r="565" spans="1:9">
      <c r="A565" s="122" t="s">
        <v>19</v>
      </c>
      <c r="B565" s="4"/>
      <c r="C565" s="123" t="s">
        <v>27</v>
      </c>
      <c r="D565" s="123" t="s">
        <v>84</v>
      </c>
      <c r="E565" s="123" t="s">
        <v>183</v>
      </c>
      <c r="F565" s="31">
        <v>800</v>
      </c>
      <c r="G565" s="9">
        <f>5000-300</f>
        <v>4700</v>
      </c>
      <c r="H565" s="9"/>
      <c r="I565" s="9"/>
    </row>
    <row r="566" spans="1:9">
      <c r="A566" s="2" t="s">
        <v>915</v>
      </c>
      <c r="B566" s="22"/>
      <c r="C566" s="123" t="s">
        <v>103</v>
      </c>
      <c r="D566" s="123" t="s">
        <v>153</v>
      </c>
      <c r="E566" s="123"/>
      <c r="F566" s="31"/>
      <c r="G566" s="9">
        <f>SUM(G567)</f>
        <v>114.9</v>
      </c>
      <c r="H566" s="9">
        <f t="shared" ref="H566:I568" si="140">SUM(H567)</f>
        <v>114.9</v>
      </c>
      <c r="I566" s="9">
        <f t="shared" si="140"/>
        <v>114.9</v>
      </c>
    </row>
    <row r="567" spans="1:9" ht="31.5">
      <c r="A567" s="122" t="s">
        <v>499</v>
      </c>
      <c r="B567" s="22"/>
      <c r="C567" s="123" t="s">
        <v>103</v>
      </c>
      <c r="D567" s="123" t="s">
        <v>153</v>
      </c>
      <c r="E567" s="31" t="s">
        <v>177</v>
      </c>
      <c r="F567" s="31"/>
      <c r="G567" s="9">
        <f>SUM(G568)</f>
        <v>114.9</v>
      </c>
      <c r="H567" s="9">
        <f t="shared" si="140"/>
        <v>114.9</v>
      </c>
      <c r="I567" s="9">
        <f t="shared" si="140"/>
        <v>114.9</v>
      </c>
    </row>
    <row r="568" spans="1:9" ht="31.5">
      <c r="A568" s="122" t="s">
        <v>88</v>
      </c>
      <c r="B568" s="22"/>
      <c r="C568" s="123" t="s">
        <v>103</v>
      </c>
      <c r="D568" s="123" t="s">
        <v>153</v>
      </c>
      <c r="E568" s="31" t="s">
        <v>182</v>
      </c>
      <c r="F568" s="31"/>
      <c r="G568" s="9">
        <f>SUM(G569)</f>
        <v>114.9</v>
      </c>
      <c r="H568" s="9">
        <f t="shared" si="140"/>
        <v>114.9</v>
      </c>
      <c r="I568" s="9">
        <f t="shared" si="140"/>
        <v>114.9</v>
      </c>
    </row>
    <row r="569" spans="1:9" ht="31.5">
      <c r="A569" s="122" t="s">
        <v>44</v>
      </c>
      <c r="B569" s="22"/>
      <c r="C569" s="123" t="s">
        <v>103</v>
      </c>
      <c r="D569" s="123" t="s">
        <v>153</v>
      </c>
      <c r="E569" s="31" t="s">
        <v>182</v>
      </c>
      <c r="F569" s="31">
        <v>200</v>
      </c>
      <c r="G569" s="9">
        <v>114.9</v>
      </c>
      <c r="H569" s="9">
        <v>114.9</v>
      </c>
      <c r="I569" s="9">
        <v>114.9</v>
      </c>
    </row>
    <row r="570" spans="1:9">
      <c r="A570" s="122" t="s">
        <v>23</v>
      </c>
      <c r="B570" s="4"/>
      <c r="C570" s="123" t="s">
        <v>24</v>
      </c>
      <c r="D570" s="123"/>
      <c r="E570" s="31"/>
      <c r="F570" s="31"/>
      <c r="G570" s="9">
        <f t="shared" ref="G570:I573" si="141">SUM(G571)</f>
        <v>15865.9</v>
      </c>
      <c r="H570" s="9">
        <f t="shared" si="141"/>
        <v>50561.7</v>
      </c>
      <c r="I570" s="9">
        <f t="shared" si="141"/>
        <v>50561.7</v>
      </c>
    </row>
    <row r="571" spans="1:9">
      <c r="A571" s="122" t="s">
        <v>67</v>
      </c>
      <c r="B571" s="4"/>
      <c r="C571" s="123" t="s">
        <v>24</v>
      </c>
      <c r="D571" s="123" t="s">
        <v>68</v>
      </c>
      <c r="E571" s="31"/>
      <c r="F571" s="31"/>
      <c r="G571" s="9">
        <f t="shared" si="141"/>
        <v>15865.9</v>
      </c>
      <c r="H571" s="9">
        <f t="shared" si="141"/>
        <v>50561.7</v>
      </c>
      <c r="I571" s="9">
        <f t="shared" si="141"/>
        <v>50561.7</v>
      </c>
    </row>
    <row r="572" spans="1:9">
      <c r="A572" s="122" t="s">
        <v>914</v>
      </c>
      <c r="B572" s="4"/>
      <c r="C572" s="123" t="s">
        <v>24</v>
      </c>
      <c r="D572" s="123" t="s">
        <v>68</v>
      </c>
      <c r="E572" s="123" t="s">
        <v>175</v>
      </c>
      <c r="F572" s="31"/>
      <c r="G572" s="9">
        <f t="shared" si="141"/>
        <v>15865.9</v>
      </c>
      <c r="H572" s="9">
        <f t="shared" si="141"/>
        <v>50561.7</v>
      </c>
      <c r="I572" s="9">
        <f t="shared" si="141"/>
        <v>50561.7</v>
      </c>
    </row>
    <row r="573" spans="1:9" ht="31.5">
      <c r="A573" s="122" t="s">
        <v>796</v>
      </c>
      <c r="B573" s="4"/>
      <c r="C573" s="123" t="s">
        <v>24</v>
      </c>
      <c r="D573" s="123" t="s">
        <v>68</v>
      </c>
      <c r="E573" s="31" t="s">
        <v>184</v>
      </c>
      <c r="F573" s="31"/>
      <c r="G573" s="9">
        <f t="shared" si="141"/>
        <v>15865.9</v>
      </c>
      <c r="H573" s="9">
        <f t="shared" si="141"/>
        <v>50561.7</v>
      </c>
      <c r="I573" s="9">
        <f t="shared" si="141"/>
        <v>50561.7</v>
      </c>
    </row>
    <row r="574" spans="1:9" ht="21.75" customHeight="1">
      <c r="A574" s="122" t="s">
        <v>19</v>
      </c>
      <c r="B574" s="4"/>
      <c r="C574" s="123" t="s">
        <v>24</v>
      </c>
      <c r="D574" s="123" t="s">
        <v>68</v>
      </c>
      <c r="E574" s="31" t="s">
        <v>184</v>
      </c>
      <c r="F574" s="31">
        <v>800</v>
      </c>
      <c r="G574" s="9">
        <v>15865.9</v>
      </c>
      <c r="H574" s="9">
        <v>50561.7</v>
      </c>
      <c r="I574" s="9">
        <v>50561.7</v>
      </c>
    </row>
    <row r="575" spans="1:9" hidden="1">
      <c r="A575" s="122" t="s">
        <v>720</v>
      </c>
      <c r="B575" s="4"/>
      <c r="C575" s="123" t="s">
        <v>84</v>
      </c>
      <c r="D575" s="123"/>
      <c r="E575" s="31"/>
      <c r="F575" s="31"/>
      <c r="G575" s="9">
        <f>SUM(G576)</f>
        <v>0</v>
      </c>
      <c r="H575" s="9">
        <f t="shared" ref="H575:I578" si="142">SUM(H576)</f>
        <v>0</v>
      </c>
      <c r="I575" s="9">
        <f t="shared" si="142"/>
        <v>0</v>
      </c>
    </row>
    <row r="576" spans="1:9" hidden="1">
      <c r="A576" s="122" t="s">
        <v>916</v>
      </c>
      <c r="B576" s="4"/>
      <c r="C576" s="123" t="s">
        <v>84</v>
      </c>
      <c r="D576" s="123" t="s">
        <v>27</v>
      </c>
      <c r="E576" s="31"/>
      <c r="F576" s="31"/>
      <c r="G576" s="9">
        <f>SUM(G577)</f>
        <v>0</v>
      </c>
      <c r="H576" s="9">
        <f t="shared" si="142"/>
        <v>0</v>
      </c>
      <c r="I576" s="9">
        <f t="shared" si="142"/>
        <v>0</v>
      </c>
    </row>
    <row r="577" spans="1:9" ht="31.5" hidden="1">
      <c r="A577" s="122" t="s">
        <v>917</v>
      </c>
      <c r="B577" s="4"/>
      <c r="C577" s="123" t="s">
        <v>84</v>
      </c>
      <c r="D577" s="123" t="s">
        <v>27</v>
      </c>
      <c r="E577" s="31" t="s">
        <v>177</v>
      </c>
      <c r="F577" s="31"/>
      <c r="G577" s="9">
        <f>SUM(G578)</f>
        <v>0</v>
      </c>
      <c r="H577" s="9">
        <f t="shared" si="142"/>
        <v>0</v>
      </c>
      <c r="I577" s="9">
        <f t="shared" si="142"/>
        <v>0</v>
      </c>
    </row>
    <row r="578" spans="1:9" hidden="1">
      <c r="A578" s="122" t="s">
        <v>721</v>
      </c>
      <c r="B578" s="4"/>
      <c r="C578" s="123" t="s">
        <v>84</v>
      </c>
      <c r="D578" s="123" t="s">
        <v>27</v>
      </c>
      <c r="E578" s="31" t="s">
        <v>722</v>
      </c>
      <c r="F578" s="31"/>
      <c r="G578" s="9">
        <f>SUM(G579)</f>
        <v>0</v>
      </c>
      <c r="H578" s="9">
        <f t="shared" si="142"/>
        <v>0</v>
      </c>
      <c r="I578" s="9">
        <f t="shared" si="142"/>
        <v>0</v>
      </c>
    </row>
    <row r="579" spans="1:9" hidden="1">
      <c r="A579" s="122" t="s">
        <v>723</v>
      </c>
      <c r="B579" s="4"/>
      <c r="C579" s="123" t="s">
        <v>84</v>
      </c>
      <c r="D579" s="123" t="s">
        <v>27</v>
      </c>
      <c r="E579" s="31" t="s">
        <v>722</v>
      </c>
      <c r="F579" s="31">
        <v>700</v>
      </c>
      <c r="G579" s="9"/>
      <c r="H579" s="9"/>
      <c r="I579" s="9"/>
    </row>
    <row r="580" spans="1:9" ht="31.5">
      <c r="A580" s="23" t="s">
        <v>918</v>
      </c>
      <c r="B580" s="38" t="s">
        <v>8</v>
      </c>
      <c r="C580" s="29"/>
      <c r="D580" s="29"/>
      <c r="E580" s="29"/>
      <c r="F580" s="29"/>
      <c r="G580" s="10">
        <f>SUM(G581+G603)</f>
        <v>1004906.03</v>
      </c>
      <c r="H580" s="10">
        <f>SUM(H581+H603)</f>
        <v>1039194.0000000001</v>
      </c>
      <c r="I580" s="10">
        <f>SUM(I581+I603)</f>
        <v>1069976.0000000002</v>
      </c>
    </row>
    <row r="581" spans="1:9" hidden="1">
      <c r="A581" s="122" t="s">
        <v>102</v>
      </c>
      <c r="B581" s="4"/>
      <c r="C581" s="4" t="s">
        <v>103</v>
      </c>
      <c r="D581" s="4"/>
      <c r="E581" s="4"/>
      <c r="F581" s="4"/>
      <c r="G581" s="7">
        <f>SUM(G596)+G582</f>
        <v>0</v>
      </c>
      <c r="H581" s="7">
        <f>SUM(H596)+H582</f>
        <v>0</v>
      </c>
      <c r="I581" s="7">
        <f>SUM(I596)+I582</f>
        <v>0</v>
      </c>
    </row>
    <row r="582" spans="1:9" hidden="1">
      <c r="A582" s="2" t="s">
        <v>700</v>
      </c>
      <c r="B582" s="22"/>
      <c r="C582" s="123" t="s">
        <v>103</v>
      </c>
      <c r="D582" s="123" t="s">
        <v>153</v>
      </c>
      <c r="E582" s="4"/>
      <c r="F582" s="4"/>
      <c r="G582" s="7">
        <f>SUM(G585+G587)</f>
        <v>0</v>
      </c>
      <c r="H582" s="7">
        <f t="shared" ref="H582:I582" si="143">SUM(H585+H587)</f>
        <v>0</v>
      </c>
      <c r="I582" s="7">
        <f t="shared" si="143"/>
        <v>0</v>
      </c>
    </row>
    <row r="583" spans="1:9" ht="31.5" hidden="1">
      <c r="A583" s="122" t="s">
        <v>415</v>
      </c>
      <c r="B583" s="123"/>
      <c r="C583" s="123" t="s">
        <v>103</v>
      </c>
      <c r="D583" s="123" t="s">
        <v>153</v>
      </c>
      <c r="E583" s="123" t="s">
        <v>322</v>
      </c>
      <c r="F583" s="4"/>
      <c r="G583" s="7">
        <f>SUM(G584)</f>
        <v>0</v>
      </c>
      <c r="H583" s="7"/>
      <c r="I583" s="7"/>
    </row>
    <row r="584" spans="1:9" hidden="1">
      <c r="A584" s="122" t="s">
        <v>919</v>
      </c>
      <c r="B584" s="123"/>
      <c r="C584" s="123" t="s">
        <v>103</v>
      </c>
      <c r="D584" s="123" t="s">
        <v>153</v>
      </c>
      <c r="E584" s="123" t="s">
        <v>323</v>
      </c>
      <c r="F584" s="4"/>
      <c r="G584" s="7">
        <f>SUM(G585)</f>
        <v>0</v>
      </c>
      <c r="H584" s="7"/>
      <c r="I584" s="7"/>
    </row>
    <row r="585" spans="1:9" ht="47.25" hidden="1">
      <c r="A585" s="122" t="s">
        <v>341</v>
      </c>
      <c r="B585" s="123"/>
      <c r="C585" s="123" t="s">
        <v>103</v>
      </c>
      <c r="D585" s="123" t="s">
        <v>153</v>
      </c>
      <c r="E585" s="31" t="s">
        <v>464</v>
      </c>
      <c r="F585" s="4"/>
      <c r="G585" s="7">
        <f>SUM(G586)</f>
        <v>0</v>
      </c>
      <c r="H585" s="7">
        <f t="shared" ref="H585:I585" si="144">SUM(H586)</f>
        <v>0</v>
      </c>
      <c r="I585" s="7">
        <f t="shared" si="144"/>
        <v>0</v>
      </c>
    </row>
    <row r="586" spans="1:9" ht="31.5" hidden="1">
      <c r="A586" s="122" t="s">
        <v>44</v>
      </c>
      <c r="B586" s="4"/>
      <c r="C586" s="123" t="s">
        <v>103</v>
      </c>
      <c r="D586" s="123" t="s">
        <v>153</v>
      </c>
      <c r="E586" s="31" t="s">
        <v>464</v>
      </c>
      <c r="F586" s="4" t="s">
        <v>81</v>
      </c>
      <c r="G586" s="7"/>
      <c r="H586" s="7"/>
      <c r="I586" s="7"/>
    </row>
    <row r="587" spans="1:9" ht="31.5" hidden="1">
      <c r="A587" s="122" t="s">
        <v>528</v>
      </c>
      <c r="B587" s="123"/>
      <c r="C587" s="123" t="s">
        <v>103</v>
      </c>
      <c r="D587" s="123" t="s">
        <v>153</v>
      </c>
      <c r="E587" s="123" t="s">
        <v>13</v>
      </c>
      <c r="F587" s="31"/>
      <c r="G587" s="7">
        <f>SUM(G593)+G588</f>
        <v>0</v>
      </c>
      <c r="H587" s="7">
        <f t="shared" ref="H587:I587" si="145">SUM(H593)+H588</f>
        <v>0</v>
      </c>
      <c r="I587" s="7">
        <f t="shared" si="145"/>
        <v>0</v>
      </c>
    </row>
    <row r="588" spans="1:9" ht="31.5" hidden="1">
      <c r="A588" s="122" t="s">
        <v>72</v>
      </c>
      <c r="B588" s="123"/>
      <c r="C588" s="123" t="s">
        <v>103</v>
      </c>
      <c r="D588" s="123" t="s">
        <v>153</v>
      </c>
      <c r="E588" s="31" t="s">
        <v>14</v>
      </c>
      <c r="F588" s="31"/>
      <c r="G588" s="7">
        <f>SUM(G589)</f>
        <v>0</v>
      </c>
      <c r="H588" s="7">
        <f t="shared" ref="H588:I591" si="146">SUM(H589)</f>
        <v>0</v>
      </c>
      <c r="I588" s="7">
        <f t="shared" si="146"/>
        <v>0</v>
      </c>
    </row>
    <row r="589" spans="1:9" ht="31.5" hidden="1">
      <c r="A589" s="122" t="s">
        <v>37</v>
      </c>
      <c r="B589" s="123"/>
      <c r="C589" s="123" t="s">
        <v>103</v>
      </c>
      <c r="D589" s="123" t="s">
        <v>153</v>
      </c>
      <c r="E589" s="31" t="s">
        <v>38</v>
      </c>
      <c r="F589" s="31"/>
      <c r="G589" s="7">
        <f>SUM(G590)</f>
        <v>0</v>
      </c>
      <c r="H589" s="7">
        <f t="shared" si="146"/>
        <v>0</v>
      </c>
      <c r="I589" s="7">
        <f t="shared" si="146"/>
        <v>0</v>
      </c>
    </row>
    <row r="590" spans="1:9" hidden="1">
      <c r="A590" s="122" t="s">
        <v>39</v>
      </c>
      <c r="B590" s="123"/>
      <c r="C590" s="123" t="s">
        <v>103</v>
      </c>
      <c r="D590" s="123" t="s">
        <v>153</v>
      </c>
      <c r="E590" s="31" t="s">
        <v>40</v>
      </c>
      <c r="F590" s="31"/>
      <c r="G590" s="7">
        <f>SUM(G591)</f>
        <v>0</v>
      </c>
      <c r="H590" s="7">
        <f t="shared" si="146"/>
        <v>0</v>
      </c>
      <c r="I590" s="7">
        <f t="shared" si="146"/>
        <v>0</v>
      </c>
    </row>
    <row r="591" spans="1:9" ht="31.5" hidden="1">
      <c r="A591" s="122" t="s">
        <v>41</v>
      </c>
      <c r="B591" s="123"/>
      <c r="C591" s="123" t="s">
        <v>103</v>
      </c>
      <c r="D591" s="123" t="s">
        <v>153</v>
      </c>
      <c r="E591" s="31" t="s">
        <v>42</v>
      </c>
      <c r="F591" s="31"/>
      <c r="G591" s="7">
        <f>SUM(G592)</f>
        <v>0</v>
      </c>
      <c r="H591" s="7">
        <f t="shared" si="146"/>
        <v>0</v>
      </c>
      <c r="I591" s="7">
        <f t="shared" si="146"/>
        <v>0</v>
      </c>
    </row>
    <row r="592" spans="1:9" ht="31.5" hidden="1">
      <c r="A592" s="122" t="s">
        <v>44</v>
      </c>
      <c r="B592" s="123"/>
      <c r="C592" s="123" t="s">
        <v>103</v>
      </c>
      <c r="D592" s="123" t="s">
        <v>153</v>
      </c>
      <c r="E592" s="31" t="s">
        <v>42</v>
      </c>
      <c r="F592" s="31">
        <v>200</v>
      </c>
      <c r="G592" s="7"/>
      <c r="H592" s="7"/>
      <c r="I592" s="7"/>
    </row>
    <row r="593" spans="1:9" ht="31.5" hidden="1">
      <c r="A593" s="122" t="s">
        <v>920</v>
      </c>
      <c r="B593" s="123"/>
      <c r="C593" s="123" t="s">
        <v>103</v>
      </c>
      <c r="D593" s="123" t="s">
        <v>153</v>
      </c>
      <c r="E593" s="123" t="s">
        <v>69</v>
      </c>
      <c r="F593" s="31"/>
      <c r="G593" s="7">
        <f>SUM(G594)</f>
        <v>0</v>
      </c>
      <c r="H593" s="7">
        <f t="shared" ref="H593:I594" si="147">SUM(H594)</f>
        <v>0</v>
      </c>
      <c r="I593" s="7">
        <f t="shared" si="147"/>
        <v>0</v>
      </c>
    </row>
    <row r="594" spans="1:9" ht="31.5" hidden="1">
      <c r="A594" s="122" t="s">
        <v>88</v>
      </c>
      <c r="B594" s="39"/>
      <c r="C594" s="123" t="s">
        <v>103</v>
      </c>
      <c r="D594" s="123" t="s">
        <v>153</v>
      </c>
      <c r="E594" s="31" t="s">
        <v>421</v>
      </c>
      <c r="F594" s="31"/>
      <c r="G594" s="7">
        <f>SUM(G595)</f>
        <v>0</v>
      </c>
      <c r="H594" s="7">
        <f t="shared" si="147"/>
        <v>0</v>
      </c>
      <c r="I594" s="7">
        <f t="shared" si="147"/>
        <v>0</v>
      </c>
    </row>
    <row r="595" spans="1:9" ht="31.5" hidden="1">
      <c r="A595" s="122" t="s">
        <v>44</v>
      </c>
      <c r="B595" s="39"/>
      <c r="C595" s="123" t="s">
        <v>103</v>
      </c>
      <c r="D595" s="123" t="s">
        <v>153</v>
      </c>
      <c r="E595" s="31" t="s">
        <v>421</v>
      </c>
      <c r="F595" s="31">
        <v>200</v>
      </c>
      <c r="G595" s="7"/>
      <c r="H595" s="7"/>
      <c r="I595" s="7"/>
    </row>
    <row r="596" spans="1:9" hidden="1">
      <c r="A596" s="122" t="s">
        <v>921</v>
      </c>
      <c r="B596" s="4"/>
      <c r="C596" s="4" t="s">
        <v>103</v>
      </c>
      <c r="D596" s="4" t="s">
        <v>103</v>
      </c>
      <c r="E596" s="31"/>
      <c r="F596" s="31"/>
      <c r="G596" s="7">
        <f t="shared" ref="G596:I599" si="148">SUM(G597)</f>
        <v>0</v>
      </c>
      <c r="H596" s="7">
        <f t="shared" si="148"/>
        <v>0</v>
      </c>
      <c r="I596" s="7">
        <f t="shared" si="148"/>
        <v>0</v>
      </c>
    </row>
    <row r="597" spans="1:9" ht="31.5" hidden="1">
      <c r="A597" s="122" t="s">
        <v>530</v>
      </c>
      <c r="B597" s="123"/>
      <c r="C597" s="123" t="s">
        <v>103</v>
      </c>
      <c r="D597" s="123" t="s">
        <v>103</v>
      </c>
      <c r="E597" s="31" t="s">
        <v>291</v>
      </c>
      <c r="F597" s="31"/>
      <c r="G597" s="7">
        <f t="shared" si="148"/>
        <v>0</v>
      </c>
      <c r="H597" s="7">
        <f t="shared" si="148"/>
        <v>0</v>
      </c>
      <c r="I597" s="7">
        <f t="shared" si="148"/>
        <v>0</v>
      </c>
    </row>
    <row r="598" spans="1:9" ht="31.5" hidden="1">
      <c r="A598" s="122" t="s">
        <v>429</v>
      </c>
      <c r="B598" s="4"/>
      <c r="C598" s="4" t="s">
        <v>103</v>
      </c>
      <c r="D598" s="4" t="s">
        <v>103</v>
      </c>
      <c r="E598" s="4" t="s">
        <v>306</v>
      </c>
      <c r="F598" s="4"/>
      <c r="G598" s="7">
        <f t="shared" si="148"/>
        <v>0</v>
      </c>
      <c r="H598" s="7">
        <f t="shared" si="148"/>
        <v>0</v>
      </c>
      <c r="I598" s="7">
        <f t="shared" si="148"/>
        <v>0</v>
      </c>
    </row>
    <row r="599" spans="1:9" hidden="1">
      <c r="A599" s="122" t="s">
        <v>28</v>
      </c>
      <c r="B599" s="4"/>
      <c r="C599" s="4" t="s">
        <v>103</v>
      </c>
      <c r="D599" s="4" t="s">
        <v>103</v>
      </c>
      <c r="E599" s="4" t="s">
        <v>307</v>
      </c>
      <c r="F599" s="4"/>
      <c r="G599" s="7">
        <f t="shared" si="148"/>
        <v>0</v>
      </c>
      <c r="H599" s="7">
        <f t="shared" si="148"/>
        <v>0</v>
      </c>
      <c r="I599" s="7">
        <f t="shared" si="148"/>
        <v>0</v>
      </c>
    </row>
    <row r="600" spans="1:9" ht="31.5" hidden="1">
      <c r="A600" s="122" t="s">
        <v>308</v>
      </c>
      <c r="B600" s="31"/>
      <c r="C600" s="4" t="s">
        <v>103</v>
      </c>
      <c r="D600" s="4" t="s">
        <v>103</v>
      </c>
      <c r="E600" s="4" t="s">
        <v>309</v>
      </c>
      <c r="F600" s="4"/>
      <c r="G600" s="7">
        <f>SUM(G601:G602)</f>
        <v>0</v>
      </c>
      <c r="H600" s="7">
        <f>SUM(H601:H602)</f>
        <v>0</v>
      </c>
      <c r="I600" s="7">
        <f>SUM(I601:I602)</f>
        <v>0</v>
      </c>
    </row>
    <row r="601" spans="1:9" ht="47.25" hidden="1">
      <c r="A601" s="122" t="s">
        <v>43</v>
      </c>
      <c r="B601" s="31"/>
      <c r="C601" s="4" t="s">
        <v>103</v>
      </c>
      <c r="D601" s="4" t="s">
        <v>103</v>
      </c>
      <c r="E601" s="4" t="s">
        <v>309</v>
      </c>
      <c r="F601" s="4" t="s">
        <v>79</v>
      </c>
      <c r="G601" s="7"/>
      <c r="H601" s="7"/>
      <c r="I601" s="7"/>
    </row>
    <row r="602" spans="1:9" ht="31.5" hidden="1">
      <c r="A602" s="122" t="s">
        <v>44</v>
      </c>
      <c r="B602" s="4"/>
      <c r="C602" s="4" t="s">
        <v>103</v>
      </c>
      <c r="D602" s="4" t="s">
        <v>103</v>
      </c>
      <c r="E602" s="4" t="s">
        <v>309</v>
      </c>
      <c r="F602" s="22">
        <v>200</v>
      </c>
      <c r="G602" s="7"/>
      <c r="H602" s="7"/>
      <c r="I602" s="7"/>
    </row>
    <row r="603" spans="1:9">
      <c r="A603" s="122" t="s">
        <v>23</v>
      </c>
      <c r="B603" s="123"/>
      <c r="C603" s="123" t="s">
        <v>24</v>
      </c>
      <c r="D603" s="123" t="s">
        <v>25</v>
      </c>
      <c r="E603" s="31"/>
      <c r="F603" s="31"/>
      <c r="G603" s="9">
        <f>G604+G616+G727+G705</f>
        <v>1004906.03</v>
      </c>
      <c r="H603" s="9">
        <f>H604+H616+H727+H705</f>
        <v>1039194.0000000001</v>
      </c>
      <c r="I603" s="9">
        <f>I604+I616+I727+I705</f>
        <v>1069976.0000000002</v>
      </c>
    </row>
    <row r="604" spans="1:9">
      <c r="A604" s="122" t="s">
        <v>26</v>
      </c>
      <c r="B604" s="123"/>
      <c r="C604" s="123" t="s">
        <v>24</v>
      </c>
      <c r="D604" s="123" t="s">
        <v>27</v>
      </c>
      <c r="E604" s="31"/>
      <c r="F604" s="31"/>
      <c r="G604" s="9">
        <f t="shared" ref="G604:I606" si="149">G605</f>
        <v>16800</v>
      </c>
      <c r="H604" s="9">
        <f t="shared" si="149"/>
        <v>16800</v>
      </c>
      <c r="I604" s="9">
        <f t="shared" si="149"/>
        <v>16800</v>
      </c>
    </row>
    <row r="605" spans="1:9" ht="31.5">
      <c r="A605" s="122" t="s">
        <v>528</v>
      </c>
      <c r="B605" s="123"/>
      <c r="C605" s="123" t="s">
        <v>24</v>
      </c>
      <c r="D605" s="123" t="s">
        <v>27</v>
      </c>
      <c r="E605" s="31" t="s">
        <v>13</v>
      </c>
      <c r="F605" s="31"/>
      <c r="G605" s="9">
        <f t="shared" si="149"/>
        <v>16800</v>
      </c>
      <c r="H605" s="9">
        <f t="shared" si="149"/>
        <v>16800</v>
      </c>
      <c r="I605" s="9">
        <f t="shared" si="149"/>
        <v>16800</v>
      </c>
    </row>
    <row r="606" spans="1:9" ht="31.5">
      <c r="A606" s="122" t="s">
        <v>72</v>
      </c>
      <c r="B606" s="123"/>
      <c r="C606" s="123" t="s">
        <v>24</v>
      </c>
      <c r="D606" s="123" t="s">
        <v>27</v>
      </c>
      <c r="E606" s="31" t="s">
        <v>14</v>
      </c>
      <c r="F606" s="31"/>
      <c r="G606" s="9">
        <f t="shared" si="149"/>
        <v>16800</v>
      </c>
      <c r="H606" s="9">
        <f t="shared" si="149"/>
        <v>16800</v>
      </c>
      <c r="I606" s="9">
        <f t="shared" si="149"/>
        <v>16800</v>
      </c>
    </row>
    <row r="607" spans="1:9">
      <c r="A607" s="122" t="s">
        <v>28</v>
      </c>
      <c r="B607" s="123"/>
      <c r="C607" s="123" t="s">
        <v>24</v>
      </c>
      <c r="D607" s="123" t="s">
        <v>27</v>
      </c>
      <c r="E607" s="31" t="s">
        <v>29</v>
      </c>
      <c r="F607" s="31"/>
      <c r="G607" s="9">
        <f>SUM(G608)</f>
        <v>16800</v>
      </c>
      <c r="H607" s="9">
        <f>SUM(H608)</f>
        <v>16800</v>
      </c>
      <c r="I607" s="9">
        <f>SUM(I608)</f>
        <v>16800</v>
      </c>
    </row>
    <row r="608" spans="1:9">
      <c r="A608" s="122" t="s">
        <v>31</v>
      </c>
      <c r="B608" s="123"/>
      <c r="C608" s="123" t="s">
        <v>24</v>
      </c>
      <c r="D608" s="123" t="s">
        <v>27</v>
      </c>
      <c r="E608" s="31" t="s">
        <v>32</v>
      </c>
      <c r="F608" s="31"/>
      <c r="G608" s="9">
        <f t="shared" ref="G608:I609" si="150">G609</f>
        <v>16800</v>
      </c>
      <c r="H608" s="9">
        <f t="shared" si="150"/>
        <v>16800</v>
      </c>
      <c r="I608" s="9">
        <f t="shared" si="150"/>
        <v>16800</v>
      </c>
    </row>
    <row r="609" spans="1:9" ht="31.5">
      <c r="A609" s="122" t="s">
        <v>33</v>
      </c>
      <c r="B609" s="123"/>
      <c r="C609" s="123" t="s">
        <v>24</v>
      </c>
      <c r="D609" s="123" t="s">
        <v>27</v>
      </c>
      <c r="E609" s="31" t="s">
        <v>34</v>
      </c>
      <c r="F609" s="31"/>
      <c r="G609" s="9">
        <f t="shared" si="150"/>
        <v>16800</v>
      </c>
      <c r="H609" s="9">
        <f t="shared" si="150"/>
        <v>16800</v>
      </c>
      <c r="I609" s="9">
        <f t="shared" si="150"/>
        <v>16800</v>
      </c>
    </row>
    <row r="610" spans="1:9">
      <c r="A610" s="122" t="s">
        <v>35</v>
      </c>
      <c r="B610" s="123"/>
      <c r="C610" s="123" t="s">
        <v>24</v>
      </c>
      <c r="D610" s="123" t="s">
        <v>27</v>
      </c>
      <c r="E610" s="31" t="s">
        <v>34</v>
      </c>
      <c r="F610" s="31">
        <v>300</v>
      </c>
      <c r="G610" s="9">
        <v>16800</v>
      </c>
      <c r="H610" s="9">
        <v>16800</v>
      </c>
      <c r="I610" s="9">
        <v>16800</v>
      </c>
    </row>
    <row r="611" spans="1:9" hidden="1">
      <c r="A611" s="122" t="s">
        <v>19</v>
      </c>
      <c r="B611" s="123"/>
      <c r="C611" s="123" t="s">
        <v>24</v>
      </c>
      <c r="D611" s="123" t="s">
        <v>36</v>
      </c>
      <c r="E611" s="31" t="s">
        <v>42</v>
      </c>
      <c r="F611" s="31">
        <v>800</v>
      </c>
      <c r="G611" s="9"/>
      <c r="H611" s="9"/>
      <c r="I611" s="9"/>
    </row>
    <row r="612" spans="1:9" hidden="1">
      <c r="A612" s="122" t="s">
        <v>74</v>
      </c>
      <c r="B612" s="40"/>
      <c r="C612" s="123" t="s">
        <v>24</v>
      </c>
      <c r="D612" s="123" t="s">
        <v>36</v>
      </c>
      <c r="E612" s="31" t="s">
        <v>58</v>
      </c>
      <c r="F612" s="31"/>
      <c r="G612" s="9">
        <f t="shared" ref="G612:I614" si="151">G613</f>
        <v>0</v>
      </c>
      <c r="H612" s="9">
        <f t="shared" si="151"/>
        <v>0</v>
      </c>
      <c r="I612" s="9">
        <f t="shared" si="151"/>
        <v>0</v>
      </c>
    </row>
    <row r="613" spans="1:9" hidden="1">
      <c r="A613" s="122" t="s">
        <v>28</v>
      </c>
      <c r="B613" s="40"/>
      <c r="C613" s="123" t="s">
        <v>24</v>
      </c>
      <c r="D613" s="123" t="s">
        <v>36</v>
      </c>
      <c r="E613" s="31" t="s">
        <v>373</v>
      </c>
      <c r="F613" s="31"/>
      <c r="G613" s="9">
        <f t="shared" si="151"/>
        <v>0</v>
      </c>
      <c r="H613" s="9">
        <f t="shared" si="151"/>
        <v>0</v>
      </c>
      <c r="I613" s="9">
        <f t="shared" si="151"/>
        <v>0</v>
      </c>
    </row>
    <row r="614" spans="1:9" hidden="1">
      <c r="A614" s="122" t="s">
        <v>30</v>
      </c>
      <c r="B614" s="40"/>
      <c r="C614" s="123" t="s">
        <v>24</v>
      </c>
      <c r="D614" s="123" t="s">
        <v>36</v>
      </c>
      <c r="E614" s="31" t="s">
        <v>374</v>
      </c>
      <c r="F614" s="31"/>
      <c r="G614" s="9">
        <f t="shared" si="151"/>
        <v>0</v>
      </c>
      <c r="H614" s="9">
        <f t="shared" si="151"/>
        <v>0</v>
      </c>
      <c r="I614" s="9">
        <f t="shared" si="151"/>
        <v>0</v>
      </c>
    </row>
    <row r="615" spans="1:9" ht="31.5" hidden="1">
      <c r="A615" s="122" t="s">
        <v>44</v>
      </c>
      <c r="B615" s="40"/>
      <c r="C615" s="123" t="s">
        <v>24</v>
      </c>
      <c r="D615" s="123" t="s">
        <v>36</v>
      </c>
      <c r="E615" s="31" t="s">
        <v>374</v>
      </c>
      <c r="F615" s="31">
        <v>200</v>
      </c>
      <c r="G615" s="9"/>
      <c r="H615" s="9"/>
      <c r="I615" s="9"/>
    </row>
    <row r="616" spans="1:9">
      <c r="A616" s="122" t="s">
        <v>45</v>
      </c>
      <c r="B616" s="123"/>
      <c r="C616" s="123" t="s">
        <v>24</v>
      </c>
      <c r="D616" s="123" t="s">
        <v>46</v>
      </c>
      <c r="E616" s="31"/>
      <c r="F616" s="31"/>
      <c r="G616" s="9">
        <f>G661+G692+G617+G696+G701</f>
        <v>754026.1</v>
      </c>
      <c r="H616" s="9">
        <f>H661+H692+H617+H696+H701</f>
        <v>780470.70000000007</v>
      </c>
      <c r="I616" s="9">
        <f>I661+I692+I617+I696+I701</f>
        <v>808473.50000000012</v>
      </c>
    </row>
    <row r="617" spans="1:9" ht="31.5">
      <c r="A617" s="122" t="s">
        <v>415</v>
      </c>
      <c r="B617" s="123"/>
      <c r="C617" s="123" t="s">
        <v>24</v>
      </c>
      <c r="D617" s="123" t="s">
        <v>46</v>
      </c>
      <c r="E617" s="123" t="s">
        <v>322</v>
      </c>
      <c r="F617" s="31"/>
      <c r="G617" s="9">
        <f>SUM(G618)</f>
        <v>737117.2</v>
      </c>
      <c r="H617" s="9">
        <f t="shared" ref="H617:I617" si="152">SUM(H618)</f>
        <v>764095.60000000009</v>
      </c>
      <c r="I617" s="9">
        <f t="shared" si="152"/>
        <v>792098.40000000014</v>
      </c>
    </row>
    <row r="618" spans="1:9" ht="31.5">
      <c r="A618" s="122" t="s">
        <v>330</v>
      </c>
      <c r="B618" s="123"/>
      <c r="C618" s="123" t="s">
        <v>24</v>
      </c>
      <c r="D618" s="123" t="s">
        <v>46</v>
      </c>
      <c r="E618" s="123" t="s">
        <v>331</v>
      </c>
      <c r="F618" s="31"/>
      <c r="G618" s="9">
        <f>SUM(G619+G622+G625+G628+G631+G634+G637+G652+G655+G640+G643+G646+G649+G658)</f>
        <v>737117.2</v>
      </c>
      <c r="H618" s="9">
        <f t="shared" ref="H618:I618" si="153">SUM(H619+H622+H625+H628+H631+H634+H637+H652+H655+H640+H643+H646+H649+H658)</f>
        <v>764095.60000000009</v>
      </c>
      <c r="I618" s="9">
        <f t="shared" si="153"/>
        <v>792098.40000000014</v>
      </c>
    </row>
    <row r="619" spans="1:9" ht="31.5">
      <c r="A619" s="122" t="s">
        <v>1007</v>
      </c>
      <c r="B619" s="123"/>
      <c r="C619" s="123" t="s">
        <v>24</v>
      </c>
      <c r="D619" s="123" t="s">
        <v>46</v>
      </c>
      <c r="E619" s="123" t="s">
        <v>450</v>
      </c>
      <c r="F619" s="31"/>
      <c r="G619" s="9">
        <f>G620+G621</f>
        <v>181841.9</v>
      </c>
      <c r="H619" s="9">
        <f>H620+H621</f>
        <v>189115.5</v>
      </c>
      <c r="I619" s="9">
        <f>I620+I621</f>
        <v>196680.2</v>
      </c>
    </row>
    <row r="620" spans="1:9" ht="31.5">
      <c r="A620" s="122" t="s">
        <v>44</v>
      </c>
      <c r="B620" s="123"/>
      <c r="C620" s="123" t="s">
        <v>24</v>
      </c>
      <c r="D620" s="123" t="s">
        <v>46</v>
      </c>
      <c r="E620" s="123" t="s">
        <v>450</v>
      </c>
      <c r="F620" s="31">
        <v>200</v>
      </c>
      <c r="G620" s="9">
        <v>2711.9</v>
      </c>
      <c r="H620" s="9">
        <v>2825.1</v>
      </c>
      <c r="I620" s="9">
        <v>2934.5</v>
      </c>
    </row>
    <row r="621" spans="1:9">
      <c r="A621" s="122" t="s">
        <v>35</v>
      </c>
      <c r="B621" s="123"/>
      <c r="C621" s="123" t="s">
        <v>24</v>
      </c>
      <c r="D621" s="123" t="s">
        <v>46</v>
      </c>
      <c r="E621" s="123" t="s">
        <v>450</v>
      </c>
      <c r="F621" s="31">
        <v>300</v>
      </c>
      <c r="G621" s="9">
        <v>179130</v>
      </c>
      <c r="H621" s="9">
        <v>186290.4</v>
      </c>
      <c r="I621" s="9">
        <v>193745.7</v>
      </c>
    </row>
    <row r="622" spans="1:9" ht="47.25">
      <c r="A622" s="122" t="s">
        <v>332</v>
      </c>
      <c r="B622" s="123"/>
      <c r="C622" s="123" t="s">
        <v>24</v>
      </c>
      <c r="D622" s="123" t="s">
        <v>46</v>
      </c>
      <c r="E622" s="123" t="s">
        <v>451</v>
      </c>
      <c r="F622" s="123"/>
      <c r="G622" s="9">
        <f>G623+G624</f>
        <v>9870.1</v>
      </c>
      <c r="H622" s="9">
        <f>H623+H624</f>
        <v>10248.199999999999</v>
      </c>
      <c r="I622" s="9">
        <f>I623+I624</f>
        <v>10641.5</v>
      </c>
    </row>
    <row r="623" spans="1:9" ht="31.5">
      <c r="A623" s="122" t="s">
        <v>44</v>
      </c>
      <c r="B623" s="123"/>
      <c r="C623" s="123" t="s">
        <v>24</v>
      </c>
      <c r="D623" s="123" t="s">
        <v>46</v>
      </c>
      <c r="E623" s="123" t="s">
        <v>451</v>
      </c>
      <c r="F623" s="123" t="s">
        <v>81</v>
      </c>
      <c r="G623" s="9">
        <v>147.19999999999999</v>
      </c>
      <c r="H623" s="9">
        <v>152.9</v>
      </c>
      <c r="I623" s="9">
        <v>158.80000000000001</v>
      </c>
    </row>
    <row r="624" spans="1:9">
      <c r="A624" s="122" t="s">
        <v>35</v>
      </c>
      <c r="B624" s="123"/>
      <c r="C624" s="123" t="s">
        <v>24</v>
      </c>
      <c r="D624" s="123" t="s">
        <v>46</v>
      </c>
      <c r="E624" s="123" t="s">
        <v>451</v>
      </c>
      <c r="F624" s="123" t="s">
        <v>89</v>
      </c>
      <c r="G624" s="9">
        <v>9722.9</v>
      </c>
      <c r="H624" s="9">
        <v>10095.299999999999</v>
      </c>
      <c r="I624" s="9">
        <v>10482.700000000001</v>
      </c>
    </row>
    <row r="625" spans="1:9" ht="31.5">
      <c r="A625" s="122" t="s">
        <v>333</v>
      </c>
      <c r="B625" s="123"/>
      <c r="C625" s="123" t="s">
        <v>24</v>
      </c>
      <c r="D625" s="123" t="s">
        <v>46</v>
      </c>
      <c r="E625" s="123" t="s">
        <v>452</v>
      </c>
      <c r="F625" s="123"/>
      <c r="G625" s="9">
        <f>G626+G627</f>
        <v>130865</v>
      </c>
      <c r="H625" s="9">
        <f>H626+H627</f>
        <v>136099.59999999998</v>
      </c>
      <c r="I625" s="9">
        <f>I626+I627</f>
        <v>141543.6</v>
      </c>
    </row>
    <row r="626" spans="1:9" ht="31.5">
      <c r="A626" s="122" t="s">
        <v>44</v>
      </c>
      <c r="B626" s="123"/>
      <c r="C626" s="123" t="s">
        <v>24</v>
      </c>
      <c r="D626" s="123" t="s">
        <v>46</v>
      </c>
      <c r="E626" s="123" t="s">
        <v>452</v>
      </c>
      <c r="F626" s="123" t="s">
        <v>81</v>
      </c>
      <c r="G626" s="9">
        <v>1944.2</v>
      </c>
      <c r="H626" s="9">
        <v>2026.3</v>
      </c>
      <c r="I626" s="9">
        <v>2101.1999999999998</v>
      </c>
    </row>
    <row r="627" spans="1:9">
      <c r="A627" s="122" t="s">
        <v>35</v>
      </c>
      <c r="B627" s="123"/>
      <c r="C627" s="123" t="s">
        <v>24</v>
      </c>
      <c r="D627" s="123" t="s">
        <v>46</v>
      </c>
      <c r="E627" s="123" t="s">
        <v>452</v>
      </c>
      <c r="F627" s="123" t="s">
        <v>89</v>
      </c>
      <c r="G627" s="9">
        <v>128920.8</v>
      </c>
      <c r="H627" s="9">
        <v>134073.29999999999</v>
      </c>
      <c r="I627" s="9">
        <v>139442.4</v>
      </c>
    </row>
    <row r="628" spans="1:9" ht="47.25">
      <c r="A628" s="122" t="s">
        <v>334</v>
      </c>
      <c r="B628" s="123"/>
      <c r="C628" s="123" t="s">
        <v>24</v>
      </c>
      <c r="D628" s="123" t="s">
        <v>46</v>
      </c>
      <c r="E628" s="123" t="s">
        <v>453</v>
      </c>
      <c r="F628" s="123"/>
      <c r="G628" s="9">
        <f>G629+G630</f>
        <v>320.7</v>
      </c>
      <c r="H628" s="9">
        <f>H629+H630</f>
        <v>333.5</v>
      </c>
      <c r="I628" s="9">
        <f>I629+I630</f>
        <v>346.8</v>
      </c>
    </row>
    <row r="629" spans="1:9" ht="31.5">
      <c r="A629" s="122" t="s">
        <v>44</v>
      </c>
      <c r="B629" s="123"/>
      <c r="C629" s="123" t="s">
        <v>24</v>
      </c>
      <c r="D629" s="123" t="s">
        <v>46</v>
      </c>
      <c r="E629" s="123" t="s">
        <v>453</v>
      </c>
      <c r="F629" s="123" t="s">
        <v>81</v>
      </c>
      <c r="G629" s="9">
        <v>4.9000000000000004</v>
      </c>
      <c r="H629" s="9">
        <v>5.0999999999999996</v>
      </c>
      <c r="I629" s="9">
        <v>5.3</v>
      </c>
    </row>
    <row r="630" spans="1:9">
      <c r="A630" s="122" t="s">
        <v>35</v>
      </c>
      <c r="B630" s="123"/>
      <c r="C630" s="123" t="s">
        <v>24</v>
      </c>
      <c r="D630" s="123" t="s">
        <v>46</v>
      </c>
      <c r="E630" s="123" t="s">
        <v>453</v>
      </c>
      <c r="F630" s="123" t="s">
        <v>89</v>
      </c>
      <c r="G630" s="9">
        <v>315.8</v>
      </c>
      <c r="H630" s="9">
        <v>328.4</v>
      </c>
      <c r="I630" s="9">
        <v>341.5</v>
      </c>
    </row>
    <row r="631" spans="1:9" ht="47.25">
      <c r="A631" s="122" t="s">
        <v>335</v>
      </c>
      <c r="B631" s="123"/>
      <c r="C631" s="123" t="s">
        <v>24</v>
      </c>
      <c r="D631" s="123" t="s">
        <v>46</v>
      </c>
      <c r="E631" s="123" t="s">
        <v>454</v>
      </c>
      <c r="F631" s="123"/>
      <c r="G631" s="9">
        <f>G632+G633</f>
        <v>24.6</v>
      </c>
      <c r="H631" s="9">
        <f>H632+H633</f>
        <v>24.6</v>
      </c>
      <c r="I631" s="9">
        <f>I632+I633</f>
        <v>24.6</v>
      </c>
    </row>
    <row r="632" spans="1:9" ht="31.5">
      <c r="A632" s="122" t="s">
        <v>44</v>
      </c>
      <c r="B632" s="123"/>
      <c r="C632" s="123" t="s">
        <v>24</v>
      </c>
      <c r="D632" s="123" t="s">
        <v>46</v>
      </c>
      <c r="E632" s="123" t="s">
        <v>454</v>
      </c>
      <c r="F632" s="123" t="s">
        <v>81</v>
      </c>
      <c r="G632" s="9">
        <v>0.5</v>
      </c>
      <c r="H632" s="9">
        <v>0.5</v>
      </c>
      <c r="I632" s="9">
        <v>0.5</v>
      </c>
    </row>
    <row r="633" spans="1:9">
      <c r="A633" s="122" t="s">
        <v>35</v>
      </c>
      <c r="B633" s="123"/>
      <c r="C633" s="123" t="s">
        <v>24</v>
      </c>
      <c r="D633" s="123" t="s">
        <v>46</v>
      </c>
      <c r="E633" s="123" t="s">
        <v>454</v>
      </c>
      <c r="F633" s="123" t="s">
        <v>89</v>
      </c>
      <c r="G633" s="9">
        <v>24.1</v>
      </c>
      <c r="H633" s="9">
        <v>24.1</v>
      </c>
      <c r="I633" s="9">
        <v>24.1</v>
      </c>
    </row>
    <row r="634" spans="1:9" ht="63">
      <c r="A634" s="122" t="s">
        <v>336</v>
      </c>
      <c r="B634" s="123"/>
      <c r="C634" s="123" t="s">
        <v>24</v>
      </c>
      <c r="D634" s="123" t="s">
        <v>46</v>
      </c>
      <c r="E634" s="123" t="s">
        <v>455</v>
      </c>
      <c r="F634" s="123"/>
      <c r="G634" s="9">
        <f>G635+G636</f>
        <v>17688.400000000001</v>
      </c>
      <c r="H634" s="9">
        <f>H635+H636</f>
        <v>19331.099999999999</v>
      </c>
      <c r="I634" s="9">
        <f>I635+I636</f>
        <v>18639.099999999999</v>
      </c>
    </row>
    <row r="635" spans="1:9" ht="31.5">
      <c r="A635" s="122" t="s">
        <v>44</v>
      </c>
      <c r="B635" s="123"/>
      <c r="C635" s="123" t="s">
        <v>24</v>
      </c>
      <c r="D635" s="123" t="s">
        <v>46</v>
      </c>
      <c r="E635" s="123" t="s">
        <v>455</v>
      </c>
      <c r="F635" s="123" t="s">
        <v>81</v>
      </c>
      <c r="G635" s="9">
        <v>1040.7</v>
      </c>
      <c r="H635" s="9">
        <v>1089</v>
      </c>
      <c r="I635" s="9">
        <v>1065.3</v>
      </c>
    </row>
    <row r="636" spans="1:9">
      <c r="A636" s="122" t="s">
        <v>35</v>
      </c>
      <c r="B636" s="123"/>
      <c r="C636" s="123" t="s">
        <v>24</v>
      </c>
      <c r="D636" s="123" t="s">
        <v>46</v>
      </c>
      <c r="E636" s="123" t="s">
        <v>455</v>
      </c>
      <c r="F636" s="123" t="s">
        <v>89</v>
      </c>
      <c r="G636" s="9">
        <v>16647.7</v>
      </c>
      <c r="H636" s="9">
        <v>18242.099999999999</v>
      </c>
      <c r="I636" s="9">
        <v>17573.8</v>
      </c>
    </row>
    <row r="637" spans="1:9" ht="31.5">
      <c r="A637" s="122" t="s">
        <v>922</v>
      </c>
      <c r="B637" s="123"/>
      <c r="C637" s="123" t="s">
        <v>24</v>
      </c>
      <c r="D637" s="123" t="s">
        <v>46</v>
      </c>
      <c r="E637" s="123" t="s">
        <v>456</v>
      </c>
      <c r="F637" s="123"/>
      <c r="G637" s="9">
        <f>G638+G639</f>
        <v>237214.3</v>
      </c>
      <c r="H637" s="9">
        <f>H638+H639</f>
        <v>247898.1</v>
      </c>
      <c r="I637" s="9">
        <f>I638+I639</f>
        <v>261472.1</v>
      </c>
    </row>
    <row r="638" spans="1:9" ht="31.5">
      <c r="A638" s="122" t="s">
        <v>44</v>
      </c>
      <c r="B638" s="123"/>
      <c r="C638" s="123" t="s">
        <v>24</v>
      </c>
      <c r="D638" s="123" t="s">
        <v>46</v>
      </c>
      <c r="E638" s="123" t="s">
        <v>456</v>
      </c>
      <c r="F638" s="123" t="s">
        <v>81</v>
      </c>
      <c r="G638" s="9">
        <v>3521.4</v>
      </c>
      <c r="H638" s="9">
        <v>3680</v>
      </c>
      <c r="I638" s="9">
        <v>3881.4</v>
      </c>
    </row>
    <row r="639" spans="1:9">
      <c r="A639" s="122" t="s">
        <v>35</v>
      </c>
      <c r="B639" s="123"/>
      <c r="C639" s="123" t="s">
        <v>24</v>
      </c>
      <c r="D639" s="123" t="s">
        <v>46</v>
      </c>
      <c r="E639" s="123" t="s">
        <v>456</v>
      </c>
      <c r="F639" s="123" t="s">
        <v>89</v>
      </c>
      <c r="G639" s="9">
        <v>233692.9</v>
      </c>
      <c r="H639" s="9">
        <v>244218.1</v>
      </c>
      <c r="I639" s="9">
        <v>257590.7</v>
      </c>
    </row>
    <row r="640" spans="1:9" ht="47.25">
      <c r="A640" s="122" t="s">
        <v>1006</v>
      </c>
      <c r="B640" s="123"/>
      <c r="C640" s="123" t="s">
        <v>24</v>
      </c>
      <c r="D640" s="123" t="s">
        <v>46</v>
      </c>
      <c r="E640" s="123" t="s">
        <v>457</v>
      </c>
      <c r="F640" s="123"/>
      <c r="G640" s="9">
        <f>G641+G642</f>
        <v>2390.6</v>
      </c>
      <c r="H640" s="9">
        <f>H641+H642</f>
        <v>2714.7999999999997</v>
      </c>
      <c r="I640" s="9">
        <f>I641+I642</f>
        <v>3050.9</v>
      </c>
    </row>
    <row r="641" spans="1:9" ht="31.5">
      <c r="A641" s="122" t="s">
        <v>44</v>
      </c>
      <c r="B641" s="123"/>
      <c r="C641" s="123" t="s">
        <v>24</v>
      </c>
      <c r="D641" s="123" t="s">
        <v>46</v>
      </c>
      <c r="E641" s="123" t="s">
        <v>457</v>
      </c>
      <c r="F641" s="123" t="s">
        <v>81</v>
      </c>
      <c r="G641" s="9">
        <v>38</v>
      </c>
      <c r="H641" s="9">
        <v>43.2</v>
      </c>
      <c r="I641" s="9">
        <v>48.5</v>
      </c>
    </row>
    <row r="642" spans="1:9">
      <c r="A642" s="122" t="s">
        <v>35</v>
      </c>
      <c r="B642" s="123"/>
      <c r="C642" s="123" t="s">
        <v>24</v>
      </c>
      <c r="D642" s="123" t="s">
        <v>46</v>
      </c>
      <c r="E642" s="123" t="s">
        <v>457</v>
      </c>
      <c r="F642" s="123" t="s">
        <v>89</v>
      </c>
      <c r="G642" s="9">
        <v>2352.6</v>
      </c>
      <c r="H642" s="9">
        <v>2671.6</v>
      </c>
      <c r="I642" s="9">
        <v>3002.4</v>
      </c>
    </row>
    <row r="643" spans="1:9" ht="63">
      <c r="A643" s="122" t="s">
        <v>339</v>
      </c>
      <c r="B643" s="123"/>
      <c r="C643" s="123" t="s">
        <v>24</v>
      </c>
      <c r="D643" s="123" t="s">
        <v>46</v>
      </c>
      <c r="E643" s="123" t="s">
        <v>458</v>
      </c>
      <c r="F643" s="123"/>
      <c r="G643" s="9">
        <f>G644+G645</f>
        <v>2331.8999999999996</v>
      </c>
      <c r="H643" s="9">
        <f>H644+H645</f>
        <v>2331.8999999999996</v>
      </c>
      <c r="I643" s="9">
        <f>I644+I645</f>
        <v>2331.8999999999996</v>
      </c>
    </row>
    <row r="644" spans="1:9" ht="31.5">
      <c r="A644" s="122" t="s">
        <v>44</v>
      </c>
      <c r="B644" s="123"/>
      <c r="C644" s="123" t="s">
        <v>24</v>
      </c>
      <c r="D644" s="123" t="s">
        <v>46</v>
      </c>
      <c r="E644" s="123" t="s">
        <v>458</v>
      </c>
      <c r="F644" s="123" t="s">
        <v>81</v>
      </c>
      <c r="G644" s="9">
        <v>41.2</v>
      </c>
      <c r="H644" s="9">
        <v>41.2</v>
      </c>
      <c r="I644" s="9">
        <v>41.2</v>
      </c>
    </row>
    <row r="645" spans="1:9">
      <c r="A645" s="122" t="s">
        <v>35</v>
      </c>
      <c r="B645" s="123"/>
      <c r="C645" s="123" t="s">
        <v>24</v>
      </c>
      <c r="D645" s="123" t="s">
        <v>46</v>
      </c>
      <c r="E645" s="123" t="s">
        <v>458</v>
      </c>
      <c r="F645" s="123" t="s">
        <v>89</v>
      </c>
      <c r="G645" s="9">
        <v>2290.6999999999998</v>
      </c>
      <c r="H645" s="9">
        <v>2290.6999999999998</v>
      </c>
      <c r="I645" s="9">
        <v>2290.6999999999998</v>
      </c>
    </row>
    <row r="646" spans="1:9">
      <c r="A646" s="122" t="s">
        <v>340</v>
      </c>
      <c r="B646" s="123"/>
      <c r="C646" s="123" t="s">
        <v>24</v>
      </c>
      <c r="D646" s="123" t="s">
        <v>46</v>
      </c>
      <c r="E646" s="123" t="s">
        <v>459</v>
      </c>
      <c r="F646" s="123"/>
      <c r="G646" s="9">
        <f>G647+G648</f>
        <v>0.6</v>
      </c>
      <c r="H646" s="9">
        <f>H647+H648</f>
        <v>0.6</v>
      </c>
      <c r="I646" s="9">
        <f>I647+I648</f>
        <v>0.6</v>
      </c>
    </row>
    <row r="647" spans="1:9" ht="31.5" hidden="1">
      <c r="A647" s="122" t="s">
        <v>44</v>
      </c>
      <c r="B647" s="123"/>
      <c r="C647" s="123" t="s">
        <v>24</v>
      </c>
      <c r="D647" s="123" t="s">
        <v>46</v>
      </c>
      <c r="E647" s="123" t="s">
        <v>459</v>
      </c>
      <c r="F647" s="123" t="s">
        <v>81</v>
      </c>
      <c r="G647" s="9"/>
      <c r="H647" s="9"/>
      <c r="I647" s="9"/>
    </row>
    <row r="648" spans="1:9">
      <c r="A648" s="122" t="s">
        <v>35</v>
      </c>
      <c r="B648" s="123"/>
      <c r="C648" s="123" t="s">
        <v>24</v>
      </c>
      <c r="D648" s="123" t="s">
        <v>46</v>
      </c>
      <c r="E648" s="123" t="s">
        <v>459</v>
      </c>
      <c r="F648" s="123" t="s">
        <v>89</v>
      </c>
      <c r="G648" s="9">
        <v>0.6</v>
      </c>
      <c r="H648" s="9">
        <v>0.6</v>
      </c>
      <c r="I648" s="9">
        <v>0.6</v>
      </c>
    </row>
    <row r="649" spans="1:9" ht="78.75">
      <c r="A649" s="122" t="s">
        <v>754</v>
      </c>
      <c r="B649" s="123"/>
      <c r="C649" s="123" t="s">
        <v>24</v>
      </c>
      <c r="D649" s="123" t="s">
        <v>46</v>
      </c>
      <c r="E649" s="123" t="s">
        <v>460</v>
      </c>
      <c r="F649" s="123"/>
      <c r="G649" s="9">
        <f>G650+G651</f>
        <v>18910.2</v>
      </c>
      <c r="H649" s="9">
        <f>H650+H651</f>
        <v>19665.400000000001</v>
      </c>
      <c r="I649" s="9">
        <f>I650+I651</f>
        <v>20450.8</v>
      </c>
    </row>
    <row r="650" spans="1:9" ht="31.5">
      <c r="A650" s="122" t="s">
        <v>44</v>
      </c>
      <c r="B650" s="123"/>
      <c r="C650" s="123" t="s">
        <v>24</v>
      </c>
      <c r="D650" s="123" t="s">
        <v>46</v>
      </c>
      <c r="E650" s="123" t="s">
        <v>460</v>
      </c>
      <c r="F650" s="123" t="s">
        <v>81</v>
      </c>
      <c r="G650" s="9">
        <v>212.2</v>
      </c>
      <c r="H650" s="9">
        <v>219.5</v>
      </c>
      <c r="I650" s="9">
        <v>227.1</v>
      </c>
    </row>
    <row r="651" spans="1:9">
      <c r="A651" s="122" t="s">
        <v>35</v>
      </c>
      <c r="B651" s="123"/>
      <c r="C651" s="123" t="s">
        <v>24</v>
      </c>
      <c r="D651" s="123" t="s">
        <v>46</v>
      </c>
      <c r="E651" s="123" t="s">
        <v>460</v>
      </c>
      <c r="F651" s="123" t="s">
        <v>89</v>
      </c>
      <c r="G651" s="9">
        <v>18698</v>
      </c>
      <c r="H651" s="9">
        <v>19445.900000000001</v>
      </c>
      <c r="I651" s="9">
        <v>20223.7</v>
      </c>
    </row>
    <row r="652" spans="1:9" ht="47.25">
      <c r="A652" s="122" t="s">
        <v>337</v>
      </c>
      <c r="B652" s="123"/>
      <c r="C652" s="123" t="s">
        <v>24</v>
      </c>
      <c r="D652" s="123" t="s">
        <v>46</v>
      </c>
      <c r="E652" s="123" t="s">
        <v>461</v>
      </c>
      <c r="F652" s="123"/>
      <c r="G652" s="9">
        <f>G653+G654</f>
        <v>16902.599999999999</v>
      </c>
      <c r="H652" s="9">
        <f>H653+H654</f>
        <v>17578.8</v>
      </c>
      <c r="I652" s="9">
        <f>I653+I654</f>
        <v>18282</v>
      </c>
    </row>
    <row r="653" spans="1:9" ht="31.5">
      <c r="A653" s="122" t="s">
        <v>44</v>
      </c>
      <c r="B653" s="123"/>
      <c r="C653" s="123" t="s">
        <v>24</v>
      </c>
      <c r="D653" s="123" t="s">
        <v>46</v>
      </c>
      <c r="E653" s="123" t="s">
        <v>461</v>
      </c>
      <c r="F653" s="123" t="s">
        <v>81</v>
      </c>
      <c r="G653" s="9">
        <v>249.8</v>
      </c>
      <c r="H653" s="9">
        <v>259.8</v>
      </c>
      <c r="I653" s="9">
        <v>270.2</v>
      </c>
    </row>
    <row r="654" spans="1:9">
      <c r="A654" s="122" t="s">
        <v>35</v>
      </c>
      <c r="B654" s="123"/>
      <c r="C654" s="123" t="s">
        <v>24</v>
      </c>
      <c r="D654" s="123" t="s">
        <v>46</v>
      </c>
      <c r="E654" s="123" t="s">
        <v>461</v>
      </c>
      <c r="F654" s="123" t="s">
        <v>89</v>
      </c>
      <c r="G654" s="9">
        <v>16652.8</v>
      </c>
      <c r="H654" s="9">
        <v>17319</v>
      </c>
      <c r="I654" s="9">
        <v>18011.8</v>
      </c>
    </row>
    <row r="655" spans="1:9" ht="31.5">
      <c r="A655" s="122" t="s">
        <v>338</v>
      </c>
      <c r="B655" s="123"/>
      <c r="C655" s="123" t="s">
        <v>24</v>
      </c>
      <c r="D655" s="123" t="s">
        <v>46</v>
      </c>
      <c r="E655" s="123" t="s">
        <v>462</v>
      </c>
      <c r="F655" s="123"/>
      <c r="G655" s="9">
        <f>G656+G657</f>
        <v>100852.3</v>
      </c>
      <c r="H655" s="9">
        <f>H656+H657</f>
        <v>100842</v>
      </c>
      <c r="I655" s="9">
        <f>I656+I657</f>
        <v>100842</v>
      </c>
    </row>
    <row r="656" spans="1:9" ht="31.5">
      <c r="A656" s="122" t="s">
        <v>44</v>
      </c>
      <c r="B656" s="123"/>
      <c r="C656" s="123" t="s">
        <v>24</v>
      </c>
      <c r="D656" s="123" t="s">
        <v>46</v>
      </c>
      <c r="E656" s="123" t="s">
        <v>462</v>
      </c>
      <c r="F656" s="123" t="s">
        <v>81</v>
      </c>
      <c r="G656" s="9">
        <v>2072.1999999999998</v>
      </c>
      <c r="H656" s="9">
        <v>2072</v>
      </c>
      <c r="I656" s="9">
        <v>2072</v>
      </c>
    </row>
    <row r="657" spans="1:9">
      <c r="A657" s="122" t="s">
        <v>35</v>
      </c>
      <c r="B657" s="123"/>
      <c r="C657" s="123" t="s">
        <v>24</v>
      </c>
      <c r="D657" s="123" t="s">
        <v>46</v>
      </c>
      <c r="E657" s="123" t="s">
        <v>462</v>
      </c>
      <c r="F657" s="123" t="s">
        <v>89</v>
      </c>
      <c r="G657" s="9">
        <v>98780.1</v>
      </c>
      <c r="H657" s="9">
        <v>98770</v>
      </c>
      <c r="I657" s="9">
        <v>98770</v>
      </c>
    </row>
    <row r="658" spans="1:9" ht="31.5">
      <c r="A658" s="122" t="s">
        <v>438</v>
      </c>
      <c r="B658" s="123"/>
      <c r="C658" s="123" t="s">
        <v>24</v>
      </c>
      <c r="D658" s="123" t="s">
        <v>46</v>
      </c>
      <c r="E658" s="123" t="s">
        <v>463</v>
      </c>
      <c r="F658" s="123"/>
      <c r="G658" s="9">
        <f>SUM(G659:G660)</f>
        <v>17904</v>
      </c>
      <c r="H658" s="9">
        <f>SUM(H659:H660)</f>
        <v>17911.5</v>
      </c>
      <c r="I658" s="9">
        <f>SUM(I659:I660)</f>
        <v>17792.3</v>
      </c>
    </row>
    <row r="659" spans="1:9" ht="31.5" hidden="1">
      <c r="A659" s="122" t="s">
        <v>44</v>
      </c>
      <c r="B659" s="123"/>
      <c r="C659" s="123" t="s">
        <v>24</v>
      </c>
      <c r="D659" s="123" t="s">
        <v>46</v>
      </c>
      <c r="E659" s="123" t="s">
        <v>379</v>
      </c>
      <c r="F659" s="123" t="s">
        <v>81</v>
      </c>
      <c r="G659" s="9"/>
      <c r="H659" s="9"/>
      <c r="I659" s="9"/>
    </row>
    <row r="660" spans="1:9">
      <c r="A660" s="122" t="s">
        <v>35</v>
      </c>
      <c r="B660" s="123"/>
      <c r="C660" s="123" t="s">
        <v>24</v>
      </c>
      <c r="D660" s="123" t="s">
        <v>46</v>
      </c>
      <c r="E660" s="123" t="s">
        <v>463</v>
      </c>
      <c r="F660" s="123" t="s">
        <v>89</v>
      </c>
      <c r="G660" s="9">
        <v>17904</v>
      </c>
      <c r="H660" s="9">
        <v>17911.5</v>
      </c>
      <c r="I660" s="9">
        <v>17792.3</v>
      </c>
    </row>
    <row r="661" spans="1:9" ht="31.5">
      <c r="A661" s="122" t="s">
        <v>528</v>
      </c>
      <c r="B661" s="123"/>
      <c r="C661" s="123" t="s">
        <v>24</v>
      </c>
      <c r="D661" s="123" t="s">
        <v>46</v>
      </c>
      <c r="E661" s="31" t="s">
        <v>13</v>
      </c>
      <c r="F661" s="31"/>
      <c r="G661" s="9">
        <f>G662+G678+G683</f>
        <v>7534.9</v>
      </c>
      <c r="H661" s="9">
        <f t="shared" ref="H661:I661" si="154">H662+H678+H683</f>
        <v>7001.0999999999995</v>
      </c>
      <c r="I661" s="9">
        <f t="shared" si="154"/>
        <v>7001.0999999999995</v>
      </c>
    </row>
    <row r="662" spans="1:9" ht="31.5">
      <c r="A662" s="122" t="s">
        <v>72</v>
      </c>
      <c r="B662" s="123"/>
      <c r="C662" s="123" t="s">
        <v>24</v>
      </c>
      <c r="D662" s="123" t="s">
        <v>46</v>
      </c>
      <c r="E662" s="31" t="s">
        <v>14</v>
      </c>
      <c r="F662" s="31"/>
      <c r="G662" s="9">
        <f>G663</f>
        <v>6988.0999999999995</v>
      </c>
      <c r="H662" s="9">
        <f>H663</f>
        <v>6986.0999999999995</v>
      </c>
      <c r="I662" s="9">
        <f>I663</f>
        <v>6986.0999999999995</v>
      </c>
    </row>
    <row r="663" spans="1:9">
      <c r="A663" s="122" t="s">
        <v>28</v>
      </c>
      <c r="B663" s="123"/>
      <c r="C663" s="123" t="s">
        <v>24</v>
      </c>
      <c r="D663" s="123" t="s">
        <v>46</v>
      </c>
      <c r="E663" s="31" t="s">
        <v>29</v>
      </c>
      <c r="F663" s="31"/>
      <c r="G663" s="9">
        <f>SUM(G664+G675)</f>
        <v>6988.0999999999995</v>
      </c>
      <c r="H663" s="9">
        <f t="shared" ref="H663:I663" si="155">SUM(H664+H675)</f>
        <v>6986.0999999999995</v>
      </c>
      <c r="I663" s="9">
        <f t="shared" si="155"/>
        <v>6986.0999999999995</v>
      </c>
    </row>
    <row r="664" spans="1:9" ht="18.75" customHeight="1">
      <c r="A664" s="122" t="s">
        <v>47</v>
      </c>
      <c r="B664" s="123"/>
      <c r="C664" s="123" t="s">
        <v>24</v>
      </c>
      <c r="D664" s="123" t="s">
        <v>46</v>
      </c>
      <c r="E664" s="31" t="s">
        <v>48</v>
      </c>
      <c r="F664" s="31"/>
      <c r="G664" s="9">
        <f>G665+G667+G669+G671+G673</f>
        <v>5826.0999999999995</v>
      </c>
      <c r="H664" s="9">
        <f t="shared" ref="H664:I664" si="156">H665+H667+H669+H671+H673</f>
        <v>5826.0999999999995</v>
      </c>
      <c r="I664" s="9">
        <f t="shared" si="156"/>
        <v>5826.0999999999995</v>
      </c>
    </row>
    <row r="665" spans="1:9">
      <c r="A665" s="122" t="s">
        <v>49</v>
      </c>
      <c r="B665" s="123"/>
      <c r="C665" s="123" t="s">
        <v>24</v>
      </c>
      <c r="D665" s="123" t="s">
        <v>46</v>
      </c>
      <c r="E665" s="31" t="s">
        <v>50</v>
      </c>
      <c r="F665" s="31"/>
      <c r="G665" s="9">
        <f>G666</f>
        <v>2600</v>
      </c>
      <c r="H665" s="9">
        <f>H666</f>
        <v>2519.6999999999998</v>
      </c>
      <c r="I665" s="9">
        <f>I666</f>
        <v>2436.1</v>
      </c>
    </row>
    <row r="666" spans="1:9">
      <c r="A666" s="122" t="s">
        <v>35</v>
      </c>
      <c r="B666" s="123"/>
      <c r="C666" s="123" t="s">
        <v>24</v>
      </c>
      <c r="D666" s="123" t="s">
        <v>46</v>
      </c>
      <c r="E666" s="31" t="s">
        <v>50</v>
      </c>
      <c r="F666" s="31">
        <v>300</v>
      </c>
      <c r="G666" s="9">
        <v>2600</v>
      </c>
      <c r="H666" s="9">
        <v>2519.6999999999998</v>
      </c>
      <c r="I666" s="9">
        <v>2436.1</v>
      </c>
    </row>
    <row r="667" spans="1:9" ht="31.5">
      <c r="A667" s="122" t="s">
        <v>51</v>
      </c>
      <c r="B667" s="123"/>
      <c r="C667" s="123" t="s">
        <v>24</v>
      </c>
      <c r="D667" s="123" t="s">
        <v>46</v>
      </c>
      <c r="E667" s="31" t="s">
        <v>52</v>
      </c>
      <c r="F667" s="31"/>
      <c r="G667" s="9">
        <f>G668</f>
        <v>2008.9</v>
      </c>
      <c r="H667" s="9">
        <f>H668</f>
        <v>2089.1999999999998</v>
      </c>
      <c r="I667" s="9">
        <f>I668</f>
        <v>2172.8000000000002</v>
      </c>
    </row>
    <row r="668" spans="1:9">
      <c r="A668" s="122" t="s">
        <v>35</v>
      </c>
      <c r="B668" s="123"/>
      <c r="C668" s="123" t="s">
        <v>24</v>
      </c>
      <c r="D668" s="123" t="s">
        <v>46</v>
      </c>
      <c r="E668" s="31" t="s">
        <v>52</v>
      </c>
      <c r="F668" s="31">
        <v>300</v>
      </c>
      <c r="G668" s="9">
        <v>2008.9</v>
      </c>
      <c r="H668" s="9">
        <v>2089.1999999999998</v>
      </c>
      <c r="I668" s="9">
        <v>2172.8000000000002</v>
      </c>
    </row>
    <row r="669" spans="1:9" ht="29.25" customHeight="1">
      <c r="A669" s="122" t="s">
        <v>392</v>
      </c>
      <c r="B669" s="4"/>
      <c r="C669" s="123" t="s">
        <v>24</v>
      </c>
      <c r="D669" s="123" t="s">
        <v>46</v>
      </c>
      <c r="E669" s="4" t="s">
        <v>393</v>
      </c>
      <c r="F669" s="4"/>
      <c r="G669" s="7">
        <f>SUM(G670)</f>
        <v>850</v>
      </c>
      <c r="H669" s="7">
        <f>SUM(H670)</f>
        <v>850</v>
      </c>
      <c r="I669" s="7">
        <f>SUM(I670)</f>
        <v>850</v>
      </c>
    </row>
    <row r="670" spans="1:9" ht="15" customHeight="1">
      <c r="A670" s="122" t="s">
        <v>35</v>
      </c>
      <c r="B670" s="4"/>
      <c r="C670" s="123" t="s">
        <v>24</v>
      </c>
      <c r="D670" s="123" t="s">
        <v>46</v>
      </c>
      <c r="E670" s="4" t="s">
        <v>393</v>
      </c>
      <c r="F670" s="4" t="s">
        <v>89</v>
      </c>
      <c r="G670" s="7">
        <v>850</v>
      </c>
      <c r="H670" s="7">
        <v>850</v>
      </c>
      <c r="I670" s="7">
        <v>850</v>
      </c>
    </row>
    <row r="671" spans="1:9" ht="15" hidden="1" customHeight="1">
      <c r="A671" s="122" t="s">
        <v>715</v>
      </c>
      <c r="B671" s="4"/>
      <c r="C671" s="123" t="s">
        <v>24</v>
      </c>
      <c r="D671" s="123" t="s">
        <v>46</v>
      </c>
      <c r="E671" s="4" t="s">
        <v>714</v>
      </c>
      <c r="F671" s="4"/>
      <c r="G671" s="7">
        <f>SUM(G672)</f>
        <v>0</v>
      </c>
      <c r="H671" s="7"/>
      <c r="I671" s="7"/>
    </row>
    <row r="672" spans="1:9" ht="15" hidden="1" customHeight="1">
      <c r="A672" s="122" t="s">
        <v>35</v>
      </c>
      <c r="B672" s="4"/>
      <c r="C672" s="123" t="s">
        <v>24</v>
      </c>
      <c r="D672" s="123" t="s">
        <v>46</v>
      </c>
      <c r="E672" s="4" t="s">
        <v>714</v>
      </c>
      <c r="F672" s="4" t="s">
        <v>89</v>
      </c>
      <c r="G672" s="7">
        <v>0</v>
      </c>
      <c r="H672" s="7"/>
      <c r="I672" s="7"/>
    </row>
    <row r="673" spans="1:9" ht="47.25">
      <c r="A673" s="122" t="s">
        <v>952</v>
      </c>
      <c r="B673" s="4"/>
      <c r="C673" s="123" t="s">
        <v>24</v>
      </c>
      <c r="D673" s="123" t="s">
        <v>46</v>
      </c>
      <c r="E673" s="4" t="s">
        <v>951</v>
      </c>
      <c r="F673" s="4"/>
      <c r="G673" s="7">
        <f>SUM(G674)</f>
        <v>367.2</v>
      </c>
      <c r="H673" s="7">
        <f t="shared" ref="H673:I673" si="157">SUM(H674)</f>
        <v>367.2</v>
      </c>
      <c r="I673" s="7">
        <f t="shared" si="157"/>
        <v>367.2</v>
      </c>
    </row>
    <row r="674" spans="1:9" ht="15" customHeight="1">
      <c r="A674" s="122" t="s">
        <v>44</v>
      </c>
      <c r="B674" s="4"/>
      <c r="C674" s="123" t="s">
        <v>24</v>
      </c>
      <c r="D674" s="123" t="s">
        <v>46</v>
      </c>
      <c r="E674" s="4" t="s">
        <v>951</v>
      </c>
      <c r="F674" s="4" t="s">
        <v>81</v>
      </c>
      <c r="G674" s="7">
        <v>367.2</v>
      </c>
      <c r="H674" s="7">
        <v>367.2</v>
      </c>
      <c r="I674" s="7">
        <v>367.2</v>
      </c>
    </row>
    <row r="675" spans="1:9">
      <c r="A675" s="122" t="s">
        <v>53</v>
      </c>
      <c r="B675" s="123"/>
      <c r="C675" s="123" t="s">
        <v>24</v>
      </c>
      <c r="D675" s="123" t="s">
        <v>46</v>
      </c>
      <c r="E675" s="31" t="s">
        <v>54</v>
      </c>
      <c r="F675" s="31"/>
      <c r="G675" s="9">
        <f>G676+G677</f>
        <v>1162</v>
      </c>
      <c r="H675" s="9">
        <f>H676+H677</f>
        <v>1160</v>
      </c>
      <c r="I675" s="9">
        <f>I676+I677</f>
        <v>1160</v>
      </c>
    </row>
    <row r="676" spans="1:9" ht="31.5">
      <c r="A676" s="122" t="s">
        <v>44</v>
      </c>
      <c r="B676" s="123"/>
      <c r="C676" s="123" t="s">
        <v>24</v>
      </c>
      <c r="D676" s="123" t="s">
        <v>46</v>
      </c>
      <c r="E676" s="31" t="s">
        <v>54</v>
      </c>
      <c r="F676" s="31">
        <v>200</v>
      </c>
      <c r="G676" s="9">
        <v>478</v>
      </c>
      <c r="H676" s="9">
        <v>476</v>
      </c>
      <c r="I676" s="9">
        <v>476</v>
      </c>
    </row>
    <row r="677" spans="1:9">
      <c r="A677" s="122" t="s">
        <v>35</v>
      </c>
      <c r="B677" s="123"/>
      <c r="C677" s="123" t="s">
        <v>24</v>
      </c>
      <c r="D677" s="123" t="s">
        <v>46</v>
      </c>
      <c r="E677" s="31" t="s">
        <v>54</v>
      </c>
      <c r="F677" s="31">
        <v>300</v>
      </c>
      <c r="G677" s="9">
        <v>684</v>
      </c>
      <c r="H677" s="9">
        <v>684</v>
      </c>
      <c r="I677" s="9">
        <v>684</v>
      </c>
    </row>
    <row r="678" spans="1:9">
      <c r="A678" s="122" t="s">
        <v>73</v>
      </c>
      <c r="B678" s="123"/>
      <c r="C678" s="123" t="s">
        <v>24</v>
      </c>
      <c r="D678" s="123" t="s">
        <v>46</v>
      </c>
      <c r="E678" s="31" t="s">
        <v>55</v>
      </c>
      <c r="F678" s="31"/>
      <c r="G678" s="9">
        <f t="shared" ref="G678:I679" si="158">G679</f>
        <v>57.8</v>
      </c>
      <c r="H678" s="9">
        <f t="shared" si="158"/>
        <v>0</v>
      </c>
      <c r="I678" s="9">
        <f t="shared" si="158"/>
        <v>0</v>
      </c>
    </row>
    <row r="679" spans="1:9" ht="13.5" customHeight="1">
      <c r="A679" s="122" t="s">
        <v>28</v>
      </c>
      <c r="B679" s="123"/>
      <c r="C679" s="123" t="s">
        <v>24</v>
      </c>
      <c r="D679" s="123" t="s">
        <v>46</v>
      </c>
      <c r="E679" s="31" t="s">
        <v>56</v>
      </c>
      <c r="F679" s="31"/>
      <c r="G679" s="9">
        <f t="shared" si="158"/>
        <v>57.8</v>
      </c>
      <c r="H679" s="9">
        <f t="shared" si="158"/>
        <v>0</v>
      </c>
      <c r="I679" s="9">
        <f t="shared" si="158"/>
        <v>0</v>
      </c>
    </row>
    <row r="680" spans="1:9">
      <c r="A680" s="122" t="s">
        <v>30</v>
      </c>
      <c r="B680" s="123"/>
      <c r="C680" s="123" t="s">
        <v>24</v>
      </c>
      <c r="D680" s="123" t="s">
        <v>46</v>
      </c>
      <c r="E680" s="31" t="s">
        <v>57</v>
      </c>
      <c r="F680" s="31"/>
      <c r="G680" s="9">
        <f>G681+G682</f>
        <v>57.8</v>
      </c>
      <c r="H680" s="9">
        <f>H681+H682</f>
        <v>0</v>
      </c>
      <c r="I680" s="9">
        <f>I681+I682</f>
        <v>0</v>
      </c>
    </row>
    <row r="681" spans="1:9" ht="31.5">
      <c r="A681" s="122" t="s">
        <v>44</v>
      </c>
      <c r="B681" s="123"/>
      <c r="C681" s="123" t="s">
        <v>24</v>
      </c>
      <c r="D681" s="123" t="s">
        <v>46</v>
      </c>
      <c r="E681" s="31" t="s">
        <v>57</v>
      </c>
      <c r="F681" s="31">
        <v>200</v>
      </c>
      <c r="G681" s="9">
        <v>57.8</v>
      </c>
      <c r="H681" s="9"/>
      <c r="I681" s="9"/>
    </row>
    <row r="682" spans="1:9" hidden="1">
      <c r="A682" s="122" t="s">
        <v>35</v>
      </c>
      <c r="B682" s="123"/>
      <c r="C682" s="123" t="s">
        <v>24</v>
      </c>
      <c r="D682" s="123" t="s">
        <v>46</v>
      </c>
      <c r="E682" s="31" t="s">
        <v>57</v>
      </c>
      <c r="F682" s="31">
        <v>300</v>
      </c>
      <c r="G682" s="9"/>
      <c r="H682" s="9"/>
      <c r="I682" s="9"/>
    </row>
    <row r="683" spans="1:9">
      <c r="A683" s="122" t="s">
        <v>74</v>
      </c>
      <c r="B683" s="123"/>
      <c r="C683" s="123" t="s">
        <v>24</v>
      </c>
      <c r="D683" s="123" t="s">
        <v>46</v>
      </c>
      <c r="E683" s="31" t="s">
        <v>58</v>
      </c>
      <c r="F683" s="31"/>
      <c r="G683" s="9">
        <f>G688+G684</f>
        <v>489</v>
      </c>
      <c r="H683" s="9">
        <f>H688+H684</f>
        <v>15</v>
      </c>
      <c r="I683" s="9">
        <f>I688+I684</f>
        <v>15</v>
      </c>
    </row>
    <row r="684" spans="1:9">
      <c r="A684" s="122" t="s">
        <v>28</v>
      </c>
      <c r="B684" s="123"/>
      <c r="C684" s="123" t="s">
        <v>24</v>
      </c>
      <c r="D684" s="123" t="s">
        <v>46</v>
      </c>
      <c r="E684" s="31" t="s">
        <v>373</v>
      </c>
      <c r="F684" s="31"/>
      <c r="G684" s="9">
        <f>G685</f>
        <v>489</v>
      </c>
      <c r="H684" s="9">
        <f>H685</f>
        <v>15</v>
      </c>
      <c r="I684" s="9">
        <f>I685</f>
        <v>15</v>
      </c>
    </row>
    <row r="685" spans="1:9">
      <c r="A685" s="122" t="s">
        <v>30</v>
      </c>
      <c r="B685" s="123"/>
      <c r="C685" s="123" t="s">
        <v>24</v>
      </c>
      <c r="D685" s="123" t="s">
        <v>46</v>
      </c>
      <c r="E685" s="31" t="s">
        <v>374</v>
      </c>
      <c r="F685" s="31"/>
      <c r="G685" s="9">
        <f>SUM(G686:G687)</f>
        <v>489</v>
      </c>
      <c r="H685" s="9">
        <f>SUM(H686)</f>
        <v>15</v>
      </c>
      <c r="I685" s="9">
        <f>SUM(I686)</f>
        <v>15</v>
      </c>
    </row>
    <row r="686" spans="1:9" ht="31.5">
      <c r="A686" s="122" t="s">
        <v>44</v>
      </c>
      <c r="B686" s="123"/>
      <c r="C686" s="123" t="s">
        <v>24</v>
      </c>
      <c r="D686" s="123" t="s">
        <v>46</v>
      </c>
      <c r="E686" s="31" t="s">
        <v>374</v>
      </c>
      <c r="F686" s="31">
        <v>200</v>
      </c>
      <c r="G686" s="9">
        <v>15</v>
      </c>
      <c r="H686" s="9">
        <v>15</v>
      </c>
      <c r="I686" s="9">
        <v>15</v>
      </c>
    </row>
    <row r="687" spans="1:9">
      <c r="A687" s="122" t="s">
        <v>19</v>
      </c>
      <c r="B687" s="123"/>
      <c r="C687" s="123" t="s">
        <v>24</v>
      </c>
      <c r="D687" s="123" t="s">
        <v>46</v>
      </c>
      <c r="E687" s="31" t="s">
        <v>374</v>
      </c>
      <c r="F687" s="31">
        <v>800</v>
      </c>
      <c r="G687" s="9">
        <v>474</v>
      </c>
      <c r="H687" s="9"/>
      <c r="I687" s="9"/>
    </row>
    <row r="688" spans="1:9" ht="31.5" hidden="1">
      <c r="A688" s="122" t="s">
        <v>59</v>
      </c>
      <c r="B688" s="123"/>
      <c r="C688" s="123" t="s">
        <v>24</v>
      </c>
      <c r="D688" s="123" t="s">
        <v>46</v>
      </c>
      <c r="E688" s="31" t="s">
        <v>60</v>
      </c>
      <c r="F688" s="31"/>
      <c r="G688" s="9">
        <f>G689</f>
        <v>0</v>
      </c>
      <c r="H688" s="9">
        <f>H689</f>
        <v>0</v>
      </c>
      <c r="I688" s="9">
        <f>I689</f>
        <v>0</v>
      </c>
    </row>
    <row r="689" spans="1:9" hidden="1">
      <c r="A689" s="122" t="s">
        <v>30</v>
      </c>
      <c r="B689" s="123"/>
      <c r="C689" s="123" t="s">
        <v>24</v>
      </c>
      <c r="D689" s="123" t="s">
        <v>46</v>
      </c>
      <c r="E689" s="31" t="s">
        <v>61</v>
      </c>
      <c r="F689" s="31"/>
      <c r="G689" s="9">
        <f>SUM(G690:G691)</f>
        <v>0</v>
      </c>
      <c r="H689" s="9">
        <f>SUM(H690:H691)</f>
        <v>0</v>
      </c>
      <c r="I689" s="9">
        <f>SUM(I690:I691)</f>
        <v>0</v>
      </c>
    </row>
    <row r="690" spans="1:9" ht="31.5" hidden="1">
      <c r="A690" s="122" t="s">
        <v>44</v>
      </c>
      <c r="B690" s="123"/>
      <c r="C690" s="123" t="s">
        <v>24</v>
      </c>
      <c r="D690" s="123" t="s">
        <v>46</v>
      </c>
      <c r="E690" s="31" t="s">
        <v>61</v>
      </c>
      <c r="F690" s="31">
        <v>200</v>
      </c>
      <c r="G690" s="9"/>
      <c r="H690" s="9"/>
      <c r="I690" s="9"/>
    </row>
    <row r="691" spans="1:9" ht="31.5" hidden="1">
      <c r="A691" s="122" t="s">
        <v>62</v>
      </c>
      <c r="B691" s="123"/>
      <c r="C691" s="123" t="s">
        <v>24</v>
      </c>
      <c r="D691" s="123" t="s">
        <v>46</v>
      </c>
      <c r="E691" s="31" t="s">
        <v>61</v>
      </c>
      <c r="F691" s="31">
        <v>600</v>
      </c>
      <c r="G691" s="9"/>
      <c r="H691" s="9"/>
      <c r="I691" s="9"/>
    </row>
    <row r="692" spans="1:9" ht="47.25">
      <c r="A692" s="122" t="s">
        <v>531</v>
      </c>
      <c r="B692" s="123"/>
      <c r="C692" s="123" t="s">
        <v>24</v>
      </c>
      <c r="D692" s="123" t="s">
        <v>46</v>
      </c>
      <c r="E692" s="31" t="s">
        <v>63</v>
      </c>
      <c r="F692" s="31"/>
      <c r="G692" s="9">
        <f>G693</f>
        <v>3850</v>
      </c>
      <c r="H692" s="9">
        <f>H693</f>
        <v>3850</v>
      </c>
      <c r="I692" s="9">
        <f>I693</f>
        <v>3850</v>
      </c>
    </row>
    <row r="693" spans="1:9">
      <c r="A693" s="122" t="s">
        <v>28</v>
      </c>
      <c r="B693" s="123"/>
      <c r="C693" s="123" t="s">
        <v>24</v>
      </c>
      <c r="D693" s="123" t="s">
        <v>46</v>
      </c>
      <c r="E693" s="31" t="s">
        <v>64</v>
      </c>
      <c r="F693" s="31"/>
      <c r="G693" s="9">
        <f>SUM(G694)</f>
        <v>3850</v>
      </c>
      <c r="H693" s="9">
        <f>SUM(H694)</f>
        <v>3850</v>
      </c>
      <c r="I693" s="9">
        <f>SUM(I694)</f>
        <v>3850</v>
      </c>
    </row>
    <row r="694" spans="1:9" ht="31.5">
      <c r="A694" s="122" t="s">
        <v>65</v>
      </c>
      <c r="B694" s="123"/>
      <c r="C694" s="123" t="s">
        <v>24</v>
      </c>
      <c r="D694" s="123" t="s">
        <v>46</v>
      </c>
      <c r="E694" s="31" t="s">
        <v>66</v>
      </c>
      <c r="F694" s="31"/>
      <c r="G694" s="9">
        <f>G695</f>
        <v>3850</v>
      </c>
      <c r="H694" s="9">
        <f>H695</f>
        <v>3850</v>
      </c>
      <c r="I694" s="9">
        <f>I695</f>
        <v>3850</v>
      </c>
    </row>
    <row r="695" spans="1:9" ht="31.5">
      <c r="A695" s="122" t="s">
        <v>44</v>
      </c>
      <c r="B695" s="123"/>
      <c r="C695" s="123" t="s">
        <v>24</v>
      </c>
      <c r="D695" s="123" t="s">
        <v>46</v>
      </c>
      <c r="E695" s="31" t="s">
        <v>66</v>
      </c>
      <c r="F695" s="31">
        <v>200</v>
      </c>
      <c r="G695" s="9">
        <v>3850</v>
      </c>
      <c r="H695" s="9">
        <v>3850</v>
      </c>
      <c r="I695" s="9">
        <v>3850</v>
      </c>
    </row>
    <row r="696" spans="1:9" ht="31.5">
      <c r="A696" s="122" t="s">
        <v>527</v>
      </c>
      <c r="B696" s="123"/>
      <c r="C696" s="123" t="s">
        <v>24</v>
      </c>
      <c r="D696" s="123" t="s">
        <v>46</v>
      </c>
      <c r="E696" s="31" t="s">
        <v>380</v>
      </c>
      <c r="F696" s="31"/>
      <c r="G696" s="9">
        <f t="shared" ref="G696:I699" si="159">SUM(G697)</f>
        <v>5000</v>
      </c>
      <c r="H696" s="9">
        <f t="shared" si="159"/>
        <v>5000</v>
      </c>
      <c r="I696" s="9">
        <f t="shared" si="159"/>
        <v>5000</v>
      </c>
    </row>
    <row r="697" spans="1:9">
      <c r="A697" s="122" t="s">
        <v>28</v>
      </c>
      <c r="B697" s="123"/>
      <c r="C697" s="123" t="s">
        <v>24</v>
      </c>
      <c r="D697" s="123" t="s">
        <v>46</v>
      </c>
      <c r="E697" s="31" t="s">
        <v>381</v>
      </c>
      <c r="F697" s="31"/>
      <c r="G697" s="9">
        <f t="shared" si="159"/>
        <v>5000</v>
      </c>
      <c r="H697" s="9">
        <f t="shared" si="159"/>
        <v>5000</v>
      </c>
      <c r="I697" s="9">
        <f t="shared" si="159"/>
        <v>5000</v>
      </c>
    </row>
    <row r="698" spans="1:9">
      <c r="A698" s="122" t="s">
        <v>47</v>
      </c>
      <c r="B698" s="123"/>
      <c r="C698" s="123" t="s">
        <v>24</v>
      </c>
      <c r="D698" s="123" t="s">
        <v>46</v>
      </c>
      <c r="E698" s="31" t="s">
        <v>382</v>
      </c>
      <c r="F698" s="31"/>
      <c r="G698" s="9">
        <f t="shared" si="159"/>
        <v>5000</v>
      </c>
      <c r="H698" s="9">
        <f t="shared" si="159"/>
        <v>5000</v>
      </c>
      <c r="I698" s="9">
        <f t="shared" si="159"/>
        <v>5000</v>
      </c>
    </row>
    <row r="699" spans="1:9" ht="47.25">
      <c r="A699" s="122" t="s">
        <v>795</v>
      </c>
      <c r="B699" s="123"/>
      <c r="C699" s="123" t="s">
        <v>24</v>
      </c>
      <c r="D699" s="123" t="s">
        <v>46</v>
      </c>
      <c r="E699" s="31" t="s">
        <v>383</v>
      </c>
      <c r="F699" s="31"/>
      <c r="G699" s="9">
        <f t="shared" si="159"/>
        <v>5000</v>
      </c>
      <c r="H699" s="9">
        <f t="shared" si="159"/>
        <v>5000</v>
      </c>
      <c r="I699" s="9">
        <f t="shared" si="159"/>
        <v>5000</v>
      </c>
    </row>
    <row r="700" spans="1:9">
      <c r="A700" s="122" t="s">
        <v>35</v>
      </c>
      <c r="B700" s="123"/>
      <c r="C700" s="123" t="s">
        <v>24</v>
      </c>
      <c r="D700" s="123" t="s">
        <v>46</v>
      </c>
      <c r="E700" s="31" t="s">
        <v>383</v>
      </c>
      <c r="F700" s="31">
        <v>300</v>
      </c>
      <c r="G700" s="9">
        <v>5000</v>
      </c>
      <c r="H700" s="9">
        <v>5000</v>
      </c>
      <c r="I700" s="9">
        <v>5000</v>
      </c>
    </row>
    <row r="701" spans="1:9" ht="31.5">
      <c r="A701" s="122" t="s">
        <v>658</v>
      </c>
      <c r="B701" s="39"/>
      <c r="C701" s="123" t="s">
        <v>24</v>
      </c>
      <c r="D701" s="123" t="s">
        <v>46</v>
      </c>
      <c r="E701" s="31" t="s">
        <v>416</v>
      </c>
      <c r="F701" s="31"/>
      <c r="G701" s="9">
        <f t="shared" ref="G701:I703" si="160">G702</f>
        <v>524</v>
      </c>
      <c r="H701" s="9">
        <f t="shared" si="160"/>
        <v>524</v>
      </c>
      <c r="I701" s="9">
        <f t="shared" si="160"/>
        <v>524</v>
      </c>
    </row>
    <row r="702" spans="1:9" ht="31.5">
      <c r="A702" s="122" t="s">
        <v>59</v>
      </c>
      <c r="B702" s="39"/>
      <c r="C702" s="123" t="s">
        <v>24</v>
      </c>
      <c r="D702" s="123" t="s">
        <v>46</v>
      </c>
      <c r="E702" s="31" t="s">
        <v>417</v>
      </c>
      <c r="F702" s="31"/>
      <c r="G702" s="9">
        <f>G703</f>
        <v>524</v>
      </c>
      <c r="H702" s="9">
        <f t="shared" si="160"/>
        <v>524</v>
      </c>
      <c r="I702" s="9">
        <f t="shared" si="160"/>
        <v>524</v>
      </c>
    </row>
    <row r="703" spans="1:9">
      <c r="A703" s="122" t="s">
        <v>30</v>
      </c>
      <c r="B703" s="39"/>
      <c r="C703" s="123" t="s">
        <v>24</v>
      </c>
      <c r="D703" s="123" t="s">
        <v>46</v>
      </c>
      <c r="E703" s="31" t="s">
        <v>418</v>
      </c>
      <c r="F703" s="31"/>
      <c r="G703" s="9">
        <f t="shared" si="160"/>
        <v>524</v>
      </c>
      <c r="H703" s="9">
        <f t="shared" si="160"/>
        <v>524</v>
      </c>
      <c r="I703" s="9">
        <f t="shared" si="160"/>
        <v>524</v>
      </c>
    </row>
    <row r="704" spans="1:9" ht="31.5">
      <c r="A704" s="122" t="s">
        <v>208</v>
      </c>
      <c r="B704" s="39"/>
      <c r="C704" s="123" t="s">
        <v>24</v>
      </c>
      <c r="D704" s="123" t="s">
        <v>46</v>
      </c>
      <c r="E704" s="31" t="s">
        <v>418</v>
      </c>
      <c r="F704" s="31">
        <v>600</v>
      </c>
      <c r="G704" s="9">
        <v>524</v>
      </c>
      <c r="H704" s="9">
        <v>524</v>
      </c>
      <c r="I704" s="9">
        <v>524</v>
      </c>
    </row>
    <row r="705" spans="1:9">
      <c r="A705" s="122" t="s">
        <v>168</v>
      </c>
      <c r="B705" s="123"/>
      <c r="C705" s="123" t="s">
        <v>24</v>
      </c>
      <c r="D705" s="123" t="s">
        <v>10</v>
      </c>
      <c r="E705" s="31"/>
      <c r="F705" s="31"/>
      <c r="G705" s="9">
        <f>G706+G721</f>
        <v>183657.8</v>
      </c>
      <c r="H705" s="9">
        <f>H706+H721</f>
        <v>194514.9</v>
      </c>
      <c r="I705" s="9">
        <f>I706+I721</f>
        <v>197294.1</v>
      </c>
    </row>
    <row r="706" spans="1:9" ht="36.75" customHeight="1">
      <c r="A706" s="122" t="s">
        <v>415</v>
      </c>
      <c r="B706" s="123"/>
      <c r="C706" s="123" t="s">
        <v>24</v>
      </c>
      <c r="D706" s="123" t="s">
        <v>10</v>
      </c>
      <c r="E706" s="123" t="s">
        <v>322</v>
      </c>
      <c r="F706" s="31"/>
      <c r="G706" s="9">
        <f>G707</f>
        <v>183657.8</v>
      </c>
      <c r="H706" s="9">
        <f>H707</f>
        <v>194514.9</v>
      </c>
      <c r="I706" s="9">
        <f>I707</f>
        <v>197294.1</v>
      </c>
    </row>
    <row r="707" spans="1:9">
      <c r="A707" s="122" t="s">
        <v>919</v>
      </c>
      <c r="B707" s="123"/>
      <c r="C707" s="123" t="s">
        <v>24</v>
      </c>
      <c r="D707" s="123" t="s">
        <v>10</v>
      </c>
      <c r="E707" s="123" t="s">
        <v>323</v>
      </c>
      <c r="F707" s="31"/>
      <c r="G707" s="9">
        <f>SUM(G711+G717+G708+G714)</f>
        <v>183657.8</v>
      </c>
      <c r="H707" s="9">
        <f t="shared" ref="H707:I707" si="161">SUM(H711+H717+H708+H714)</f>
        <v>194514.9</v>
      </c>
      <c r="I707" s="9">
        <f t="shared" si="161"/>
        <v>197294.1</v>
      </c>
    </row>
    <row r="708" spans="1:9" ht="78.75">
      <c r="A708" s="122" t="s">
        <v>344</v>
      </c>
      <c r="B708" s="123"/>
      <c r="C708" s="123" t="s">
        <v>24</v>
      </c>
      <c r="D708" s="123" t="s">
        <v>10</v>
      </c>
      <c r="E708" s="31" t="s">
        <v>465</v>
      </c>
      <c r="F708" s="31"/>
      <c r="G708" s="9">
        <f>G709+G710</f>
        <v>103612</v>
      </c>
      <c r="H708" s="9">
        <f>H709+H710</f>
        <v>104864.3</v>
      </c>
      <c r="I708" s="9">
        <f>I709+I710</f>
        <v>106161.70000000001</v>
      </c>
    </row>
    <row r="709" spans="1:9" ht="31.5">
      <c r="A709" s="122" t="s">
        <v>44</v>
      </c>
      <c r="B709" s="123"/>
      <c r="C709" s="123" t="s">
        <v>24</v>
      </c>
      <c r="D709" s="123" t="s">
        <v>10</v>
      </c>
      <c r="E709" s="31" t="s">
        <v>465</v>
      </c>
      <c r="F709" s="31">
        <v>200</v>
      </c>
      <c r="G709" s="9">
        <v>1531.1</v>
      </c>
      <c r="H709" s="9">
        <v>1549.5</v>
      </c>
      <c r="I709" s="9">
        <v>1568.6</v>
      </c>
    </row>
    <row r="710" spans="1:9">
      <c r="A710" s="122" t="s">
        <v>35</v>
      </c>
      <c r="B710" s="123"/>
      <c r="C710" s="123" t="s">
        <v>24</v>
      </c>
      <c r="D710" s="123" t="s">
        <v>10</v>
      </c>
      <c r="E710" s="31" t="s">
        <v>465</v>
      </c>
      <c r="F710" s="31">
        <v>300</v>
      </c>
      <c r="G710" s="9">
        <v>102080.9</v>
      </c>
      <c r="H710" s="9">
        <v>103314.8</v>
      </c>
      <c r="I710" s="9">
        <v>104593.1</v>
      </c>
    </row>
    <row r="711" spans="1:9" ht="31.5">
      <c r="A711" s="122" t="s">
        <v>342</v>
      </c>
      <c r="B711" s="123"/>
      <c r="C711" s="123" t="s">
        <v>24</v>
      </c>
      <c r="D711" s="123" t="s">
        <v>10</v>
      </c>
      <c r="E711" s="31" t="s">
        <v>466</v>
      </c>
      <c r="F711" s="31"/>
      <c r="G711" s="9">
        <f>G712+G713</f>
        <v>45797.1</v>
      </c>
      <c r="H711" s="9">
        <f>H712+H713</f>
        <v>54576.3</v>
      </c>
      <c r="I711" s="9">
        <f>I712+I713</f>
        <v>54871.299999999996</v>
      </c>
    </row>
    <row r="712" spans="1:9" ht="31.5">
      <c r="A712" s="122" t="s">
        <v>44</v>
      </c>
      <c r="B712" s="123"/>
      <c r="C712" s="123" t="s">
        <v>24</v>
      </c>
      <c r="D712" s="123" t="s">
        <v>10</v>
      </c>
      <c r="E712" s="31" t="s">
        <v>466</v>
      </c>
      <c r="F712" s="31">
        <v>200</v>
      </c>
      <c r="G712" s="9">
        <v>679.9</v>
      </c>
      <c r="H712" s="9">
        <v>810.3</v>
      </c>
      <c r="I712" s="9">
        <v>814.7</v>
      </c>
    </row>
    <row r="713" spans="1:9">
      <c r="A713" s="122" t="s">
        <v>35</v>
      </c>
      <c r="B713" s="123"/>
      <c r="C713" s="123" t="s">
        <v>24</v>
      </c>
      <c r="D713" s="123" t="s">
        <v>10</v>
      </c>
      <c r="E713" s="31" t="s">
        <v>466</v>
      </c>
      <c r="F713" s="31">
        <v>300</v>
      </c>
      <c r="G713" s="9">
        <v>45117.2</v>
      </c>
      <c r="H713" s="9">
        <v>53766</v>
      </c>
      <c r="I713" s="9">
        <v>54056.6</v>
      </c>
    </row>
    <row r="714" spans="1:9" ht="63">
      <c r="A714" s="122" t="s">
        <v>345</v>
      </c>
      <c r="B714" s="123"/>
      <c r="C714" s="123" t="s">
        <v>24</v>
      </c>
      <c r="D714" s="123" t="s">
        <v>10</v>
      </c>
      <c r="E714" s="31" t="s">
        <v>467</v>
      </c>
      <c r="F714" s="31"/>
      <c r="G714" s="9">
        <f>G715+G716</f>
        <v>25783</v>
      </c>
      <c r="H714" s="9">
        <f>H715+H716</f>
        <v>26608.6</v>
      </c>
      <c r="I714" s="9">
        <f>I715+I716</f>
        <v>27795.399999999998</v>
      </c>
    </row>
    <row r="715" spans="1:9" ht="31.5">
      <c r="A715" s="122" t="s">
        <v>44</v>
      </c>
      <c r="B715" s="123"/>
      <c r="C715" s="123" t="s">
        <v>24</v>
      </c>
      <c r="D715" s="123" t="s">
        <v>10</v>
      </c>
      <c r="E715" s="31" t="s">
        <v>467</v>
      </c>
      <c r="F715" s="31">
        <v>200</v>
      </c>
      <c r="G715" s="9">
        <v>383.4</v>
      </c>
      <c r="H715" s="9">
        <v>395.6</v>
      </c>
      <c r="I715" s="9">
        <v>413.3</v>
      </c>
    </row>
    <row r="716" spans="1:9">
      <c r="A716" s="122" t="s">
        <v>35</v>
      </c>
      <c r="B716" s="123"/>
      <c r="C716" s="123" t="s">
        <v>24</v>
      </c>
      <c r="D716" s="123" t="s">
        <v>10</v>
      </c>
      <c r="E716" s="31" t="s">
        <v>467</v>
      </c>
      <c r="F716" s="31">
        <v>300</v>
      </c>
      <c r="G716" s="9">
        <v>25399.599999999999</v>
      </c>
      <c r="H716" s="9">
        <v>26213</v>
      </c>
      <c r="I716" s="9">
        <v>27382.1</v>
      </c>
    </row>
    <row r="717" spans="1:9">
      <c r="A717" s="122" t="s">
        <v>684</v>
      </c>
      <c r="B717" s="123"/>
      <c r="C717" s="123" t="s">
        <v>24</v>
      </c>
      <c r="D717" s="123" t="s">
        <v>10</v>
      </c>
      <c r="E717" s="31" t="s">
        <v>473</v>
      </c>
      <c r="F717" s="31"/>
      <c r="G717" s="9">
        <f>SUM(G718)</f>
        <v>8465.7000000000007</v>
      </c>
      <c r="H717" s="9">
        <f>SUM(H718)</f>
        <v>8465.7000000000007</v>
      </c>
      <c r="I717" s="9">
        <f>SUM(I718)</f>
        <v>8465.7000000000007</v>
      </c>
    </row>
    <row r="718" spans="1:9" ht="47.25">
      <c r="A718" s="122" t="s">
        <v>343</v>
      </c>
      <c r="B718" s="123"/>
      <c r="C718" s="123" t="s">
        <v>24</v>
      </c>
      <c r="D718" s="123" t="s">
        <v>10</v>
      </c>
      <c r="E718" s="31" t="s">
        <v>474</v>
      </c>
      <c r="F718" s="31"/>
      <c r="G718" s="9">
        <f>SUM(G719:G720)</f>
        <v>8465.7000000000007</v>
      </c>
      <c r="H718" s="9">
        <f>SUM(H719:H720)</f>
        <v>8465.7000000000007</v>
      </c>
      <c r="I718" s="9">
        <f>SUM(I719:I720)</f>
        <v>8465.7000000000007</v>
      </c>
    </row>
    <row r="719" spans="1:9" ht="31.5">
      <c r="A719" s="122" t="s">
        <v>44</v>
      </c>
      <c r="B719" s="123"/>
      <c r="C719" s="123" t="s">
        <v>24</v>
      </c>
      <c r="D719" s="123" t="s">
        <v>10</v>
      </c>
      <c r="E719" s="31" t="s">
        <v>474</v>
      </c>
      <c r="F719" s="31">
        <v>200</v>
      </c>
      <c r="G719" s="9">
        <v>125.7</v>
      </c>
      <c r="H719" s="9">
        <v>125.7</v>
      </c>
      <c r="I719" s="9">
        <v>125.7</v>
      </c>
    </row>
    <row r="720" spans="1:9">
      <c r="A720" s="122" t="s">
        <v>35</v>
      </c>
      <c r="B720" s="123"/>
      <c r="C720" s="123" t="s">
        <v>24</v>
      </c>
      <c r="D720" s="123" t="s">
        <v>10</v>
      </c>
      <c r="E720" s="31" t="s">
        <v>474</v>
      </c>
      <c r="F720" s="31">
        <v>300</v>
      </c>
      <c r="G720" s="9">
        <v>8340</v>
      </c>
      <c r="H720" s="9">
        <v>8340</v>
      </c>
      <c r="I720" s="9">
        <v>8340</v>
      </c>
    </row>
    <row r="721" spans="1:9" ht="31.5" hidden="1">
      <c r="A721" s="122" t="s">
        <v>528</v>
      </c>
      <c r="B721" s="123"/>
      <c r="C721" s="123" t="s">
        <v>24</v>
      </c>
      <c r="D721" s="123" t="s">
        <v>10</v>
      </c>
      <c r="E721" s="31" t="s">
        <v>13</v>
      </c>
      <c r="F721" s="31"/>
      <c r="G721" s="9">
        <f>SUM(G722)</f>
        <v>0</v>
      </c>
      <c r="H721" s="9">
        <f>SUM(H722)</f>
        <v>0</v>
      </c>
      <c r="I721" s="9">
        <f>SUM(I722)</f>
        <v>0</v>
      </c>
    </row>
    <row r="722" spans="1:9" ht="31.5" hidden="1">
      <c r="A722" s="122" t="s">
        <v>72</v>
      </c>
      <c r="B722" s="40"/>
      <c r="C722" s="123" t="s">
        <v>24</v>
      </c>
      <c r="D722" s="123" t="s">
        <v>10</v>
      </c>
      <c r="E722" s="31" t="s">
        <v>14</v>
      </c>
      <c r="F722" s="31"/>
      <c r="G722" s="9">
        <f t="shared" ref="G722:I723" si="162">G723</f>
        <v>0</v>
      </c>
      <c r="H722" s="9">
        <f t="shared" si="162"/>
        <v>0</v>
      </c>
      <c r="I722" s="9">
        <f t="shared" si="162"/>
        <v>0</v>
      </c>
    </row>
    <row r="723" spans="1:9" ht="31.5" hidden="1">
      <c r="A723" s="122" t="s">
        <v>37</v>
      </c>
      <c r="B723" s="40"/>
      <c r="C723" s="123" t="s">
        <v>24</v>
      </c>
      <c r="D723" s="123" t="s">
        <v>10</v>
      </c>
      <c r="E723" s="31" t="s">
        <v>38</v>
      </c>
      <c r="F723" s="31"/>
      <c r="G723" s="9">
        <f t="shared" si="162"/>
        <v>0</v>
      </c>
      <c r="H723" s="9">
        <f t="shared" si="162"/>
        <v>0</v>
      </c>
      <c r="I723" s="9">
        <f t="shared" si="162"/>
        <v>0</v>
      </c>
    </row>
    <row r="724" spans="1:9" hidden="1">
      <c r="A724" s="122" t="s">
        <v>488</v>
      </c>
      <c r="B724" s="40"/>
      <c r="C724" s="123" t="s">
        <v>24</v>
      </c>
      <c r="D724" s="123" t="s">
        <v>10</v>
      </c>
      <c r="E724" s="31" t="s">
        <v>487</v>
      </c>
      <c r="F724" s="31"/>
      <c r="G724" s="9">
        <f t="shared" ref="G724:I725" si="163">SUM(G725)</f>
        <v>0</v>
      </c>
      <c r="H724" s="9">
        <f t="shared" si="163"/>
        <v>0</v>
      </c>
      <c r="I724" s="9">
        <f t="shared" si="163"/>
        <v>0</v>
      </c>
    </row>
    <row r="725" spans="1:9" ht="47.25" hidden="1">
      <c r="A725" s="122" t="s">
        <v>495</v>
      </c>
      <c r="B725" s="40"/>
      <c r="C725" s="123" t="s">
        <v>24</v>
      </c>
      <c r="D725" s="123" t="s">
        <v>10</v>
      </c>
      <c r="E725" s="31" t="s">
        <v>494</v>
      </c>
      <c r="F725" s="31"/>
      <c r="G725" s="9">
        <f t="shared" si="163"/>
        <v>0</v>
      </c>
      <c r="H725" s="9">
        <f t="shared" si="163"/>
        <v>0</v>
      </c>
      <c r="I725" s="9">
        <f t="shared" si="163"/>
        <v>0</v>
      </c>
    </row>
    <row r="726" spans="1:9" ht="31.5" hidden="1">
      <c r="A726" s="122" t="s">
        <v>44</v>
      </c>
      <c r="B726" s="40"/>
      <c r="C726" s="123" t="s">
        <v>24</v>
      </c>
      <c r="D726" s="123" t="s">
        <v>10</v>
      </c>
      <c r="E726" s="31" t="s">
        <v>494</v>
      </c>
      <c r="F726" s="31">
        <v>200</v>
      </c>
      <c r="G726" s="9"/>
      <c r="H726" s="9"/>
      <c r="I726" s="9"/>
    </row>
    <row r="727" spans="1:9">
      <c r="A727" s="122" t="s">
        <v>67</v>
      </c>
      <c r="B727" s="123"/>
      <c r="C727" s="123" t="s">
        <v>24</v>
      </c>
      <c r="D727" s="123" t="s">
        <v>68</v>
      </c>
      <c r="E727" s="31"/>
      <c r="F727" s="31"/>
      <c r="G727" s="9">
        <f>G752+G728+G772</f>
        <v>50422.130000000005</v>
      </c>
      <c r="H727" s="9">
        <f>H752+H728+H772</f>
        <v>47408.4</v>
      </c>
      <c r="I727" s="9">
        <f>I752+I728+I772</f>
        <v>47408.4</v>
      </c>
    </row>
    <row r="728" spans="1:9" ht="31.5">
      <c r="A728" s="122" t="s">
        <v>415</v>
      </c>
      <c r="B728" s="123"/>
      <c r="C728" s="123" t="s">
        <v>24</v>
      </c>
      <c r="D728" s="123" t="s">
        <v>68</v>
      </c>
      <c r="E728" s="123" t="s">
        <v>322</v>
      </c>
      <c r="F728" s="31"/>
      <c r="G728" s="9">
        <f>G729+G736+G749</f>
        <v>39574</v>
      </c>
      <c r="H728" s="9">
        <f>H729+H736+H749</f>
        <v>39579.5</v>
      </c>
      <c r="I728" s="9">
        <f>I729+I736+I749</f>
        <v>39579.5</v>
      </c>
    </row>
    <row r="729" spans="1:9">
      <c r="A729" s="122" t="s">
        <v>919</v>
      </c>
      <c r="B729" s="123"/>
      <c r="C729" s="123" t="s">
        <v>24</v>
      </c>
      <c r="D729" s="123" t="s">
        <v>68</v>
      </c>
      <c r="E729" s="123" t="s">
        <v>323</v>
      </c>
      <c r="F729" s="31"/>
      <c r="G729" s="9">
        <f>SUM(G730)+G733</f>
        <v>8661.2999999999993</v>
      </c>
      <c r="H729" s="9">
        <f t="shared" ref="H729:I729" si="164">SUM(H730)+H733</f>
        <v>8661.2999999999993</v>
      </c>
      <c r="I729" s="9">
        <f t="shared" si="164"/>
        <v>8661.2999999999993</v>
      </c>
    </row>
    <row r="730" spans="1:9">
      <c r="A730" s="122" t="s">
        <v>346</v>
      </c>
      <c r="B730" s="123"/>
      <c r="C730" s="123" t="s">
        <v>24</v>
      </c>
      <c r="D730" s="123" t="s">
        <v>68</v>
      </c>
      <c r="E730" s="31" t="s">
        <v>468</v>
      </c>
      <c r="F730" s="31"/>
      <c r="G730" s="9">
        <f>G731+G732</f>
        <v>7736.5</v>
      </c>
      <c r="H730" s="9">
        <f>H731+H732</f>
        <v>7736.5</v>
      </c>
      <c r="I730" s="9">
        <f>I731+I732</f>
        <v>7736.5</v>
      </c>
    </row>
    <row r="731" spans="1:9" ht="47.25">
      <c r="A731" s="122" t="s">
        <v>43</v>
      </c>
      <c r="B731" s="123"/>
      <c r="C731" s="123" t="s">
        <v>24</v>
      </c>
      <c r="D731" s="123" t="s">
        <v>68</v>
      </c>
      <c r="E731" s="31" t="s">
        <v>468</v>
      </c>
      <c r="F731" s="31">
        <v>100</v>
      </c>
      <c r="G731" s="9">
        <v>7736.5</v>
      </c>
      <c r="H731" s="9">
        <v>7736.5</v>
      </c>
      <c r="I731" s="9">
        <v>7736.5</v>
      </c>
    </row>
    <row r="732" spans="1:9" ht="31.5" hidden="1">
      <c r="A732" s="122" t="s">
        <v>44</v>
      </c>
      <c r="B732" s="123"/>
      <c r="C732" s="123" t="s">
        <v>24</v>
      </c>
      <c r="D732" s="123" t="s">
        <v>68</v>
      </c>
      <c r="E732" s="31" t="s">
        <v>468</v>
      </c>
      <c r="F732" s="31">
        <v>200</v>
      </c>
      <c r="G732" s="9"/>
      <c r="H732" s="9"/>
      <c r="I732" s="9"/>
    </row>
    <row r="733" spans="1:9" ht="126">
      <c r="A733" s="122" t="s">
        <v>953</v>
      </c>
      <c r="B733" s="123"/>
      <c r="C733" s="123" t="s">
        <v>24</v>
      </c>
      <c r="D733" s="123" t="s">
        <v>68</v>
      </c>
      <c r="E733" s="31" t="s">
        <v>954</v>
      </c>
      <c r="F733" s="31"/>
      <c r="G733" s="9">
        <f>SUM(G734:G735)</f>
        <v>924.8</v>
      </c>
      <c r="H733" s="9">
        <f t="shared" ref="H733:I733" si="165">SUM(H734:H735)</f>
        <v>924.8</v>
      </c>
      <c r="I733" s="9">
        <f t="shared" si="165"/>
        <v>924.8</v>
      </c>
    </row>
    <row r="734" spans="1:9" ht="47.25">
      <c r="A734" s="122" t="s">
        <v>43</v>
      </c>
      <c r="B734" s="123"/>
      <c r="C734" s="123" t="s">
        <v>24</v>
      </c>
      <c r="D734" s="123" t="s">
        <v>68</v>
      </c>
      <c r="E734" s="31" t="s">
        <v>954</v>
      </c>
      <c r="F734" s="31">
        <v>100</v>
      </c>
      <c r="G734" s="9">
        <v>348</v>
      </c>
      <c r="H734" s="9">
        <v>348</v>
      </c>
      <c r="I734" s="9">
        <v>348</v>
      </c>
    </row>
    <row r="735" spans="1:9" ht="31.5">
      <c r="A735" s="122" t="s">
        <v>44</v>
      </c>
      <c r="B735" s="123"/>
      <c r="C735" s="123" t="s">
        <v>24</v>
      </c>
      <c r="D735" s="123" t="s">
        <v>68</v>
      </c>
      <c r="E735" s="31" t="s">
        <v>954</v>
      </c>
      <c r="F735" s="31">
        <v>200</v>
      </c>
      <c r="G735" s="9">
        <v>576.79999999999995</v>
      </c>
      <c r="H735" s="9">
        <v>576.79999999999995</v>
      </c>
      <c r="I735" s="9">
        <v>576.79999999999995</v>
      </c>
    </row>
    <row r="736" spans="1:9" ht="31.5">
      <c r="A736" s="122" t="s">
        <v>330</v>
      </c>
      <c r="B736" s="123"/>
      <c r="C736" s="123" t="s">
        <v>24</v>
      </c>
      <c r="D736" s="123" t="s">
        <v>68</v>
      </c>
      <c r="E736" s="31" t="s">
        <v>331</v>
      </c>
      <c r="F736" s="31"/>
      <c r="G736" s="9">
        <f>SUM(G740)+G737+G743+G746</f>
        <v>6580.8</v>
      </c>
      <c r="H736" s="9">
        <f t="shared" ref="H736:I736" si="166">SUM(H740)+H737+H743+H746</f>
        <v>6586.3</v>
      </c>
      <c r="I736" s="9">
        <f t="shared" si="166"/>
        <v>6586.3</v>
      </c>
    </row>
    <row r="737" spans="1:9" ht="63">
      <c r="A737" s="11" t="s">
        <v>758</v>
      </c>
      <c r="B737" s="123"/>
      <c r="C737" s="123" t="s">
        <v>24</v>
      </c>
      <c r="D737" s="123" t="s">
        <v>68</v>
      </c>
      <c r="E737" s="123" t="s">
        <v>742</v>
      </c>
      <c r="F737" s="123"/>
      <c r="G737" s="9">
        <f>G738</f>
        <v>139.5</v>
      </c>
      <c r="H737" s="9">
        <f t="shared" ref="H737:I737" si="167">H738</f>
        <v>145</v>
      </c>
      <c r="I737" s="9">
        <f t="shared" si="167"/>
        <v>145</v>
      </c>
    </row>
    <row r="738" spans="1:9" ht="31.5">
      <c r="A738" s="122" t="s">
        <v>44</v>
      </c>
      <c r="B738" s="123"/>
      <c r="C738" s="123" t="s">
        <v>24</v>
      </c>
      <c r="D738" s="123" t="s">
        <v>68</v>
      </c>
      <c r="E738" s="123" t="s">
        <v>742</v>
      </c>
      <c r="F738" s="123" t="s">
        <v>81</v>
      </c>
      <c r="G738" s="9">
        <v>139.5</v>
      </c>
      <c r="H738" s="9">
        <v>145</v>
      </c>
      <c r="I738" s="9">
        <v>145</v>
      </c>
    </row>
    <row r="739" spans="1:9" ht="31.5" hidden="1">
      <c r="A739" s="122" t="s">
        <v>44</v>
      </c>
      <c r="B739" s="123"/>
      <c r="C739" s="123" t="s">
        <v>24</v>
      </c>
      <c r="D739" s="123" t="s">
        <v>68</v>
      </c>
      <c r="E739" s="31" t="s">
        <v>469</v>
      </c>
      <c r="F739" s="31">
        <v>200</v>
      </c>
      <c r="G739" s="9"/>
      <c r="H739" s="9"/>
      <c r="I739" s="9"/>
    </row>
    <row r="740" spans="1:9" ht="47.25">
      <c r="A740" s="122" t="s">
        <v>471</v>
      </c>
      <c r="B740" s="123"/>
      <c r="C740" s="123" t="s">
        <v>24</v>
      </c>
      <c r="D740" s="123" t="s">
        <v>68</v>
      </c>
      <c r="E740" s="31" t="s">
        <v>470</v>
      </c>
      <c r="F740" s="31"/>
      <c r="G740" s="9">
        <f t="shared" ref="G740:I740" si="168">SUM(G741)</f>
        <v>5982.3</v>
      </c>
      <c r="H740" s="9">
        <f t="shared" si="168"/>
        <v>5982.3</v>
      </c>
      <c r="I740" s="9">
        <f t="shared" si="168"/>
        <v>5982.3</v>
      </c>
    </row>
    <row r="741" spans="1:9" ht="47.25">
      <c r="A741" s="122" t="s">
        <v>984</v>
      </c>
      <c r="B741" s="123"/>
      <c r="C741" s="123" t="s">
        <v>24</v>
      </c>
      <c r="D741" s="123" t="s">
        <v>68</v>
      </c>
      <c r="E741" s="31" t="s">
        <v>469</v>
      </c>
      <c r="F741" s="31"/>
      <c r="G741" s="9">
        <f>G742+G739</f>
        <v>5982.3</v>
      </c>
      <c r="H741" s="9">
        <f>H742+H739</f>
        <v>5982.3</v>
      </c>
      <c r="I741" s="9">
        <f>I742+I739</f>
        <v>5982.3</v>
      </c>
    </row>
    <row r="742" spans="1:9" ht="47.25">
      <c r="A742" s="122" t="s">
        <v>43</v>
      </c>
      <c r="B742" s="123"/>
      <c r="C742" s="123" t="s">
        <v>24</v>
      </c>
      <c r="D742" s="123" t="s">
        <v>68</v>
      </c>
      <c r="E742" s="31" t="s">
        <v>469</v>
      </c>
      <c r="F742" s="31">
        <v>100</v>
      </c>
      <c r="G742" s="9">
        <v>5982.3</v>
      </c>
      <c r="H742" s="9">
        <v>5982.3</v>
      </c>
      <c r="I742" s="9">
        <v>5982.3</v>
      </c>
    </row>
    <row r="743" spans="1:9" ht="47.25">
      <c r="A743" s="122" t="s">
        <v>1018</v>
      </c>
      <c r="B743" s="123"/>
      <c r="C743" s="123" t="s">
        <v>24</v>
      </c>
      <c r="D743" s="123" t="s">
        <v>68</v>
      </c>
      <c r="E743" s="31" t="s">
        <v>1015</v>
      </c>
      <c r="F743" s="31"/>
      <c r="G743" s="9">
        <f>SUM(G744)</f>
        <v>111</v>
      </c>
      <c r="H743" s="9">
        <f t="shared" ref="H743:I743" si="169">SUM(H744)</f>
        <v>111</v>
      </c>
      <c r="I743" s="9">
        <f t="shared" si="169"/>
        <v>111</v>
      </c>
    </row>
    <row r="744" spans="1:9" ht="94.5">
      <c r="A744" s="122" t="s">
        <v>839</v>
      </c>
      <c r="B744" s="123"/>
      <c r="C744" s="123" t="s">
        <v>24</v>
      </c>
      <c r="D744" s="123" t="s">
        <v>68</v>
      </c>
      <c r="E744" s="31" t="s">
        <v>1019</v>
      </c>
      <c r="F744" s="31"/>
      <c r="G744" s="9">
        <f>SUM(G745)</f>
        <v>111</v>
      </c>
      <c r="H744" s="9">
        <f t="shared" ref="H744:I744" si="170">SUM(H745)</f>
        <v>111</v>
      </c>
      <c r="I744" s="9">
        <f t="shared" si="170"/>
        <v>111</v>
      </c>
    </row>
    <row r="745" spans="1:9" ht="31.5">
      <c r="A745" s="122" t="s">
        <v>44</v>
      </c>
      <c r="B745" s="123"/>
      <c r="C745" s="123" t="s">
        <v>24</v>
      </c>
      <c r="D745" s="123" t="s">
        <v>68</v>
      </c>
      <c r="E745" s="31" t="s">
        <v>1019</v>
      </c>
      <c r="F745" s="31" t="s">
        <v>81</v>
      </c>
      <c r="G745" s="9">
        <v>111</v>
      </c>
      <c r="H745" s="9">
        <v>111</v>
      </c>
      <c r="I745" s="9">
        <v>111</v>
      </c>
    </row>
    <row r="746" spans="1:9" ht="31.5">
      <c r="A746" s="11" t="s">
        <v>1017</v>
      </c>
      <c r="B746" s="123"/>
      <c r="C746" s="123" t="s">
        <v>24</v>
      </c>
      <c r="D746" s="123" t="s">
        <v>68</v>
      </c>
      <c r="E746" s="123" t="s">
        <v>1016</v>
      </c>
      <c r="F746" s="31"/>
      <c r="G746" s="9">
        <f>SUM(G747)</f>
        <v>348</v>
      </c>
      <c r="H746" s="9">
        <f t="shared" ref="H746:I746" si="171">SUM(H747)</f>
        <v>348</v>
      </c>
      <c r="I746" s="9">
        <f t="shared" si="171"/>
        <v>348</v>
      </c>
    </row>
    <row r="747" spans="1:9" ht="63">
      <c r="A747" s="11" t="s">
        <v>1091</v>
      </c>
      <c r="B747" s="123"/>
      <c r="C747" s="123" t="s">
        <v>24</v>
      </c>
      <c r="D747" s="123" t="s">
        <v>68</v>
      </c>
      <c r="E747" s="123" t="s">
        <v>1020</v>
      </c>
      <c r="F747" s="31"/>
      <c r="G747" s="9">
        <f>SUM(G748)</f>
        <v>348</v>
      </c>
      <c r="H747" s="9">
        <f t="shared" ref="H747:I747" si="172">SUM(H748)</f>
        <v>348</v>
      </c>
      <c r="I747" s="9">
        <f t="shared" si="172"/>
        <v>348</v>
      </c>
    </row>
    <row r="748" spans="1:9" ht="31.5">
      <c r="A748" s="122" t="s">
        <v>44</v>
      </c>
      <c r="B748" s="123"/>
      <c r="C748" s="123" t="s">
        <v>24</v>
      </c>
      <c r="D748" s="123" t="s">
        <v>68</v>
      </c>
      <c r="E748" s="123" t="s">
        <v>1020</v>
      </c>
      <c r="F748" s="31">
        <v>200</v>
      </c>
      <c r="G748" s="9">
        <v>348</v>
      </c>
      <c r="H748" s="9">
        <v>348</v>
      </c>
      <c r="I748" s="9">
        <v>348</v>
      </c>
    </row>
    <row r="749" spans="1:9" ht="31.5">
      <c r="A749" s="122" t="s">
        <v>328</v>
      </c>
      <c r="B749" s="123"/>
      <c r="C749" s="123" t="s">
        <v>24</v>
      </c>
      <c r="D749" s="123" t="s">
        <v>68</v>
      </c>
      <c r="E749" s="123" t="s">
        <v>329</v>
      </c>
      <c r="F749" s="31"/>
      <c r="G749" s="9">
        <f>SUM(G750)</f>
        <v>24331.9</v>
      </c>
      <c r="H749" s="9">
        <f>SUM(H750)</f>
        <v>24331.9</v>
      </c>
      <c r="I749" s="9">
        <f>SUM(I750)</f>
        <v>24331.9</v>
      </c>
    </row>
    <row r="750" spans="1:9" ht="31.5">
      <c r="A750" s="122" t="s">
        <v>349</v>
      </c>
      <c r="B750" s="123"/>
      <c r="C750" s="123" t="s">
        <v>24</v>
      </c>
      <c r="D750" s="123" t="s">
        <v>68</v>
      </c>
      <c r="E750" s="31" t="s">
        <v>472</v>
      </c>
      <c r="F750" s="31"/>
      <c r="G750" s="9">
        <f>G751</f>
        <v>24331.9</v>
      </c>
      <c r="H750" s="9">
        <f t="shared" ref="H750:I750" si="173">H751</f>
        <v>24331.9</v>
      </c>
      <c r="I750" s="9">
        <f t="shared" si="173"/>
        <v>24331.9</v>
      </c>
    </row>
    <row r="751" spans="1:9" ht="47.25">
      <c r="A751" s="122" t="s">
        <v>43</v>
      </c>
      <c r="B751" s="123"/>
      <c r="C751" s="123" t="s">
        <v>24</v>
      </c>
      <c r="D751" s="123" t="s">
        <v>68</v>
      </c>
      <c r="E751" s="31" t="s">
        <v>472</v>
      </c>
      <c r="F751" s="31">
        <v>100</v>
      </c>
      <c r="G751" s="9">
        <v>24331.9</v>
      </c>
      <c r="H751" s="9">
        <v>24331.9</v>
      </c>
      <c r="I751" s="9">
        <v>24331.9</v>
      </c>
    </row>
    <row r="752" spans="1:9" ht="31.5">
      <c r="A752" s="122" t="s">
        <v>528</v>
      </c>
      <c r="B752" s="123"/>
      <c r="C752" s="123" t="s">
        <v>24</v>
      </c>
      <c r="D752" s="123" t="s">
        <v>68</v>
      </c>
      <c r="E752" s="31" t="s">
        <v>13</v>
      </c>
      <c r="F752" s="31"/>
      <c r="G752" s="9">
        <f>G759+G753</f>
        <v>9767.3000000000011</v>
      </c>
      <c r="H752" s="9">
        <f>H759+H753</f>
        <v>7828.9</v>
      </c>
      <c r="I752" s="9">
        <f>I759+I753</f>
        <v>7828.9</v>
      </c>
    </row>
    <row r="753" spans="1:9" hidden="1">
      <c r="A753" s="122" t="s">
        <v>74</v>
      </c>
      <c r="B753" s="22"/>
      <c r="C753" s="123" t="s">
        <v>24</v>
      </c>
      <c r="D753" s="123" t="s">
        <v>68</v>
      </c>
      <c r="E753" s="31" t="s">
        <v>58</v>
      </c>
      <c r="F753" s="31"/>
      <c r="G753" s="9">
        <f>SUM(G754)</f>
        <v>0</v>
      </c>
      <c r="H753" s="9">
        <f t="shared" ref="H753:I753" si="174">SUM(H754)</f>
        <v>0</v>
      </c>
      <c r="I753" s="9">
        <f t="shared" si="174"/>
        <v>0</v>
      </c>
    </row>
    <row r="754" spans="1:9" hidden="1">
      <c r="A754" s="122" t="s">
        <v>28</v>
      </c>
      <c r="B754" s="22"/>
      <c r="C754" s="123" t="s">
        <v>24</v>
      </c>
      <c r="D754" s="123" t="s">
        <v>68</v>
      </c>
      <c r="E754" s="31" t="s">
        <v>373</v>
      </c>
      <c r="F754" s="31"/>
      <c r="G754" s="9">
        <f>SUM(G757+G755)</f>
        <v>0</v>
      </c>
      <c r="H754" s="9">
        <f>SUM(H757+H755)</f>
        <v>0</v>
      </c>
      <c r="I754" s="9">
        <f>SUM(I757+I755)</f>
        <v>0</v>
      </c>
    </row>
    <row r="755" spans="1:9" ht="47.25" hidden="1">
      <c r="A755" s="122" t="s">
        <v>799</v>
      </c>
      <c r="B755" s="123"/>
      <c r="C755" s="123" t="s">
        <v>24</v>
      </c>
      <c r="D755" s="123" t="s">
        <v>68</v>
      </c>
      <c r="E755" s="31" t="s">
        <v>798</v>
      </c>
      <c r="F755" s="31"/>
      <c r="G755" s="9"/>
      <c r="H755" s="9">
        <f t="shared" ref="H755:I755" si="175">SUM(H756)</f>
        <v>0</v>
      </c>
      <c r="I755" s="9">
        <f t="shared" si="175"/>
        <v>0</v>
      </c>
    </row>
    <row r="756" spans="1:9" ht="31.5" hidden="1">
      <c r="A756" s="122" t="s">
        <v>44</v>
      </c>
      <c r="B756" s="123"/>
      <c r="C756" s="123" t="s">
        <v>24</v>
      </c>
      <c r="D756" s="123" t="s">
        <v>68</v>
      </c>
      <c r="E756" s="31" t="s">
        <v>798</v>
      </c>
      <c r="F756" s="31">
        <v>200</v>
      </c>
      <c r="G756" s="9"/>
      <c r="H756" s="9"/>
      <c r="I756" s="9"/>
    </row>
    <row r="757" spans="1:9" ht="31.5" hidden="1">
      <c r="A757" s="122" t="s">
        <v>743</v>
      </c>
      <c r="B757" s="22"/>
      <c r="C757" s="123" t="s">
        <v>24</v>
      </c>
      <c r="D757" s="123" t="s">
        <v>68</v>
      </c>
      <c r="E757" s="31" t="s">
        <v>584</v>
      </c>
      <c r="F757" s="31"/>
      <c r="G757" s="9">
        <f t="shared" ref="G757:H757" si="176">SUM(G758)</f>
        <v>0</v>
      </c>
      <c r="H757" s="9">
        <f t="shared" si="176"/>
        <v>0</v>
      </c>
      <c r="I757" s="9">
        <f>SUM(I758)</f>
        <v>0</v>
      </c>
    </row>
    <row r="758" spans="1:9" ht="31.5" hidden="1">
      <c r="A758" s="122" t="s">
        <v>44</v>
      </c>
      <c r="B758" s="22"/>
      <c r="C758" s="123" t="s">
        <v>24</v>
      </c>
      <c r="D758" s="123" t="s">
        <v>68</v>
      </c>
      <c r="E758" s="31" t="s">
        <v>584</v>
      </c>
      <c r="F758" s="31">
        <v>200</v>
      </c>
      <c r="G758" s="9"/>
      <c r="H758" s="9"/>
      <c r="I758" s="9"/>
    </row>
    <row r="759" spans="1:9" ht="31.5">
      <c r="A759" s="122" t="s">
        <v>920</v>
      </c>
      <c r="B759" s="123"/>
      <c r="C759" s="123" t="s">
        <v>24</v>
      </c>
      <c r="D759" s="123" t="s">
        <v>68</v>
      </c>
      <c r="E759" s="31" t="s">
        <v>69</v>
      </c>
      <c r="F759" s="31"/>
      <c r="G759" s="9">
        <f>SUM(G760+G763+G765+G767)+G770</f>
        <v>9767.3000000000011</v>
      </c>
      <c r="H759" s="9">
        <f t="shared" ref="H759:I759" si="177">SUM(H760+H763+H765+H767)+H770</f>
        <v>7828.9</v>
      </c>
      <c r="I759" s="9">
        <f t="shared" si="177"/>
        <v>7828.9</v>
      </c>
    </row>
    <row r="760" spans="1:9">
      <c r="A760" s="122" t="s">
        <v>70</v>
      </c>
      <c r="B760" s="123"/>
      <c r="C760" s="123" t="s">
        <v>24</v>
      </c>
      <c r="D760" s="123" t="s">
        <v>68</v>
      </c>
      <c r="E760" s="31" t="s">
        <v>71</v>
      </c>
      <c r="F760" s="31"/>
      <c r="G760" s="9">
        <f>G761+G762</f>
        <v>5979.2000000000007</v>
      </c>
      <c r="H760" s="9">
        <f>H761+H762</f>
        <v>5916.7</v>
      </c>
      <c r="I760" s="9">
        <f>I761+I762</f>
        <v>5916.7</v>
      </c>
    </row>
    <row r="761" spans="1:9" ht="47.25">
      <c r="A761" s="122" t="s">
        <v>43</v>
      </c>
      <c r="B761" s="123"/>
      <c r="C761" s="123" t="s">
        <v>24</v>
      </c>
      <c r="D761" s="123" t="s">
        <v>68</v>
      </c>
      <c r="E761" s="31" t="s">
        <v>71</v>
      </c>
      <c r="F761" s="31">
        <v>100</v>
      </c>
      <c r="G761" s="9">
        <f>5968.1+4.1</f>
        <v>5972.2000000000007</v>
      </c>
      <c r="H761" s="9">
        <v>5909.7</v>
      </c>
      <c r="I761" s="9">
        <v>5909.7</v>
      </c>
    </row>
    <row r="762" spans="1:9" ht="31.5">
      <c r="A762" s="122" t="s">
        <v>44</v>
      </c>
      <c r="B762" s="123"/>
      <c r="C762" s="123" t="s">
        <v>24</v>
      </c>
      <c r="D762" s="123" t="s">
        <v>68</v>
      </c>
      <c r="E762" s="31" t="s">
        <v>71</v>
      </c>
      <c r="F762" s="31">
        <v>200</v>
      </c>
      <c r="G762" s="9">
        <v>7</v>
      </c>
      <c r="H762" s="9">
        <v>7</v>
      </c>
      <c r="I762" s="9">
        <v>7</v>
      </c>
    </row>
    <row r="763" spans="1:9">
      <c r="A763" s="122" t="s">
        <v>85</v>
      </c>
      <c r="B763" s="39"/>
      <c r="C763" s="123" t="s">
        <v>24</v>
      </c>
      <c r="D763" s="123" t="s">
        <v>68</v>
      </c>
      <c r="E763" s="31" t="s">
        <v>419</v>
      </c>
      <c r="F763" s="31"/>
      <c r="G763" s="9">
        <f>G764</f>
        <v>535</v>
      </c>
      <c r="H763" s="9">
        <f>H764</f>
        <v>535</v>
      </c>
      <c r="I763" s="9">
        <f>I764</f>
        <v>535</v>
      </c>
    </row>
    <row r="764" spans="1:9" ht="31.5">
      <c r="A764" s="122" t="s">
        <v>44</v>
      </c>
      <c r="B764" s="39"/>
      <c r="C764" s="123" t="s">
        <v>24</v>
      </c>
      <c r="D764" s="123" t="s">
        <v>68</v>
      </c>
      <c r="E764" s="31" t="s">
        <v>419</v>
      </c>
      <c r="F764" s="31">
        <v>200</v>
      </c>
      <c r="G764" s="9">
        <v>535</v>
      </c>
      <c r="H764" s="9">
        <v>535</v>
      </c>
      <c r="I764" s="9">
        <v>535</v>
      </c>
    </row>
    <row r="765" spans="1:9" ht="31.5">
      <c r="A765" s="122" t="s">
        <v>87</v>
      </c>
      <c r="B765" s="39"/>
      <c r="C765" s="123" t="s">
        <v>24</v>
      </c>
      <c r="D765" s="123" t="s">
        <v>68</v>
      </c>
      <c r="E765" s="31" t="s">
        <v>420</v>
      </c>
      <c r="F765" s="31"/>
      <c r="G765" s="9">
        <f>G766</f>
        <v>1062.5999999999999</v>
      </c>
      <c r="H765" s="9">
        <f>H766</f>
        <v>973.6</v>
      </c>
      <c r="I765" s="9">
        <f>I766</f>
        <v>973.6</v>
      </c>
    </row>
    <row r="766" spans="1:9" ht="31.5">
      <c r="A766" s="122" t="s">
        <v>44</v>
      </c>
      <c r="B766" s="39"/>
      <c r="C766" s="123" t="s">
        <v>24</v>
      </c>
      <c r="D766" s="123" t="s">
        <v>68</v>
      </c>
      <c r="E766" s="31" t="s">
        <v>420</v>
      </c>
      <c r="F766" s="31">
        <v>200</v>
      </c>
      <c r="G766" s="9">
        <v>1062.5999999999999</v>
      </c>
      <c r="H766" s="9">
        <v>973.6</v>
      </c>
      <c r="I766" s="9">
        <v>973.6</v>
      </c>
    </row>
    <row r="767" spans="1:9" ht="31.5">
      <c r="A767" s="122" t="s">
        <v>88</v>
      </c>
      <c r="B767" s="39"/>
      <c r="C767" s="123" t="s">
        <v>24</v>
      </c>
      <c r="D767" s="123" t="s">
        <v>68</v>
      </c>
      <c r="E767" s="31" t="s">
        <v>421</v>
      </c>
      <c r="F767" s="31"/>
      <c r="G767" s="9">
        <f>G768+G769</f>
        <v>2166.1</v>
      </c>
      <c r="H767" s="9">
        <f>H768+H769</f>
        <v>379.2</v>
      </c>
      <c r="I767" s="9">
        <f>I768+I769</f>
        <v>379.2</v>
      </c>
    </row>
    <row r="768" spans="1:9" ht="31.5">
      <c r="A768" s="122" t="s">
        <v>44</v>
      </c>
      <c r="B768" s="39"/>
      <c r="C768" s="123" t="s">
        <v>24</v>
      </c>
      <c r="D768" s="123" t="s">
        <v>68</v>
      </c>
      <c r="E768" s="31" t="s">
        <v>421</v>
      </c>
      <c r="F768" s="31">
        <v>200</v>
      </c>
      <c r="G768" s="9">
        <v>2086.6</v>
      </c>
      <c r="H768" s="9">
        <v>299.7</v>
      </c>
      <c r="I768" s="9">
        <v>299.7</v>
      </c>
    </row>
    <row r="769" spans="1:9">
      <c r="A769" s="122" t="s">
        <v>19</v>
      </c>
      <c r="B769" s="39"/>
      <c r="C769" s="123" t="s">
        <v>24</v>
      </c>
      <c r="D769" s="123" t="s">
        <v>68</v>
      </c>
      <c r="E769" s="31" t="s">
        <v>421</v>
      </c>
      <c r="F769" s="31">
        <v>800</v>
      </c>
      <c r="G769" s="9">
        <v>79.5</v>
      </c>
      <c r="H769" s="9">
        <v>79.5</v>
      </c>
      <c r="I769" s="9">
        <v>79.5</v>
      </c>
    </row>
    <row r="770" spans="1:9" ht="31.5">
      <c r="A770" s="122" t="s">
        <v>1031</v>
      </c>
      <c r="B770" s="39"/>
      <c r="C770" s="123" t="s">
        <v>24</v>
      </c>
      <c r="D770" s="123" t="s">
        <v>68</v>
      </c>
      <c r="E770" s="31" t="s">
        <v>1030</v>
      </c>
      <c r="F770" s="31"/>
      <c r="G770" s="9">
        <f>SUM(G771)</f>
        <v>24.4</v>
      </c>
      <c r="H770" s="9">
        <f t="shared" ref="H770:I770" si="178">SUM(H771)</f>
        <v>24.4</v>
      </c>
      <c r="I770" s="9">
        <f t="shared" si="178"/>
        <v>24.4</v>
      </c>
    </row>
    <row r="771" spans="1:9" ht="47.25">
      <c r="A771" s="122" t="s">
        <v>43</v>
      </c>
      <c r="B771" s="39"/>
      <c r="C771" s="123" t="s">
        <v>24</v>
      </c>
      <c r="D771" s="123" t="s">
        <v>68</v>
      </c>
      <c r="E771" s="31" t="s">
        <v>1030</v>
      </c>
      <c r="F771" s="31">
        <v>100</v>
      </c>
      <c r="G771" s="9">
        <v>24.4</v>
      </c>
      <c r="H771" s="9">
        <v>24.4</v>
      </c>
      <c r="I771" s="9">
        <v>24.4</v>
      </c>
    </row>
    <row r="772" spans="1:9" ht="31.5">
      <c r="A772" s="122" t="s">
        <v>564</v>
      </c>
      <c r="B772" s="39"/>
      <c r="C772" s="123" t="s">
        <v>24</v>
      </c>
      <c r="D772" s="123" t="s">
        <v>68</v>
      </c>
      <c r="E772" s="31" t="s">
        <v>562</v>
      </c>
      <c r="F772" s="31"/>
      <c r="G772" s="9">
        <f>SUM(G773)+G776</f>
        <v>1080.83</v>
      </c>
      <c r="H772" s="9">
        <f t="shared" ref="H772:I772" si="179">SUM(H773)+H776</f>
        <v>0</v>
      </c>
      <c r="I772" s="9">
        <f t="shared" si="179"/>
        <v>0</v>
      </c>
    </row>
    <row r="773" spans="1:9">
      <c r="A773" s="122" t="s">
        <v>1021</v>
      </c>
      <c r="B773" s="39"/>
      <c r="C773" s="123" t="s">
        <v>24</v>
      </c>
      <c r="D773" s="123" t="s">
        <v>68</v>
      </c>
      <c r="E773" s="31" t="s">
        <v>1022</v>
      </c>
      <c r="F773" s="31"/>
      <c r="G773" s="9">
        <f>SUM(G774)</f>
        <v>615.1</v>
      </c>
      <c r="H773" s="9">
        <f t="shared" ref="H773:I774" si="180">SUM(H774)</f>
        <v>0</v>
      </c>
      <c r="I773" s="9">
        <f t="shared" si="180"/>
        <v>0</v>
      </c>
    </row>
    <row r="774" spans="1:9" ht="63">
      <c r="A774" s="122" t="s">
        <v>1024</v>
      </c>
      <c r="B774" s="39"/>
      <c r="C774" s="123" t="s">
        <v>24</v>
      </c>
      <c r="D774" s="123" t="s">
        <v>68</v>
      </c>
      <c r="E774" s="31" t="s">
        <v>1023</v>
      </c>
      <c r="F774" s="31"/>
      <c r="G774" s="9">
        <f>SUM(G775)</f>
        <v>615.1</v>
      </c>
      <c r="H774" s="9">
        <f t="shared" si="180"/>
        <v>0</v>
      </c>
      <c r="I774" s="9">
        <f t="shared" si="180"/>
        <v>0</v>
      </c>
    </row>
    <row r="775" spans="1:9" ht="31.5">
      <c r="A775" s="122" t="s">
        <v>44</v>
      </c>
      <c r="B775" s="39"/>
      <c r="C775" s="123" t="s">
        <v>24</v>
      </c>
      <c r="D775" s="123" t="s">
        <v>68</v>
      </c>
      <c r="E775" s="31" t="s">
        <v>1023</v>
      </c>
      <c r="F775" s="31">
        <v>200</v>
      </c>
      <c r="G775" s="9">
        <v>615.1</v>
      </c>
      <c r="H775" s="9"/>
      <c r="I775" s="9"/>
    </row>
    <row r="776" spans="1:9">
      <c r="A776" s="122" t="s">
        <v>1074</v>
      </c>
      <c r="B776" s="39"/>
      <c r="C776" s="123" t="s">
        <v>24</v>
      </c>
      <c r="D776" s="123" t="s">
        <v>68</v>
      </c>
      <c r="E776" s="31" t="s">
        <v>1075</v>
      </c>
      <c r="F776" s="31"/>
      <c r="G776" s="9">
        <v>465.73</v>
      </c>
      <c r="H776" s="9">
        <v>0</v>
      </c>
      <c r="I776" s="9">
        <v>0</v>
      </c>
    </row>
    <row r="777" spans="1:9" ht="31.5">
      <c r="A777" s="122" t="s">
        <v>1076</v>
      </c>
      <c r="B777" s="39"/>
      <c r="C777" s="123" t="s">
        <v>24</v>
      </c>
      <c r="D777" s="123" t="s">
        <v>68</v>
      </c>
      <c r="E777" s="31" t="s">
        <v>1077</v>
      </c>
      <c r="F777" s="31"/>
      <c r="G777" s="9">
        <v>465.73</v>
      </c>
      <c r="H777" s="9">
        <v>0</v>
      </c>
      <c r="I777" s="9">
        <v>0</v>
      </c>
    </row>
    <row r="778" spans="1:9" ht="31.5">
      <c r="A778" s="122" t="s">
        <v>44</v>
      </c>
      <c r="B778" s="39"/>
      <c r="C778" s="123" t="s">
        <v>24</v>
      </c>
      <c r="D778" s="123" t="s">
        <v>68</v>
      </c>
      <c r="E778" s="31" t="s">
        <v>1077</v>
      </c>
      <c r="F778" s="31">
        <v>200</v>
      </c>
      <c r="G778" s="9">
        <v>465.7</v>
      </c>
      <c r="H778" s="9">
        <v>0</v>
      </c>
      <c r="I778" s="9">
        <v>0</v>
      </c>
    </row>
    <row r="779" spans="1:9" ht="31.5">
      <c r="A779" s="93" t="s">
        <v>923</v>
      </c>
      <c r="B779" s="24" t="s">
        <v>230</v>
      </c>
      <c r="C779" s="25"/>
      <c r="D779" s="25"/>
      <c r="E779" s="25"/>
      <c r="F779" s="25"/>
      <c r="G779" s="26">
        <f>G794+G780+G787</f>
        <v>271818.8</v>
      </c>
      <c r="H779" s="26">
        <f>H794+H780+H787</f>
        <v>232842.69999999998</v>
      </c>
      <c r="I779" s="26">
        <f>I794+I780+I787</f>
        <v>280329.5</v>
      </c>
    </row>
    <row r="780" spans="1:9" hidden="1">
      <c r="A780" s="122" t="s">
        <v>102</v>
      </c>
      <c r="B780" s="4"/>
      <c r="C780" s="4" t="s">
        <v>103</v>
      </c>
      <c r="D780" s="4"/>
      <c r="E780" s="4"/>
      <c r="F780" s="4"/>
      <c r="G780" s="7">
        <f t="shared" ref="G780:I785" si="181">SUM(G781)</f>
        <v>0</v>
      </c>
      <c r="H780" s="7">
        <f t="shared" si="181"/>
        <v>0</v>
      </c>
      <c r="I780" s="7">
        <f t="shared" si="181"/>
        <v>0</v>
      </c>
    </row>
    <row r="781" spans="1:9" hidden="1">
      <c r="A781" s="122" t="s">
        <v>921</v>
      </c>
      <c r="B781" s="4"/>
      <c r="C781" s="4" t="s">
        <v>103</v>
      </c>
      <c r="D781" s="4" t="s">
        <v>103</v>
      </c>
      <c r="E781" s="31"/>
      <c r="F781" s="31"/>
      <c r="G781" s="7">
        <f t="shared" si="181"/>
        <v>0</v>
      </c>
      <c r="H781" s="7">
        <f t="shared" si="181"/>
        <v>0</v>
      </c>
      <c r="I781" s="7">
        <f t="shared" si="181"/>
        <v>0</v>
      </c>
    </row>
    <row r="782" spans="1:9" ht="31.5" hidden="1">
      <c r="A782" s="122" t="s">
        <v>530</v>
      </c>
      <c r="B782" s="123"/>
      <c r="C782" s="123" t="s">
        <v>103</v>
      </c>
      <c r="D782" s="123" t="s">
        <v>103</v>
      </c>
      <c r="E782" s="31" t="s">
        <v>291</v>
      </c>
      <c r="F782" s="31"/>
      <c r="G782" s="7">
        <f t="shared" si="181"/>
        <v>0</v>
      </c>
      <c r="H782" s="7">
        <f t="shared" si="181"/>
        <v>0</v>
      </c>
      <c r="I782" s="7">
        <f t="shared" si="181"/>
        <v>0</v>
      </c>
    </row>
    <row r="783" spans="1:9" ht="31.5" hidden="1">
      <c r="A783" s="122" t="s">
        <v>429</v>
      </c>
      <c r="B783" s="4"/>
      <c r="C783" s="4" t="s">
        <v>103</v>
      </c>
      <c r="D783" s="4" t="s">
        <v>103</v>
      </c>
      <c r="E783" s="4" t="s">
        <v>306</v>
      </c>
      <c r="F783" s="4"/>
      <c r="G783" s="7">
        <f t="shared" si="181"/>
        <v>0</v>
      </c>
      <c r="H783" s="7">
        <f t="shared" si="181"/>
        <v>0</v>
      </c>
      <c r="I783" s="7">
        <f t="shared" si="181"/>
        <v>0</v>
      </c>
    </row>
    <row r="784" spans="1:9" hidden="1">
      <c r="A784" s="122" t="s">
        <v>28</v>
      </c>
      <c r="B784" s="4"/>
      <c r="C784" s="4" t="s">
        <v>103</v>
      </c>
      <c r="D784" s="4" t="s">
        <v>103</v>
      </c>
      <c r="E784" s="4" t="s">
        <v>307</v>
      </c>
      <c r="F784" s="4"/>
      <c r="G784" s="7">
        <f t="shared" si="181"/>
        <v>0</v>
      </c>
      <c r="H784" s="7">
        <f t="shared" si="181"/>
        <v>0</v>
      </c>
      <c r="I784" s="7">
        <f t="shared" si="181"/>
        <v>0</v>
      </c>
    </row>
    <row r="785" spans="1:9" ht="30.75" hidden="1" customHeight="1">
      <c r="A785" s="122" t="s">
        <v>308</v>
      </c>
      <c r="B785" s="31"/>
      <c r="C785" s="4" t="s">
        <v>103</v>
      </c>
      <c r="D785" s="4" t="s">
        <v>103</v>
      </c>
      <c r="E785" s="4" t="s">
        <v>309</v>
      </c>
      <c r="F785" s="4"/>
      <c r="G785" s="7">
        <f t="shared" si="181"/>
        <v>0</v>
      </c>
      <c r="H785" s="7">
        <f t="shared" si="181"/>
        <v>0</v>
      </c>
      <c r="I785" s="7">
        <f t="shared" si="181"/>
        <v>0</v>
      </c>
    </row>
    <row r="786" spans="1:9" ht="31.5" hidden="1">
      <c r="A786" s="122" t="s">
        <v>208</v>
      </c>
      <c r="B786" s="4"/>
      <c r="C786" s="4" t="s">
        <v>103</v>
      </c>
      <c r="D786" s="4" t="s">
        <v>103</v>
      </c>
      <c r="E786" s="4" t="s">
        <v>309</v>
      </c>
      <c r="F786" s="22">
        <v>600</v>
      </c>
      <c r="G786" s="7"/>
      <c r="H786" s="7"/>
      <c r="I786" s="7"/>
    </row>
    <row r="787" spans="1:9">
      <c r="A787" s="122" t="s">
        <v>23</v>
      </c>
      <c r="B787" s="123"/>
      <c r="C787" s="123" t="s">
        <v>24</v>
      </c>
      <c r="D787" s="123" t="s">
        <v>25</v>
      </c>
      <c r="E787" s="31"/>
      <c r="F787" s="31"/>
      <c r="G787" s="9">
        <f t="shared" ref="G787:I792" si="182">SUM(G788)</f>
        <v>300</v>
      </c>
      <c r="H787" s="9">
        <f t="shared" si="182"/>
        <v>300</v>
      </c>
      <c r="I787" s="9">
        <f t="shared" si="182"/>
        <v>300</v>
      </c>
    </row>
    <row r="788" spans="1:9">
      <c r="A788" s="122" t="s">
        <v>45</v>
      </c>
      <c r="B788" s="40"/>
      <c r="C788" s="123" t="s">
        <v>24</v>
      </c>
      <c r="D788" s="123" t="s">
        <v>46</v>
      </c>
      <c r="E788" s="123"/>
      <c r="F788" s="31"/>
      <c r="G788" s="43">
        <f t="shared" si="182"/>
        <v>300</v>
      </c>
      <c r="H788" s="43">
        <f t="shared" si="182"/>
        <v>300</v>
      </c>
      <c r="I788" s="43">
        <f t="shared" si="182"/>
        <v>300</v>
      </c>
    </row>
    <row r="789" spans="1:9" ht="31.5">
      <c r="A789" s="122" t="s">
        <v>658</v>
      </c>
      <c r="B789" s="40"/>
      <c r="C789" s="123" t="s">
        <v>24</v>
      </c>
      <c r="D789" s="123" t="s">
        <v>46</v>
      </c>
      <c r="E789" s="123" t="s">
        <v>416</v>
      </c>
      <c r="F789" s="31"/>
      <c r="G789" s="43">
        <f t="shared" si="182"/>
        <v>300</v>
      </c>
      <c r="H789" s="43">
        <f t="shared" si="182"/>
        <v>300</v>
      </c>
      <c r="I789" s="43">
        <f t="shared" si="182"/>
        <v>300</v>
      </c>
    </row>
    <row r="790" spans="1:9" ht="31.5">
      <c r="A790" s="122" t="s">
        <v>59</v>
      </c>
      <c r="B790" s="40"/>
      <c r="C790" s="123" t="s">
        <v>24</v>
      </c>
      <c r="D790" s="123" t="s">
        <v>46</v>
      </c>
      <c r="E790" s="123" t="s">
        <v>417</v>
      </c>
      <c r="F790" s="31"/>
      <c r="G790" s="43">
        <f t="shared" si="182"/>
        <v>300</v>
      </c>
      <c r="H790" s="43">
        <f t="shared" si="182"/>
        <v>300</v>
      </c>
      <c r="I790" s="43">
        <f t="shared" si="182"/>
        <v>300</v>
      </c>
    </row>
    <row r="791" spans="1:9">
      <c r="A791" s="122" t="s">
        <v>30</v>
      </c>
      <c r="B791" s="40"/>
      <c r="C791" s="123" t="s">
        <v>24</v>
      </c>
      <c r="D791" s="123" t="s">
        <v>46</v>
      </c>
      <c r="E791" s="123" t="s">
        <v>418</v>
      </c>
      <c r="F791" s="31"/>
      <c r="G791" s="43">
        <f t="shared" si="182"/>
        <v>300</v>
      </c>
      <c r="H791" s="43">
        <f t="shared" si="182"/>
        <v>300</v>
      </c>
      <c r="I791" s="43">
        <f t="shared" si="182"/>
        <v>300</v>
      </c>
    </row>
    <row r="792" spans="1:9" ht="31.5">
      <c r="A792" s="122" t="s">
        <v>208</v>
      </c>
      <c r="B792" s="40"/>
      <c r="C792" s="123" t="s">
        <v>24</v>
      </c>
      <c r="D792" s="123" t="s">
        <v>46</v>
      </c>
      <c r="E792" s="123" t="s">
        <v>418</v>
      </c>
      <c r="F792" s="31"/>
      <c r="G792" s="43">
        <f t="shared" si="182"/>
        <v>300</v>
      </c>
      <c r="H792" s="43">
        <f t="shared" si="182"/>
        <v>300</v>
      </c>
      <c r="I792" s="43">
        <f t="shared" si="182"/>
        <v>300</v>
      </c>
    </row>
    <row r="793" spans="1:9" ht="31.5">
      <c r="A793" s="122" t="s">
        <v>111</v>
      </c>
      <c r="B793" s="40"/>
      <c r="C793" s="123" t="s">
        <v>24</v>
      </c>
      <c r="D793" s="123" t="s">
        <v>46</v>
      </c>
      <c r="E793" s="123" t="s">
        <v>418</v>
      </c>
      <c r="F793" s="31">
        <v>600</v>
      </c>
      <c r="G793" s="43">
        <v>300</v>
      </c>
      <c r="H793" s="43">
        <v>300</v>
      </c>
      <c r="I793" s="43">
        <v>300</v>
      </c>
    </row>
    <row r="794" spans="1:9">
      <c r="A794" s="122" t="s">
        <v>231</v>
      </c>
      <c r="B794" s="4"/>
      <c r="C794" s="4" t="s">
        <v>154</v>
      </c>
      <c r="D794" s="4"/>
      <c r="E794" s="4"/>
      <c r="F794" s="4"/>
      <c r="G794" s="7">
        <f>G795+G831+G858+G873</f>
        <v>271518.8</v>
      </c>
      <c r="H794" s="7">
        <f>H795+H831+H858+H873</f>
        <v>232542.69999999998</v>
      </c>
      <c r="I794" s="7">
        <f>I795+I831+I858+I873</f>
        <v>280029.5</v>
      </c>
    </row>
    <row r="795" spans="1:9">
      <c r="A795" s="122" t="s">
        <v>924</v>
      </c>
      <c r="B795" s="4"/>
      <c r="C795" s="4" t="s">
        <v>154</v>
      </c>
      <c r="D795" s="4" t="s">
        <v>27</v>
      </c>
      <c r="E795" s="4"/>
      <c r="F795" s="4"/>
      <c r="G795" s="7">
        <f>+G796</f>
        <v>231110.59999999998</v>
      </c>
      <c r="H795" s="7">
        <f>+H796</f>
        <v>200963.5</v>
      </c>
      <c r="I795" s="7">
        <f>+I796</f>
        <v>207919.2</v>
      </c>
    </row>
    <row r="796" spans="1:9" ht="31.5">
      <c r="A796" s="122" t="s">
        <v>529</v>
      </c>
      <c r="B796" s="4"/>
      <c r="C796" s="4" t="s">
        <v>154</v>
      </c>
      <c r="D796" s="4" t="s">
        <v>27</v>
      </c>
      <c r="E796" s="4" t="s">
        <v>232</v>
      </c>
      <c r="F796" s="4"/>
      <c r="G796" s="7">
        <f>SUM(G797+G818)</f>
        <v>231110.59999999998</v>
      </c>
      <c r="H796" s="7">
        <f>SUM(H797+H818)</f>
        <v>200963.5</v>
      </c>
      <c r="I796" s="7">
        <f>SUM(I797+I818)</f>
        <v>207919.2</v>
      </c>
    </row>
    <row r="797" spans="1:9" ht="78.75">
      <c r="A797" s="122" t="s">
        <v>862</v>
      </c>
      <c r="B797" s="4"/>
      <c r="C797" s="4" t="s">
        <v>154</v>
      </c>
      <c r="D797" s="4" t="s">
        <v>27</v>
      </c>
      <c r="E797" s="22" t="s">
        <v>235</v>
      </c>
      <c r="F797" s="4"/>
      <c r="G797" s="7">
        <f>SUM(G798+G804+G813)+G807+G810</f>
        <v>217720.3</v>
      </c>
      <c r="H797" s="7">
        <f t="shared" ref="H797:I797" si="183">SUM(H798+H804+H813)+H807+H810</f>
        <v>200963.5</v>
      </c>
      <c r="I797" s="7">
        <f t="shared" si="183"/>
        <v>207919.2</v>
      </c>
    </row>
    <row r="798" spans="1:9">
      <c r="A798" s="122" t="s">
        <v>28</v>
      </c>
      <c r="B798" s="4"/>
      <c r="C798" s="4" t="s">
        <v>154</v>
      </c>
      <c r="D798" s="4" t="s">
        <v>27</v>
      </c>
      <c r="E798" s="4" t="s">
        <v>633</v>
      </c>
      <c r="F798" s="4"/>
      <c r="G798" s="7">
        <f>SUM(G799)</f>
        <v>9603.7999999999993</v>
      </c>
      <c r="H798" s="7">
        <f>SUM(H799)</f>
        <v>7270.5</v>
      </c>
      <c r="I798" s="7">
        <f>SUM(I799)</f>
        <v>7270.5</v>
      </c>
    </row>
    <row r="799" spans="1:9">
      <c r="A799" s="122" t="s">
        <v>234</v>
      </c>
      <c r="B799" s="4"/>
      <c r="C799" s="4" t="s">
        <v>154</v>
      </c>
      <c r="D799" s="4" t="s">
        <v>27</v>
      </c>
      <c r="E799" s="4" t="s">
        <v>634</v>
      </c>
      <c r="F799" s="4"/>
      <c r="G799" s="7">
        <f>SUM(G800+G801+G802+G803)</f>
        <v>9603.7999999999993</v>
      </c>
      <c r="H799" s="7">
        <f t="shared" ref="H799:I799" si="184">SUM(H800+H801+H802+H803)</f>
        <v>7270.5</v>
      </c>
      <c r="I799" s="7">
        <f t="shared" si="184"/>
        <v>7270.5</v>
      </c>
    </row>
    <row r="800" spans="1:9" ht="47.25">
      <c r="A800" s="122" t="s">
        <v>43</v>
      </c>
      <c r="B800" s="4"/>
      <c r="C800" s="4" t="s">
        <v>154</v>
      </c>
      <c r="D800" s="4" t="s">
        <v>27</v>
      </c>
      <c r="E800" s="4" t="s">
        <v>634</v>
      </c>
      <c r="F800" s="4" t="s">
        <v>79</v>
      </c>
      <c r="G800" s="7">
        <v>4041</v>
      </c>
      <c r="H800" s="7">
        <v>4041</v>
      </c>
      <c r="I800" s="7">
        <v>4041</v>
      </c>
    </row>
    <row r="801" spans="1:9" ht="31.5">
      <c r="A801" s="122" t="s">
        <v>44</v>
      </c>
      <c r="B801" s="4"/>
      <c r="C801" s="4" t="s">
        <v>154</v>
      </c>
      <c r="D801" s="4" t="s">
        <v>27</v>
      </c>
      <c r="E801" s="4" t="s">
        <v>634</v>
      </c>
      <c r="F801" s="4" t="s">
        <v>81</v>
      </c>
      <c r="G801" s="7">
        <v>3443.8</v>
      </c>
      <c r="H801" s="7">
        <v>2952.5</v>
      </c>
      <c r="I801" s="7">
        <v>2952.5</v>
      </c>
    </row>
    <row r="802" spans="1:9">
      <c r="A802" s="122" t="s">
        <v>35</v>
      </c>
      <c r="B802" s="4"/>
      <c r="C802" s="4" t="s">
        <v>154</v>
      </c>
      <c r="D802" s="4" t="s">
        <v>27</v>
      </c>
      <c r="E802" s="4" t="s">
        <v>634</v>
      </c>
      <c r="F802" s="4" t="s">
        <v>89</v>
      </c>
      <c r="G802" s="7">
        <v>277</v>
      </c>
      <c r="H802" s="7">
        <v>277</v>
      </c>
      <c r="I802" s="7">
        <v>277</v>
      </c>
    </row>
    <row r="803" spans="1:9" ht="31.5">
      <c r="A803" s="122" t="s">
        <v>208</v>
      </c>
      <c r="B803" s="4"/>
      <c r="C803" s="4" t="s">
        <v>154</v>
      </c>
      <c r="D803" s="4" t="s">
        <v>27</v>
      </c>
      <c r="E803" s="4" t="s">
        <v>634</v>
      </c>
      <c r="F803" s="4" t="s">
        <v>112</v>
      </c>
      <c r="G803" s="7">
        <v>1842</v>
      </c>
      <c r="H803" s="7"/>
      <c r="I803" s="7"/>
    </row>
    <row r="804" spans="1:9" ht="47.25">
      <c r="A804" s="122" t="s">
        <v>22</v>
      </c>
      <c r="B804" s="4"/>
      <c r="C804" s="4" t="s">
        <v>154</v>
      </c>
      <c r="D804" s="4" t="s">
        <v>27</v>
      </c>
      <c r="E804" s="22" t="s">
        <v>282</v>
      </c>
      <c r="F804" s="4"/>
      <c r="G804" s="7">
        <f t="shared" ref="G804:I805" si="185">G805</f>
        <v>195866.4</v>
      </c>
      <c r="H804" s="7">
        <f t="shared" si="185"/>
        <v>182758</v>
      </c>
      <c r="I804" s="7">
        <f t="shared" si="185"/>
        <v>189713.7</v>
      </c>
    </row>
    <row r="805" spans="1:9">
      <c r="A805" s="122" t="s">
        <v>234</v>
      </c>
      <c r="B805" s="4"/>
      <c r="C805" s="4" t="s">
        <v>154</v>
      </c>
      <c r="D805" s="4" t="s">
        <v>27</v>
      </c>
      <c r="E805" s="22" t="s">
        <v>283</v>
      </c>
      <c r="F805" s="4"/>
      <c r="G805" s="7">
        <f t="shared" si="185"/>
        <v>195866.4</v>
      </c>
      <c r="H805" s="7">
        <f t="shared" si="185"/>
        <v>182758</v>
      </c>
      <c r="I805" s="7">
        <f t="shared" si="185"/>
        <v>189713.7</v>
      </c>
    </row>
    <row r="806" spans="1:9" ht="31.5">
      <c r="A806" s="122" t="s">
        <v>208</v>
      </c>
      <c r="B806" s="4"/>
      <c r="C806" s="4" t="s">
        <v>154</v>
      </c>
      <c r="D806" s="4" t="s">
        <v>27</v>
      </c>
      <c r="E806" s="22" t="s">
        <v>283</v>
      </c>
      <c r="F806" s="4" t="s">
        <v>112</v>
      </c>
      <c r="G806" s="7">
        <v>195866.4</v>
      </c>
      <c r="H806" s="7">
        <v>182758</v>
      </c>
      <c r="I806" s="7">
        <v>189713.7</v>
      </c>
    </row>
    <row r="807" spans="1:9" ht="31.5">
      <c r="A807" s="122" t="s">
        <v>237</v>
      </c>
      <c r="B807" s="4"/>
      <c r="C807" s="4" t="s">
        <v>154</v>
      </c>
      <c r="D807" s="4" t="s">
        <v>27</v>
      </c>
      <c r="E807" s="22" t="s">
        <v>394</v>
      </c>
      <c r="F807" s="4"/>
      <c r="G807" s="7">
        <f t="shared" ref="G807:I808" si="186">G808</f>
        <v>863.7</v>
      </c>
      <c r="H807" s="7">
        <f t="shared" si="186"/>
        <v>0</v>
      </c>
      <c r="I807" s="7">
        <f t="shared" si="186"/>
        <v>0</v>
      </c>
    </row>
    <row r="808" spans="1:9">
      <c r="A808" s="122" t="s">
        <v>234</v>
      </c>
      <c r="B808" s="4"/>
      <c r="C808" s="4" t="s">
        <v>154</v>
      </c>
      <c r="D808" s="4" t="s">
        <v>27</v>
      </c>
      <c r="E808" s="22" t="s">
        <v>395</v>
      </c>
      <c r="F808" s="4"/>
      <c r="G808" s="7">
        <f t="shared" si="186"/>
        <v>863.7</v>
      </c>
      <c r="H808" s="7">
        <f t="shared" si="186"/>
        <v>0</v>
      </c>
      <c r="I808" s="7">
        <f t="shared" si="186"/>
        <v>0</v>
      </c>
    </row>
    <row r="809" spans="1:9" ht="31.5">
      <c r="A809" s="122" t="s">
        <v>208</v>
      </c>
      <c r="B809" s="4"/>
      <c r="C809" s="4" t="s">
        <v>154</v>
      </c>
      <c r="D809" s="4" t="s">
        <v>27</v>
      </c>
      <c r="E809" s="22" t="s">
        <v>395</v>
      </c>
      <c r="F809" s="4" t="s">
        <v>112</v>
      </c>
      <c r="G809" s="7">
        <v>863.7</v>
      </c>
      <c r="H809" s="7"/>
      <c r="I809" s="7"/>
    </row>
    <row r="810" spans="1:9" hidden="1">
      <c r="A810" s="122" t="s">
        <v>238</v>
      </c>
      <c r="B810" s="4"/>
      <c r="C810" s="4" t="s">
        <v>154</v>
      </c>
      <c r="D810" s="4" t="s">
        <v>27</v>
      </c>
      <c r="E810" s="4" t="s">
        <v>407</v>
      </c>
      <c r="F810" s="4"/>
      <c r="G810" s="7">
        <f t="shared" ref="G810:I811" si="187">G811</f>
        <v>0</v>
      </c>
      <c r="H810" s="7">
        <f t="shared" si="187"/>
        <v>0</v>
      </c>
      <c r="I810" s="7">
        <f t="shared" si="187"/>
        <v>0</v>
      </c>
    </row>
    <row r="811" spans="1:9" hidden="1">
      <c r="A811" s="122" t="s">
        <v>234</v>
      </c>
      <c r="B811" s="4"/>
      <c r="C811" s="4" t="s">
        <v>154</v>
      </c>
      <c r="D811" s="4" t="s">
        <v>27</v>
      </c>
      <c r="E811" s="4" t="s">
        <v>408</v>
      </c>
      <c r="F811" s="4"/>
      <c r="G811" s="7">
        <f t="shared" si="187"/>
        <v>0</v>
      </c>
      <c r="H811" s="7">
        <f t="shared" si="187"/>
        <v>0</v>
      </c>
      <c r="I811" s="7">
        <f t="shared" si="187"/>
        <v>0</v>
      </c>
    </row>
    <row r="812" spans="1:9" ht="31.5" hidden="1">
      <c r="A812" s="122" t="s">
        <v>62</v>
      </c>
      <c r="B812" s="4"/>
      <c r="C812" s="4" t="s">
        <v>154</v>
      </c>
      <c r="D812" s="4" t="s">
        <v>27</v>
      </c>
      <c r="E812" s="4" t="s">
        <v>408</v>
      </c>
      <c r="F812" s="4" t="s">
        <v>112</v>
      </c>
      <c r="G812" s="7"/>
      <c r="H812" s="7"/>
      <c r="I812" s="7"/>
    </row>
    <row r="813" spans="1:9" ht="31.5">
      <c r="A813" s="122" t="s">
        <v>37</v>
      </c>
      <c r="B813" s="4"/>
      <c r="C813" s="4" t="s">
        <v>154</v>
      </c>
      <c r="D813" s="4" t="s">
        <v>27</v>
      </c>
      <c r="E813" s="4" t="s">
        <v>635</v>
      </c>
      <c r="F813" s="4"/>
      <c r="G813" s="44">
        <f>G814</f>
        <v>11386.4</v>
      </c>
      <c r="H813" s="7">
        <f>H814</f>
        <v>10935</v>
      </c>
      <c r="I813" s="7">
        <f>I814</f>
        <v>10935</v>
      </c>
    </row>
    <row r="814" spans="1:9">
      <c r="A814" s="122" t="s">
        <v>234</v>
      </c>
      <c r="B814" s="4"/>
      <c r="C814" s="4" t="s">
        <v>154</v>
      </c>
      <c r="D814" s="4" t="s">
        <v>27</v>
      </c>
      <c r="E814" s="4" t="s">
        <v>636</v>
      </c>
      <c r="F814" s="4"/>
      <c r="G814" s="7">
        <f>SUM(G815:G817)</f>
        <v>11386.4</v>
      </c>
      <c r="H814" s="7">
        <f t="shared" ref="H814:I814" si="188">SUM(H815:H817)</f>
        <v>10935</v>
      </c>
      <c r="I814" s="7">
        <f t="shared" si="188"/>
        <v>10935</v>
      </c>
    </row>
    <row r="815" spans="1:9" ht="47.25">
      <c r="A815" s="122" t="s">
        <v>43</v>
      </c>
      <c r="B815" s="4"/>
      <c r="C815" s="4" t="s">
        <v>154</v>
      </c>
      <c r="D815" s="4" t="s">
        <v>27</v>
      </c>
      <c r="E815" s="4" t="s">
        <v>636</v>
      </c>
      <c r="F815" s="4" t="s">
        <v>79</v>
      </c>
      <c r="G815" s="7">
        <v>9498.1</v>
      </c>
      <c r="H815" s="7">
        <v>9498.1</v>
      </c>
      <c r="I815" s="7">
        <v>9498.1</v>
      </c>
    </row>
    <row r="816" spans="1:9" ht="31.5">
      <c r="A816" s="122" t="s">
        <v>44</v>
      </c>
      <c r="B816" s="4"/>
      <c r="C816" s="4" t="s">
        <v>154</v>
      </c>
      <c r="D816" s="4" t="s">
        <v>27</v>
      </c>
      <c r="E816" s="4" t="s">
        <v>636</v>
      </c>
      <c r="F816" s="4" t="s">
        <v>81</v>
      </c>
      <c r="G816" s="7">
        <v>1837</v>
      </c>
      <c r="H816" s="7">
        <v>1385.6</v>
      </c>
      <c r="I816" s="7">
        <v>1385.6</v>
      </c>
    </row>
    <row r="817" spans="1:9">
      <c r="A817" s="122" t="s">
        <v>19</v>
      </c>
      <c r="B817" s="4"/>
      <c r="C817" s="4" t="s">
        <v>154</v>
      </c>
      <c r="D817" s="4" t="s">
        <v>27</v>
      </c>
      <c r="E817" s="4" t="s">
        <v>636</v>
      </c>
      <c r="F817" s="4" t="s">
        <v>86</v>
      </c>
      <c r="G817" s="7">
        <v>51.3</v>
      </c>
      <c r="H817" s="7">
        <v>51.3</v>
      </c>
      <c r="I817" s="7">
        <v>51.3</v>
      </c>
    </row>
    <row r="818" spans="1:9" ht="31.5">
      <c r="A818" s="122" t="s">
        <v>240</v>
      </c>
      <c r="B818" s="4"/>
      <c r="C818" s="4" t="s">
        <v>154</v>
      </c>
      <c r="D818" s="4" t="s">
        <v>27</v>
      </c>
      <c r="E818" s="4" t="s">
        <v>239</v>
      </c>
      <c r="F818" s="4"/>
      <c r="G818" s="7">
        <f>SUM(G819+G822+G825+G828)</f>
        <v>13390.300000000001</v>
      </c>
      <c r="H818" s="7">
        <f t="shared" ref="H818:I818" si="189">SUM(H819+H822+H825+H828)</f>
        <v>0</v>
      </c>
      <c r="I818" s="7">
        <f t="shared" si="189"/>
        <v>0</v>
      </c>
    </row>
    <row r="819" spans="1:9">
      <c r="A819" s="122" t="s">
        <v>28</v>
      </c>
      <c r="B819" s="4"/>
      <c r="C819" s="4" t="s">
        <v>154</v>
      </c>
      <c r="D819" s="4" t="s">
        <v>27</v>
      </c>
      <c r="E819" s="4" t="s">
        <v>637</v>
      </c>
      <c r="F819" s="4"/>
      <c r="G819" s="7">
        <f t="shared" ref="G819:I820" si="190">G820</f>
        <v>1567.1</v>
      </c>
      <c r="H819" s="7">
        <f t="shared" si="190"/>
        <v>0</v>
      </c>
      <c r="I819" s="7">
        <f t="shared" si="190"/>
        <v>0</v>
      </c>
    </row>
    <row r="820" spans="1:9">
      <c r="A820" s="122" t="s">
        <v>234</v>
      </c>
      <c r="B820" s="4"/>
      <c r="C820" s="4" t="s">
        <v>154</v>
      </c>
      <c r="D820" s="4" t="s">
        <v>27</v>
      </c>
      <c r="E820" s="4" t="s">
        <v>638</v>
      </c>
      <c r="F820" s="4"/>
      <c r="G820" s="7">
        <f t="shared" si="190"/>
        <v>1567.1</v>
      </c>
      <c r="H820" s="7">
        <f t="shared" si="190"/>
        <v>0</v>
      </c>
      <c r="I820" s="7">
        <f t="shared" si="190"/>
        <v>0</v>
      </c>
    </row>
    <row r="821" spans="1:9" ht="31.5">
      <c r="A821" s="122" t="s">
        <v>44</v>
      </c>
      <c r="B821" s="4"/>
      <c r="C821" s="4" t="s">
        <v>154</v>
      </c>
      <c r="D821" s="4" t="s">
        <v>27</v>
      </c>
      <c r="E821" s="4" t="s">
        <v>638</v>
      </c>
      <c r="F821" s="4" t="s">
        <v>81</v>
      </c>
      <c r="G821" s="7">
        <v>1567.1</v>
      </c>
      <c r="H821" s="7"/>
      <c r="I821" s="7"/>
    </row>
    <row r="822" spans="1:9">
      <c r="A822" s="122" t="s">
        <v>236</v>
      </c>
      <c r="B822" s="4"/>
      <c r="C822" s="4" t="s">
        <v>154</v>
      </c>
      <c r="D822" s="4" t="s">
        <v>27</v>
      </c>
      <c r="E822" s="4" t="s">
        <v>284</v>
      </c>
      <c r="F822" s="4"/>
      <c r="G822" s="7">
        <f t="shared" ref="G822:I823" si="191">G823</f>
        <v>9750.2000000000007</v>
      </c>
      <c r="H822" s="7">
        <f t="shared" si="191"/>
        <v>0</v>
      </c>
      <c r="I822" s="7">
        <f t="shared" si="191"/>
        <v>0</v>
      </c>
    </row>
    <row r="823" spans="1:9">
      <c r="A823" s="122" t="s">
        <v>234</v>
      </c>
      <c r="B823" s="4"/>
      <c r="C823" s="4" t="s">
        <v>154</v>
      </c>
      <c r="D823" s="4" t="s">
        <v>27</v>
      </c>
      <c r="E823" s="4" t="s">
        <v>285</v>
      </c>
      <c r="F823" s="4"/>
      <c r="G823" s="7">
        <f t="shared" si="191"/>
        <v>9750.2000000000007</v>
      </c>
      <c r="H823" s="7">
        <f t="shared" si="191"/>
        <v>0</v>
      </c>
      <c r="I823" s="7">
        <f t="shared" si="191"/>
        <v>0</v>
      </c>
    </row>
    <row r="824" spans="1:9" ht="31.5">
      <c r="A824" s="122" t="s">
        <v>208</v>
      </c>
      <c r="B824" s="4"/>
      <c r="C824" s="4" t="s">
        <v>154</v>
      </c>
      <c r="D824" s="4" t="s">
        <v>27</v>
      </c>
      <c r="E824" s="4" t="s">
        <v>285</v>
      </c>
      <c r="F824" s="4" t="s">
        <v>112</v>
      </c>
      <c r="G824" s="7">
        <v>9750.2000000000007</v>
      </c>
      <c r="H824" s="7"/>
      <c r="I824" s="7"/>
    </row>
    <row r="825" spans="1:9" ht="31.5">
      <c r="A825" s="122" t="s">
        <v>237</v>
      </c>
      <c r="B825" s="4"/>
      <c r="C825" s="4" t="s">
        <v>154</v>
      </c>
      <c r="D825" s="4" t="s">
        <v>27</v>
      </c>
      <c r="E825" s="4" t="s">
        <v>286</v>
      </c>
      <c r="F825" s="4"/>
      <c r="G825" s="7">
        <f t="shared" ref="G825:I826" si="192">G826</f>
        <v>2000</v>
      </c>
      <c r="H825" s="7">
        <f t="shared" si="192"/>
        <v>0</v>
      </c>
      <c r="I825" s="7">
        <f t="shared" si="192"/>
        <v>0</v>
      </c>
    </row>
    <row r="826" spans="1:9">
      <c r="A826" s="122" t="s">
        <v>234</v>
      </c>
      <c r="B826" s="4"/>
      <c r="C826" s="4" t="s">
        <v>154</v>
      </c>
      <c r="D826" s="4" t="s">
        <v>27</v>
      </c>
      <c r="E826" s="4" t="s">
        <v>287</v>
      </c>
      <c r="F826" s="4"/>
      <c r="G826" s="7">
        <f t="shared" si="192"/>
        <v>2000</v>
      </c>
      <c r="H826" s="7">
        <f t="shared" si="192"/>
        <v>0</v>
      </c>
      <c r="I826" s="7">
        <f t="shared" si="192"/>
        <v>0</v>
      </c>
    </row>
    <row r="827" spans="1:9" ht="31.5">
      <c r="A827" s="122" t="s">
        <v>208</v>
      </c>
      <c r="B827" s="4"/>
      <c r="C827" s="4" t="s">
        <v>154</v>
      </c>
      <c r="D827" s="4" t="s">
        <v>27</v>
      </c>
      <c r="E827" s="4" t="s">
        <v>287</v>
      </c>
      <c r="F827" s="4" t="s">
        <v>112</v>
      </c>
      <c r="G827" s="7">
        <v>2000</v>
      </c>
      <c r="H827" s="7"/>
      <c r="I827" s="7"/>
    </row>
    <row r="828" spans="1:9">
      <c r="A828" s="122" t="s">
        <v>238</v>
      </c>
      <c r="B828" s="4"/>
      <c r="C828" s="4" t="s">
        <v>154</v>
      </c>
      <c r="D828" s="4" t="s">
        <v>27</v>
      </c>
      <c r="E828" s="4" t="s">
        <v>288</v>
      </c>
      <c r="F828" s="4"/>
      <c r="G828" s="7">
        <f t="shared" ref="G828:I829" si="193">G829</f>
        <v>73</v>
      </c>
      <c r="H828" s="7">
        <f t="shared" si="193"/>
        <v>0</v>
      </c>
      <c r="I828" s="7">
        <f t="shared" si="193"/>
        <v>0</v>
      </c>
    </row>
    <row r="829" spans="1:9">
      <c r="A829" s="122" t="s">
        <v>234</v>
      </c>
      <c r="B829" s="4"/>
      <c r="C829" s="4" t="s">
        <v>154</v>
      </c>
      <c r="D829" s="4" t="s">
        <v>27</v>
      </c>
      <c r="E829" s="4" t="s">
        <v>289</v>
      </c>
      <c r="F829" s="4"/>
      <c r="G829" s="7">
        <f t="shared" si="193"/>
        <v>73</v>
      </c>
      <c r="H829" s="7">
        <f t="shared" si="193"/>
        <v>0</v>
      </c>
      <c r="I829" s="7">
        <f t="shared" si="193"/>
        <v>0</v>
      </c>
    </row>
    <row r="830" spans="1:9" ht="31.5">
      <c r="A830" s="122" t="s">
        <v>208</v>
      </c>
      <c r="B830" s="4"/>
      <c r="C830" s="4" t="s">
        <v>154</v>
      </c>
      <c r="D830" s="4" t="s">
        <v>27</v>
      </c>
      <c r="E830" s="4" t="s">
        <v>289</v>
      </c>
      <c r="F830" s="4" t="s">
        <v>112</v>
      </c>
      <c r="G830" s="7">
        <v>73</v>
      </c>
      <c r="H830" s="7"/>
      <c r="I830" s="7"/>
    </row>
    <row r="831" spans="1:9">
      <c r="A831" s="122" t="s">
        <v>170</v>
      </c>
      <c r="B831" s="4"/>
      <c r="C831" s="4" t="s">
        <v>154</v>
      </c>
      <c r="D831" s="4" t="s">
        <v>36</v>
      </c>
      <c r="E831" s="4"/>
      <c r="F831" s="4"/>
      <c r="G831" s="7">
        <f>G832+G850</f>
        <v>15597.099999999999</v>
      </c>
      <c r="H831" s="7">
        <f>H832+H850</f>
        <v>6759.8</v>
      </c>
      <c r="I831" s="7">
        <f>I832+I850</f>
        <v>56559</v>
      </c>
    </row>
    <row r="832" spans="1:9" ht="31.5">
      <c r="A832" s="122" t="s">
        <v>529</v>
      </c>
      <c r="B832" s="4"/>
      <c r="C832" s="4" t="s">
        <v>154</v>
      </c>
      <c r="D832" s="4" t="s">
        <v>36</v>
      </c>
      <c r="E832" s="4" t="s">
        <v>232</v>
      </c>
      <c r="F832" s="4"/>
      <c r="G832" s="7">
        <f>SUM(G833)</f>
        <v>6867.2999999999993</v>
      </c>
      <c r="H832" s="7">
        <f t="shared" ref="H832:I832" si="194">SUM(H833)</f>
        <v>6759.8</v>
      </c>
      <c r="I832" s="7">
        <f t="shared" si="194"/>
        <v>6759.8</v>
      </c>
    </row>
    <row r="833" spans="1:9" ht="78.75">
      <c r="A833" s="122" t="s">
        <v>862</v>
      </c>
      <c r="B833" s="4"/>
      <c r="C833" s="4" t="s">
        <v>154</v>
      </c>
      <c r="D833" s="4" t="s">
        <v>36</v>
      </c>
      <c r="E833" s="4" t="s">
        <v>235</v>
      </c>
      <c r="F833" s="4"/>
      <c r="G833" s="7">
        <f>G834</f>
        <v>6867.2999999999993</v>
      </c>
      <c r="H833" s="7">
        <f t="shared" ref="H833:I833" si="195">H834</f>
        <v>6759.8</v>
      </c>
      <c r="I833" s="7">
        <f t="shared" si="195"/>
        <v>6759.8</v>
      </c>
    </row>
    <row r="834" spans="1:9">
      <c r="A834" s="122" t="s">
        <v>28</v>
      </c>
      <c r="B834" s="4"/>
      <c r="C834" s="4" t="s">
        <v>154</v>
      </c>
      <c r="D834" s="4" t="s">
        <v>36</v>
      </c>
      <c r="E834" s="4" t="s">
        <v>633</v>
      </c>
      <c r="F834" s="4"/>
      <c r="G834" s="7">
        <f>SUM(G835+G838+G840+G842+G844+G846)+G848</f>
        <v>6867.2999999999993</v>
      </c>
      <c r="H834" s="7">
        <f t="shared" ref="H834:I834" si="196">SUM(H835+H838+H840+H842+H844+H846)+H848</f>
        <v>6759.8</v>
      </c>
      <c r="I834" s="7">
        <f t="shared" si="196"/>
        <v>6759.8</v>
      </c>
    </row>
    <row r="835" spans="1:9" ht="31.5">
      <c r="A835" s="122" t="s">
        <v>985</v>
      </c>
      <c r="B835" s="4"/>
      <c r="C835" s="4" t="s">
        <v>154</v>
      </c>
      <c r="D835" s="4" t="s">
        <v>36</v>
      </c>
      <c r="E835" s="4" t="s">
        <v>739</v>
      </c>
      <c r="F835" s="4"/>
      <c r="G835" s="7">
        <f>SUM(G836:G837)</f>
        <v>2390</v>
      </c>
      <c r="H835" s="7">
        <f t="shared" ref="H835:I835" si="197">SUM(H836:H837)</f>
        <v>2382.4</v>
      </c>
      <c r="I835" s="7">
        <f t="shared" si="197"/>
        <v>2382.4</v>
      </c>
    </row>
    <row r="836" spans="1:9" ht="31.5">
      <c r="A836" s="122" t="s">
        <v>44</v>
      </c>
      <c r="B836" s="4"/>
      <c r="C836" s="4" t="s">
        <v>154</v>
      </c>
      <c r="D836" s="4" t="s">
        <v>36</v>
      </c>
      <c r="E836" s="4" t="s">
        <v>739</v>
      </c>
      <c r="F836" s="4" t="s">
        <v>81</v>
      </c>
      <c r="G836" s="7">
        <v>502.5</v>
      </c>
      <c r="H836" s="7"/>
      <c r="I836" s="7"/>
    </row>
    <row r="837" spans="1:9" ht="31.5">
      <c r="A837" s="122" t="s">
        <v>208</v>
      </c>
      <c r="B837" s="4"/>
      <c r="C837" s="4" t="s">
        <v>154</v>
      </c>
      <c r="D837" s="4" t="s">
        <v>36</v>
      </c>
      <c r="E837" s="4" t="s">
        <v>739</v>
      </c>
      <c r="F837" s="4" t="s">
        <v>112</v>
      </c>
      <c r="G837" s="7">
        <v>1887.5</v>
      </c>
      <c r="H837" s="7">
        <v>2382.4</v>
      </c>
      <c r="I837" s="7">
        <v>2382.4</v>
      </c>
    </row>
    <row r="838" spans="1:9" ht="31.5">
      <c r="A838" s="122" t="s">
        <v>986</v>
      </c>
      <c r="B838" s="4"/>
      <c r="C838" s="4" t="s">
        <v>154</v>
      </c>
      <c r="D838" s="4" t="s">
        <v>36</v>
      </c>
      <c r="E838" s="4" t="s">
        <v>640</v>
      </c>
      <c r="F838" s="4"/>
      <c r="G838" s="7">
        <f>SUM(G839)</f>
        <v>1622.7</v>
      </c>
      <c r="H838" s="7">
        <f t="shared" ref="H838:I838" si="198">SUM(H839)</f>
        <v>1586.5</v>
      </c>
      <c r="I838" s="7">
        <f t="shared" si="198"/>
        <v>1586.5</v>
      </c>
    </row>
    <row r="839" spans="1:9" ht="31.5">
      <c r="A839" s="122" t="s">
        <v>208</v>
      </c>
      <c r="B839" s="4"/>
      <c r="C839" s="4" t="s">
        <v>154</v>
      </c>
      <c r="D839" s="4" t="s">
        <v>36</v>
      </c>
      <c r="E839" s="4" t="s">
        <v>640</v>
      </c>
      <c r="F839" s="4" t="s">
        <v>112</v>
      </c>
      <c r="G839" s="7">
        <v>1622.7</v>
      </c>
      <c r="H839" s="7">
        <v>1586.5</v>
      </c>
      <c r="I839" s="7">
        <v>1586.5</v>
      </c>
    </row>
    <row r="840" spans="1:9" ht="47.25">
      <c r="A840" s="122" t="s">
        <v>925</v>
      </c>
      <c r="B840" s="4"/>
      <c r="C840" s="4" t="s">
        <v>154</v>
      </c>
      <c r="D840" s="4" t="s">
        <v>36</v>
      </c>
      <c r="E840" s="4" t="s">
        <v>641</v>
      </c>
      <c r="F840" s="4"/>
      <c r="G840" s="7">
        <f>SUM(G841)</f>
        <v>901.5</v>
      </c>
      <c r="H840" s="7">
        <f t="shared" ref="H840:I840" si="199">SUM(H841)</f>
        <v>881.4</v>
      </c>
      <c r="I840" s="7">
        <f t="shared" si="199"/>
        <v>881.4</v>
      </c>
    </row>
    <row r="841" spans="1:9" ht="31.5">
      <c r="A841" s="122" t="s">
        <v>44</v>
      </c>
      <c r="B841" s="4"/>
      <c r="C841" s="4" t="s">
        <v>154</v>
      </c>
      <c r="D841" s="4" t="s">
        <v>36</v>
      </c>
      <c r="E841" s="4" t="s">
        <v>641</v>
      </c>
      <c r="F841" s="4" t="s">
        <v>81</v>
      </c>
      <c r="G841" s="7">
        <v>901.5</v>
      </c>
      <c r="H841" s="7">
        <v>881.4</v>
      </c>
      <c r="I841" s="7">
        <v>881.4</v>
      </c>
    </row>
    <row r="842" spans="1:9" ht="31.5" hidden="1">
      <c r="A842" s="122" t="s">
        <v>926</v>
      </c>
      <c r="B842" s="4"/>
      <c r="C842" s="4" t="s">
        <v>154</v>
      </c>
      <c r="D842" s="4" t="s">
        <v>36</v>
      </c>
      <c r="E842" s="4" t="s">
        <v>740</v>
      </c>
      <c r="F842" s="4"/>
      <c r="G842" s="7">
        <f>SUM(G843)</f>
        <v>0</v>
      </c>
      <c r="H842" s="7">
        <f t="shared" ref="H842:I842" si="200">SUM(H843)</f>
        <v>0</v>
      </c>
      <c r="I842" s="7">
        <f t="shared" si="200"/>
        <v>0</v>
      </c>
    </row>
    <row r="843" spans="1:9" ht="31.5" hidden="1">
      <c r="A843" s="122" t="s">
        <v>44</v>
      </c>
      <c r="B843" s="4"/>
      <c r="C843" s="4" t="s">
        <v>154</v>
      </c>
      <c r="D843" s="4" t="s">
        <v>36</v>
      </c>
      <c r="E843" s="4" t="s">
        <v>740</v>
      </c>
      <c r="F843" s="4" t="s">
        <v>81</v>
      </c>
      <c r="G843" s="7"/>
      <c r="H843" s="9"/>
      <c r="I843" s="9"/>
    </row>
    <row r="844" spans="1:9" ht="31.5">
      <c r="A844" s="122" t="s">
        <v>1083</v>
      </c>
      <c r="B844" s="4"/>
      <c r="C844" s="4" t="s">
        <v>154</v>
      </c>
      <c r="D844" s="4" t="s">
        <v>36</v>
      </c>
      <c r="E844" s="4" t="s">
        <v>851</v>
      </c>
      <c r="F844" s="4"/>
      <c r="G844" s="7">
        <f>SUM(G845)</f>
        <v>901.5</v>
      </c>
      <c r="H844" s="7">
        <f>SUM(H845)</f>
        <v>881.4</v>
      </c>
      <c r="I844" s="7">
        <f>SUM(I845)</f>
        <v>881.4</v>
      </c>
    </row>
    <row r="845" spans="1:9" ht="31.5">
      <c r="A845" s="122" t="s">
        <v>44</v>
      </c>
      <c r="B845" s="4"/>
      <c r="C845" s="4" t="s">
        <v>154</v>
      </c>
      <c r="D845" s="4" t="s">
        <v>36</v>
      </c>
      <c r="E845" s="4" t="s">
        <v>851</v>
      </c>
      <c r="F845" s="4" t="s">
        <v>81</v>
      </c>
      <c r="G845" s="7">
        <v>901.5</v>
      </c>
      <c r="H845" s="7">
        <v>881.4</v>
      </c>
      <c r="I845" s="7">
        <v>881.4</v>
      </c>
    </row>
    <row r="846" spans="1:9" ht="31.5">
      <c r="A846" s="122" t="s">
        <v>1082</v>
      </c>
      <c r="B846" s="4"/>
      <c r="C846" s="4" t="s">
        <v>154</v>
      </c>
      <c r="D846" s="4" t="s">
        <v>36</v>
      </c>
      <c r="E846" s="4" t="s">
        <v>852</v>
      </c>
      <c r="F846" s="4"/>
      <c r="G846" s="7">
        <f>G847</f>
        <v>721.2</v>
      </c>
      <c r="H846" s="7">
        <f>H847</f>
        <v>705.1</v>
      </c>
      <c r="I846" s="7">
        <f>I847</f>
        <v>705.1</v>
      </c>
    </row>
    <row r="847" spans="1:9" ht="31.5">
      <c r="A847" s="122" t="s">
        <v>44</v>
      </c>
      <c r="B847" s="4"/>
      <c r="C847" s="4" t="s">
        <v>154</v>
      </c>
      <c r="D847" s="4" t="s">
        <v>36</v>
      </c>
      <c r="E847" s="4" t="s">
        <v>852</v>
      </c>
      <c r="F847" s="4" t="s">
        <v>81</v>
      </c>
      <c r="G847" s="7">
        <v>721.2</v>
      </c>
      <c r="H847" s="7">
        <v>705.1</v>
      </c>
      <c r="I847" s="7">
        <v>705.1</v>
      </c>
    </row>
    <row r="848" spans="1:9" ht="31.5">
      <c r="A848" s="122" t="s">
        <v>1013</v>
      </c>
      <c r="B848" s="4"/>
      <c r="C848" s="4" t="s">
        <v>154</v>
      </c>
      <c r="D848" s="4" t="s">
        <v>36</v>
      </c>
      <c r="E848" s="4" t="s">
        <v>957</v>
      </c>
      <c r="F848" s="4"/>
      <c r="G848" s="7">
        <f>SUM(G849)</f>
        <v>330.4</v>
      </c>
      <c r="H848" s="7">
        <f t="shared" ref="H848:I848" si="201">SUM(H849)</f>
        <v>323</v>
      </c>
      <c r="I848" s="7">
        <f t="shared" si="201"/>
        <v>323</v>
      </c>
    </row>
    <row r="849" spans="1:9" ht="31.5">
      <c r="A849" s="122" t="s">
        <v>208</v>
      </c>
      <c r="B849" s="4"/>
      <c r="C849" s="4" t="s">
        <v>154</v>
      </c>
      <c r="D849" s="4" t="s">
        <v>36</v>
      </c>
      <c r="E849" s="4" t="s">
        <v>957</v>
      </c>
      <c r="F849" s="4" t="s">
        <v>112</v>
      </c>
      <c r="G849" s="7">
        <v>330.4</v>
      </c>
      <c r="H849" s="7">
        <v>323</v>
      </c>
      <c r="I849" s="7">
        <v>323</v>
      </c>
    </row>
    <row r="850" spans="1:9" ht="31.5">
      <c r="A850" s="122" t="s">
        <v>240</v>
      </c>
      <c r="B850" s="4"/>
      <c r="C850" s="4" t="s">
        <v>154</v>
      </c>
      <c r="D850" s="4" t="s">
        <v>36</v>
      </c>
      <c r="E850" s="4" t="s">
        <v>239</v>
      </c>
      <c r="F850" s="4"/>
      <c r="G850" s="7">
        <f>SUM(G851)</f>
        <v>8729.7999999999993</v>
      </c>
      <c r="H850" s="7">
        <f t="shared" ref="H850:I850" si="202">SUM(H851)</f>
        <v>0</v>
      </c>
      <c r="I850" s="7">
        <f t="shared" si="202"/>
        <v>49799.199999999997</v>
      </c>
    </row>
    <row r="851" spans="1:9">
      <c r="A851" s="122" t="s">
        <v>28</v>
      </c>
      <c r="B851" s="4"/>
      <c r="C851" s="4" t="s">
        <v>154</v>
      </c>
      <c r="D851" s="4" t="s">
        <v>36</v>
      </c>
      <c r="E851" s="4" t="s">
        <v>637</v>
      </c>
      <c r="F851" s="4"/>
      <c r="G851" s="7">
        <f>SUM(G852)+G854+G856</f>
        <v>8729.7999999999993</v>
      </c>
      <c r="H851" s="7">
        <f t="shared" ref="H851:I851" si="203">SUM(H852)+H854+H856</f>
        <v>0</v>
      </c>
      <c r="I851" s="7">
        <f t="shared" si="203"/>
        <v>49799.199999999997</v>
      </c>
    </row>
    <row r="852" spans="1:9" ht="47.25">
      <c r="A852" s="122" t="s">
        <v>838</v>
      </c>
      <c r="B852" s="4"/>
      <c r="C852" s="4" t="s">
        <v>154</v>
      </c>
      <c r="D852" s="4" t="s">
        <v>36</v>
      </c>
      <c r="E852" s="4" t="s">
        <v>646</v>
      </c>
      <c r="F852" s="4"/>
      <c r="G852" s="7">
        <f>SUM(G853)</f>
        <v>0</v>
      </c>
      <c r="H852" s="7">
        <f t="shared" ref="H852:I852" si="204">SUM(H853)</f>
        <v>0</v>
      </c>
      <c r="I852" s="7">
        <f t="shared" si="204"/>
        <v>49799.199999999997</v>
      </c>
    </row>
    <row r="853" spans="1:9" ht="31.5">
      <c r="A853" s="122" t="s">
        <v>208</v>
      </c>
      <c r="B853" s="4"/>
      <c r="C853" s="4" t="s">
        <v>154</v>
      </c>
      <c r="D853" s="4" t="s">
        <v>36</v>
      </c>
      <c r="E853" s="4" t="s">
        <v>646</v>
      </c>
      <c r="F853" s="4" t="s">
        <v>112</v>
      </c>
      <c r="G853" s="7"/>
      <c r="H853" s="7"/>
      <c r="I853" s="7">
        <v>49799.199999999997</v>
      </c>
    </row>
    <row r="854" spans="1:9" ht="31.5">
      <c r="A854" s="122" t="s">
        <v>1078</v>
      </c>
      <c r="B854" s="4"/>
      <c r="C854" s="4" t="s">
        <v>154</v>
      </c>
      <c r="D854" s="4" t="s">
        <v>36</v>
      </c>
      <c r="E854" s="4" t="s">
        <v>1079</v>
      </c>
      <c r="F854" s="4"/>
      <c r="G854" s="7">
        <f>SUM(G855)</f>
        <v>3598.1</v>
      </c>
      <c r="H854" s="7">
        <f t="shared" ref="H854:I854" si="205">SUM(H855)</f>
        <v>0</v>
      </c>
      <c r="I854" s="7">
        <f t="shared" si="205"/>
        <v>0</v>
      </c>
    </row>
    <row r="855" spans="1:9" ht="31.5">
      <c r="A855" s="122" t="s">
        <v>208</v>
      </c>
      <c r="B855" s="4"/>
      <c r="C855" s="4" t="s">
        <v>154</v>
      </c>
      <c r="D855" s="4" t="s">
        <v>36</v>
      </c>
      <c r="E855" s="4" t="s">
        <v>1079</v>
      </c>
      <c r="F855" s="4" t="s">
        <v>112</v>
      </c>
      <c r="G855" s="7">
        <v>3598.1</v>
      </c>
      <c r="H855" s="7">
        <v>0</v>
      </c>
      <c r="I855" s="7">
        <v>0</v>
      </c>
    </row>
    <row r="856" spans="1:9" ht="31.5">
      <c r="A856" s="122" t="s">
        <v>1080</v>
      </c>
      <c r="B856" s="4"/>
      <c r="C856" s="4" t="s">
        <v>154</v>
      </c>
      <c r="D856" s="4" t="s">
        <v>36</v>
      </c>
      <c r="E856" s="4" t="s">
        <v>1081</v>
      </c>
      <c r="F856" s="4"/>
      <c r="G856" s="7">
        <f>SUM(G857)</f>
        <v>5131.7</v>
      </c>
      <c r="H856" s="7">
        <f t="shared" ref="H856:I856" si="206">SUM(H857)</f>
        <v>0</v>
      </c>
      <c r="I856" s="7">
        <f t="shared" si="206"/>
        <v>0</v>
      </c>
    </row>
    <row r="857" spans="1:9" ht="31.5">
      <c r="A857" s="122" t="s">
        <v>208</v>
      </c>
      <c r="B857" s="4"/>
      <c r="C857" s="4" t="s">
        <v>154</v>
      </c>
      <c r="D857" s="4" t="s">
        <v>36</v>
      </c>
      <c r="E857" s="4" t="s">
        <v>1081</v>
      </c>
      <c r="F857" s="4" t="s">
        <v>112</v>
      </c>
      <c r="G857" s="7">
        <v>5131.7</v>
      </c>
      <c r="H857" s="7">
        <v>0</v>
      </c>
      <c r="I857" s="7">
        <v>0</v>
      </c>
    </row>
    <row r="858" spans="1:9">
      <c r="A858" s="122" t="s">
        <v>171</v>
      </c>
      <c r="B858" s="4"/>
      <c r="C858" s="4" t="s">
        <v>154</v>
      </c>
      <c r="D858" s="4" t="s">
        <v>46</v>
      </c>
      <c r="E858" s="4"/>
      <c r="F858" s="4"/>
      <c r="G858" s="7">
        <f>SUM(G859)</f>
        <v>13916.5</v>
      </c>
      <c r="H858" s="7">
        <f t="shared" ref="H858:I858" si="207">SUM(H859)</f>
        <v>14265.8</v>
      </c>
      <c r="I858" s="7">
        <f t="shared" si="207"/>
        <v>4997.7000000000007</v>
      </c>
    </row>
    <row r="859" spans="1:9" ht="31.5">
      <c r="A859" s="122" t="s">
        <v>529</v>
      </c>
      <c r="B859" s="4"/>
      <c r="C859" s="4" t="s">
        <v>154</v>
      </c>
      <c r="D859" s="4" t="s">
        <v>46</v>
      </c>
      <c r="E859" s="4" t="s">
        <v>232</v>
      </c>
      <c r="F859" s="4"/>
      <c r="G859" s="7">
        <f>G860</f>
        <v>13916.5</v>
      </c>
      <c r="H859" s="7">
        <f t="shared" ref="H859:I859" si="208">H860</f>
        <v>14265.8</v>
      </c>
      <c r="I859" s="7">
        <f t="shared" si="208"/>
        <v>4997.7000000000007</v>
      </c>
    </row>
    <row r="860" spans="1:9" ht="78.75">
      <c r="A860" s="122" t="s">
        <v>862</v>
      </c>
      <c r="B860" s="4"/>
      <c r="C860" s="4" t="s">
        <v>154</v>
      </c>
      <c r="D860" s="4" t="s">
        <v>46</v>
      </c>
      <c r="E860" s="4" t="s">
        <v>235</v>
      </c>
      <c r="F860" s="4"/>
      <c r="G860" s="7">
        <f>G861+G867</f>
        <v>13916.5</v>
      </c>
      <c r="H860" s="7">
        <f>H861+H867</f>
        <v>14265.8</v>
      </c>
      <c r="I860" s="7">
        <f>I861+I867</f>
        <v>4997.7000000000007</v>
      </c>
    </row>
    <row r="861" spans="1:9">
      <c r="A861" s="122" t="s">
        <v>28</v>
      </c>
      <c r="B861" s="4"/>
      <c r="C861" s="4" t="s">
        <v>154</v>
      </c>
      <c r="D861" s="4" t="s">
        <v>46</v>
      </c>
      <c r="E861" s="4" t="s">
        <v>633</v>
      </c>
      <c r="F861" s="4"/>
      <c r="G861" s="7">
        <f>SUM(G862)+G865</f>
        <v>5017.4000000000005</v>
      </c>
      <c r="H861" s="7">
        <f t="shared" ref="H861:I861" si="209">SUM(H862)+H865</f>
        <v>4997.7000000000007</v>
      </c>
      <c r="I861" s="7">
        <f t="shared" si="209"/>
        <v>4997.7000000000007</v>
      </c>
    </row>
    <row r="862" spans="1:9" ht="54.75" customHeight="1">
      <c r="A862" s="122" t="s">
        <v>927</v>
      </c>
      <c r="B862" s="46"/>
      <c r="C862" s="4" t="s">
        <v>154</v>
      </c>
      <c r="D862" s="4" t="s">
        <v>46</v>
      </c>
      <c r="E862" s="47" t="s">
        <v>650</v>
      </c>
      <c r="F862" s="4"/>
      <c r="G862" s="7">
        <f>SUM(G863:G864)</f>
        <v>4947.3</v>
      </c>
      <c r="H862" s="7">
        <f t="shared" ref="H862:I862" si="210">SUM(H863:H864)</f>
        <v>4927.6000000000004</v>
      </c>
      <c r="I862" s="7">
        <f t="shared" si="210"/>
        <v>4927.6000000000004</v>
      </c>
    </row>
    <row r="863" spans="1:9" ht="31.5" hidden="1">
      <c r="A863" s="122" t="s">
        <v>44</v>
      </c>
      <c r="B863" s="46"/>
      <c r="C863" s="4" t="s">
        <v>154</v>
      </c>
      <c r="D863" s="4" t="s">
        <v>46</v>
      </c>
      <c r="E863" s="47" t="s">
        <v>650</v>
      </c>
      <c r="F863" s="4" t="s">
        <v>81</v>
      </c>
      <c r="G863" s="7"/>
      <c r="H863" s="7"/>
      <c r="I863" s="7"/>
    </row>
    <row r="864" spans="1:9" ht="31.5">
      <c r="A864" s="122" t="s">
        <v>208</v>
      </c>
      <c r="B864" s="46"/>
      <c r="C864" s="4" t="s">
        <v>154</v>
      </c>
      <c r="D864" s="4" t="s">
        <v>46</v>
      </c>
      <c r="E864" s="47" t="s">
        <v>650</v>
      </c>
      <c r="F864" s="4" t="s">
        <v>112</v>
      </c>
      <c r="G864" s="7">
        <v>4947.3</v>
      </c>
      <c r="H864" s="7">
        <v>4927.6000000000004</v>
      </c>
      <c r="I864" s="7">
        <v>4927.6000000000004</v>
      </c>
    </row>
    <row r="865" spans="1:9" ht="63">
      <c r="A865" s="122" t="s">
        <v>1012</v>
      </c>
      <c r="B865" s="46"/>
      <c r="C865" s="4" t="s">
        <v>154</v>
      </c>
      <c r="D865" s="4" t="s">
        <v>46</v>
      </c>
      <c r="E865" s="47" t="s">
        <v>987</v>
      </c>
      <c r="F865" s="4"/>
      <c r="G865" s="7">
        <f>SUM(G866)</f>
        <v>70.099999999999994</v>
      </c>
      <c r="H865" s="7">
        <f t="shared" ref="H865:I865" si="211">SUM(H866)</f>
        <v>70.099999999999994</v>
      </c>
      <c r="I865" s="7">
        <f t="shared" si="211"/>
        <v>70.099999999999994</v>
      </c>
    </row>
    <row r="866" spans="1:9" ht="31.5">
      <c r="A866" s="122" t="s">
        <v>208</v>
      </c>
      <c r="B866" s="46"/>
      <c r="C866" s="4" t="s">
        <v>154</v>
      </c>
      <c r="D866" s="4" t="s">
        <v>46</v>
      </c>
      <c r="E866" s="47" t="s">
        <v>987</v>
      </c>
      <c r="F866" s="4" t="s">
        <v>112</v>
      </c>
      <c r="G866" s="7">
        <v>70.099999999999994</v>
      </c>
      <c r="H866" s="7">
        <v>70.099999999999994</v>
      </c>
      <c r="I866" s="7">
        <v>70.099999999999994</v>
      </c>
    </row>
    <row r="867" spans="1:9" ht="63">
      <c r="A867" s="122" t="s">
        <v>863</v>
      </c>
      <c r="B867" s="46"/>
      <c r="C867" s="4" t="s">
        <v>154</v>
      </c>
      <c r="D867" s="4" t="s">
        <v>46</v>
      </c>
      <c r="E867" s="47" t="s">
        <v>651</v>
      </c>
      <c r="F867" s="4"/>
      <c r="G867" s="7">
        <f>G868+G871</f>
        <v>8899.0999999999985</v>
      </c>
      <c r="H867" s="7">
        <f t="shared" ref="H867:I867" si="212">H868+H871</f>
        <v>9268.0999999999985</v>
      </c>
      <c r="I867" s="7">
        <f t="shared" si="212"/>
        <v>0</v>
      </c>
    </row>
    <row r="868" spans="1:9" ht="31.5">
      <c r="A868" s="36" t="s">
        <v>988</v>
      </c>
      <c r="B868" s="46"/>
      <c r="C868" s="4" t="s">
        <v>154</v>
      </c>
      <c r="D868" s="4" t="s">
        <v>46</v>
      </c>
      <c r="E868" s="47" t="s">
        <v>652</v>
      </c>
      <c r="F868" s="4"/>
      <c r="G868" s="7">
        <f>SUM(G869:G870)</f>
        <v>4168.8999999999996</v>
      </c>
      <c r="H868" s="7">
        <f t="shared" ref="H868:I868" si="213">SUM(H869:H870)</f>
        <v>4360.7</v>
      </c>
      <c r="I868" s="7">
        <f t="shared" si="213"/>
        <v>0</v>
      </c>
    </row>
    <row r="869" spans="1:9" ht="31.5">
      <c r="A869" s="122" t="s">
        <v>208</v>
      </c>
      <c r="B869" s="46"/>
      <c r="C869" s="4" t="s">
        <v>154</v>
      </c>
      <c r="D869" s="4" t="s">
        <v>46</v>
      </c>
      <c r="E869" s="47" t="s">
        <v>652</v>
      </c>
      <c r="F869" s="4" t="s">
        <v>112</v>
      </c>
      <c r="G869" s="7">
        <v>4168.8999999999996</v>
      </c>
      <c r="H869" s="7">
        <v>4360.7</v>
      </c>
      <c r="I869" s="7"/>
    </row>
    <row r="870" spans="1:9" hidden="1">
      <c r="A870" s="122" t="s">
        <v>19</v>
      </c>
      <c r="B870" s="46"/>
      <c r="C870" s="4" t="s">
        <v>154</v>
      </c>
      <c r="D870" s="4" t="s">
        <v>46</v>
      </c>
      <c r="E870" s="47" t="s">
        <v>652</v>
      </c>
      <c r="F870" s="4" t="s">
        <v>86</v>
      </c>
      <c r="G870" s="7"/>
      <c r="H870" s="7"/>
      <c r="I870" s="7"/>
    </row>
    <row r="871" spans="1:9" ht="78.75">
      <c r="A871" s="122" t="s">
        <v>989</v>
      </c>
      <c r="B871" s="46"/>
      <c r="C871" s="4" t="s">
        <v>154</v>
      </c>
      <c r="D871" s="4" t="s">
        <v>46</v>
      </c>
      <c r="E871" s="47" t="s">
        <v>800</v>
      </c>
      <c r="F871" s="4"/>
      <c r="G871" s="7">
        <f>SUM(G872)</f>
        <v>4730.2</v>
      </c>
      <c r="H871" s="7">
        <f t="shared" ref="H871:I871" si="214">SUM(H872)</f>
        <v>4907.3999999999996</v>
      </c>
      <c r="I871" s="7">
        <f t="shared" si="214"/>
        <v>0</v>
      </c>
    </row>
    <row r="872" spans="1:9" ht="31.5">
      <c r="A872" s="122" t="s">
        <v>208</v>
      </c>
      <c r="B872" s="46"/>
      <c r="C872" s="4" t="s">
        <v>154</v>
      </c>
      <c r="D872" s="4" t="s">
        <v>46</v>
      </c>
      <c r="E872" s="47" t="s">
        <v>800</v>
      </c>
      <c r="F872" s="4" t="s">
        <v>112</v>
      </c>
      <c r="G872" s="7">
        <v>4730.2</v>
      </c>
      <c r="H872" s="7">
        <v>4907.3999999999996</v>
      </c>
      <c r="I872" s="7"/>
    </row>
    <row r="873" spans="1:9">
      <c r="A873" s="122" t="s">
        <v>172</v>
      </c>
      <c r="B873" s="46"/>
      <c r="C873" s="4" t="s">
        <v>154</v>
      </c>
      <c r="D873" s="4" t="s">
        <v>153</v>
      </c>
      <c r="E873" s="47"/>
      <c r="F873" s="4"/>
      <c r="G873" s="7">
        <f>SUM(G874)</f>
        <v>10894.600000000002</v>
      </c>
      <c r="H873" s="7">
        <f>SUM(H874)</f>
        <v>10553.6</v>
      </c>
      <c r="I873" s="7">
        <f>SUM(I874)</f>
        <v>10553.6</v>
      </c>
    </row>
    <row r="874" spans="1:9" ht="31.5">
      <c r="A874" s="122" t="s">
        <v>529</v>
      </c>
      <c r="B874" s="46"/>
      <c r="C874" s="4" t="s">
        <v>154</v>
      </c>
      <c r="D874" s="4" t="s">
        <v>153</v>
      </c>
      <c r="E874" s="47" t="s">
        <v>232</v>
      </c>
      <c r="F874" s="4"/>
      <c r="G874" s="7">
        <f>SUM(G875)</f>
        <v>10894.600000000002</v>
      </c>
      <c r="H874" s="7">
        <f t="shared" ref="H874:I874" si="215">SUM(H875)</f>
        <v>10553.6</v>
      </c>
      <c r="I874" s="7">
        <f t="shared" si="215"/>
        <v>10553.6</v>
      </c>
    </row>
    <row r="875" spans="1:9" ht="31.5">
      <c r="A875" s="122" t="s">
        <v>281</v>
      </c>
      <c r="B875" s="46"/>
      <c r="C875" s="4" t="s">
        <v>154</v>
      </c>
      <c r="D875" s="4" t="s">
        <v>153</v>
      </c>
      <c r="E875" s="47" t="s">
        <v>233</v>
      </c>
      <c r="F875" s="4"/>
      <c r="G875" s="7">
        <f>SUM(G876+G879+G882+G884)</f>
        <v>10894.600000000002</v>
      </c>
      <c r="H875" s="7">
        <f>SUM(H876+H879+H882+H884)</f>
        <v>10553.6</v>
      </c>
      <c r="I875" s="7">
        <f>SUM(I876+I879+I882+I884)</f>
        <v>10553.6</v>
      </c>
    </row>
    <row r="876" spans="1:9">
      <c r="A876" s="122" t="s">
        <v>70</v>
      </c>
      <c r="B876" s="46"/>
      <c r="C876" s="4" t="s">
        <v>154</v>
      </c>
      <c r="D876" s="4" t="s">
        <v>153</v>
      </c>
      <c r="E876" s="47" t="s">
        <v>422</v>
      </c>
      <c r="F876" s="4"/>
      <c r="G876" s="7">
        <f>SUM(G877:G878)</f>
        <v>7972.8</v>
      </c>
      <c r="H876" s="7">
        <f>SUM(H877:H878)</f>
        <v>7907.4</v>
      </c>
      <c r="I876" s="7">
        <f>SUM(I877:I878)</f>
        <v>7907.4</v>
      </c>
    </row>
    <row r="877" spans="1:9" ht="47.25">
      <c r="A877" s="122" t="s">
        <v>43</v>
      </c>
      <c r="B877" s="46"/>
      <c r="C877" s="4" t="s">
        <v>154</v>
      </c>
      <c r="D877" s="4" t="s">
        <v>153</v>
      </c>
      <c r="E877" s="47" t="s">
        <v>422</v>
      </c>
      <c r="F877" s="4">
        <v>100</v>
      </c>
      <c r="G877" s="7">
        <v>7972.3</v>
      </c>
      <c r="H877" s="7">
        <v>7906.9</v>
      </c>
      <c r="I877" s="7">
        <v>7906.9</v>
      </c>
    </row>
    <row r="878" spans="1:9" ht="31.5">
      <c r="A878" s="122" t="s">
        <v>44</v>
      </c>
      <c r="B878" s="46"/>
      <c r="C878" s="4" t="s">
        <v>154</v>
      </c>
      <c r="D878" s="4" t="s">
        <v>153</v>
      </c>
      <c r="E878" s="47" t="s">
        <v>422</v>
      </c>
      <c r="F878" s="4">
        <v>200</v>
      </c>
      <c r="G878" s="7">
        <v>0.5</v>
      </c>
      <c r="H878" s="7">
        <v>0.5</v>
      </c>
      <c r="I878" s="7">
        <v>0.5</v>
      </c>
    </row>
    <row r="879" spans="1:9">
      <c r="A879" s="122" t="s">
        <v>85</v>
      </c>
      <c r="B879" s="46"/>
      <c r="C879" s="4" t="s">
        <v>154</v>
      </c>
      <c r="D879" s="4" t="s">
        <v>153</v>
      </c>
      <c r="E879" s="47" t="s">
        <v>423</v>
      </c>
      <c r="F879" s="4"/>
      <c r="G879" s="7">
        <f>SUM(G880:G881)</f>
        <v>396.4</v>
      </c>
      <c r="H879" s="7">
        <f>SUM(H880:H881)</f>
        <v>432.59999999999997</v>
      </c>
      <c r="I879" s="7">
        <f>SUM(I880:I881)</f>
        <v>432.59999999999997</v>
      </c>
    </row>
    <row r="880" spans="1:9" ht="31.5">
      <c r="A880" s="122" t="s">
        <v>44</v>
      </c>
      <c r="B880" s="46"/>
      <c r="C880" s="4" t="s">
        <v>154</v>
      </c>
      <c r="D880" s="4" t="s">
        <v>153</v>
      </c>
      <c r="E880" s="47" t="s">
        <v>423</v>
      </c>
      <c r="F880" s="4">
        <v>200</v>
      </c>
      <c r="G880" s="7">
        <v>376.2</v>
      </c>
      <c r="H880" s="7">
        <v>412.4</v>
      </c>
      <c r="I880" s="7">
        <v>412.4</v>
      </c>
    </row>
    <row r="881" spans="1:9">
      <c r="A881" s="122" t="s">
        <v>19</v>
      </c>
      <c r="B881" s="46"/>
      <c r="C881" s="4" t="s">
        <v>154</v>
      </c>
      <c r="D881" s="4" t="s">
        <v>153</v>
      </c>
      <c r="E881" s="47" t="s">
        <v>423</v>
      </c>
      <c r="F881" s="4">
        <v>800</v>
      </c>
      <c r="G881" s="7">
        <v>20.2</v>
      </c>
      <c r="H881" s="7">
        <v>20.2</v>
      </c>
      <c r="I881" s="7">
        <v>20.2</v>
      </c>
    </row>
    <row r="882" spans="1:9" ht="31.5">
      <c r="A882" s="122" t="s">
        <v>87</v>
      </c>
      <c r="B882" s="46"/>
      <c r="C882" s="4" t="s">
        <v>154</v>
      </c>
      <c r="D882" s="4" t="s">
        <v>153</v>
      </c>
      <c r="E882" s="47" t="s">
        <v>424</v>
      </c>
      <c r="F882" s="4"/>
      <c r="G882" s="7">
        <f>SUM(G883)</f>
        <v>1645.7</v>
      </c>
      <c r="H882" s="7">
        <f>SUM(H883)</f>
        <v>1645.7</v>
      </c>
      <c r="I882" s="7">
        <f>SUM(I883)</f>
        <v>1645.7</v>
      </c>
    </row>
    <row r="883" spans="1:9" ht="31.5">
      <c r="A883" s="122" t="s">
        <v>44</v>
      </c>
      <c r="B883" s="46"/>
      <c r="C883" s="4" t="s">
        <v>154</v>
      </c>
      <c r="D883" s="4" t="s">
        <v>153</v>
      </c>
      <c r="E883" s="47" t="s">
        <v>424</v>
      </c>
      <c r="F883" s="4">
        <v>200</v>
      </c>
      <c r="G883" s="7">
        <v>1645.7</v>
      </c>
      <c r="H883" s="7">
        <v>1645.7</v>
      </c>
      <c r="I883" s="7">
        <v>1645.7</v>
      </c>
    </row>
    <row r="884" spans="1:9" ht="31.5">
      <c r="A884" s="122" t="s">
        <v>88</v>
      </c>
      <c r="B884" s="46"/>
      <c r="C884" s="4" t="s">
        <v>154</v>
      </c>
      <c r="D884" s="4" t="s">
        <v>153</v>
      </c>
      <c r="E884" s="47" t="s">
        <v>425</v>
      </c>
      <c r="F884" s="4"/>
      <c r="G884" s="7">
        <f>SUM(G885:G886)</f>
        <v>879.7</v>
      </c>
      <c r="H884" s="7">
        <f>SUM(H885:H886)</f>
        <v>567.9</v>
      </c>
      <c r="I884" s="7">
        <f>SUM(I885:I886)</f>
        <v>567.9</v>
      </c>
    </row>
    <row r="885" spans="1:9" ht="31.5">
      <c r="A885" s="122" t="s">
        <v>44</v>
      </c>
      <c r="B885" s="46"/>
      <c r="C885" s="4" t="s">
        <v>154</v>
      </c>
      <c r="D885" s="4" t="s">
        <v>153</v>
      </c>
      <c r="E885" s="47" t="s">
        <v>425</v>
      </c>
      <c r="F885" s="4">
        <v>200</v>
      </c>
      <c r="G885" s="7">
        <v>760.6</v>
      </c>
      <c r="H885" s="7">
        <v>448.8</v>
      </c>
      <c r="I885" s="7">
        <v>448.8</v>
      </c>
    </row>
    <row r="886" spans="1:9">
      <c r="A886" s="122" t="s">
        <v>19</v>
      </c>
      <c r="B886" s="46"/>
      <c r="C886" s="4" t="s">
        <v>154</v>
      </c>
      <c r="D886" s="4" t="s">
        <v>153</v>
      </c>
      <c r="E886" s="47" t="s">
        <v>425</v>
      </c>
      <c r="F886" s="4">
        <v>800</v>
      </c>
      <c r="G886" s="7">
        <v>119.1</v>
      </c>
      <c r="H886" s="7">
        <v>119.1</v>
      </c>
      <c r="I886" s="7">
        <v>119.1</v>
      </c>
    </row>
    <row r="887" spans="1:9">
      <c r="A887" s="23" t="s">
        <v>928</v>
      </c>
      <c r="B887" s="24" t="s">
        <v>290</v>
      </c>
      <c r="C887" s="25"/>
      <c r="D887" s="25"/>
      <c r="E887" s="24"/>
      <c r="F887" s="25"/>
      <c r="G887" s="26">
        <f>SUM(G888+G1190)+G1219</f>
        <v>3317430.9000000004</v>
      </c>
      <c r="H887" s="26">
        <f>SUM(H888+H1190)+H1219</f>
        <v>3155615.0999999992</v>
      </c>
      <c r="I887" s="26">
        <f>SUM(I888+I1190)+I1219</f>
        <v>3137183.4999999995</v>
      </c>
    </row>
    <row r="888" spans="1:9">
      <c r="A888" s="122" t="s">
        <v>102</v>
      </c>
      <c r="B888" s="4"/>
      <c r="C888" s="4" t="s">
        <v>103</v>
      </c>
      <c r="D888" s="4"/>
      <c r="E888" s="4"/>
      <c r="F888" s="4"/>
      <c r="G888" s="7">
        <f>SUM(G889+G954+G1072+G1102+G1133)+G1094</f>
        <v>3242625.2000000007</v>
      </c>
      <c r="H888" s="7">
        <f>SUM(H889+H954+H1072+H1102+H1133)+H1094</f>
        <v>3080809.3999999994</v>
      </c>
      <c r="I888" s="7">
        <f>SUM(I889+I954+I1072+I1102+I1133)+I1094</f>
        <v>3062377.8</v>
      </c>
    </row>
    <row r="889" spans="1:9">
      <c r="A889" s="122" t="s">
        <v>163</v>
      </c>
      <c r="B889" s="4"/>
      <c r="C889" s="4" t="s">
        <v>103</v>
      </c>
      <c r="D889" s="4" t="s">
        <v>27</v>
      </c>
      <c r="E889" s="4"/>
      <c r="F889" s="4"/>
      <c r="G889" s="7">
        <f>SUM(G895)+G949+G890</f>
        <v>1111515.7000000002</v>
      </c>
      <c r="H889" s="7">
        <f t="shared" ref="H889:I889" si="216">SUM(H895)+H949+H890</f>
        <v>1089907.8</v>
      </c>
      <c r="I889" s="7">
        <f t="shared" si="216"/>
        <v>1103799.3999999999</v>
      </c>
    </row>
    <row r="890" spans="1:9" ht="31.5">
      <c r="A890" s="45" t="s">
        <v>415</v>
      </c>
      <c r="B890" s="123"/>
      <c r="C890" s="4" t="s">
        <v>103</v>
      </c>
      <c r="D890" s="4" t="s">
        <v>27</v>
      </c>
      <c r="E890" s="48" t="s">
        <v>322</v>
      </c>
      <c r="F890" s="4"/>
      <c r="G890" s="7">
        <f t="shared" ref="G890:I891" si="217">G891</f>
        <v>1458.6</v>
      </c>
      <c r="H890" s="7">
        <f t="shared" si="217"/>
        <v>1308.5999999999999</v>
      </c>
      <c r="I890" s="7">
        <f t="shared" si="217"/>
        <v>1308.5999999999999</v>
      </c>
    </row>
    <row r="891" spans="1:9" ht="31.5">
      <c r="A891" s="94" t="s">
        <v>330</v>
      </c>
      <c r="B891" s="123"/>
      <c r="C891" s="4" t="s">
        <v>103</v>
      </c>
      <c r="D891" s="4" t="s">
        <v>27</v>
      </c>
      <c r="E891" s="48" t="s">
        <v>331</v>
      </c>
      <c r="F891" s="4"/>
      <c r="G891" s="7">
        <f t="shared" si="217"/>
        <v>1458.6</v>
      </c>
      <c r="H891" s="7">
        <f t="shared" si="217"/>
        <v>1308.5999999999999</v>
      </c>
      <c r="I891" s="7">
        <f t="shared" si="217"/>
        <v>1308.5999999999999</v>
      </c>
    </row>
    <row r="892" spans="1:9" ht="47.25">
      <c r="A892" s="122" t="s">
        <v>1006</v>
      </c>
      <c r="B892" s="123"/>
      <c r="C892" s="4" t="s">
        <v>103</v>
      </c>
      <c r="D892" s="4" t="s">
        <v>27</v>
      </c>
      <c r="E892" s="48" t="s">
        <v>457</v>
      </c>
      <c r="F892" s="4"/>
      <c r="G892" s="7">
        <f>G893+G894</f>
        <v>1458.6</v>
      </c>
      <c r="H892" s="7">
        <f>H893+H894</f>
        <v>1308.5999999999999</v>
      </c>
      <c r="I892" s="7">
        <f>I893+I894</f>
        <v>1308.5999999999999</v>
      </c>
    </row>
    <row r="893" spans="1:9" ht="47.25">
      <c r="A893" s="122" t="s">
        <v>43</v>
      </c>
      <c r="B893" s="123"/>
      <c r="C893" s="4" t="s">
        <v>103</v>
      </c>
      <c r="D893" s="4" t="s">
        <v>27</v>
      </c>
      <c r="E893" s="48" t="s">
        <v>457</v>
      </c>
      <c r="F893" s="123" t="s">
        <v>79</v>
      </c>
      <c r="G893" s="7">
        <v>1308.5999999999999</v>
      </c>
      <c r="H893" s="7">
        <v>1308.5999999999999</v>
      </c>
      <c r="I893" s="7">
        <v>1308.5999999999999</v>
      </c>
    </row>
    <row r="894" spans="1:9" ht="31.5">
      <c r="A894" s="122" t="s">
        <v>111</v>
      </c>
      <c r="B894" s="4"/>
      <c r="C894" s="4" t="s">
        <v>103</v>
      </c>
      <c r="D894" s="4" t="s">
        <v>27</v>
      </c>
      <c r="E894" s="48" t="s">
        <v>457</v>
      </c>
      <c r="F894" s="4" t="s">
        <v>112</v>
      </c>
      <c r="G894" s="7">
        <v>150</v>
      </c>
      <c r="H894" s="7">
        <v>0</v>
      </c>
      <c r="I894" s="7">
        <v>0</v>
      </c>
    </row>
    <row r="895" spans="1:9" ht="32.25" customHeight="1">
      <c r="A895" s="122" t="s">
        <v>530</v>
      </c>
      <c r="B895" s="4"/>
      <c r="C895" s="4" t="s">
        <v>103</v>
      </c>
      <c r="D895" s="4" t="s">
        <v>27</v>
      </c>
      <c r="E895" s="31" t="s">
        <v>291</v>
      </c>
      <c r="F895" s="4"/>
      <c r="G895" s="7">
        <f>SUM(G896+G939)</f>
        <v>1110057.1000000001</v>
      </c>
      <c r="H895" s="7">
        <f>SUM(H896+H939)</f>
        <v>1088599.2</v>
      </c>
      <c r="I895" s="7">
        <f>SUM(I896+I939)</f>
        <v>1102490.7999999998</v>
      </c>
    </row>
    <row r="896" spans="1:9" ht="32.25" customHeight="1">
      <c r="A896" s="122" t="s">
        <v>678</v>
      </c>
      <c r="B896" s="4"/>
      <c r="C896" s="4" t="s">
        <v>103</v>
      </c>
      <c r="D896" s="4" t="s">
        <v>27</v>
      </c>
      <c r="E896" s="31" t="s">
        <v>585</v>
      </c>
      <c r="F896" s="4"/>
      <c r="G896" s="7">
        <f>SUM(G897+G907+G915)+G912</f>
        <v>1097400</v>
      </c>
      <c r="H896" s="7">
        <f t="shared" ref="H896:I896" si="218">SUM(H897+H907+H915)+H912</f>
        <v>1086599.2</v>
      </c>
      <c r="I896" s="7">
        <f t="shared" si="218"/>
        <v>1096890.7999999998</v>
      </c>
    </row>
    <row r="897" spans="1:9">
      <c r="A897" s="122" t="s">
        <v>28</v>
      </c>
      <c r="B897" s="4"/>
      <c r="C897" s="4" t="s">
        <v>103</v>
      </c>
      <c r="D897" s="4" t="s">
        <v>27</v>
      </c>
      <c r="E897" s="31" t="s">
        <v>586</v>
      </c>
      <c r="F897" s="4"/>
      <c r="G897" s="7">
        <f>SUM(G898)+G902+G904</f>
        <v>737.6</v>
      </c>
      <c r="H897" s="7">
        <f t="shared" ref="H897:I897" si="219">SUM(H898)+H902+H904</f>
        <v>737.6</v>
      </c>
      <c r="I897" s="7">
        <f t="shared" si="219"/>
        <v>737.6</v>
      </c>
    </row>
    <row r="898" spans="1:9" hidden="1">
      <c r="A898" s="122" t="s">
        <v>294</v>
      </c>
      <c r="B898" s="4"/>
      <c r="C898" s="4" t="s">
        <v>103</v>
      </c>
      <c r="D898" s="4" t="s">
        <v>27</v>
      </c>
      <c r="E898" s="31" t="s">
        <v>587</v>
      </c>
      <c r="F898" s="4"/>
      <c r="G898" s="7">
        <f>SUM(G899:G901)</f>
        <v>0</v>
      </c>
      <c r="H898" s="7">
        <f>SUM(H899:H901)</f>
        <v>0</v>
      </c>
      <c r="I898" s="7">
        <f>SUM(I899:I901)</f>
        <v>0</v>
      </c>
    </row>
    <row r="899" spans="1:9" ht="31.5" hidden="1">
      <c r="A899" s="122" t="s">
        <v>44</v>
      </c>
      <c r="B899" s="4"/>
      <c r="C899" s="4" t="s">
        <v>103</v>
      </c>
      <c r="D899" s="4" t="s">
        <v>27</v>
      </c>
      <c r="E899" s="31" t="s">
        <v>587</v>
      </c>
      <c r="F899" s="4" t="s">
        <v>81</v>
      </c>
      <c r="G899" s="7"/>
      <c r="H899" s="7"/>
      <c r="I899" s="7"/>
    </row>
    <row r="900" spans="1:9" hidden="1">
      <c r="A900" s="122" t="s">
        <v>35</v>
      </c>
      <c r="B900" s="4"/>
      <c r="C900" s="4" t="s">
        <v>103</v>
      </c>
      <c r="D900" s="4" t="s">
        <v>27</v>
      </c>
      <c r="E900" s="31" t="s">
        <v>587</v>
      </c>
      <c r="F900" s="4" t="s">
        <v>89</v>
      </c>
      <c r="G900" s="7"/>
      <c r="H900" s="7"/>
      <c r="I900" s="7"/>
    </row>
    <row r="901" spans="1:9" ht="31.5" hidden="1">
      <c r="A901" s="122" t="s">
        <v>208</v>
      </c>
      <c r="B901" s="4"/>
      <c r="C901" s="4" t="s">
        <v>103</v>
      </c>
      <c r="D901" s="4" t="s">
        <v>27</v>
      </c>
      <c r="E901" s="31" t="s">
        <v>587</v>
      </c>
      <c r="F901" s="4" t="s">
        <v>112</v>
      </c>
      <c r="G901" s="7"/>
      <c r="H901" s="7"/>
      <c r="I901" s="7"/>
    </row>
    <row r="902" spans="1:9" ht="78.75" hidden="1">
      <c r="A902" s="122" t="s">
        <v>409</v>
      </c>
      <c r="B902" s="4"/>
      <c r="C902" s="4" t="s">
        <v>103</v>
      </c>
      <c r="D902" s="4" t="s">
        <v>27</v>
      </c>
      <c r="E902" s="48" t="s">
        <v>801</v>
      </c>
      <c r="F902" s="4"/>
      <c r="G902" s="7">
        <f>SUM(G903)</f>
        <v>0</v>
      </c>
      <c r="H902" s="7">
        <f t="shared" ref="H902:I902" si="220">SUM(H903)</f>
        <v>0</v>
      </c>
      <c r="I902" s="7">
        <f t="shared" si="220"/>
        <v>0</v>
      </c>
    </row>
    <row r="903" spans="1:9" ht="31.5" hidden="1">
      <c r="A903" s="122" t="s">
        <v>208</v>
      </c>
      <c r="B903" s="4"/>
      <c r="C903" s="4" t="s">
        <v>103</v>
      </c>
      <c r="D903" s="4" t="s">
        <v>27</v>
      </c>
      <c r="E903" s="48" t="s">
        <v>801</v>
      </c>
      <c r="F903" s="4" t="s">
        <v>112</v>
      </c>
      <c r="G903" s="7"/>
      <c r="H903" s="7"/>
      <c r="I903" s="7"/>
    </row>
    <row r="904" spans="1:9" ht="47.25">
      <c r="A904" s="72" t="s">
        <v>963</v>
      </c>
      <c r="B904" s="95"/>
      <c r="C904" s="95" t="s">
        <v>103</v>
      </c>
      <c r="D904" s="95" t="s">
        <v>27</v>
      </c>
      <c r="E904" s="96" t="s">
        <v>964</v>
      </c>
      <c r="F904" s="95"/>
      <c r="G904" s="73">
        <f>G905+G906</f>
        <v>737.6</v>
      </c>
      <c r="H904" s="73">
        <f>H905+H906</f>
        <v>737.6</v>
      </c>
      <c r="I904" s="73">
        <f>I905+I906</f>
        <v>737.6</v>
      </c>
    </row>
    <row r="905" spans="1:9" ht="31.5">
      <c r="A905" s="72" t="s">
        <v>44</v>
      </c>
      <c r="B905" s="95"/>
      <c r="C905" s="95" t="s">
        <v>103</v>
      </c>
      <c r="D905" s="95" t="s">
        <v>27</v>
      </c>
      <c r="E905" s="96" t="s">
        <v>964</v>
      </c>
      <c r="F905" s="95" t="s">
        <v>81</v>
      </c>
      <c r="G905" s="73"/>
      <c r="H905" s="73">
        <v>368.8</v>
      </c>
      <c r="I905" s="73">
        <v>0</v>
      </c>
    </row>
    <row r="906" spans="1:9" ht="31.5">
      <c r="A906" s="72" t="s">
        <v>208</v>
      </c>
      <c r="B906" s="95"/>
      <c r="C906" s="95" t="s">
        <v>103</v>
      </c>
      <c r="D906" s="95" t="s">
        <v>27</v>
      </c>
      <c r="E906" s="96" t="s">
        <v>964</v>
      </c>
      <c r="F906" s="95" t="s">
        <v>112</v>
      </c>
      <c r="G906" s="73">
        <v>737.6</v>
      </c>
      <c r="H906" s="73">
        <v>368.8</v>
      </c>
      <c r="I906" s="73">
        <v>737.6</v>
      </c>
    </row>
    <row r="907" spans="1:9" ht="47.25">
      <c r="A907" s="122" t="s">
        <v>22</v>
      </c>
      <c r="B907" s="4"/>
      <c r="C907" s="4" t="s">
        <v>103</v>
      </c>
      <c r="D907" s="4" t="s">
        <v>27</v>
      </c>
      <c r="E907" s="6" t="s">
        <v>588</v>
      </c>
      <c r="F907" s="22"/>
      <c r="G907" s="7">
        <f>SUM(G908)+G910</f>
        <v>995093.3</v>
      </c>
      <c r="H907" s="7">
        <f>SUM(H908)+H910</f>
        <v>989437.29999999993</v>
      </c>
      <c r="I907" s="7">
        <f>SUM(I908)+I910</f>
        <v>995127.39999999991</v>
      </c>
    </row>
    <row r="908" spans="1:9" ht="47.25">
      <c r="A908" s="122" t="s">
        <v>351</v>
      </c>
      <c r="B908" s="4"/>
      <c r="C908" s="4" t="s">
        <v>103</v>
      </c>
      <c r="D908" s="4" t="s">
        <v>27</v>
      </c>
      <c r="E908" s="6" t="s">
        <v>589</v>
      </c>
      <c r="F908" s="22"/>
      <c r="G908" s="7">
        <f>SUM(G909)</f>
        <v>606621.6</v>
      </c>
      <c r="H908" s="7">
        <f>SUM(H909)</f>
        <v>606655.69999999995</v>
      </c>
      <c r="I908" s="7">
        <f>SUM(I909)</f>
        <v>606655.69999999995</v>
      </c>
    </row>
    <row r="909" spans="1:9" ht="31.5">
      <c r="A909" s="122" t="s">
        <v>208</v>
      </c>
      <c r="B909" s="4"/>
      <c r="C909" s="4" t="s">
        <v>103</v>
      </c>
      <c r="D909" s="4" t="s">
        <v>27</v>
      </c>
      <c r="E909" s="6" t="s">
        <v>589</v>
      </c>
      <c r="F909" s="4" t="s">
        <v>112</v>
      </c>
      <c r="G909" s="7">
        <v>606621.6</v>
      </c>
      <c r="H909" s="7">
        <v>606655.69999999995</v>
      </c>
      <c r="I909" s="7">
        <v>606655.69999999995</v>
      </c>
    </row>
    <row r="910" spans="1:9">
      <c r="A910" s="122" t="s">
        <v>294</v>
      </c>
      <c r="B910" s="4"/>
      <c r="C910" s="4" t="s">
        <v>103</v>
      </c>
      <c r="D910" s="4" t="s">
        <v>27</v>
      </c>
      <c r="E910" s="31" t="s">
        <v>590</v>
      </c>
      <c r="F910" s="4"/>
      <c r="G910" s="7">
        <f>G911</f>
        <v>388471.7</v>
      </c>
      <c r="H910" s="7">
        <f>H911</f>
        <v>382781.6</v>
      </c>
      <c r="I910" s="7">
        <f>I911</f>
        <v>388471.7</v>
      </c>
    </row>
    <row r="911" spans="1:9" ht="31.5">
      <c r="A911" s="122" t="s">
        <v>208</v>
      </c>
      <c r="B911" s="4"/>
      <c r="C911" s="4" t="s">
        <v>103</v>
      </c>
      <c r="D911" s="4" t="s">
        <v>27</v>
      </c>
      <c r="E911" s="31" t="s">
        <v>590</v>
      </c>
      <c r="F911" s="4" t="s">
        <v>112</v>
      </c>
      <c r="G911" s="7">
        <v>388471.7</v>
      </c>
      <c r="H911" s="7">
        <v>382781.6</v>
      </c>
      <c r="I911" s="7">
        <v>388471.7</v>
      </c>
    </row>
    <row r="912" spans="1:9">
      <c r="A912" s="122" t="s">
        <v>297</v>
      </c>
      <c r="B912" s="4"/>
      <c r="C912" s="4" t="s">
        <v>103</v>
      </c>
      <c r="D912" s="4" t="s">
        <v>27</v>
      </c>
      <c r="E912" s="31" t="s">
        <v>705</v>
      </c>
      <c r="F912" s="4"/>
      <c r="G912" s="7">
        <f>SUM(G913)</f>
        <v>4234.2</v>
      </c>
      <c r="H912" s="7">
        <f t="shared" ref="H912:I912" si="221">SUM(H913)</f>
        <v>0</v>
      </c>
      <c r="I912" s="7">
        <f t="shared" si="221"/>
        <v>3000</v>
      </c>
    </row>
    <row r="913" spans="1:9">
      <c r="A913" s="122" t="s">
        <v>294</v>
      </c>
      <c r="B913" s="4"/>
      <c r="C913" s="4" t="s">
        <v>103</v>
      </c>
      <c r="D913" s="4" t="s">
        <v>27</v>
      </c>
      <c r="E913" s="31" t="s">
        <v>591</v>
      </c>
      <c r="F913" s="4"/>
      <c r="G913" s="7">
        <f t="shared" ref="G913:I913" si="222">SUM(G914)</f>
        <v>4234.2</v>
      </c>
      <c r="H913" s="7">
        <f t="shared" si="222"/>
        <v>0</v>
      </c>
      <c r="I913" s="7">
        <f t="shared" si="222"/>
        <v>3000</v>
      </c>
    </row>
    <row r="914" spans="1:9" ht="31.5">
      <c r="A914" s="122" t="s">
        <v>208</v>
      </c>
      <c r="B914" s="4"/>
      <c r="C914" s="4" t="s">
        <v>103</v>
      </c>
      <c r="D914" s="4" t="s">
        <v>27</v>
      </c>
      <c r="E914" s="31" t="s">
        <v>591</v>
      </c>
      <c r="F914" s="4" t="s">
        <v>112</v>
      </c>
      <c r="G914" s="7">
        <v>4234.2</v>
      </c>
      <c r="H914" s="7"/>
      <c r="I914" s="7">
        <v>3000</v>
      </c>
    </row>
    <row r="915" spans="1:9" ht="31.5">
      <c r="A915" s="122" t="s">
        <v>37</v>
      </c>
      <c r="B915" s="4"/>
      <c r="C915" s="4" t="s">
        <v>103</v>
      </c>
      <c r="D915" s="4" t="s">
        <v>27</v>
      </c>
      <c r="E915" s="6" t="s">
        <v>592</v>
      </c>
      <c r="F915" s="4"/>
      <c r="G915" s="7">
        <f>SUM(G916+G920)</f>
        <v>97334.9</v>
      </c>
      <c r="H915" s="7">
        <f>SUM(H916+H920)</f>
        <v>96424.299999999988</v>
      </c>
      <c r="I915" s="7">
        <f>SUM(I916+I920)</f>
        <v>98025.799999999988</v>
      </c>
    </row>
    <row r="916" spans="1:9" ht="47.25">
      <c r="A916" s="122" t="s">
        <v>351</v>
      </c>
      <c r="B916" s="4"/>
      <c r="C916" s="4" t="s">
        <v>103</v>
      </c>
      <c r="D916" s="4" t="s">
        <v>27</v>
      </c>
      <c r="E916" s="6" t="s">
        <v>593</v>
      </c>
      <c r="F916" s="4"/>
      <c r="G916" s="7">
        <f>SUM(G917:G919)</f>
        <v>63206.399999999994</v>
      </c>
      <c r="H916" s="7">
        <f t="shared" ref="H916:I916" si="223">SUM(H917:H919)</f>
        <v>63775.399999999994</v>
      </c>
      <c r="I916" s="7">
        <f t="shared" si="223"/>
        <v>64402.7</v>
      </c>
    </row>
    <row r="917" spans="1:9" ht="47.25">
      <c r="A917" s="122" t="s">
        <v>43</v>
      </c>
      <c r="B917" s="4"/>
      <c r="C917" s="4" t="s">
        <v>103</v>
      </c>
      <c r="D917" s="4" t="s">
        <v>27</v>
      </c>
      <c r="E917" s="6" t="s">
        <v>593</v>
      </c>
      <c r="F917" s="4" t="s">
        <v>79</v>
      </c>
      <c r="G917" s="7">
        <v>62704.7</v>
      </c>
      <c r="H917" s="7">
        <v>63273.7</v>
      </c>
      <c r="I917" s="7">
        <v>63901</v>
      </c>
    </row>
    <row r="918" spans="1:9" ht="31.5">
      <c r="A918" s="122" t="s">
        <v>44</v>
      </c>
      <c r="B918" s="4"/>
      <c r="C918" s="4" t="s">
        <v>103</v>
      </c>
      <c r="D918" s="4" t="s">
        <v>27</v>
      </c>
      <c r="E918" s="6" t="s">
        <v>593</v>
      </c>
      <c r="F918" s="4" t="s">
        <v>81</v>
      </c>
      <c r="G918" s="7">
        <v>501.7</v>
      </c>
      <c r="H918" s="7">
        <v>501.7</v>
      </c>
      <c r="I918" s="7">
        <v>501.7</v>
      </c>
    </row>
    <row r="919" spans="1:9" hidden="1">
      <c r="A919" s="122" t="s">
        <v>35</v>
      </c>
      <c r="B919" s="4"/>
      <c r="C919" s="4" t="s">
        <v>103</v>
      </c>
      <c r="D919" s="4" t="s">
        <v>27</v>
      </c>
      <c r="E919" s="6" t="s">
        <v>593</v>
      </c>
      <c r="F919" s="4" t="s">
        <v>89</v>
      </c>
      <c r="G919" s="7"/>
      <c r="H919" s="7"/>
      <c r="I919" s="7"/>
    </row>
    <row r="920" spans="1:9">
      <c r="A920" s="122" t="s">
        <v>294</v>
      </c>
      <c r="B920" s="31"/>
      <c r="C920" s="4" t="s">
        <v>103</v>
      </c>
      <c r="D920" s="4" t="s">
        <v>27</v>
      </c>
      <c r="E920" s="31" t="s">
        <v>594</v>
      </c>
      <c r="F920" s="4"/>
      <c r="G920" s="7">
        <f>G921+G922+G923</f>
        <v>34128.5</v>
      </c>
      <c r="H920" s="7">
        <f>H921+H922+H923</f>
        <v>32648.899999999998</v>
      </c>
      <c r="I920" s="7">
        <f>I921+I922+I923</f>
        <v>33623.1</v>
      </c>
    </row>
    <row r="921" spans="1:9" ht="47.25">
      <c r="A921" s="2" t="s">
        <v>43</v>
      </c>
      <c r="B921" s="4"/>
      <c r="C921" s="4" t="s">
        <v>103</v>
      </c>
      <c r="D921" s="4" t="s">
        <v>27</v>
      </c>
      <c r="E921" s="31" t="s">
        <v>594</v>
      </c>
      <c r="F921" s="4" t="s">
        <v>79</v>
      </c>
      <c r="G921" s="7">
        <v>17476.599999999999</v>
      </c>
      <c r="H921" s="7">
        <v>17476.599999999999</v>
      </c>
      <c r="I921" s="7">
        <v>17476.599999999999</v>
      </c>
    </row>
    <row r="922" spans="1:9" ht="31.5">
      <c r="A922" s="122" t="s">
        <v>44</v>
      </c>
      <c r="B922" s="4"/>
      <c r="C922" s="4" t="s">
        <v>103</v>
      </c>
      <c r="D922" s="4" t="s">
        <v>27</v>
      </c>
      <c r="E922" s="31" t="s">
        <v>594</v>
      </c>
      <c r="F922" s="4" t="s">
        <v>81</v>
      </c>
      <c r="G922" s="7">
        <v>16222.4</v>
      </c>
      <c r="H922" s="7">
        <v>14742.8</v>
      </c>
      <c r="I922" s="7">
        <v>15717</v>
      </c>
    </row>
    <row r="923" spans="1:9">
      <c r="A923" s="122" t="s">
        <v>19</v>
      </c>
      <c r="B923" s="4"/>
      <c r="C923" s="4" t="s">
        <v>103</v>
      </c>
      <c r="D923" s="4" t="s">
        <v>27</v>
      </c>
      <c r="E923" s="31" t="s">
        <v>594</v>
      </c>
      <c r="F923" s="4" t="s">
        <v>86</v>
      </c>
      <c r="G923" s="7">
        <v>429.5</v>
      </c>
      <c r="H923" s="7">
        <v>429.5</v>
      </c>
      <c r="I923" s="7">
        <v>429.5</v>
      </c>
    </row>
    <row r="924" spans="1:9" ht="78.75" hidden="1">
      <c r="A924" s="122" t="s">
        <v>929</v>
      </c>
      <c r="B924" s="4"/>
      <c r="C924" s="4" t="s">
        <v>103</v>
      </c>
      <c r="D924" s="4" t="s">
        <v>27</v>
      </c>
      <c r="E924" s="6" t="s">
        <v>411</v>
      </c>
      <c r="F924" s="4"/>
      <c r="G924" s="7">
        <f>G926+G925</f>
        <v>0</v>
      </c>
      <c r="H924" s="7">
        <f>H926+H925</f>
        <v>0</v>
      </c>
      <c r="I924" s="7">
        <f>I926+I925</f>
        <v>0</v>
      </c>
    </row>
    <row r="925" spans="1:9" ht="31.5" hidden="1">
      <c r="A925" s="122" t="s">
        <v>44</v>
      </c>
      <c r="B925" s="4"/>
      <c r="C925" s="4" t="s">
        <v>103</v>
      </c>
      <c r="D925" s="4" t="s">
        <v>27</v>
      </c>
      <c r="E925" s="6" t="s">
        <v>411</v>
      </c>
      <c r="F925" s="4" t="s">
        <v>81</v>
      </c>
      <c r="G925" s="7"/>
      <c r="H925" s="7"/>
      <c r="I925" s="7"/>
    </row>
    <row r="926" spans="1:9" ht="31.5" hidden="1">
      <c r="A926" s="122" t="s">
        <v>62</v>
      </c>
      <c r="B926" s="4"/>
      <c r="C926" s="4" t="s">
        <v>103</v>
      </c>
      <c r="D926" s="4" t="s">
        <v>27</v>
      </c>
      <c r="E926" s="6" t="s">
        <v>411</v>
      </c>
      <c r="F926" s="4" t="s">
        <v>112</v>
      </c>
      <c r="G926" s="7"/>
      <c r="H926" s="7"/>
      <c r="I926" s="7"/>
    </row>
    <row r="927" spans="1:9" ht="31.5" hidden="1">
      <c r="A927" s="122" t="s">
        <v>930</v>
      </c>
      <c r="B927" s="4"/>
      <c r="C927" s="4" t="s">
        <v>103</v>
      </c>
      <c r="D927" s="4" t="s">
        <v>27</v>
      </c>
      <c r="E927" s="31" t="s">
        <v>292</v>
      </c>
      <c r="F927" s="4"/>
      <c r="G927" s="7">
        <f>G928</f>
        <v>0</v>
      </c>
      <c r="H927" s="7">
        <f>H928</f>
        <v>0</v>
      </c>
      <c r="I927" s="7">
        <f>I928</f>
        <v>0</v>
      </c>
    </row>
    <row r="928" spans="1:9" hidden="1">
      <c r="A928" s="122" t="s">
        <v>35</v>
      </c>
      <c r="B928" s="4"/>
      <c r="C928" s="4" t="s">
        <v>103</v>
      </c>
      <c r="D928" s="4" t="s">
        <v>27</v>
      </c>
      <c r="E928" s="31" t="s">
        <v>292</v>
      </c>
      <c r="F928" s="4" t="s">
        <v>89</v>
      </c>
      <c r="G928" s="7"/>
      <c r="H928" s="7"/>
      <c r="I928" s="7"/>
    </row>
    <row r="929" spans="1:9" ht="94.5" hidden="1">
      <c r="A929" s="122" t="s">
        <v>931</v>
      </c>
      <c r="B929" s="4"/>
      <c r="C929" s="4" t="s">
        <v>103</v>
      </c>
      <c r="D929" s="4" t="s">
        <v>27</v>
      </c>
      <c r="E929" s="22" t="s">
        <v>293</v>
      </c>
      <c r="F929" s="4"/>
      <c r="G929" s="7">
        <f>G930</f>
        <v>0</v>
      </c>
      <c r="H929" s="7">
        <f>H930</f>
        <v>0</v>
      </c>
      <c r="I929" s="7">
        <f>I930</f>
        <v>0</v>
      </c>
    </row>
    <row r="930" spans="1:9" ht="31.5" hidden="1">
      <c r="A930" s="122" t="s">
        <v>62</v>
      </c>
      <c r="B930" s="4"/>
      <c r="C930" s="4" t="s">
        <v>103</v>
      </c>
      <c r="D930" s="4" t="s">
        <v>27</v>
      </c>
      <c r="E930" s="22" t="s">
        <v>293</v>
      </c>
      <c r="F930" s="4" t="s">
        <v>112</v>
      </c>
      <c r="G930" s="7"/>
      <c r="H930" s="7"/>
      <c r="I930" s="7"/>
    </row>
    <row r="931" spans="1:9" hidden="1">
      <c r="A931" s="122" t="s">
        <v>136</v>
      </c>
      <c r="B931" s="4"/>
      <c r="C931" s="4" t="s">
        <v>103</v>
      </c>
      <c r="D931" s="4" t="s">
        <v>27</v>
      </c>
      <c r="E931" s="31" t="s">
        <v>316</v>
      </c>
      <c r="F931" s="4"/>
      <c r="G931" s="7">
        <f>SUM(G932)</f>
        <v>0</v>
      </c>
      <c r="H931" s="7">
        <f>SUM(H932)</f>
        <v>0</v>
      </c>
      <c r="I931" s="7">
        <f>SUM(I932)</f>
        <v>0</v>
      </c>
    </row>
    <row r="932" spans="1:9" hidden="1">
      <c r="A932" s="122" t="s">
        <v>294</v>
      </c>
      <c r="B932" s="4"/>
      <c r="C932" s="4" t="s">
        <v>103</v>
      </c>
      <c r="D932" s="4" t="s">
        <v>27</v>
      </c>
      <c r="E932" s="31" t="s">
        <v>384</v>
      </c>
      <c r="F932" s="4"/>
      <c r="G932" s="7">
        <f>SUM(G933+G935+G937)</f>
        <v>0</v>
      </c>
      <c r="H932" s="7">
        <f>SUM(H933+H935+H937)</f>
        <v>0</v>
      </c>
      <c r="I932" s="7">
        <f>SUM(I933+I935+I937)</f>
        <v>0</v>
      </c>
    </row>
    <row r="933" spans="1:9" ht="31.5" hidden="1">
      <c r="A933" s="122" t="s">
        <v>932</v>
      </c>
      <c r="B933" s="4"/>
      <c r="C933" s="4" t="s">
        <v>103</v>
      </c>
      <c r="D933" s="4" t="s">
        <v>27</v>
      </c>
      <c r="E933" s="31" t="s">
        <v>295</v>
      </c>
      <c r="F933" s="4"/>
      <c r="G933" s="7">
        <f>G934</f>
        <v>0</v>
      </c>
      <c r="H933" s="7">
        <f>H934</f>
        <v>0</v>
      </c>
      <c r="I933" s="7">
        <f>I934</f>
        <v>0</v>
      </c>
    </row>
    <row r="934" spans="1:9" ht="31.5" hidden="1">
      <c r="A934" s="122" t="s">
        <v>62</v>
      </c>
      <c r="B934" s="4"/>
      <c r="C934" s="4" t="s">
        <v>103</v>
      </c>
      <c r="D934" s="4" t="s">
        <v>27</v>
      </c>
      <c r="E934" s="31" t="s">
        <v>295</v>
      </c>
      <c r="F934" s="4" t="s">
        <v>112</v>
      </c>
      <c r="G934" s="7"/>
      <c r="H934" s="7"/>
      <c r="I934" s="7"/>
    </row>
    <row r="935" spans="1:9" ht="31.5" hidden="1">
      <c r="A935" s="122" t="s">
        <v>933</v>
      </c>
      <c r="B935" s="4"/>
      <c r="C935" s="4" t="s">
        <v>103</v>
      </c>
      <c r="D935" s="4" t="s">
        <v>27</v>
      </c>
      <c r="E935" s="31" t="s">
        <v>296</v>
      </c>
      <c r="F935" s="4"/>
      <c r="G935" s="7">
        <f>G936</f>
        <v>0</v>
      </c>
      <c r="H935" s="7">
        <f>H936</f>
        <v>0</v>
      </c>
      <c r="I935" s="7">
        <f>I936</f>
        <v>0</v>
      </c>
    </row>
    <row r="936" spans="1:9" ht="31.5" hidden="1">
      <c r="A936" s="122" t="s">
        <v>62</v>
      </c>
      <c r="B936" s="4"/>
      <c r="C936" s="4" t="s">
        <v>103</v>
      </c>
      <c r="D936" s="4" t="s">
        <v>27</v>
      </c>
      <c r="E936" s="31" t="s">
        <v>296</v>
      </c>
      <c r="F936" s="4" t="s">
        <v>112</v>
      </c>
      <c r="G936" s="7"/>
      <c r="H936" s="7"/>
      <c r="I936" s="7"/>
    </row>
    <row r="937" spans="1:9" hidden="1">
      <c r="A937" s="122" t="s">
        <v>297</v>
      </c>
      <c r="B937" s="4"/>
      <c r="C937" s="4" t="s">
        <v>103</v>
      </c>
      <c r="D937" s="4" t="s">
        <v>27</v>
      </c>
      <c r="E937" s="31" t="s">
        <v>298</v>
      </c>
      <c r="F937" s="4"/>
      <c r="G937" s="7">
        <f>G938</f>
        <v>0</v>
      </c>
      <c r="H937" s="7">
        <f>H938</f>
        <v>0</v>
      </c>
      <c r="I937" s="7">
        <f>I938</f>
        <v>0</v>
      </c>
    </row>
    <row r="938" spans="1:9" ht="31.5" hidden="1">
      <c r="A938" s="122" t="s">
        <v>62</v>
      </c>
      <c r="B938" s="4"/>
      <c r="C938" s="4" t="s">
        <v>103</v>
      </c>
      <c r="D938" s="4" t="s">
        <v>27</v>
      </c>
      <c r="E938" s="31" t="s">
        <v>298</v>
      </c>
      <c r="F938" s="4" t="s">
        <v>112</v>
      </c>
      <c r="G938" s="7"/>
      <c r="H938" s="7"/>
      <c r="I938" s="7"/>
    </row>
    <row r="939" spans="1:9" ht="47.25">
      <c r="A939" s="122" t="s">
        <v>532</v>
      </c>
      <c r="B939" s="4"/>
      <c r="C939" s="4" t="s">
        <v>103</v>
      </c>
      <c r="D939" s="4" t="s">
        <v>27</v>
      </c>
      <c r="E939" s="31" t="s">
        <v>299</v>
      </c>
      <c r="F939" s="4"/>
      <c r="G939" s="7">
        <f>G940+G945</f>
        <v>12657.1</v>
      </c>
      <c r="H939" s="7">
        <f t="shared" ref="H939:I939" si="224">H940+H945</f>
        <v>2000</v>
      </c>
      <c r="I939" s="7">
        <f t="shared" si="224"/>
        <v>5600</v>
      </c>
    </row>
    <row r="940" spans="1:9">
      <c r="A940" s="122" t="s">
        <v>28</v>
      </c>
      <c r="B940" s="4"/>
      <c r="C940" s="4" t="s">
        <v>103</v>
      </c>
      <c r="D940" s="4" t="s">
        <v>27</v>
      </c>
      <c r="E940" s="31" t="s">
        <v>300</v>
      </c>
      <c r="F940" s="4"/>
      <c r="G940" s="7">
        <f>SUM(G941:G943)</f>
        <v>9917.5</v>
      </c>
      <c r="H940" s="7">
        <f t="shared" ref="H940:I940" si="225">SUM(H941:H943)</f>
        <v>2000</v>
      </c>
      <c r="I940" s="7">
        <f t="shared" si="225"/>
        <v>5600</v>
      </c>
    </row>
    <row r="941" spans="1:9" ht="31.5">
      <c r="A941" s="122" t="s">
        <v>44</v>
      </c>
      <c r="B941" s="4"/>
      <c r="C941" s="4" t="s">
        <v>103</v>
      </c>
      <c r="D941" s="4" t="s">
        <v>27</v>
      </c>
      <c r="E941" s="31" t="s">
        <v>300</v>
      </c>
      <c r="F941" s="4" t="s">
        <v>81</v>
      </c>
      <c r="G941" s="7">
        <v>4.5999999999999996</v>
      </c>
      <c r="H941" s="7"/>
      <c r="I941" s="7"/>
    </row>
    <row r="942" spans="1:9" ht="31.5">
      <c r="A942" s="122" t="s">
        <v>62</v>
      </c>
      <c r="B942" s="4"/>
      <c r="C942" s="4" t="s">
        <v>103</v>
      </c>
      <c r="D942" s="4" t="s">
        <v>27</v>
      </c>
      <c r="E942" s="31" t="s">
        <v>300</v>
      </c>
      <c r="F942" s="4" t="s">
        <v>112</v>
      </c>
      <c r="G942" s="7">
        <v>9912.9</v>
      </c>
      <c r="H942" s="7">
        <v>2000</v>
      </c>
      <c r="I942" s="7">
        <v>5600</v>
      </c>
    </row>
    <row r="943" spans="1:9" ht="31.5" hidden="1">
      <c r="A943" s="122" t="s">
        <v>603</v>
      </c>
      <c r="B943" s="4"/>
      <c r="C943" s="4" t="s">
        <v>103</v>
      </c>
      <c r="D943" s="4" t="s">
        <v>27</v>
      </c>
      <c r="E943" s="31" t="s">
        <v>605</v>
      </c>
      <c r="F943" s="4"/>
      <c r="G943" s="7">
        <f>G944</f>
        <v>0</v>
      </c>
      <c r="H943" s="7">
        <f>H944</f>
        <v>0</v>
      </c>
      <c r="I943" s="7">
        <f>I944</f>
        <v>0</v>
      </c>
    </row>
    <row r="944" spans="1:9" ht="31.5" hidden="1">
      <c r="A944" s="122" t="s">
        <v>44</v>
      </c>
      <c r="B944" s="4"/>
      <c r="C944" s="4" t="s">
        <v>103</v>
      </c>
      <c r="D944" s="4" t="s">
        <v>27</v>
      </c>
      <c r="E944" s="31" t="s">
        <v>605</v>
      </c>
      <c r="F944" s="4" t="s">
        <v>81</v>
      </c>
      <c r="G944" s="7"/>
      <c r="H944" s="7"/>
      <c r="I944" s="7"/>
    </row>
    <row r="945" spans="1:9" ht="31.5">
      <c r="A945" s="122" t="s">
        <v>934</v>
      </c>
      <c r="B945" s="4"/>
      <c r="C945" s="4" t="s">
        <v>103</v>
      </c>
      <c r="D945" s="4" t="s">
        <v>27</v>
      </c>
      <c r="E945" s="31" t="s">
        <v>623</v>
      </c>
      <c r="F945" s="4"/>
      <c r="G945" s="7">
        <f>SUM(G946+G947)</f>
        <v>2739.6</v>
      </c>
      <c r="H945" s="7">
        <f>SUM(H946+H947)</f>
        <v>0</v>
      </c>
      <c r="I945" s="7">
        <f>SUM(I946+I947)</f>
        <v>0</v>
      </c>
    </row>
    <row r="946" spans="1:9" ht="31.5">
      <c r="A946" s="122" t="s">
        <v>208</v>
      </c>
      <c r="B946" s="4"/>
      <c r="C946" s="4" t="s">
        <v>103</v>
      </c>
      <c r="D946" s="4" t="s">
        <v>27</v>
      </c>
      <c r="E946" s="31" t="s">
        <v>623</v>
      </c>
      <c r="F946" s="4" t="s">
        <v>112</v>
      </c>
      <c r="G946" s="7">
        <v>2739.6</v>
      </c>
      <c r="H946" s="7"/>
      <c r="I946" s="7"/>
    </row>
    <row r="947" spans="1:9" ht="31.5" hidden="1">
      <c r="A947" s="122" t="s">
        <v>603</v>
      </c>
      <c r="B947" s="4"/>
      <c r="C947" s="4" t="s">
        <v>103</v>
      </c>
      <c r="D947" s="4" t="s">
        <v>27</v>
      </c>
      <c r="E947" s="31" t="s">
        <v>604</v>
      </c>
      <c r="F947" s="4"/>
      <c r="G947" s="7">
        <f>G948</f>
        <v>0</v>
      </c>
      <c r="H947" s="7">
        <f t="shared" ref="H947:I947" si="226">H948</f>
        <v>0</v>
      </c>
      <c r="I947" s="7">
        <f t="shared" si="226"/>
        <v>0</v>
      </c>
    </row>
    <row r="948" spans="1:9" ht="31.5" hidden="1">
      <c r="A948" s="122" t="s">
        <v>208</v>
      </c>
      <c r="B948" s="4"/>
      <c r="C948" s="4" t="s">
        <v>103</v>
      </c>
      <c r="D948" s="4" t="s">
        <v>27</v>
      </c>
      <c r="E948" s="31" t="s">
        <v>604</v>
      </c>
      <c r="F948" s="4" t="s">
        <v>112</v>
      </c>
      <c r="G948" s="7"/>
      <c r="H948" s="7"/>
      <c r="I948" s="7"/>
    </row>
    <row r="949" spans="1:9" ht="31.5" hidden="1">
      <c r="A949" s="122" t="s">
        <v>528</v>
      </c>
      <c r="B949" s="4"/>
      <c r="C949" s="4" t="s">
        <v>103</v>
      </c>
      <c r="D949" s="4" t="s">
        <v>27</v>
      </c>
      <c r="E949" s="31" t="s">
        <v>13</v>
      </c>
      <c r="F949" s="4"/>
      <c r="G949" s="7">
        <f>G950</f>
        <v>0</v>
      </c>
      <c r="H949" s="7">
        <f t="shared" ref="H949:I952" si="227">H950</f>
        <v>0</v>
      </c>
      <c r="I949" s="7">
        <f t="shared" si="227"/>
        <v>0</v>
      </c>
    </row>
    <row r="950" spans="1:9" hidden="1">
      <c r="A950" s="122" t="s">
        <v>935</v>
      </c>
      <c r="B950" s="4"/>
      <c r="C950" s="4" t="s">
        <v>103</v>
      </c>
      <c r="D950" s="4" t="s">
        <v>27</v>
      </c>
      <c r="E950" s="31" t="s">
        <v>58</v>
      </c>
      <c r="F950" s="4"/>
      <c r="G950" s="7">
        <f>G951</f>
        <v>0</v>
      </c>
      <c r="H950" s="7">
        <f t="shared" si="227"/>
        <v>0</v>
      </c>
      <c r="I950" s="7">
        <f t="shared" si="227"/>
        <v>0</v>
      </c>
    </row>
    <row r="951" spans="1:9" hidden="1">
      <c r="A951" s="122" t="s">
        <v>28</v>
      </c>
      <c r="B951" s="4"/>
      <c r="C951" s="4" t="s">
        <v>103</v>
      </c>
      <c r="D951" s="4" t="s">
        <v>27</v>
      </c>
      <c r="E951" s="22" t="s">
        <v>373</v>
      </c>
      <c r="F951" s="22"/>
      <c r="G951" s="7">
        <f>G952</f>
        <v>0</v>
      </c>
      <c r="H951" s="7">
        <f t="shared" si="227"/>
        <v>0</v>
      </c>
      <c r="I951" s="7">
        <f t="shared" si="227"/>
        <v>0</v>
      </c>
    </row>
    <row r="952" spans="1:9" hidden="1">
      <c r="A952" s="122" t="s">
        <v>30</v>
      </c>
      <c r="B952" s="4"/>
      <c r="C952" s="4" t="s">
        <v>103</v>
      </c>
      <c r="D952" s="4" t="s">
        <v>27</v>
      </c>
      <c r="E952" s="31" t="s">
        <v>374</v>
      </c>
      <c r="F952" s="4"/>
      <c r="G952" s="7">
        <f>G953</f>
        <v>0</v>
      </c>
      <c r="H952" s="7">
        <f t="shared" si="227"/>
        <v>0</v>
      </c>
      <c r="I952" s="7">
        <f t="shared" si="227"/>
        <v>0</v>
      </c>
    </row>
    <row r="953" spans="1:9" ht="31.5" hidden="1">
      <c r="A953" s="122" t="s">
        <v>208</v>
      </c>
      <c r="B953" s="4"/>
      <c r="C953" s="4" t="s">
        <v>103</v>
      </c>
      <c r="D953" s="4" t="s">
        <v>27</v>
      </c>
      <c r="E953" s="31" t="s">
        <v>374</v>
      </c>
      <c r="F953" s="4" t="s">
        <v>112</v>
      </c>
      <c r="G953" s="7"/>
      <c r="H953" s="7"/>
      <c r="I953" s="7"/>
    </row>
    <row r="954" spans="1:9">
      <c r="A954" s="122" t="s">
        <v>164</v>
      </c>
      <c r="B954" s="4"/>
      <c r="C954" s="4" t="s">
        <v>103</v>
      </c>
      <c r="D954" s="4" t="s">
        <v>36</v>
      </c>
      <c r="E954" s="22"/>
      <c r="F954" s="4"/>
      <c r="G954" s="7">
        <f>SUM(G960+G966)+G1069+G1063+G955</f>
        <v>1892853.3000000003</v>
      </c>
      <c r="H954" s="7">
        <f>SUM(H960+H966)+H1069+H1063+H955</f>
        <v>1763271.7999999998</v>
      </c>
      <c r="I954" s="7">
        <f>SUM(I960+I966)+I1069+I1063+I955</f>
        <v>1730821.6</v>
      </c>
    </row>
    <row r="955" spans="1:9" ht="31.5">
      <c r="A955" s="122" t="s">
        <v>415</v>
      </c>
      <c r="B955" s="123"/>
      <c r="C955" s="4" t="s">
        <v>103</v>
      </c>
      <c r="D955" s="4" t="s">
        <v>36</v>
      </c>
      <c r="E955" s="48" t="s">
        <v>322</v>
      </c>
      <c r="F955" s="4"/>
      <c r="G955" s="7">
        <f t="shared" ref="G955:I956" si="228">G956</f>
        <v>4517</v>
      </c>
      <c r="H955" s="7">
        <f t="shared" si="228"/>
        <v>4667</v>
      </c>
      <c r="I955" s="7">
        <f t="shared" si="228"/>
        <v>4667</v>
      </c>
    </row>
    <row r="956" spans="1:9" ht="31.5">
      <c r="A956" s="122" t="s">
        <v>330</v>
      </c>
      <c r="B956" s="123"/>
      <c r="C956" s="4" t="s">
        <v>103</v>
      </c>
      <c r="D956" s="4" t="s">
        <v>36</v>
      </c>
      <c r="E956" s="48" t="s">
        <v>331</v>
      </c>
      <c r="F956" s="4"/>
      <c r="G956" s="7">
        <f t="shared" si="228"/>
        <v>4517</v>
      </c>
      <c r="H956" s="7">
        <f t="shared" si="228"/>
        <v>4667</v>
      </c>
      <c r="I956" s="7">
        <f t="shared" si="228"/>
        <v>4667</v>
      </c>
    </row>
    <row r="957" spans="1:9" ht="47.25">
      <c r="A957" s="122" t="s">
        <v>1006</v>
      </c>
      <c r="B957" s="123"/>
      <c r="C957" s="4" t="s">
        <v>103</v>
      </c>
      <c r="D957" s="4" t="s">
        <v>36</v>
      </c>
      <c r="E957" s="48" t="s">
        <v>457</v>
      </c>
      <c r="F957" s="4"/>
      <c r="G957" s="7">
        <f>G958+G959</f>
        <v>4517</v>
      </c>
      <c r="H957" s="7">
        <f>H958+H959</f>
        <v>4667</v>
      </c>
      <c r="I957" s="7">
        <f>I958+I959</f>
        <v>4667</v>
      </c>
    </row>
    <row r="958" spans="1:9" ht="47.25">
      <c r="A958" s="2" t="s">
        <v>43</v>
      </c>
      <c r="B958" s="123"/>
      <c r="C958" s="4" t="s">
        <v>103</v>
      </c>
      <c r="D958" s="4" t="s">
        <v>36</v>
      </c>
      <c r="E958" s="48" t="s">
        <v>457</v>
      </c>
      <c r="F958" s="123" t="s">
        <v>79</v>
      </c>
      <c r="G958" s="7">
        <v>4067</v>
      </c>
      <c r="H958" s="7">
        <v>4217</v>
      </c>
      <c r="I958" s="7">
        <v>4217</v>
      </c>
    </row>
    <row r="959" spans="1:9" ht="31.5">
      <c r="A959" s="122" t="s">
        <v>111</v>
      </c>
      <c r="B959" s="4"/>
      <c r="C959" s="4" t="s">
        <v>103</v>
      </c>
      <c r="D959" s="4" t="s">
        <v>36</v>
      </c>
      <c r="E959" s="48" t="s">
        <v>457</v>
      </c>
      <c r="F959" s="4" t="s">
        <v>112</v>
      </c>
      <c r="G959" s="7">
        <v>450</v>
      </c>
      <c r="H959" s="7">
        <v>450</v>
      </c>
      <c r="I959" s="7">
        <v>450</v>
      </c>
    </row>
    <row r="960" spans="1:9" ht="47.25" hidden="1">
      <c r="A960" s="32" t="s">
        <v>533</v>
      </c>
      <c r="B960" s="49"/>
      <c r="C960" s="49" t="s">
        <v>103</v>
      </c>
      <c r="D960" s="49" t="s">
        <v>36</v>
      </c>
      <c r="E960" s="50" t="s">
        <v>405</v>
      </c>
      <c r="F960" s="49"/>
      <c r="G960" s="51">
        <f>G961</f>
        <v>0</v>
      </c>
      <c r="H960" s="51">
        <f t="shared" ref="H960:I960" si="229">H961</f>
        <v>0</v>
      </c>
      <c r="I960" s="51">
        <f t="shared" si="229"/>
        <v>0</v>
      </c>
    </row>
    <row r="961" spans="1:9" hidden="1">
      <c r="A961" s="122" t="s">
        <v>28</v>
      </c>
      <c r="B961" s="49"/>
      <c r="C961" s="49" t="s">
        <v>103</v>
      </c>
      <c r="D961" s="49" t="s">
        <v>36</v>
      </c>
      <c r="E961" s="50" t="s">
        <v>477</v>
      </c>
      <c r="F961" s="49"/>
      <c r="G961" s="51">
        <f>G964+G962</f>
        <v>0</v>
      </c>
      <c r="H961" s="51">
        <f t="shared" ref="H961:I961" si="230">H964+H962</f>
        <v>0</v>
      </c>
      <c r="I961" s="51">
        <f t="shared" si="230"/>
        <v>0</v>
      </c>
    </row>
    <row r="962" spans="1:9" hidden="1">
      <c r="A962" s="122" t="s">
        <v>301</v>
      </c>
      <c r="B962" s="49"/>
      <c r="C962" s="49" t="s">
        <v>103</v>
      </c>
      <c r="D962" s="49" t="s">
        <v>36</v>
      </c>
      <c r="E962" s="50" t="s">
        <v>706</v>
      </c>
      <c r="F962" s="49"/>
      <c r="G962" s="51">
        <f>SUM(G963)</f>
        <v>0</v>
      </c>
      <c r="H962" s="51">
        <f t="shared" ref="H962:I962" si="231">SUM(H963)</f>
        <v>0</v>
      </c>
      <c r="I962" s="51">
        <f t="shared" si="231"/>
        <v>0</v>
      </c>
    </row>
    <row r="963" spans="1:9" ht="31.5" hidden="1">
      <c r="A963" s="122" t="s">
        <v>44</v>
      </c>
      <c r="B963" s="49"/>
      <c r="C963" s="49" t="s">
        <v>103</v>
      </c>
      <c r="D963" s="49" t="s">
        <v>36</v>
      </c>
      <c r="E963" s="50" t="s">
        <v>706</v>
      </c>
      <c r="F963" s="49" t="s">
        <v>81</v>
      </c>
      <c r="G963" s="51"/>
      <c r="H963" s="51"/>
      <c r="I963" s="51"/>
    </row>
    <row r="964" spans="1:9" hidden="1">
      <c r="A964" s="32" t="s">
        <v>301</v>
      </c>
      <c r="B964" s="49"/>
      <c r="C964" s="49" t="s">
        <v>103</v>
      </c>
      <c r="D964" s="49" t="s">
        <v>36</v>
      </c>
      <c r="E964" s="50" t="s">
        <v>706</v>
      </c>
      <c r="F964" s="49"/>
      <c r="G964" s="51">
        <f t="shared" ref="G964:I964" si="232">G965</f>
        <v>0</v>
      </c>
      <c r="H964" s="51">
        <f t="shared" si="232"/>
        <v>0</v>
      </c>
      <c r="I964" s="51">
        <f t="shared" si="232"/>
        <v>0</v>
      </c>
    </row>
    <row r="965" spans="1:9" ht="31.5" hidden="1">
      <c r="A965" s="122" t="s">
        <v>44</v>
      </c>
      <c r="B965" s="49"/>
      <c r="C965" s="49" t="s">
        <v>103</v>
      </c>
      <c r="D965" s="49" t="s">
        <v>36</v>
      </c>
      <c r="E965" s="50" t="s">
        <v>706</v>
      </c>
      <c r="F965" s="49" t="s">
        <v>81</v>
      </c>
      <c r="G965" s="51"/>
      <c r="H965" s="51"/>
      <c r="I965" s="51"/>
    </row>
    <row r="966" spans="1:9" ht="31.5" customHeight="1">
      <c r="A966" s="122" t="s">
        <v>530</v>
      </c>
      <c r="B966" s="4"/>
      <c r="C966" s="4" t="s">
        <v>103</v>
      </c>
      <c r="D966" s="4" t="s">
        <v>36</v>
      </c>
      <c r="E966" s="31" t="s">
        <v>291</v>
      </c>
      <c r="F966" s="4"/>
      <c r="G966" s="7">
        <f>SUM(G967+G1043)</f>
        <v>1888306.3000000003</v>
      </c>
      <c r="H966" s="7">
        <f>SUM(H967+H1043)</f>
        <v>1758574.7999999998</v>
      </c>
      <c r="I966" s="7">
        <f>SUM(I967+I1043)</f>
        <v>1726124.6</v>
      </c>
    </row>
    <row r="967" spans="1:9" ht="31.5" customHeight="1">
      <c r="A967" s="122" t="s">
        <v>678</v>
      </c>
      <c r="B967" s="4"/>
      <c r="C967" s="4" t="s">
        <v>103</v>
      </c>
      <c r="D967" s="4" t="s">
        <v>36</v>
      </c>
      <c r="E967" s="31" t="s">
        <v>585</v>
      </c>
      <c r="F967" s="4"/>
      <c r="G967" s="7">
        <f>SUM(G968)+G1007+G1015+G1030+G1012+G1039</f>
        <v>1710612.0000000002</v>
      </c>
      <c r="H967" s="7">
        <f>SUM(H968)+H1007+H1015+H1030+H1012+H1039</f>
        <v>1739463.9</v>
      </c>
      <c r="I967" s="7">
        <f>SUM(I968)+I1007+I1015+I1030+I1012+I1039</f>
        <v>1698553.8</v>
      </c>
    </row>
    <row r="968" spans="1:9" ht="18.75" customHeight="1">
      <c r="A968" s="122" t="s">
        <v>28</v>
      </c>
      <c r="B968" s="4"/>
      <c r="C968" s="4" t="s">
        <v>103</v>
      </c>
      <c r="D968" s="4" t="s">
        <v>36</v>
      </c>
      <c r="E968" s="22" t="s">
        <v>586</v>
      </c>
      <c r="F968" s="22"/>
      <c r="G968" s="7">
        <f>SUM(G972+G976+G990+G995)+G987+G993+G984+G982+G979+G998+G1000+G1002+G969</f>
        <v>231577.50000000003</v>
      </c>
      <c r="H968" s="7">
        <f t="shared" ref="H968:I968" si="233">SUM(H972+H976+H990+H995)+H987+H993+H984+H982+H979+H998+H1000+H1002+H969</f>
        <v>232058.7</v>
      </c>
      <c r="I968" s="7">
        <f t="shared" si="233"/>
        <v>220878.5</v>
      </c>
    </row>
    <row r="969" spans="1:9" ht="94.5">
      <c r="A969" s="122" t="s">
        <v>1089</v>
      </c>
      <c r="B969" s="4"/>
      <c r="C969" s="4" t="s">
        <v>103</v>
      </c>
      <c r="D969" s="4" t="s">
        <v>36</v>
      </c>
      <c r="E969" s="22" t="s">
        <v>1090</v>
      </c>
      <c r="F969" s="22"/>
      <c r="G969" s="7">
        <f>SUM(G970:G971)</f>
        <v>2362.1</v>
      </c>
      <c r="H969" s="7">
        <f t="shared" ref="H969:I969" si="234">SUM(H970:H971)</f>
        <v>0</v>
      </c>
      <c r="I969" s="7">
        <f t="shared" si="234"/>
        <v>0</v>
      </c>
    </row>
    <row r="970" spans="1:9" ht="31.5">
      <c r="A970" s="122" t="s">
        <v>44</v>
      </c>
      <c r="B970" s="4"/>
      <c r="C970" s="4" t="s">
        <v>103</v>
      </c>
      <c r="D970" s="4" t="s">
        <v>36</v>
      </c>
      <c r="E970" s="22" t="s">
        <v>1090</v>
      </c>
      <c r="F970" s="22">
        <v>200</v>
      </c>
      <c r="G970" s="7">
        <v>1194.5</v>
      </c>
      <c r="H970" s="7"/>
      <c r="I970" s="7"/>
    </row>
    <row r="971" spans="1:9" ht="31.5">
      <c r="A971" s="122" t="s">
        <v>208</v>
      </c>
      <c r="B971" s="4"/>
      <c r="C971" s="4" t="s">
        <v>103</v>
      </c>
      <c r="D971" s="4" t="s">
        <v>36</v>
      </c>
      <c r="E971" s="22" t="s">
        <v>1090</v>
      </c>
      <c r="F971" s="22">
        <v>600</v>
      </c>
      <c r="G971" s="7">
        <v>1167.5999999999999</v>
      </c>
      <c r="H971" s="7"/>
      <c r="I971" s="7"/>
    </row>
    <row r="972" spans="1:9" ht="14.25" customHeight="1">
      <c r="A972" s="122" t="s">
        <v>301</v>
      </c>
      <c r="B972" s="4"/>
      <c r="C972" s="4" t="s">
        <v>103</v>
      </c>
      <c r="D972" s="4" t="s">
        <v>36</v>
      </c>
      <c r="E972" s="6" t="s">
        <v>599</v>
      </c>
      <c r="F972" s="22"/>
      <c r="G972" s="7">
        <f>SUM(G973:G975)</f>
        <v>0</v>
      </c>
      <c r="H972" s="7">
        <f>SUM(H973:H975)</f>
        <v>5990</v>
      </c>
      <c r="I972" s="7">
        <f>SUM(I973:I975)</f>
        <v>0</v>
      </c>
    </row>
    <row r="973" spans="1:9" ht="31.5" hidden="1">
      <c r="A973" s="122" t="s">
        <v>44</v>
      </c>
      <c r="B973" s="4"/>
      <c r="C973" s="4" t="s">
        <v>103</v>
      </c>
      <c r="D973" s="4" t="s">
        <v>36</v>
      </c>
      <c r="E973" s="6" t="s">
        <v>599</v>
      </c>
      <c r="F973" s="22">
        <v>200</v>
      </c>
      <c r="G973" s="7"/>
      <c r="H973" s="7"/>
      <c r="I973" s="7"/>
    </row>
    <row r="974" spans="1:9" hidden="1">
      <c r="A974" s="122" t="s">
        <v>35</v>
      </c>
      <c r="B974" s="4"/>
      <c r="C974" s="4" t="s">
        <v>103</v>
      </c>
      <c r="D974" s="4" t="s">
        <v>36</v>
      </c>
      <c r="E974" s="6" t="s">
        <v>599</v>
      </c>
      <c r="F974" s="22">
        <v>300</v>
      </c>
      <c r="G974" s="7"/>
      <c r="H974" s="7"/>
      <c r="I974" s="7"/>
    </row>
    <row r="975" spans="1:9" ht="31.5">
      <c r="A975" s="122" t="s">
        <v>208</v>
      </c>
      <c r="B975" s="4"/>
      <c r="C975" s="4" t="s">
        <v>103</v>
      </c>
      <c r="D975" s="4" t="s">
        <v>36</v>
      </c>
      <c r="E975" s="6" t="s">
        <v>599</v>
      </c>
      <c r="F975" s="22">
        <v>600</v>
      </c>
      <c r="G975" s="7"/>
      <c r="H975" s="7">
        <v>5990</v>
      </c>
      <c r="I975" s="7"/>
    </row>
    <row r="976" spans="1:9" ht="47.25">
      <c r="A976" s="122" t="s">
        <v>608</v>
      </c>
      <c r="B976" s="4"/>
      <c r="C976" s="4" t="s">
        <v>103</v>
      </c>
      <c r="D976" s="4" t="s">
        <v>36</v>
      </c>
      <c r="E976" s="22" t="s">
        <v>609</v>
      </c>
      <c r="F976" s="4"/>
      <c r="G976" s="7">
        <f>SUM(G977:G978)</f>
        <v>7985.3</v>
      </c>
      <c r="H976" s="7">
        <f t="shared" ref="H976:I976" si="235">SUM(H977:H978)</f>
        <v>7985.3</v>
      </c>
      <c r="I976" s="7">
        <f t="shared" si="235"/>
        <v>7986.1</v>
      </c>
    </row>
    <row r="977" spans="1:9" ht="31.5">
      <c r="A977" s="122" t="s">
        <v>44</v>
      </c>
      <c r="B977" s="4"/>
      <c r="C977" s="4" t="s">
        <v>103</v>
      </c>
      <c r="D977" s="4" t="s">
        <v>36</v>
      </c>
      <c r="E977" s="22" t="s">
        <v>609</v>
      </c>
      <c r="F977" s="4" t="s">
        <v>81</v>
      </c>
      <c r="G977" s="7">
        <v>3176.3</v>
      </c>
      <c r="H977" s="7">
        <v>3176.3</v>
      </c>
      <c r="I977" s="7">
        <v>3177.1</v>
      </c>
    </row>
    <row r="978" spans="1:9" ht="31.5">
      <c r="A978" s="122" t="s">
        <v>208</v>
      </c>
      <c r="B978" s="4"/>
      <c r="C978" s="4" t="s">
        <v>103</v>
      </c>
      <c r="D978" s="4" t="s">
        <v>36</v>
      </c>
      <c r="E978" s="22" t="s">
        <v>609</v>
      </c>
      <c r="F978" s="4" t="s">
        <v>112</v>
      </c>
      <c r="G978" s="7">
        <v>4809</v>
      </c>
      <c r="H978" s="7">
        <v>4809</v>
      </c>
      <c r="I978" s="7">
        <v>4809</v>
      </c>
    </row>
    <row r="979" spans="1:9">
      <c r="A979" s="122" t="s">
        <v>775</v>
      </c>
      <c r="B979" s="4"/>
      <c r="C979" s="4" t="s">
        <v>103</v>
      </c>
      <c r="D979" s="4" t="s">
        <v>36</v>
      </c>
      <c r="E979" s="22" t="s">
        <v>774</v>
      </c>
      <c r="F979" s="4"/>
      <c r="G979" s="7">
        <f>SUM(G980:G981)</f>
        <v>1509.8</v>
      </c>
      <c r="H979" s="7">
        <f t="shared" ref="H979:I979" si="236">SUM(H980:H981)</f>
        <v>1509.8</v>
      </c>
      <c r="I979" s="7">
        <f t="shared" si="236"/>
        <v>1509.8</v>
      </c>
    </row>
    <row r="980" spans="1:9" ht="31.5">
      <c r="A980" s="122" t="s">
        <v>44</v>
      </c>
      <c r="B980" s="4"/>
      <c r="C980" s="4" t="s">
        <v>103</v>
      </c>
      <c r="D980" s="4" t="s">
        <v>36</v>
      </c>
      <c r="E980" s="22" t="s">
        <v>774</v>
      </c>
      <c r="F980" s="4" t="s">
        <v>81</v>
      </c>
      <c r="G980" s="7">
        <v>976.4</v>
      </c>
      <c r="H980" s="7">
        <v>976.4</v>
      </c>
      <c r="I980" s="7">
        <v>976.4</v>
      </c>
    </row>
    <row r="981" spans="1:9" ht="31.5">
      <c r="A981" s="122" t="s">
        <v>208</v>
      </c>
      <c r="B981" s="4"/>
      <c r="C981" s="4" t="s">
        <v>103</v>
      </c>
      <c r="D981" s="4" t="s">
        <v>36</v>
      </c>
      <c r="E981" s="22" t="s">
        <v>774</v>
      </c>
      <c r="F981" s="4" t="s">
        <v>112</v>
      </c>
      <c r="G981" s="7">
        <v>533.4</v>
      </c>
      <c r="H981" s="7">
        <v>533.4</v>
      </c>
      <c r="I981" s="7">
        <v>533.4</v>
      </c>
    </row>
    <row r="982" spans="1:9" ht="31.5" hidden="1">
      <c r="A982" s="122" t="s">
        <v>497</v>
      </c>
      <c r="B982" s="4"/>
      <c r="C982" s="4" t="s">
        <v>103</v>
      </c>
      <c r="D982" s="4" t="s">
        <v>36</v>
      </c>
      <c r="E982" s="22" t="s">
        <v>716</v>
      </c>
      <c r="F982" s="4"/>
      <c r="G982" s="7">
        <f>SUM(G983)</f>
        <v>0</v>
      </c>
      <c r="H982" s="7">
        <f t="shared" ref="H982:I982" si="237">SUM(H983)</f>
        <v>0</v>
      </c>
      <c r="I982" s="7">
        <f t="shared" si="237"/>
        <v>0</v>
      </c>
    </row>
    <row r="983" spans="1:9" ht="31.5" hidden="1">
      <c r="A983" s="122" t="s">
        <v>44</v>
      </c>
      <c r="B983" s="4"/>
      <c r="C983" s="4" t="s">
        <v>103</v>
      </c>
      <c r="D983" s="4" t="s">
        <v>36</v>
      </c>
      <c r="E983" s="22" t="s">
        <v>716</v>
      </c>
      <c r="F983" s="4" t="s">
        <v>81</v>
      </c>
      <c r="G983" s="7"/>
      <c r="H983" s="7"/>
      <c r="I983" s="7"/>
    </row>
    <row r="984" spans="1:9" ht="47.25">
      <c r="A984" s="122" t="s">
        <v>965</v>
      </c>
      <c r="B984" s="4"/>
      <c r="C984" s="4" t="s">
        <v>103</v>
      </c>
      <c r="D984" s="4" t="s">
        <v>36</v>
      </c>
      <c r="E984" s="22" t="s">
        <v>713</v>
      </c>
      <c r="F984" s="4"/>
      <c r="G984" s="7">
        <f>SUM(G985:G986)</f>
        <v>80133.5</v>
      </c>
      <c r="H984" s="7">
        <f t="shared" ref="H984:I984" si="238">SUM(H985:H986)</f>
        <v>80133.5</v>
      </c>
      <c r="I984" s="7">
        <f t="shared" si="238"/>
        <v>80133.5</v>
      </c>
    </row>
    <row r="985" spans="1:9" ht="47.25">
      <c r="A985" s="2" t="s">
        <v>43</v>
      </c>
      <c r="B985" s="4"/>
      <c r="C985" s="4" t="s">
        <v>103</v>
      </c>
      <c r="D985" s="4" t="s">
        <v>36</v>
      </c>
      <c r="E985" s="22" t="s">
        <v>713</v>
      </c>
      <c r="F985" s="4" t="s">
        <v>79</v>
      </c>
      <c r="G985" s="7">
        <v>29962.1</v>
      </c>
      <c r="H985" s="7">
        <v>29962.1</v>
      </c>
      <c r="I985" s="7">
        <v>29962.1</v>
      </c>
    </row>
    <row r="986" spans="1:9" ht="31.5">
      <c r="A986" s="122" t="s">
        <v>208</v>
      </c>
      <c r="B986" s="4"/>
      <c r="C986" s="4" t="s">
        <v>103</v>
      </c>
      <c r="D986" s="4" t="s">
        <v>36</v>
      </c>
      <c r="E986" s="22" t="s">
        <v>713</v>
      </c>
      <c r="F986" s="4" t="s">
        <v>112</v>
      </c>
      <c r="G986" s="7">
        <v>50171.4</v>
      </c>
      <c r="H986" s="7">
        <v>50171.4</v>
      </c>
      <c r="I986" s="7">
        <v>50171.4</v>
      </c>
    </row>
    <row r="987" spans="1:9" ht="47.25">
      <c r="A987" s="72" t="s">
        <v>1001</v>
      </c>
      <c r="B987" s="4"/>
      <c r="C987" s="4" t="s">
        <v>103</v>
      </c>
      <c r="D987" s="4" t="s">
        <v>36</v>
      </c>
      <c r="E987" s="22" t="s">
        <v>744</v>
      </c>
      <c r="F987" s="4"/>
      <c r="G987" s="7">
        <f>SUM(G988:G989)</f>
        <v>108236.4</v>
      </c>
      <c r="H987" s="7">
        <f t="shared" ref="H987:I987" si="239">SUM(H988:H989)</f>
        <v>108236.4</v>
      </c>
      <c r="I987" s="7">
        <f t="shared" si="239"/>
        <v>103045.40000000001</v>
      </c>
    </row>
    <row r="988" spans="1:9" ht="31.5">
      <c r="A988" s="122" t="s">
        <v>44</v>
      </c>
      <c r="B988" s="4"/>
      <c r="C988" s="4" t="s">
        <v>103</v>
      </c>
      <c r="D988" s="4" t="s">
        <v>36</v>
      </c>
      <c r="E988" s="22" t="s">
        <v>744</v>
      </c>
      <c r="F988" s="4" t="s">
        <v>81</v>
      </c>
      <c r="G988" s="7">
        <v>33789.800000000003</v>
      </c>
      <c r="H988" s="7">
        <v>33789.800000000003</v>
      </c>
      <c r="I988" s="7">
        <v>32145.300000000003</v>
      </c>
    </row>
    <row r="989" spans="1:9" ht="31.5">
      <c r="A989" s="122" t="s">
        <v>208</v>
      </c>
      <c r="B989" s="4"/>
      <c r="C989" s="4" t="s">
        <v>103</v>
      </c>
      <c r="D989" s="4" t="s">
        <v>36</v>
      </c>
      <c r="E989" s="22" t="s">
        <v>744</v>
      </c>
      <c r="F989" s="4" t="s">
        <v>112</v>
      </c>
      <c r="G989" s="7">
        <v>74446.599999999991</v>
      </c>
      <c r="H989" s="7">
        <v>74446.599999999991</v>
      </c>
      <c r="I989" s="7">
        <v>70900.100000000006</v>
      </c>
    </row>
    <row r="990" spans="1:9" ht="47.25">
      <c r="A990" s="122" t="s">
        <v>608</v>
      </c>
      <c r="B990" s="4"/>
      <c r="C990" s="4" t="s">
        <v>103</v>
      </c>
      <c r="D990" s="4" t="s">
        <v>36</v>
      </c>
      <c r="E990" s="6" t="s">
        <v>610</v>
      </c>
      <c r="F990" s="22"/>
      <c r="G990" s="7">
        <f>SUM(G991:G992)</f>
        <v>11739.2</v>
      </c>
      <c r="H990" s="7">
        <f>SUM(H991:H992)</f>
        <v>11739.2</v>
      </c>
      <c r="I990" s="7">
        <f>SUM(I991:I992)</f>
        <v>11739.2</v>
      </c>
    </row>
    <row r="991" spans="1:9" ht="31.5">
      <c r="A991" s="122" t="s">
        <v>44</v>
      </c>
      <c r="B991" s="4"/>
      <c r="C991" s="4" t="s">
        <v>103</v>
      </c>
      <c r="D991" s="4" t="s">
        <v>36</v>
      </c>
      <c r="E991" s="6" t="s">
        <v>610</v>
      </c>
      <c r="F991" s="4" t="s">
        <v>81</v>
      </c>
      <c r="G991" s="73">
        <v>4760.3999999999996</v>
      </c>
      <c r="H991" s="73">
        <v>4760.3999999999996</v>
      </c>
      <c r="I991" s="73">
        <v>4760.3999999999996</v>
      </c>
    </row>
    <row r="992" spans="1:9" ht="31.5">
      <c r="A992" s="122" t="s">
        <v>208</v>
      </c>
      <c r="B992" s="4"/>
      <c r="C992" s="4" t="s">
        <v>103</v>
      </c>
      <c r="D992" s="4" t="s">
        <v>36</v>
      </c>
      <c r="E992" s="6" t="s">
        <v>610</v>
      </c>
      <c r="F992" s="4" t="s">
        <v>112</v>
      </c>
      <c r="G992" s="73">
        <v>6978.8</v>
      </c>
      <c r="H992" s="73">
        <v>6978.8</v>
      </c>
      <c r="I992" s="73">
        <v>6978.8</v>
      </c>
    </row>
    <row r="993" spans="1:9" ht="47.25" hidden="1">
      <c r="A993" s="122" t="s">
        <v>708</v>
      </c>
      <c r="B993" s="4"/>
      <c r="C993" s="4" t="s">
        <v>103</v>
      </c>
      <c r="D993" s="4" t="s">
        <v>36</v>
      </c>
      <c r="E993" s="6" t="s">
        <v>707</v>
      </c>
      <c r="F993" s="4"/>
      <c r="G993" s="7">
        <f>SUM(G994)</f>
        <v>0</v>
      </c>
      <c r="H993" s="7">
        <f t="shared" ref="H993:I993" si="240">SUM(H994)</f>
        <v>0</v>
      </c>
      <c r="I993" s="7">
        <f t="shared" si="240"/>
        <v>0</v>
      </c>
    </row>
    <row r="994" spans="1:9" ht="31.5" hidden="1">
      <c r="A994" s="122" t="s">
        <v>44</v>
      </c>
      <c r="B994" s="4"/>
      <c r="C994" s="4" t="s">
        <v>103</v>
      </c>
      <c r="D994" s="4" t="s">
        <v>36</v>
      </c>
      <c r="E994" s="6" t="s">
        <v>707</v>
      </c>
      <c r="F994" s="4" t="s">
        <v>81</v>
      </c>
      <c r="G994" s="7"/>
      <c r="H994" s="7"/>
      <c r="I994" s="7"/>
    </row>
    <row r="995" spans="1:9" ht="47.25">
      <c r="A995" s="122" t="s">
        <v>755</v>
      </c>
      <c r="B995" s="4"/>
      <c r="C995" s="4" t="s">
        <v>103</v>
      </c>
      <c r="D995" s="4" t="s">
        <v>36</v>
      </c>
      <c r="E995" s="22" t="s">
        <v>611</v>
      </c>
      <c r="F995" s="4"/>
      <c r="G995" s="7">
        <f>G997+G996</f>
        <v>15630.800000000001</v>
      </c>
      <c r="H995" s="7">
        <f>H997+H996</f>
        <v>15630.800000000001</v>
      </c>
      <c r="I995" s="7">
        <f>I997+I996</f>
        <v>15630.800000000001</v>
      </c>
    </row>
    <row r="996" spans="1:9" ht="31.5">
      <c r="A996" s="122" t="s">
        <v>44</v>
      </c>
      <c r="B996" s="4"/>
      <c r="C996" s="4" t="s">
        <v>103</v>
      </c>
      <c r="D996" s="4" t="s">
        <v>36</v>
      </c>
      <c r="E996" s="22" t="s">
        <v>611</v>
      </c>
      <c r="F996" s="4" t="s">
        <v>81</v>
      </c>
      <c r="G996" s="73">
        <v>4871.7000000000007</v>
      </c>
      <c r="H996" s="73">
        <v>4871.7000000000007</v>
      </c>
      <c r="I996" s="73">
        <v>4871.7000000000007</v>
      </c>
    </row>
    <row r="997" spans="1:9" ht="31.5">
      <c r="A997" s="122" t="s">
        <v>208</v>
      </c>
      <c r="B997" s="4"/>
      <c r="C997" s="4" t="s">
        <v>103</v>
      </c>
      <c r="D997" s="4" t="s">
        <v>36</v>
      </c>
      <c r="E997" s="22" t="s">
        <v>611</v>
      </c>
      <c r="F997" s="4" t="s">
        <v>112</v>
      </c>
      <c r="G997" s="73">
        <v>10759.1</v>
      </c>
      <c r="H997" s="73">
        <v>10759.1</v>
      </c>
      <c r="I997" s="73">
        <v>10759.1</v>
      </c>
    </row>
    <row r="998" spans="1:9" ht="78.75" hidden="1">
      <c r="A998" s="122" t="s">
        <v>409</v>
      </c>
      <c r="B998" s="4"/>
      <c r="C998" s="4" t="s">
        <v>103</v>
      </c>
      <c r="D998" s="4" t="s">
        <v>36</v>
      </c>
      <c r="E998" s="22" t="s">
        <v>801</v>
      </c>
      <c r="F998" s="4"/>
      <c r="G998" s="73">
        <f>SUM(G999)</f>
        <v>0</v>
      </c>
      <c r="H998" s="73">
        <f t="shared" ref="H998:I998" si="241">SUM(H999)</f>
        <v>0</v>
      </c>
      <c r="I998" s="73">
        <f t="shared" si="241"/>
        <v>0</v>
      </c>
    </row>
    <row r="999" spans="1:9" ht="31.5" hidden="1">
      <c r="A999" s="122" t="s">
        <v>208</v>
      </c>
      <c r="B999" s="4"/>
      <c r="C999" s="4" t="s">
        <v>103</v>
      </c>
      <c r="D999" s="4" t="s">
        <v>36</v>
      </c>
      <c r="E999" s="22" t="s">
        <v>801</v>
      </c>
      <c r="F999" s="4" t="s">
        <v>112</v>
      </c>
      <c r="G999" s="73"/>
      <c r="H999" s="73"/>
      <c r="I999" s="73"/>
    </row>
    <row r="1000" spans="1:9" ht="31.5">
      <c r="A1000" s="122" t="s">
        <v>1009</v>
      </c>
      <c r="B1000" s="4"/>
      <c r="C1000" s="4" t="s">
        <v>103</v>
      </c>
      <c r="D1000" s="4" t="s">
        <v>36</v>
      </c>
      <c r="E1000" s="22" t="s">
        <v>1010</v>
      </c>
      <c r="F1000" s="4"/>
      <c r="G1000" s="73">
        <f>SUM(G1001)</f>
        <v>833.7</v>
      </c>
      <c r="H1000" s="73">
        <f t="shared" ref="H1000:I1000" si="242">SUM(H1001)</f>
        <v>833.7</v>
      </c>
      <c r="I1000" s="73">
        <f t="shared" si="242"/>
        <v>833.7</v>
      </c>
    </row>
    <row r="1001" spans="1:9" ht="31.5">
      <c r="A1001" s="122" t="s">
        <v>208</v>
      </c>
      <c r="B1001" s="4"/>
      <c r="C1001" s="4" t="s">
        <v>103</v>
      </c>
      <c r="D1001" s="4" t="s">
        <v>36</v>
      </c>
      <c r="E1001" s="22" t="s">
        <v>1010</v>
      </c>
      <c r="F1001" s="4" t="s">
        <v>112</v>
      </c>
      <c r="G1001" s="73">
        <v>833.7</v>
      </c>
      <c r="H1001" s="73">
        <v>833.7</v>
      </c>
      <c r="I1001" s="73">
        <v>833.7</v>
      </c>
    </row>
    <row r="1002" spans="1:9">
      <c r="A1002" s="122" t="s">
        <v>830</v>
      </c>
      <c r="B1002" s="4"/>
      <c r="C1002" s="4" t="s">
        <v>103</v>
      </c>
      <c r="D1002" s="4" t="s">
        <v>36</v>
      </c>
      <c r="E1002" s="22" t="s">
        <v>885</v>
      </c>
      <c r="F1002" s="4"/>
      <c r="G1002" s="73">
        <f>SUM(G1003+G1005)</f>
        <v>3146.7</v>
      </c>
      <c r="H1002" s="73"/>
      <c r="I1002" s="73"/>
    </row>
    <row r="1003" spans="1:9" ht="31.5">
      <c r="A1003" s="122" t="s">
        <v>1088</v>
      </c>
      <c r="B1003" s="4"/>
      <c r="C1003" s="4" t="s">
        <v>103</v>
      </c>
      <c r="D1003" s="4" t="s">
        <v>36</v>
      </c>
      <c r="E1003" s="22" t="s">
        <v>1084</v>
      </c>
      <c r="F1003" s="4"/>
      <c r="G1003" s="73">
        <f>SUM(G1004)</f>
        <v>3146.7</v>
      </c>
      <c r="H1003" s="73"/>
      <c r="I1003" s="73"/>
    </row>
    <row r="1004" spans="1:9" ht="31.5">
      <c r="A1004" s="122" t="s">
        <v>208</v>
      </c>
      <c r="B1004" s="4"/>
      <c r="C1004" s="4" t="s">
        <v>103</v>
      </c>
      <c r="D1004" s="4" t="s">
        <v>36</v>
      </c>
      <c r="E1004" s="22" t="s">
        <v>1084</v>
      </c>
      <c r="F1004" s="4" t="s">
        <v>112</v>
      </c>
      <c r="G1004" s="73">
        <v>3146.7</v>
      </c>
      <c r="H1004" s="73"/>
      <c r="I1004" s="73"/>
    </row>
    <row r="1005" spans="1:9" hidden="1">
      <c r="A1005" s="122"/>
      <c r="B1005" s="4"/>
      <c r="C1005" s="4" t="s">
        <v>103</v>
      </c>
      <c r="D1005" s="4" t="s">
        <v>36</v>
      </c>
      <c r="E1005" s="22" t="s">
        <v>1085</v>
      </c>
      <c r="F1005" s="4"/>
      <c r="G1005" s="73">
        <f>SUM(G1006)</f>
        <v>0</v>
      </c>
      <c r="H1005" s="73"/>
      <c r="I1005" s="73"/>
    </row>
    <row r="1006" spans="1:9" ht="31.5" hidden="1">
      <c r="A1006" s="122" t="s">
        <v>44</v>
      </c>
      <c r="B1006" s="4"/>
      <c r="C1006" s="4" t="s">
        <v>103</v>
      </c>
      <c r="D1006" s="4" t="s">
        <v>36</v>
      </c>
      <c r="E1006" s="22" t="s">
        <v>1085</v>
      </c>
      <c r="F1006" s="4" t="s">
        <v>81</v>
      </c>
      <c r="G1006" s="73"/>
      <c r="H1006" s="73"/>
      <c r="I1006" s="73"/>
    </row>
    <row r="1007" spans="1:9" ht="47.25">
      <c r="A1007" s="122" t="s">
        <v>22</v>
      </c>
      <c r="B1007" s="4"/>
      <c r="C1007" s="4" t="s">
        <v>103</v>
      </c>
      <c r="D1007" s="4" t="s">
        <v>36</v>
      </c>
      <c r="E1007" s="6" t="s">
        <v>595</v>
      </c>
      <c r="F1007" s="4"/>
      <c r="G1007" s="7">
        <f>G1008+G1010</f>
        <v>916198.60000000009</v>
      </c>
      <c r="H1007" s="7">
        <f>H1008+H1010</f>
        <v>911398.3</v>
      </c>
      <c r="I1007" s="7">
        <f>I1008+I1010</f>
        <v>916198.60000000009</v>
      </c>
    </row>
    <row r="1008" spans="1:9" ht="63">
      <c r="A1008" s="122" t="s">
        <v>353</v>
      </c>
      <c r="B1008" s="4"/>
      <c r="C1008" s="4" t="s">
        <v>103</v>
      </c>
      <c r="D1008" s="4" t="s">
        <v>36</v>
      </c>
      <c r="E1008" s="48" t="s">
        <v>596</v>
      </c>
      <c r="F1008" s="4"/>
      <c r="G1008" s="7">
        <f>G1009</f>
        <v>655282.70000000007</v>
      </c>
      <c r="H1008" s="7">
        <f>H1009</f>
        <v>655282.70000000007</v>
      </c>
      <c r="I1008" s="7">
        <f>I1009</f>
        <v>655282.70000000007</v>
      </c>
    </row>
    <row r="1009" spans="1:9" ht="31.5">
      <c r="A1009" s="122" t="s">
        <v>111</v>
      </c>
      <c r="B1009" s="4"/>
      <c r="C1009" s="4" t="s">
        <v>103</v>
      </c>
      <c r="D1009" s="4" t="s">
        <v>36</v>
      </c>
      <c r="E1009" s="48" t="s">
        <v>596</v>
      </c>
      <c r="F1009" s="4" t="s">
        <v>112</v>
      </c>
      <c r="G1009" s="73">
        <v>655282.70000000007</v>
      </c>
      <c r="H1009" s="73">
        <v>655282.70000000007</v>
      </c>
      <c r="I1009" s="73">
        <v>655282.70000000007</v>
      </c>
    </row>
    <row r="1010" spans="1:9">
      <c r="A1010" s="122" t="s">
        <v>301</v>
      </c>
      <c r="B1010" s="4"/>
      <c r="C1010" s="4" t="s">
        <v>103</v>
      </c>
      <c r="D1010" s="4" t="s">
        <v>36</v>
      </c>
      <c r="E1010" s="22" t="s">
        <v>597</v>
      </c>
      <c r="F1010" s="4"/>
      <c r="G1010" s="7">
        <f>G1011</f>
        <v>260915.9</v>
      </c>
      <c r="H1010" s="7">
        <f>H1011</f>
        <v>256115.6</v>
      </c>
      <c r="I1010" s="7">
        <f>I1011</f>
        <v>260915.9</v>
      </c>
    </row>
    <row r="1011" spans="1:9" ht="31.5">
      <c r="A1011" s="122" t="s">
        <v>208</v>
      </c>
      <c r="B1011" s="4"/>
      <c r="C1011" s="4" t="s">
        <v>103</v>
      </c>
      <c r="D1011" s="4" t="s">
        <v>36</v>
      </c>
      <c r="E1011" s="22" t="s">
        <v>597</v>
      </c>
      <c r="F1011" s="4" t="s">
        <v>112</v>
      </c>
      <c r="G1011" s="73">
        <v>260915.9</v>
      </c>
      <c r="H1011" s="73">
        <v>256115.6</v>
      </c>
      <c r="I1011" s="73">
        <v>260915.9</v>
      </c>
    </row>
    <row r="1012" spans="1:9">
      <c r="A1012" s="122" t="s">
        <v>297</v>
      </c>
      <c r="B1012" s="4"/>
      <c r="C1012" s="4" t="s">
        <v>103</v>
      </c>
      <c r="D1012" s="4" t="s">
        <v>36</v>
      </c>
      <c r="E1012" s="22" t="s">
        <v>705</v>
      </c>
      <c r="F1012" s="4"/>
      <c r="G1012" s="7">
        <f>SUM(G1013)</f>
        <v>400</v>
      </c>
      <c r="H1012" s="7">
        <f>SUM(H1013)</f>
        <v>0</v>
      </c>
      <c r="I1012" s="7">
        <f>SUM(I1013)</f>
        <v>400</v>
      </c>
    </row>
    <row r="1013" spans="1:9">
      <c r="A1013" s="122" t="s">
        <v>301</v>
      </c>
      <c r="B1013" s="4"/>
      <c r="C1013" s="4" t="s">
        <v>103</v>
      </c>
      <c r="D1013" s="4" t="s">
        <v>36</v>
      </c>
      <c r="E1013" s="22" t="s">
        <v>618</v>
      </c>
      <c r="F1013" s="4"/>
      <c r="G1013" s="7">
        <f t="shared" ref="G1013:I1013" si="243">SUM(G1014)</f>
        <v>400</v>
      </c>
      <c r="H1013" s="7">
        <f t="shared" si="243"/>
        <v>0</v>
      </c>
      <c r="I1013" s="7">
        <f t="shared" si="243"/>
        <v>400</v>
      </c>
    </row>
    <row r="1014" spans="1:9" ht="31.5">
      <c r="A1014" s="122" t="s">
        <v>208</v>
      </c>
      <c r="B1014" s="4"/>
      <c r="C1014" s="4" t="s">
        <v>103</v>
      </c>
      <c r="D1014" s="4" t="s">
        <v>36</v>
      </c>
      <c r="E1014" s="22" t="s">
        <v>618</v>
      </c>
      <c r="F1014" s="4" t="s">
        <v>112</v>
      </c>
      <c r="G1014" s="73">
        <v>400</v>
      </c>
      <c r="H1014" s="73"/>
      <c r="I1014" s="73">
        <v>400</v>
      </c>
    </row>
    <row r="1015" spans="1:9" ht="31.5">
      <c r="A1015" s="122" t="s">
        <v>37</v>
      </c>
      <c r="B1015" s="4"/>
      <c r="C1015" s="4" t="s">
        <v>103</v>
      </c>
      <c r="D1015" s="4" t="s">
        <v>36</v>
      </c>
      <c r="E1015" s="6" t="s">
        <v>592</v>
      </c>
      <c r="F1015" s="4"/>
      <c r="G1015" s="7">
        <f>G1016+G1019+G1022+G1026</f>
        <v>552358.30000000005</v>
      </c>
      <c r="H1015" s="7">
        <f>H1016+H1019+H1022+H1026</f>
        <v>544862.4</v>
      </c>
      <c r="I1015" s="7">
        <f>I1016+I1019+I1022+I1026</f>
        <v>552535.69999999995</v>
      </c>
    </row>
    <row r="1016" spans="1:9" ht="78.75">
      <c r="A1016" s="122" t="s">
        <v>352</v>
      </c>
      <c r="B1016" s="4"/>
      <c r="C1016" s="4" t="s">
        <v>103</v>
      </c>
      <c r="D1016" s="4" t="s">
        <v>36</v>
      </c>
      <c r="E1016" s="48" t="s">
        <v>612</v>
      </c>
      <c r="F1016" s="4"/>
      <c r="G1016" s="7">
        <f>G1017+G1018</f>
        <v>60990.2</v>
      </c>
      <c r="H1016" s="7">
        <f>H1017+H1018</f>
        <v>60995.199999999997</v>
      </c>
      <c r="I1016" s="7">
        <f>I1017+I1018</f>
        <v>61000.299999999996</v>
      </c>
    </row>
    <row r="1017" spans="1:9" ht="47.25">
      <c r="A1017" s="2" t="s">
        <v>43</v>
      </c>
      <c r="B1017" s="4"/>
      <c r="C1017" s="4" t="s">
        <v>103</v>
      </c>
      <c r="D1017" s="4" t="s">
        <v>36</v>
      </c>
      <c r="E1017" s="48" t="s">
        <v>612</v>
      </c>
      <c r="F1017" s="4" t="s">
        <v>79</v>
      </c>
      <c r="G1017" s="73">
        <v>57729.299999999996</v>
      </c>
      <c r="H1017" s="73">
        <v>57729.299999999996</v>
      </c>
      <c r="I1017" s="73">
        <v>57729.299999999996</v>
      </c>
    </row>
    <row r="1018" spans="1:9" ht="31.5">
      <c r="A1018" s="122" t="s">
        <v>44</v>
      </c>
      <c r="B1018" s="4"/>
      <c r="C1018" s="4" t="s">
        <v>103</v>
      </c>
      <c r="D1018" s="4" t="s">
        <v>36</v>
      </c>
      <c r="E1018" s="48" t="s">
        <v>612</v>
      </c>
      <c r="F1018" s="4" t="s">
        <v>81</v>
      </c>
      <c r="G1018" s="73">
        <v>3260.9</v>
      </c>
      <c r="H1018" s="73">
        <v>3265.9</v>
      </c>
      <c r="I1018" s="73">
        <v>3271</v>
      </c>
    </row>
    <row r="1019" spans="1:9" ht="63">
      <c r="A1019" s="122" t="s">
        <v>353</v>
      </c>
      <c r="B1019" s="4"/>
      <c r="C1019" s="4" t="s">
        <v>103</v>
      </c>
      <c r="D1019" s="4" t="s">
        <v>36</v>
      </c>
      <c r="E1019" s="48" t="s">
        <v>613</v>
      </c>
      <c r="F1019" s="4"/>
      <c r="G1019" s="7">
        <f>G1020+G1021</f>
        <v>322740.7</v>
      </c>
      <c r="H1019" s="7">
        <f>H1020+H1021</f>
        <v>323537.59999999998</v>
      </c>
      <c r="I1019" s="7">
        <f>I1020+I1021</f>
        <v>324366.5</v>
      </c>
    </row>
    <row r="1020" spans="1:9" ht="47.25">
      <c r="A1020" s="122" t="s">
        <v>43</v>
      </c>
      <c r="B1020" s="4"/>
      <c r="C1020" s="4" t="s">
        <v>103</v>
      </c>
      <c r="D1020" s="4" t="s">
        <v>36</v>
      </c>
      <c r="E1020" s="48" t="s">
        <v>613</v>
      </c>
      <c r="F1020" s="4" t="s">
        <v>79</v>
      </c>
      <c r="G1020" s="7">
        <v>307131.2</v>
      </c>
      <c r="H1020" s="7">
        <v>307928.09999999998</v>
      </c>
      <c r="I1020" s="7">
        <v>308757</v>
      </c>
    </row>
    <row r="1021" spans="1:9" ht="31.5">
      <c r="A1021" s="122" t="s">
        <v>44</v>
      </c>
      <c r="B1021" s="4"/>
      <c r="C1021" s="4" t="s">
        <v>103</v>
      </c>
      <c r="D1021" s="4" t="s">
        <v>36</v>
      </c>
      <c r="E1021" s="48" t="s">
        <v>613</v>
      </c>
      <c r="F1021" s="4" t="s">
        <v>81</v>
      </c>
      <c r="G1021" s="7">
        <v>15609.5</v>
      </c>
      <c r="H1021" s="7">
        <v>15609.5</v>
      </c>
      <c r="I1021" s="7">
        <v>15609.5</v>
      </c>
    </row>
    <row r="1022" spans="1:9">
      <c r="A1022" s="122" t="s">
        <v>301</v>
      </c>
      <c r="B1022" s="4"/>
      <c r="C1022" s="4" t="s">
        <v>103</v>
      </c>
      <c r="D1022" s="4" t="s">
        <v>36</v>
      </c>
      <c r="E1022" s="31" t="s">
        <v>614</v>
      </c>
      <c r="F1022" s="31"/>
      <c r="G1022" s="7">
        <f>G1023+G1024+G1025</f>
        <v>150715.6</v>
      </c>
      <c r="H1022" s="7">
        <f>H1023+H1024+H1025</f>
        <v>143066.80000000002</v>
      </c>
      <c r="I1022" s="7">
        <f>I1023+I1024+I1025</f>
        <v>149396.70000000001</v>
      </c>
    </row>
    <row r="1023" spans="1:9" ht="47.25">
      <c r="A1023" s="2" t="s">
        <v>43</v>
      </c>
      <c r="B1023" s="4"/>
      <c r="C1023" s="4" t="s">
        <v>103</v>
      </c>
      <c r="D1023" s="4" t="s">
        <v>36</v>
      </c>
      <c r="E1023" s="31" t="s">
        <v>614</v>
      </c>
      <c r="F1023" s="4" t="s">
        <v>79</v>
      </c>
      <c r="G1023" s="7">
        <v>84934.1</v>
      </c>
      <c r="H1023" s="7">
        <v>84934.1</v>
      </c>
      <c r="I1023" s="7">
        <v>84934.1</v>
      </c>
    </row>
    <row r="1024" spans="1:9" ht="31.5">
      <c r="A1024" s="122" t="s">
        <v>44</v>
      </c>
      <c r="B1024" s="4"/>
      <c r="C1024" s="4" t="s">
        <v>103</v>
      </c>
      <c r="D1024" s="4" t="s">
        <v>36</v>
      </c>
      <c r="E1024" s="31" t="s">
        <v>614</v>
      </c>
      <c r="F1024" s="4" t="s">
        <v>81</v>
      </c>
      <c r="G1024" s="7">
        <v>60908.9</v>
      </c>
      <c r="H1024" s="7">
        <v>53260.1</v>
      </c>
      <c r="I1024" s="7">
        <v>59590</v>
      </c>
    </row>
    <row r="1025" spans="1:9">
      <c r="A1025" s="122" t="s">
        <v>19</v>
      </c>
      <c r="B1025" s="4"/>
      <c r="C1025" s="4" t="s">
        <v>103</v>
      </c>
      <c r="D1025" s="4" t="s">
        <v>36</v>
      </c>
      <c r="E1025" s="31" t="s">
        <v>614</v>
      </c>
      <c r="F1025" s="4" t="s">
        <v>86</v>
      </c>
      <c r="G1025" s="7">
        <v>4872.6000000000004</v>
      </c>
      <c r="H1025" s="7">
        <v>4872.6000000000004</v>
      </c>
      <c r="I1025" s="7">
        <v>4872.6000000000004</v>
      </c>
    </row>
    <row r="1026" spans="1:9" ht="31.5">
      <c r="A1026" s="122" t="s">
        <v>497</v>
      </c>
      <c r="B1026" s="4"/>
      <c r="C1026" s="4" t="s">
        <v>103</v>
      </c>
      <c r="D1026" s="4" t="s">
        <v>36</v>
      </c>
      <c r="E1026" s="22" t="s">
        <v>615</v>
      </c>
      <c r="F1026" s="22"/>
      <c r="G1026" s="7">
        <f>G1027+G1028+G1029</f>
        <v>17911.8</v>
      </c>
      <c r="H1026" s="7">
        <f>H1027+H1028+H1029</f>
        <v>17262.8</v>
      </c>
      <c r="I1026" s="7">
        <f>I1027+I1028+I1029</f>
        <v>17772.2</v>
      </c>
    </row>
    <row r="1027" spans="1:9" ht="47.25">
      <c r="A1027" s="2" t="s">
        <v>43</v>
      </c>
      <c r="B1027" s="4"/>
      <c r="C1027" s="4" t="s">
        <v>103</v>
      </c>
      <c r="D1027" s="4" t="s">
        <v>36</v>
      </c>
      <c r="E1027" s="22" t="s">
        <v>615</v>
      </c>
      <c r="F1027" s="22">
        <v>100</v>
      </c>
      <c r="G1027" s="73">
        <v>10245</v>
      </c>
      <c r="H1027" s="73">
        <v>10245</v>
      </c>
      <c r="I1027" s="73">
        <v>10245</v>
      </c>
    </row>
    <row r="1028" spans="1:9" ht="31.5">
      <c r="A1028" s="122" t="s">
        <v>44</v>
      </c>
      <c r="B1028" s="4"/>
      <c r="C1028" s="4" t="s">
        <v>103</v>
      </c>
      <c r="D1028" s="4" t="s">
        <v>36</v>
      </c>
      <c r="E1028" s="22" t="s">
        <v>615</v>
      </c>
      <c r="F1028" s="22">
        <v>200</v>
      </c>
      <c r="G1028" s="73">
        <v>6888.8</v>
      </c>
      <c r="H1028" s="73">
        <v>6239.8</v>
      </c>
      <c r="I1028" s="73">
        <v>6749.2</v>
      </c>
    </row>
    <row r="1029" spans="1:9">
      <c r="A1029" s="122" t="s">
        <v>19</v>
      </c>
      <c r="B1029" s="4"/>
      <c r="C1029" s="4" t="s">
        <v>103</v>
      </c>
      <c r="D1029" s="4" t="s">
        <v>36</v>
      </c>
      <c r="E1029" s="22" t="s">
        <v>615</v>
      </c>
      <c r="F1029" s="22">
        <v>800</v>
      </c>
      <c r="G1029" s="73">
        <v>778</v>
      </c>
      <c r="H1029" s="73">
        <v>778</v>
      </c>
      <c r="I1029" s="73">
        <v>778</v>
      </c>
    </row>
    <row r="1030" spans="1:9">
      <c r="A1030" s="52" t="s">
        <v>864</v>
      </c>
      <c r="B1030" s="4"/>
      <c r="C1030" s="4" t="s">
        <v>103</v>
      </c>
      <c r="D1030" s="4" t="s">
        <v>36</v>
      </c>
      <c r="E1030" s="6" t="s">
        <v>616</v>
      </c>
      <c r="F1030" s="4"/>
      <c r="G1030" s="7">
        <f>G1037+G1031+G1035+G1033</f>
        <v>1413.5</v>
      </c>
      <c r="H1030" s="7">
        <f>H1037+H1031+H1035+H1033</f>
        <v>42603.5</v>
      </c>
      <c r="I1030" s="7">
        <f>I1037+I1031+I1035+I1033</f>
        <v>0</v>
      </c>
    </row>
    <row r="1031" spans="1:9" ht="47.25">
      <c r="A1031" s="122" t="s">
        <v>753</v>
      </c>
      <c r="B1031" s="4"/>
      <c r="C1031" s="4" t="s">
        <v>103</v>
      </c>
      <c r="D1031" s="4" t="s">
        <v>36</v>
      </c>
      <c r="E1031" s="6" t="s">
        <v>1002</v>
      </c>
      <c r="F1031" s="4"/>
      <c r="G1031" s="7">
        <f>SUM(G1032)</f>
        <v>0</v>
      </c>
      <c r="H1031" s="7">
        <f t="shared" ref="H1031:I1031" si="244">SUM(H1032)</f>
        <v>2219.9</v>
      </c>
      <c r="I1031" s="7">
        <f t="shared" si="244"/>
        <v>0</v>
      </c>
    </row>
    <row r="1032" spans="1:9" ht="31.5">
      <c r="A1032" s="122" t="s">
        <v>44</v>
      </c>
      <c r="B1032" s="4"/>
      <c r="C1032" s="4" t="s">
        <v>103</v>
      </c>
      <c r="D1032" s="4" t="s">
        <v>36</v>
      </c>
      <c r="E1032" s="6" t="s">
        <v>1002</v>
      </c>
      <c r="F1032" s="4" t="s">
        <v>81</v>
      </c>
      <c r="G1032" s="73"/>
      <c r="H1032" s="73">
        <v>2219.9</v>
      </c>
      <c r="I1032" s="73"/>
    </row>
    <row r="1033" spans="1:9">
      <c r="A1033" s="72" t="s">
        <v>972</v>
      </c>
      <c r="B1033" s="95"/>
      <c r="C1033" s="95" t="s">
        <v>103</v>
      </c>
      <c r="D1033" s="95" t="s">
        <v>36</v>
      </c>
      <c r="E1033" s="6" t="s">
        <v>1004</v>
      </c>
      <c r="F1033" s="95"/>
      <c r="G1033" s="73">
        <f>G1034</f>
        <v>0</v>
      </c>
      <c r="H1033" s="73">
        <f>H1034</f>
        <v>21130.400000000001</v>
      </c>
      <c r="I1033" s="73">
        <f>I1034</f>
        <v>0</v>
      </c>
    </row>
    <row r="1034" spans="1:9" ht="31.5">
      <c r="A1034" s="72" t="s">
        <v>208</v>
      </c>
      <c r="B1034" s="95"/>
      <c r="C1034" s="95" t="s">
        <v>103</v>
      </c>
      <c r="D1034" s="95" t="s">
        <v>36</v>
      </c>
      <c r="E1034" s="6" t="s">
        <v>1004</v>
      </c>
      <c r="F1034" s="95" t="s">
        <v>112</v>
      </c>
      <c r="G1034" s="73">
        <v>0</v>
      </c>
      <c r="H1034" s="73">
        <v>21130.400000000001</v>
      </c>
      <c r="I1034" s="73">
        <v>0</v>
      </c>
    </row>
    <row r="1035" spans="1:9" ht="47.25">
      <c r="A1035" s="122" t="s">
        <v>804</v>
      </c>
      <c r="B1035" s="4"/>
      <c r="C1035" s="4" t="s">
        <v>103</v>
      </c>
      <c r="D1035" s="4" t="s">
        <v>36</v>
      </c>
      <c r="E1035" s="6" t="s">
        <v>1003</v>
      </c>
      <c r="F1035" s="4"/>
      <c r="G1035" s="73">
        <f>SUM(G1036)</f>
        <v>0</v>
      </c>
      <c r="H1035" s="73">
        <f t="shared" ref="H1035:I1035" si="245">SUM(H1036)</f>
        <v>17839.7</v>
      </c>
      <c r="I1035" s="73">
        <f t="shared" si="245"/>
        <v>0</v>
      </c>
    </row>
    <row r="1036" spans="1:9" ht="31.5">
      <c r="A1036" s="122" t="s">
        <v>44</v>
      </c>
      <c r="B1036" s="4"/>
      <c r="C1036" s="4" t="s">
        <v>103</v>
      </c>
      <c r="D1036" s="4" t="s">
        <v>36</v>
      </c>
      <c r="E1036" s="6" t="s">
        <v>1003</v>
      </c>
      <c r="F1036" s="4" t="s">
        <v>81</v>
      </c>
      <c r="G1036" s="73"/>
      <c r="H1036" s="73">
        <v>17839.7</v>
      </c>
      <c r="I1036" s="73"/>
    </row>
    <row r="1037" spans="1:9" ht="31.5">
      <c r="A1037" s="122" t="s">
        <v>414</v>
      </c>
      <c r="B1037" s="4"/>
      <c r="C1037" s="4" t="s">
        <v>103</v>
      </c>
      <c r="D1037" s="4" t="s">
        <v>36</v>
      </c>
      <c r="E1037" s="6" t="s">
        <v>617</v>
      </c>
      <c r="F1037" s="4"/>
      <c r="G1037" s="7">
        <f t="shared" ref="G1037:I1037" si="246">G1038</f>
        <v>1413.5</v>
      </c>
      <c r="H1037" s="7">
        <f t="shared" si="246"/>
        <v>1413.5</v>
      </c>
      <c r="I1037" s="7">
        <f t="shared" si="246"/>
        <v>0</v>
      </c>
    </row>
    <row r="1038" spans="1:9" ht="31.5">
      <c r="A1038" s="122" t="s">
        <v>208</v>
      </c>
      <c r="B1038" s="4"/>
      <c r="C1038" s="4" t="s">
        <v>103</v>
      </c>
      <c r="D1038" s="4" t="s">
        <v>36</v>
      </c>
      <c r="E1038" s="6" t="s">
        <v>617</v>
      </c>
      <c r="F1038" s="4" t="s">
        <v>112</v>
      </c>
      <c r="G1038" s="73">
        <v>1413.5</v>
      </c>
      <c r="H1038" s="73">
        <v>1413.5</v>
      </c>
      <c r="I1038" s="73"/>
    </row>
    <row r="1039" spans="1:9" ht="31.5">
      <c r="A1039" s="99" t="s">
        <v>996</v>
      </c>
      <c r="B1039" s="4"/>
      <c r="C1039" s="4" t="s">
        <v>103</v>
      </c>
      <c r="D1039" s="4" t="s">
        <v>36</v>
      </c>
      <c r="E1039" s="6" t="s">
        <v>997</v>
      </c>
      <c r="F1039" s="4"/>
      <c r="G1039" s="7">
        <v>8664.1</v>
      </c>
      <c r="H1039" s="7">
        <v>8541</v>
      </c>
      <c r="I1039" s="7">
        <v>8541</v>
      </c>
    </row>
    <row r="1040" spans="1:9" ht="47.25">
      <c r="A1040" s="122" t="s">
        <v>998</v>
      </c>
      <c r="B1040" s="4"/>
      <c r="C1040" s="4" t="s">
        <v>103</v>
      </c>
      <c r="D1040" s="4" t="s">
        <v>36</v>
      </c>
      <c r="E1040" s="6" t="s">
        <v>1008</v>
      </c>
      <c r="F1040" s="4"/>
      <c r="G1040" s="7">
        <v>8664.1</v>
      </c>
      <c r="H1040" s="7">
        <v>8541</v>
      </c>
      <c r="I1040" s="7">
        <v>8541</v>
      </c>
    </row>
    <row r="1041" spans="1:9" ht="31.5">
      <c r="A1041" s="122" t="s">
        <v>44</v>
      </c>
      <c r="B1041" s="4"/>
      <c r="C1041" s="4" t="s">
        <v>103</v>
      </c>
      <c r="D1041" s="4" t="s">
        <v>36</v>
      </c>
      <c r="E1041" s="6" t="s">
        <v>1008</v>
      </c>
      <c r="F1041" s="4" t="s">
        <v>81</v>
      </c>
      <c r="G1041" s="73">
        <v>3377.5</v>
      </c>
      <c r="H1041" s="73">
        <v>3316</v>
      </c>
      <c r="I1041" s="73">
        <v>3316</v>
      </c>
    </row>
    <row r="1042" spans="1:9" ht="31.5">
      <c r="A1042" s="122" t="s">
        <v>208</v>
      </c>
      <c r="B1042" s="4"/>
      <c r="C1042" s="4" t="s">
        <v>103</v>
      </c>
      <c r="D1042" s="4" t="s">
        <v>36</v>
      </c>
      <c r="E1042" s="6" t="s">
        <v>1008</v>
      </c>
      <c r="F1042" s="4" t="s">
        <v>112</v>
      </c>
      <c r="G1042" s="73">
        <v>5286.6</v>
      </c>
      <c r="H1042" s="73">
        <v>5225</v>
      </c>
      <c r="I1042" s="73">
        <v>5225</v>
      </c>
    </row>
    <row r="1043" spans="1:9" ht="47.25">
      <c r="A1043" s="122" t="s">
        <v>532</v>
      </c>
      <c r="B1043" s="4"/>
      <c r="C1043" s="4" t="s">
        <v>103</v>
      </c>
      <c r="D1043" s="4" t="s">
        <v>36</v>
      </c>
      <c r="E1043" s="31" t="s">
        <v>299</v>
      </c>
      <c r="F1043" s="4"/>
      <c r="G1043" s="7">
        <f>G1044+G1060</f>
        <v>177694.3</v>
      </c>
      <c r="H1043" s="7">
        <f>H1044+H1060</f>
        <v>19110.900000000001</v>
      </c>
      <c r="I1043" s="7">
        <f>I1044+I1060</f>
        <v>27570.800000000003</v>
      </c>
    </row>
    <row r="1044" spans="1:9">
      <c r="A1044" s="122" t="s">
        <v>28</v>
      </c>
      <c r="B1044" s="4"/>
      <c r="C1044" s="4" t="s">
        <v>103</v>
      </c>
      <c r="D1044" s="4" t="s">
        <v>36</v>
      </c>
      <c r="E1044" s="31" t="s">
        <v>300</v>
      </c>
      <c r="F1044" s="4"/>
      <c r="G1044" s="7">
        <f>SUM(G1045+G1046+G1047+G1050+G1052+G1055)+G1057</f>
        <v>177694.3</v>
      </c>
      <c r="H1044" s="7">
        <f t="shared" ref="H1044:I1044" si="247">SUM(H1045+H1046+H1047+H1050+H1052+H1055)+H1057</f>
        <v>18881.2</v>
      </c>
      <c r="I1044" s="7">
        <f t="shared" si="247"/>
        <v>26592.9</v>
      </c>
    </row>
    <row r="1045" spans="1:9" ht="31.5">
      <c r="A1045" s="122" t="s">
        <v>44</v>
      </c>
      <c r="B1045" s="4"/>
      <c r="C1045" s="4" t="s">
        <v>103</v>
      </c>
      <c r="D1045" s="4" t="s">
        <v>36</v>
      </c>
      <c r="E1045" s="31" t="s">
        <v>300</v>
      </c>
      <c r="F1045" s="4" t="s">
        <v>81</v>
      </c>
      <c r="G1045" s="73">
        <v>18211.400000000001</v>
      </c>
      <c r="H1045" s="73">
        <v>3493.7</v>
      </c>
      <c r="I1045" s="73">
        <v>6177.4</v>
      </c>
    </row>
    <row r="1046" spans="1:9" ht="31.5">
      <c r="A1046" s="122" t="s">
        <v>208</v>
      </c>
      <c r="B1046" s="4"/>
      <c r="C1046" s="4" t="s">
        <v>103</v>
      </c>
      <c r="D1046" s="4" t="s">
        <v>36</v>
      </c>
      <c r="E1046" s="31" t="s">
        <v>300</v>
      </c>
      <c r="F1046" s="4" t="s">
        <v>112</v>
      </c>
      <c r="G1046" s="73">
        <v>13677.1</v>
      </c>
      <c r="H1046" s="73">
        <v>1500</v>
      </c>
      <c r="I1046" s="73">
        <v>7200</v>
      </c>
    </row>
    <row r="1047" spans="1:9">
      <c r="A1047" s="122" t="s">
        <v>966</v>
      </c>
      <c r="B1047" s="4"/>
      <c r="C1047" s="4" t="s">
        <v>103</v>
      </c>
      <c r="D1047" s="4" t="s">
        <v>36</v>
      </c>
      <c r="E1047" s="31" t="s">
        <v>967</v>
      </c>
      <c r="F1047" s="4"/>
      <c r="G1047" s="73">
        <f>G1048+G1049</f>
        <v>136545.29999999999</v>
      </c>
      <c r="H1047" s="73">
        <f>H1048+H1049</f>
        <v>0</v>
      </c>
      <c r="I1047" s="73">
        <f>I1048+I1049</f>
        <v>0</v>
      </c>
    </row>
    <row r="1048" spans="1:9" ht="31.5">
      <c r="A1048" s="122" t="s">
        <v>44</v>
      </c>
      <c r="B1048" s="4"/>
      <c r="C1048" s="4" t="s">
        <v>103</v>
      </c>
      <c r="D1048" s="4" t="s">
        <v>36</v>
      </c>
      <c r="E1048" s="31" t="s">
        <v>967</v>
      </c>
      <c r="F1048" s="4" t="s">
        <v>81</v>
      </c>
      <c r="G1048" s="7">
        <v>88297.3</v>
      </c>
      <c r="H1048" s="73">
        <v>0</v>
      </c>
      <c r="I1048" s="73">
        <v>0</v>
      </c>
    </row>
    <row r="1049" spans="1:9" ht="31.5">
      <c r="A1049" s="122" t="s">
        <v>208</v>
      </c>
      <c r="B1049" s="4"/>
      <c r="C1049" s="4" t="s">
        <v>103</v>
      </c>
      <c r="D1049" s="4" t="s">
        <v>36</v>
      </c>
      <c r="E1049" s="31" t="s">
        <v>967</v>
      </c>
      <c r="F1049" s="4" t="s">
        <v>112</v>
      </c>
      <c r="G1049" s="73">
        <v>48248</v>
      </c>
      <c r="H1049" s="73">
        <v>0</v>
      </c>
      <c r="I1049" s="73">
        <v>0</v>
      </c>
    </row>
    <row r="1050" spans="1:9" ht="31.5">
      <c r="A1050" s="122" t="s">
        <v>620</v>
      </c>
      <c r="B1050" s="4"/>
      <c r="C1050" s="4" t="s">
        <v>103</v>
      </c>
      <c r="D1050" s="4" t="s">
        <v>36</v>
      </c>
      <c r="E1050" s="31" t="s">
        <v>621</v>
      </c>
      <c r="F1050" s="4"/>
      <c r="G1050" s="7">
        <f>G1051</f>
        <v>1020.5</v>
      </c>
      <c r="H1050" s="7">
        <f>H1051</f>
        <v>914</v>
      </c>
      <c r="I1050" s="7">
        <f>I1051</f>
        <v>242</v>
      </c>
    </row>
    <row r="1051" spans="1:9" ht="31.5">
      <c r="A1051" s="122" t="s">
        <v>44</v>
      </c>
      <c r="B1051" s="4"/>
      <c r="C1051" s="4" t="s">
        <v>103</v>
      </c>
      <c r="D1051" s="4" t="s">
        <v>36</v>
      </c>
      <c r="E1051" s="31" t="s">
        <v>621</v>
      </c>
      <c r="F1051" s="4" t="s">
        <v>81</v>
      </c>
      <c r="G1051" s="73">
        <v>1020.5</v>
      </c>
      <c r="H1051" s="73">
        <v>914</v>
      </c>
      <c r="I1051" s="73">
        <v>242</v>
      </c>
    </row>
    <row r="1052" spans="1:9" ht="47.25">
      <c r="A1052" s="72" t="s">
        <v>968</v>
      </c>
      <c r="B1052" s="95"/>
      <c r="C1052" s="95" t="s">
        <v>103</v>
      </c>
      <c r="D1052" s="95" t="s">
        <v>36</v>
      </c>
      <c r="E1052" s="96" t="s">
        <v>969</v>
      </c>
      <c r="F1052" s="95"/>
      <c r="G1052" s="73">
        <f>G1053+G1054</f>
        <v>3616.8</v>
      </c>
      <c r="H1052" s="73">
        <f>H1053+H1054</f>
        <v>3616.8</v>
      </c>
      <c r="I1052" s="73">
        <f>I1053+I1054</f>
        <v>3616.8</v>
      </c>
    </row>
    <row r="1053" spans="1:9" ht="31.5">
      <c r="A1053" s="72" t="s">
        <v>44</v>
      </c>
      <c r="B1053" s="95"/>
      <c r="C1053" s="95" t="s">
        <v>103</v>
      </c>
      <c r="D1053" s="95" t="s">
        <v>36</v>
      </c>
      <c r="E1053" s="96" t="s">
        <v>969</v>
      </c>
      <c r="F1053" s="95" t="s">
        <v>81</v>
      </c>
      <c r="G1053" s="73">
        <v>2700.6</v>
      </c>
      <c r="H1053" s="73">
        <v>2712.6</v>
      </c>
      <c r="I1053" s="73">
        <v>1205.5</v>
      </c>
    </row>
    <row r="1054" spans="1:9" ht="31.5">
      <c r="A1054" s="72" t="s">
        <v>208</v>
      </c>
      <c r="B1054" s="95"/>
      <c r="C1054" s="95" t="s">
        <v>103</v>
      </c>
      <c r="D1054" s="95" t="s">
        <v>36</v>
      </c>
      <c r="E1054" s="96" t="s">
        <v>969</v>
      </c>
      <c r="F1054" s="95" t="s">
        <v>112</v>
      </c>
      <c r="G1054" s="73">
        <v>916.2</v>
      </c>
      <c r="H1054" s="73">
        <v>904.2</v>
      </c>
      <c r="I1054" s="73">
        <v>2411.3000000000002</v>
      </c>
    </row>
    <row r="1055" spans="1:9" ht="31.5">
      <c r="A1055" s="97" t="s">
        <v>970</v>
      </c>
      <c r="B1055" s="95"/>
      <c r="C1055" s="95" t="s">
        <v>103</v>
      </c>
      <c r="D1055" s="95" t="s">
        <v>36</v>
      </c>
      <c r="E1055" s="96" t="s">
        <v>971</v>
      </c>
      <c r="F1055" s="95"/>
      <c r="G1055" s="73">
        <f>G1056</f>
        <v>0</v>
      </c>
      <c r="H1055" s="73">
        <f>H1056</f>
        <v>9356.7000000000007</v>
      </c>
      <c r="I1055" s="73">
        <f>I1056</f>
        <v>9356.7000000000007</v>
      </c>
    </row>
    <row r="1056" spans="1:9" ht="31.5">
      <c r="A1056" s="72" t="s">
        <v>44</v>
      </c>
      <c r="B1056" s="95"/>
      <c r="C1056" s="95" t="s">
        <v>103</v>
      </c>
      <c r="D1056" s="95" t="s">
        <v>36</v>
      </c>
      <c r="E1056" s="96" t="s">
        <v>971</v>
      </c>
      <c r="F1056" s="95" t="s">
        <v>81</v>
      </c>
      <c r="G1056" s="73">
        <v>0</v>
      </c>
      <c r="H1056" s="73">
        <v>9356.7000000000007</v>
      </c>
      <c r="I1056" s="73">
        <v>9356.7000000000007</v>
      </c>
    </row>
    <row r="1057" spans="1:9">
      <c r="A1057" s="122" t="s">
        <v>830</v>
      </c>
      <c r="B1057" s="4"/>
      <c r="C1057" s="4" t="s">
        <v>103</v>
      </c>
      <c r="D1057" s="4" t="s">
        <v>36</v>
      </c>
      <c r="E1057" s="31" t="s">
        <v>886</v>
      </c>
      <c r="F1057" s="4"/>
      <c r="G1057" s="73">
        <f>SUM(G1058)</f>
        <v>4623.2</v>
      </c>
      <c r="H1057" s="73"/>
      <c r="I1057" s="73"/>
    </row>
    <row r="1058" spans="1:9" ht="31.5">
      <c r="A1058" s="122" t="s">
        <v>1086</v>
      </c>
      <c r="B1058" s="4"/>
      <c r="C1058" s="4" t="s">
        <v>103</v>
      </c>
      <c r="D1058" s="4" t="s">
        <v>36</v>
      </c>
      <c r="E1058" s="31" t="s">
        <v>1087</v>
      </c>
      <c r="F1058" s="4"/>
      <c r="G1058" s="73">
        <f>SUM(G1059)</f>
        <v>4623.2</v>
      </c>
      <c r="H1058" s="73"/>
      <c r="I1058" s="73"/>
    </row>
    <row r="1059" spans="1:9" ht="31.5">
      <c r="A1059" s="122" t="s">
        <v>44</v>
      </c>
      <c r="B1059" s="4"/>
      <c r="C1059" s="4" t="s">
        <v>103</v>
      </c>
      <c r="D1059" s="4" t="s">
        <v>36</v>
      </c>
      <c r="E1059" s="31" t="s">
        <v>1087</v>
      </c>
      <c r="F1059" s="4" t="s">
        <v>81</v>
      </c>
      <c r="G1059" s="73">
        <v>4623.2</v>
      </c>
      <c r="H1059" s="73"/>
      <c r="I1059" s="73"/>
    </row>
    <row r="1060" spans="1:9">
      <c r="A1060" s="122" t="s">
        <v>236</v>
      </c>
      <c r="B1060" s="4"/>
      <c r="C1060" s="4" t="s">
        <v>103</v>
      </c>
      <c r="D1060" s="4" t="s">
        <v>36</v>
      </c>
      <c r="E1060" s="31" t="s">
        <v>624</v>
      </c>
      <c r="F1060" s="4"/>
      <c r="G1060" s="7">
        <f>SUM(G1061)</f>
        <v>0</v>
      </c>
      <c r="H1060" s="7">
        <f t="shared" ref="H1060:I1061" si="248">SUM(H1061)</f>
        <v>229.7</v>
      </c>
      <c r="I1060" s="7">
        <f t="shared" si="248"/>
        <v>977.9</v>
      </c>
    </row>
    <row r="1061" spans="1:9" ht="31.5" customHeight="1">
      <c r="A1061" s="122" t="s">
        <v>620</v>
      </c>
      <c r="B1061" s="4"/>
      <c r="C1061" s="4" t="s">
        <v>103</v>
      </c>
      <c r="D1061" s="4" t="s">
        <v>36</v>
      </c>
      <c r="E1061" s="31" t="s">
        <v>622</v>
      </c>
      <c r="F1061" s="4"/>
      <c r="G1061" s="7">
        <f>SUM(G1062)</f>
        <v>0</v>
      </c>
      <c r="H1061" s="7">
        <f t="shared" si="248"/>
        <v>229.7</v>
      </c>
      <c r="I1061" s="7">
        <f t="shared" si="248"/>
        <v>977.9</v>
      </c>
    </row>
    <row r="1062" spans="1:9" ht="31.5" customHeight="1">
      <c r="A1062" s="122" t="s">
        <v>208</v>
      </c>
      <c r="B1062" s="4"/>
      <c r="C1062" s="4" t="s">
        <v>103</v>
      </c>
      <c r="D1062" s="4" t="s">
        <v>36</v>
      </c>
      <c r="E1062" s="31" t="s">
        <v>622</v>
      </c>
      <c r="F1062" s="4" t="s">
        <v>112</v>
      </c>
      <c r="G1062" s="73"/>
      <c r="H1062" s="73">
        <v>229.7</v>
      </c>
      <c r="I1062" s="73">
        <v>977.9</v>
      </c>
    </row>
    <row r="1063" spans="1:9" ht="31.5">
      <c r="A1063" s="122" t="s">
        <v>528</v>
      </c>
      <c r="B1063" s="4"/>
      <c r="C1063" s="4" t="s">
        <v>103</v>
      </c>
      <c r="D1063" s="4" t="s">
        <v>36</v>
      </c>
      <c r="E1063" s="31" t="s">
        <v>13</v>
      </c>
      <c r="F1063" s="4"/>
      <c r="G1063" s="7">
        <f>G1064</f>
        <v>30</v>
      </c>
      <c r="H1063" s="7">
        <f t="shared" ref="H1063:I1065" si="249">H1064</f>
        <v>30</v>
      </c>
      <c r="I1063" s="7">
        <f t="shared" si="249"/>
        <v>30</v>
      </c>
    </row>
    <row r="1064" spans="1:9">
      <c r="A1064" s="122" t="s">
        <v>935</v>
      </c>
      <c r="B1064" s="4"/>
      <c r="C1064" s="4" t="s">
        <v>103</v>
      </c>
      <c r="D1064" s="4" t="s">
        <v>36</v>
      </c>
      <c r="E1064" s="31" t="s">
        <v>58</v>
      </c>
      <c r="F1064" s="4"/>
      <c r="G1064" s="7">
        <f>G1065</f>
        <v>30</v>
      </c>
      <c r="H1064" s="7">
        <f t="shared" si="249"/>
        <v>30</v>
      </c>
      <c r="I1064" s="7">
        <f t="shared" si="249"/>
        <v>30</v>
      </c>
    </row>
    <row r="1065" spans="1:9">
      <c r="A1065" s="122" t="s">
        <v>28</v>
      </c>
      <c r="B1065" s="4"/>
      <c r="C1065" s="4" t="s">
        <v>103</v>
      </c>
      <c r="D1065" s="4" t="s">
        <v>36</v>
      </c>
      <c r="E1065" s="22" t="s">
        <v>373</v>
      </c>
      <c r="F1065" s="22"/>
      <c r="G1065" s="7">
        <f>G1066</f>
        <v>30</v>
      </c>
      <c r="H1065" s="7">
        <f t="shared" si="249"/>
        <v>30</v>
      </c>
      <c r="I1065" s="7">
        <f t="shared" si="249"/>
        <v>30</v>
      </c>
    </row>
    <row r="1066" spans="1:9">
      <c r="A1066" s="122" t="s">
        <v>30</v>
      </c>
      <c r="B1066" s="4"/>
      <c r="C1066" s="4" t="s">
        <v>103</v>
      </c>
      <c r="D1066" s="4" t="s">
        <v>36</v>
      </c>
      <c r="E1066" s="31" t="s">
        <v>374</v>
      </c>
      <c r="F1066" s="4"/>
      <c r="G1066" s="7">
        <f>G1068+G1067</f>
        <v>30</v>
      </c>
      <c r="H1066" s="7">
        <f>H1068+H1067</f>
        <v>30</v>
      </c>
      <c r="I1066" s="7">
        <f>I1068+I1067</f>
        <v>30</v>
      </c>
    </row>
    <row r="1067" spans="1:9" ht="31.5">
      <c r="A1067" s="122" t="s">
        <v>44</v>
      </c>
      <c r="B1067" s="4"/>
      <c r="C1067" s="4" t="s">
        <v>103</v>
      </c>
      <c r="D1067" s="4" t="s">
        <v>36</v>
      </c>
      <c r="E1067" s="31" t="s">
        <v>374</v>
      </c>
      <c r="F1067" s="4" t="s">
        <v>81</v>
      </c>
      <c r="G1067" s="7">
        <v>16.8</v>
      </c>
      <c r="H1067" s="7">
        <v>30</v>
      </c>
      <c r="I1067" s="7">
        <v>30</v>
      </c>
    </row>
    <row r="1068" spans="1:9" ht="31.5">
      <c r="A1068" s="122" t="s">
        <v>208</v>
      </c>
      <c r="B1068" s="4"/>
      <c r="C1068" s="4" t="s">
        <v>103</v>
      </c>
      <c r="D1068" s="4" t="s">
        <v>36</v>
      </c>
      <c r="E1068" s="31" t="s">
        <v>374</v>
      </c>
      <c r="F1068" s="4" t="s">
        <v>112</v>
      </c>
      <c r="G1068" s="7">
        <v>13.2</v>
      </c>
      <c r="H1068" s="7">
        <v>0</v>
      </c>
      <c r="I1068" s="7">
        <v>0</v>
      </c>
    </row>
    <row r="1069" spans="1:9" ht="31.5" hidden="1">
      <c r="A1069" s="122" t="s">
        <v>865</v>
      </c>
      <c r="B1069" s="4"/>
      <c r="C1069" s="4" t="s">
        <v>103</v>
      </c>
      <c r="D1069" s="4" t="s">
        <v>36</v>
      </c>
      <c r="E1069" s="31" t="s">
        <v>745</v>
      </c>
      <c r="F1069" s="4"/>
      <c r="G1069" s="7">
        <f t="shared" ref="G1069:I1070" si="250">G1070</f>
        <v>0</v>
      </c>
      <c r="H1069" s="7">
        <f t="shared" si="250"/>
        <v>0</v>
      </c>
      <c r="I1069" s="7">
        <f t="shared" si="250"/>
        <v>0</v>
      </c>
    </row>
    <row r="1070" spans="1:9" hidden="1">
      <c r="A1070" s="122" t="s">
        <v>28</v>
      </c>
      <c r="B1070" s="4"/>
      <c r="C1070" s="4" t="s">
        <v>103</v>
      </c>
      <c r="D1070" s="4" t="s">
        <v>36</v>
      </c>
      <c r="E1070" s="31" t="s">
        <v>746</v>
      </c>
      <c r="F1070" s="4"/>
      <c r="G1070" s="7">
        <f t="shared" si="250"/>
        <v>0</v>
      </c>
      <c r="H1070" s="7">
        <f t="shared" si="250"/>
        <v>0</v>
      </c>
      <c r="I1070" s="7">
        <f t="shared" si="250"/>
        <v>0</v>
      </c>
    </row>
    <row r="1071" spans="1:9" ht="31.5" hidden="1">
      <c r="A1071" s="122" t="s">
        <v>44</v>
      </c>
      <c r="B1071" s="4"/>
      <c r="C1071" s="4" t="s">
        <v>103</v>
      </c>
      <c r="D1071" s="4" t="s">
        <v>36</v>
      </c>
      <c r="E1071" s="31" t="s">
        <v>746</v>
      </c>
      <c r="F1071" s="4" t="s">
        <v>81</v>
      </c>
      <c r="G1071" s="73"/>
      <c r="H1071" s="73"/>
      <c r="I1071" s="73"/>
    </row>
    <row r="1072" spans="1:9">
      <c r="A1072" s="122" t="s">
        <v>104</v>
      </c>
      <c r="B1072" s="4"/>
      <c r="C1072" s="4" t="s">
        <v>103</v>
      </c>
      <c r="D1072" s="4" t="s">
        <v>46</v>
      </c>
      <c r="E1072" s="4"/>
      <c r="F1072" s="4"/>
      <c r="G1072" s="7">
        <f>G1073</f>
        <v>126116</v>
      </c>
      <c r="H1072" s="7">
        <f>H1073</f>
        <v>120316.9</v>
      </c>
      <c r="I1072" s="7">
        <f>I1073</f>
        <v>120479</v>
      </c>
    </row>
    <row r="1073" spans="1:9" ht="31.5">
      <c r="A1073" s="122" t="s">
        <v>530</v>
      </c>
      <c r="B1073" s="4"/>
      <c r="C1073" s="4" t="s">
        <v>103</v>
      </c>
      <c r="D1073" s="4" t="s">
        <v>46</v>
      </c>
      <c r="E1073" s="48" t="s">
        <v>291</v>
      </c>
      <c r="F1073" s="4"/>
      <c r="G1073" s="7">
        <f>SUM(G1074)+G1087</f>
        <v>126116</v>
      </c>
      <c r="H1073" s="7">
        <f>SUM(H1074)+H1087</f>
        <v>120316.9</v>
      </c>
      <c r="I1073" s="7">
        <f>SUM(I1074)+I1087</f>
        <v>120479</v>
      </c>
    </row>
    <row r="1074" spans="1:9" ht="31.5">
      <c r="A1074" s="122" t="s">
        <v>678</v>
      </c>
      <c r="B1074" s="4"/>
      <c r="C1074" s="4" t="s">
        <v>103</v>
      </c>
      <c r="D1074" s="4" t="s">
        <v>46</v>
      </c>
      <c r="E1074" s="31" t="s">
        <v>585</v>
      </c>
      <c r="F1074" s="4"/>
      <c r="G1074" s="7">
        <f>SUM(G1075+G1078)+G1081+G1084</f>
        <v>120766</v>
      </c>
      <c r="H1074" s="7">
        <f t="shared" ref="H1074:I1074" si="251">SUM(H1075+H1078)+H1081+H1084</f>
        <v>120316.9</v>
      </c>
      <c r="I1074" s="7">
        <f t="shared" si="251"/>
        <v>118479</v>
      </c>
    </row>
    <row r="1075" spans="1:9">
      <c r="A1075" s="122" t="s">
        <v>28</v>
      </c>
      <c r="B1075" s="4"/>
      <c r="C1075" s="4" t="s">
        <v>103</v>
      </c>
      <c r="D1075" s="4" t="s">
        <v>46</v>
      </c>
      <c r="E1075" s="6" t="s">
        <v>586</v>
      </c>
      <c r="F1075" s="4"/>
      <c r="G1075" s="7">
        <f t="shared" ref="G1075:I1076" si="252">G1076</f>
        <v>90</v>
      </c>
      <c r="H1075" s="7">
        <f t="shared" si="252"/>
        <v>0</v>
      </c>
      <c r="I1075" s="7">
        <f t="shared" si="252"/>
        <v>0</v>
      </c>
    </row>
    <row r="1076" spans="1:9">
      <c r="A1076" s="122" t="s">
        <v>302</v>
      </c>
      <c r="B1076" s="4"/>
      <c r="C1076" s="4" t="s">
        <v>103</v>
      </c>
      <c r="D1076" s="4" t="s">
        <v>46</v>
      </c>
      <c r="E1076" s="48" t="s">
        <v>600</v>
      </c>
      <c r="F1076" s="4"/>
      <c r="G1076" s="7">
        <f t="shared" si="252"/>
        <v>90</v>
      </c>
      <c r="H1076" s="7">
        <f t="shared" si="252"/>
        <v>0</v>
      </c>
      <c r="I1076" s="7">
        <f t="shared" si="252"/>
        <v>0</v>
      </c>
    </row>
    <row r="1077" spans="1:9" ht="31.5">
      <c r="A1077" s="122" t="s">
        <v>208</v>
      </c>
      <c r="B1077" s="4"/>
      <c r="C1077" s="4" t="s">
        <v>103</v>
      </c>
      <c r="D1077" s="4" t="s">
        <v>46</v>
      </c>
      <c r="E1077" s="48" t="s">
        <v>600</v>
      </c>
      <c r="F1077" s="4" t="s">
        <v>112</v>
      </c>
      <c r="G1077" s="7">
        <v>90</v>
      </c>
      <c r="H1077" s="7"/>
      <c r="I1077" s="7"/>
    </row>
    <row r="1078" spans="1:9" ht="47.25">
      <c r="A1078" s="122" t="s">
        <v>22</v>
      </c>
      <c r="B1078" s="4"/>
      <c r="C1078" s="4" t="s">
        <v>103</v>
      </c>
      <c r="D1078" s="4" t="s">
        <v>46</v>
      </c>
      <c r="E1078" s="6" t="s">
        <v>595</v>
      </c>
      <c r="F1078" s="4"/>
      <c r="G1078" s="7">
        <f>SUM(G1079)</f>
        <v>118479</v>
      </c>
      <c r="H1078" s="7">
        <f>SUM(H1079)</f>
        <v>118119.9</v>
      </c>
      <c r="I1078" s="7">
        <f>SUM(I1079)</f>
        <v>118479</v>
      </c>
    </row>
    <row r="1079" spans="1:9">
      <c r="A1079" s="122" t="s">
        <v>302</v>
      </c>
      <c r="B1079" s="4"/>
      <c r="C1079" s="4" t="s">
        <v>103</v>
      </c>
      <c r="D1079" s="4" t="s">
        <v>46</v>
      </c>
      <c r="E1079" s="6" t="s">
        <v>598</v>
      </c>
      <c r="F1079" s="4"/>
      <c r="G1079" s="7">
        <f>G1080</f>
        <v>118479</v>
      </c>
      <c r="H1079" s="7">
        <f>H1080</f>
        <v>118119.9</v>
      </c>
      <c r="I1079" s="7">
        <f>I1080</f>
        <v>118479</v>
      </c>
    </row>
    <row r="1080" spans="1:9" ht="31.5">
      <c r="A1080" s="122" t="s">
        <v>208</v>
      </c>
      <c r="B1080" s="4"/>
      <c r="C1080" s="4" t="s">
        <v>103</v>
      </c>
      <c r="D1080" s="4" t="s">
        <v>46</v>
      </c>
      <c r="E1080" s="6" t="s">
        <v>598</v>
      </c>
      <c r="F1080" s="4" t="s">
        <v>112</v>
      </c>
      <c r="G1080" s="7">
        <v>118479</v>
      </c>
      <c r="H1080" s="7">
        <v>118119.9</v>
      </c>
      <c r="I1080" s="7">
        <v>118479</v>
      </c>
    </row>
    <row r="1081" spans="1:9">
      <c r="A1081" s="122" t="s">
        <v>297</v>
      </c>
      <c r="B1081" s="4"/>
      <c r="C1081" s="4" t="s">
        <v>103</v>
      </c>
      <c r="D1081" s="4" t="s">
        <v>46</v>
      </c>
      <c r="E1081" s="22" t="s">
        <v>705</v>
      </c>
      <c r="F1081" s="4"/>
      <c r="G1081" s="7">
        <f>SUM(G1082)</f>
        <v>0</v>
      </c>
      <c r="H1081" s="7">
        <f t="shared" ref="H1081:I1082" si="253">SUM(H1082)</f>
        <v>0</v>
      </c>
      <c r="I1081" s="7">
        <f t="shared" si="253"/>
        <v>0</v>
      </c>
    </row>
    <row r="1082" spans="1:9">
      <c r="A1082" s="122" t="s">
        <v>302</v>
      </c>
      <c r="B1082" s="4"/>
      <c r="C1082" s="4" t="s">
        <v>103</v>
      </c>
      <c r="D1082" s="4" t="s">
        <v>46</v>
      </c>
      <c r="E1082" s="22" t="s">
        <v>717</v>
      </c>
      <c r="F1082" s="4"/>
      <c r="G1082" s="7">
        <f>SUM(G1083)</f>
        <v>0</v>
      </c>
      <c r="H1082" s="7">
        <f t="shared" si="253"/>
        <v>0</v>
      </c>
      <c r="I1082" s="7">
        <f t="shared" si="253"/>
        <v>0</v>
      </c>
    </row>
    <row r="1083" spans="1:9" ht="31.5">
      <c r="A1083" s="122" t="s">
        <v>208</v>
      </c>
      <c r="B1083" s="4"/>
      <c r="C1083" s="4" t="s">
        <v>103</v>
      </c>
      <c r="D1083" s="4" t="s">
        <v>46</v>
      </c>
      <c r="E1083" s="22" t="s">
        <v>717</v>
      </c>
      <c r="F1083" s="4" t="s">
        <v>112</v>
      </c>
      <c r="G1083" s="7"/>
      <c r="H1083" s="7"/>
      <c r="I1083" s="7"/>
    </row>
    <row r="1084" spans="1:9">
      <c r="A1084" s="72" t="s">
        <v>973</v>
      </c>
      <c r="B1084" s="95"/>
      <c r="C1084" s="95" t="s">
        <v>103</v>
      </c>
      <c r="D1084" s="95" t="s">
        <v>46</v>
      </c>
      <c r="E1084" s="96" t="s">
        <v>974</v>
      </c>
      <c r="F1084" s="95"/>
      <c r="G1084" s="73">
        <f>G1085</f>
        <v>2197</v>
      </c>
      <c r="H1084" s="73">
        <f>H1085</f>
        <v>2197</v>
      </c>
      <c r="I1084" s="73">
        <f>I1085</f>
        <v>0</v>
      </c>
    </row>
    <row r="1085" spans="1:9" ht="47.25">
      <c r="A1085" s="72" t="s">
        <v>975</v>
      </c>
      <c r="B1085" s="95"/>
      <c r="C1085" s="95" t="s">
        <v>103</v>
      </c>
      <c r="D1085" s="95" t="s">
        <v>46</v>
      </c>
      <c r="E1085" s="96" t="s">
        <v>976</v>
      </c>
      <c r="F1085" s="95"/>
      <c r="G1085" s="73">
        <f>SUM(G1086)</f>
        <v>2197</v>
      </c>
      <c r="H1085" s="73">
        <f>SUM(H1086)</f>
        <v>2197</v>
      </c>
      <c r="I1085" s="73">
        <f>SUM(I1086)</f>
        <v>0</v>
      </c>
    </row>
    <row r="1086" spans="1:9" ht="31.5">
      <c r="A1086" s="72" t="s">
        <v>208</v>
      </c>
      <c r="B1086" s="95"/>
      <c r="C1086" s="95" t="s">
        <v>103</v>
      </c>
      <c r="D1086" s="95" t="s">
        <v>46</v>
      </c>
      <c r="E1086" s="96" t="s">
        <v>976</v>
      </c>
      <c r="F1086" s="95" t="s">
        <v>112</v>
      </c>
      <c r="G1086" s="73">
        <f>2187+10</f>
        <v>2197</v>
      </c>
      <c r="H1086" s="73">
        <f>2187+10</f>
        <v>2197</v>
      </c>
      <c r="I1086" s="73">
        <v>0</v>
      </c>
    </row>
    <row r="1087" spans="1:9" ht="47.25">
      <c r="A1087" s="122" t="s">
        <v>532</v>
      </c>
      <c r="B1087" s="4"/>
      <c r="C1087" s="4" t="s">
        <v>103</v>
      </c>
      <c r="D1087" s="4" t="s">
        <v>46</v>
      </c>
      <c r="E1087" s="31" t="s">
        <v>299</v>
      </c>
      <c r="F1087" s="4"/>
      <c r="G1087" s="7">
        <f>SUM(G1088)+G1090</f>
        <v>5350</v>
      </c>
      <c r="H1087" s="7">
        <f t="shared" ref="H1087:I1087" si="254">SUM(H1088)+H1090</f>
        <v>0</v>
      </c>
      <c r="I1087" s="7">
        <f t="shared" si="254"/>
        <v>2000</v>
      </c>
    </row>
    <row r="1088" spans="1:9">
      <c r="A1088" s="122" t="s">
        <v>28</v>
      </c>
      <c r="B1088" s="4"/>
      <c r="C1088" s="4" t="s">
        <v>103</v>
      </c>
      <c r="D1088" s="4" t="s">
        <v>46</v>
      </c>
      <c r="E1088" s="31" t="s">
        <v>300</v>
      </c>
      <c r="F1088" s="4"/>
      <c r="G1088" s="7">
        <f t="shared" ref="G1088:I1088" si="255">SUM(G1089)</f>
        <v>350</v>
      </c>
      <c r="H1088" s="7">
        <f t="shared" si="255"/>
        <v>0</v>
      </c>
      <c r="I1088" s="7">
        <f t="shared" si="255"/>
        <v>2000</v>
      </c>
    </row>
    <row r="1089" spans="1:9" ht="31.5">
      <c r="A1089" s="122" t="s">
        <v>208</v>
      </c>
      <c r="B1089" s="4"/>
      <c r="C1089" s="4" t="s">
        <v>103</v>
      </c>
      <c r="D1089" s="4" t="s">
        <v>46</v>
      </c>
      <c r="E1089" s="31" t="s">
        <v>300</v>
      </c>
      <c r="F1089" s="4" t="s">
        <v>112</v>
      </c>
      <c r="G1089" s="7">
        <v>350</v>
      </c>
      <c r="H1089" s="7"/>
      <c r="I1089" s="7">
        <v>2000</v>
      </c>
    </row>
    <row r="1090" spans="1:9" ht="31.5">
      <c r="A1090" s="122" t="s">
        <v>934</v>
      </c>
      <c r="B1090" s="4"/>
      <c r="C1090" s="4" t="s">
        <v>103</v>
      </c>
      <c r="D1090" s="4" t="s">
        <v>46</v>
      </c>
      <c r="E1090" s="31" t="s">
        <v>623</v>
      </c>
      <c r="F1090" s="22"/>
      <c r="G1090" s="7">
        <f>SUM(G1092)+G1091</f>
        <v>5000</v>
      </c>
      <c r="H1090" s="7">
        <f t="shared" ref="H1090" si="256">SUM(H1092)+H1091</f>
        <v>0</v>
      </c>
      <c r="I1090" s="7"/>
    </row>
    <row r="1091" spans="1:9" ht="31.5">
      <c r="A1091" s="72" t="s">
        <v>208</v>
      </c>
      <c r="B1091" s="95"/>
      <c r="C1091" s="95" t="s">
        <v>103</v>
      </c>
      <c r="D1091" s="95" t="s">
        <v>46</v>
      </c>
      <c r="E1091" s="96" t="s">
        <v>623</v>
      </c>
      <c r="F1091" s="95">
        <v>600</v>
      </c>
      <c r="G1091" s="73">
        <v>5000</v>
      </c>
      <c r="H1091" s="7"/>
      <c r="I1091" s="7"/>
    </row>
    <row r="1092" spans="1:9" ht="31.5" hidden="1">
      <c r="A1092" s="32" t="s">
        <v>625</v>
      </c>
      <c r="B1092" s="4"/>
      <c r="C1092" s="4" t="s">
        <v>103</v>
      </c>
      <c r="D1092" s="4" t="s">
        <v>46</v>
      </c>
      <c r="E1092" s="31" t="s">
        <v>626</v>
      </c>
      <c r="F1092" s="49"/>
      <c r="G1092" s="51">
        <f>SUM(G1093)</f>
        <v>0</v>
      </c>
      <c r="H1092" s="51">
        <f t="shared" ref="H1092:I1092" si="257">SUM(H1093)</f>
        <v>0</v>
      </c>
      <c r="I1092" s="51">
        <f t="shared" si="257"/>
        <v>0</v>
      </c>
    </row>
    <row r="1093" spans="1:9" ht="31.5" hidden="1">
      <c r="A1093" s="122" t="s">
        <v>208</v>
      </c>
      <c r="B1093" s="4"/>
      <c r="C1093" s="4" t="s">
        <v>103</v>
      </c>
      <c r="D1093" s="4" t="s">
        <v>46</v>
      </c>
      <c r="E1093" s="31" t="s">
        <v>626</v>
      </c>
      <c r="F1093" s="49" t="s">
        <v>112</v>
      </c>
      <c r="G1093" s="51"/>
      <c r="H1093" s="51"/>
      <c r="I1093" s="9"/>
    </row>
    <row r="1094" spans="1:9" hidden="1">
      <c r="A1094" s="2" t="s">
        <v>700</v>
      </c>
      <c r="B1094" s="4"/>
      <c r="C1094" s="4" t="s">
        <v>103</v>
      </c>
      <c r="D1094" s="4" t="s">
        <v>153</v>
      </c>
      <c r="E1094" s="31"/>
      <c r="F1094" s="49"/>
      <c r="G1094" s="51">
        <f>SUM(G1095)</f>
        <v>0</v>
      </c>
      <c r="H1094" s="51">
        <f t="shared" ref="H1094:I1097" si="258">SUM(H1095)</f>
        <v>0</v>
      </c>
      <c r="I1094" s="51">
        <f t="shared" si="258"/>
        <v>0</v>
      </c>
    </row>
    <row r="1095" spans="1:9" ht="31.5" hidden="1">
      <c r="A1095" s="122" t="s">
        <v>530</v>
      </c>
      <c r="B1095" s="4"/>
      <c r="C1095" s="4" t="s">
        <v>103</v>
      </c>
      <c r="D1095" s="4" t="s">
        <v>153</v>
      </c>
      <c r="E1095" s="31" t="s">
        <v>291</v>
      </c>
      <c r="F1095" s="49"/>
      <c r="G1095" s="51">
        <f>SUM(G1096)</f>
        <v>0</v>
      </c>
      <c r="H1095" s="51">
        <f t="shared" si="258"/>
        <v>0</v>
      </c>
      <c r="I1095" s="51">
        <f t="shared" si="258"/>
        <v>0</v>
      </c>
    </row>
    <row r="1096" spans="1:9" ht="47.25" hidden="1">
      <c r="A1096" s="122" t="s">
        <v>866</v>
      </c>
      <c r="B1096" s="4"/>
      <c r="C1096" s="4" t="s">
        <v>103</v>
      </c>
      <c r="D1096" s="4" t="s">
        <v>153</v>
      </c>
      <c r="E1096" s="31" t="s">
        <v>313</v>
      </c>
      <c r="F1096" s="49"/>
      <c r="G1096" s="51">
        <f>SUM(G1097)+G1099</f>
        <v>0</v>
      </c>
      <c r="H1096" s="51">
        <f t="shared" ref="H1096:I1096" si="259">SUM(H1097)+H1099</f>
        <v>0</v>
      </c>
      <c r="I1096" s="51">
        <f t="shared" si="259"/>
        <v>0</v>
      </c>
    </row>
    <row r="1097" spans="1:9" ht="31.5" hidden="1">
      <c r="A1097" s="32" t="s">
        <v>432</v>
      </c>
      <c r="B1097" s="4"/>
      <c r="C1097" s="4" t="s">
        <v>103</v>
      </c>
      <c r="D1097" s="4" t="s">
        <v>153</v>
      </c>
      <c r="E1097" s="31" t="s">
        <v>433</v>
      </c>
      <c r="F1097" s="49"/>
      <c r="G1097" s="51">
        <f>SUM(G1098)</f>
        <v>0</v>
      </c>
      <c r="H1097" s="51">
        <f t="shared" si="258"/>
        <v>0</v>
      </c>
      <c r="I1097" s="51">
        <f t="shared" si="258"/>
        <v>0</v>
      </c>
    </row>
    <row r="1098" spans="1:9" ht="31.5" hidden="1">
      <c r="A1098" s="122" t="s">
        <v>44</v>
      </c>
      <c r="B1098" s="4"/>
      <c r="C1098" s="4" t="s">
        <v>103</v>
      </c>
      <c r="D1098" s="4" t="s">
        <v>153</v>
      </c>
      <c r="E1098" s="31" t="s">
        <v>433</v>
      </c>
      <c r="F1098" s="49" t="s">
        <v>81</v>
      </c>
      <c r="G1098" s="51"/>
      <c r="H1098" s="51"/>
      <c r="I1098" s="9"/>
    </row>
    <row r="1099" spans="1:9" ht="31.5" hidden="1">
      <c r="A1099" s="53" t="s">
        <v>37</v>
      </c>
      <c r="B1099" s="4"/>
      <c r="C1099" s="4" t="s">
        <v>103</v>
      </c>
      <c r="D1099" s="4" t="s">
        <v>153</v>
      </c>
      <c r="E1099" s="31" t="s">
        <v>314</v>
      </c>
      <c r="F1099" s="49"/>
      <c r="G1099" s="51">
        <f>SUM(G1100)</f>
        <v>0</v>
      </c>
      <c r="H1099" s="51">
        <f>SUM(H1100)</f>
        <v>0</v>
      </c>
      <c r="I1099" s="51">
        <f>SUM(I1100)</f>
        <v>0</v>
      </c>
    </row>
    <row r="1100" spans="1:9" hidden="1">
      <c r="A1100" s="33" t="s">
        <v>867</v>
      </c>
      <c r="B1100" s="4"/>
      <c r="C1100" s="4" t="s">
        <v>103</v>
      </c>
      <c r="D1100" s="4" t="s">
        <v>153</v>
      </c>
      <c r="E1100" s="31" t="s">
        <v>315</v>
      </c>
      <c r="F1100" s="49"/>
      <c r="G1100" s="51">
        <f>SUM(G1101)</f>
        <v>0</v>
      </c>
      <c r="H1100" s="51">
        <f t="shared" ref="H1100:I1100" si="260">SUM(H1101)</f>
        <v>0</v>
      </c>
      <c r="I1100" s="51">
        <f t="shared" si="260"/>
        <v>0</v>
      </c>
    </row>
    <row r="1101" spans="1:9" ht="31.5" hidden="1">
      <c r="A1101" s="122" t="s">
        <v>44</v>
      </c>
      <c r="B1101" s="4"/>
      <c r="C1101" s="4" t="s">
        <v>103</v>
      </c>
      <c r="D1101" s="4" t="s">
        <v>153</v>
      </c>
      <c r="E1101" s="31" t="s">
        <v>315</v>
      </c>
      <c r="F1101" s="49" t="s">
        <v>81</v>
      </c>
      <c r="G1101" s="51"/>
      <c r="H1101" s="51"/>
      <c r="I1101" s="9"/>
    </row>
    <row r="1102" spans="1:9">
      <c r="A1102" s="122" t="s">
        <v>921</v>
      </c>
      <c r="B1102" s="4"/>
      <c r="C1102" s="4" t="s">
        <v>103</v>
      </c>
      <c r="D1102" s="4" t="s">
        <v>103</v>
      </c>
      <c r="E1102" s="4"/>
      <c r="F1102" s="4"/>
      <c r="G1102" s="7">
        <f>G1103+G1110+G1113</f>
        <v>5872.2</v>
      </c>
      <c r="H1102" s="7">
        <f>H1103+H1110+H1113</f>
        <v>1424.5</v>
      </c>
      <c r="I1102" s="7">
        <f>I1103+I1110+I1113</f>
        <v>1051.5</v>
      </c>
    </row>
    <row r="1103" spans="1:9" ht="31.5">
      <c r="A1103" s="122" t="s">
        <v>525</v>
      </c>
      <c r="B1103" s="123"/>
      <c r="C1103" s="123" t="s">
        <v>103</v>
      </c>
      <c r="D1103" s="123" t="s">
        <v>103</v>
      </c>
      <c r="E1103" s="123" t="s">
        <v>203</v>
      </c>
      <c r="F1103" s="123"/>
      <c r="G1103" s="9">
        <f>SUM(G1104+G1107)</f>
        <v>178</v>
      </c>
      <c r="H1103" s="9">
        <f t="shared" ref="H1103:I1103" si="261">SUM(H1104+H1107)</f>
        <v>178</v>
      </c>
      <c r="I1103" s="9">
        <f t="shared" si="261"/>
        <v>178</v>
      </c>
    </row>
    <row r="1104" spans="1:9" ht="31.5">
      <c r="A1104" s="122" t="s">
        <v>767</v>
      </c>
      <c r="B1104" s="123"/>
      <c r="C1104" s="123" t="s">
        <v>103</v>
      </c>
      <c r="D1104" s="123" t="s">
        <v>103</v>
      </c>
      <c r="E1104" s="123" t="s">
        <v>765</v>
      </c>
      <c r="F1104" s="123"/>
      <c r="G1104" s="9">
        <f>SUM(G1105)</f>
        <v>67</v>
      </c>
      <c r="H1104" s="9">
        <f t="shared" ref="H1104:I1105" si="262">SUM(H1105)</f>
        <v>67</v>
      </c>
      <c r="I1104" s="9">
        <f t="shared" si="262"/>
        <v>67</v>
      </c>
    </row>
    <row r="1105" spans="1:9">
      <c r="A1105" s="122" t="s">
        <v>28</v>
      </c>
      <c r="B1105" s="123"/>
      <c r="C1105" s="123" t="s">
        <v>103</v>
      </c>
      <c r="D1105" s="123" t="s">
        <v>103</v>
      </c>
      <c r="E1105" s="123" t="s">
        <v>766</v>
      </c>
      <c r="F1105" s="123"/>
      <c r="G1105" s="9">
        <f>SUM(G1106)</f>
        <v>67</v>
      </c>
      <c r="H1105" s="9">
        <f t="shared" si="262"/>
        <v>67</v>
      </c>
      <c r="I1105" s="9">
        <f t="shared" si="262"/>
        <v>67</v>
      </c>
    </row>
    <row r="1106" spans="1:9" ht="31.5">
      <c r="A1106" s="122" t="s">
        <v>44</v>
      </c>
      <c r="B1106" s="123"/>
      <c r="C1106" s="123" t="s">
        <v>103</v>
      </c>
      <c r="D1106" s="123" t="s">
        <v>103</v>
      </c>
      <c r="E1106" s="123" t="s">
        <v>766</v>
      </c>
      <c r="F1106" s="123" t="s">
        <v>81</v>
      </c>
      <c r="G1106" s="9">
        <v>67</v>
      </c>
      <c r="H1106" s="9">
        <v>67</v>
      </c>
      <c r="I1106" s="9">
        <v>67</v>
      </c>
    </row>
    <row r="1107" spans="1:9" ht="31.5">
      <c r="A1107" s="122" t="s">
        <v>770</v>
      </c>
      <c r="B1107" s="123"/>
      <c r="C1107" s="123" t="s">
        <v>103</v>
      </c>
      <c r="D1107" s="123" t="s">
        <v>103</v>
      </c>
      <c r="E1107" s="123" t="s">
        <v>768</v>
      </c>
      <c r="F1107" s="123"/>
      <c r="G1107" s="9">
        <f>SUM(G1108)</f>
        <v>111</v>
      </c>
      <c r="H1107" s="9">
        <f>SUM(H1108)</f>
        <v>111</v>
      </c>
      <c r="I1107" s="9">
        <f>SUM(I1108)</f>
        <v>111</v>
      </c>
    </row>
    <row r="1108" spans="1:9">
      <c r="A1108" s="122" t="s">
        <v>28</v>
      </c>
      <c r="B1108" s="123"/>
      <c r="C1108" s="123" t="s">
        <v>103</v>
      </c>
      <c r="D1108" s="123" t="s">
        <v>103</v>
      </c>
      <c r="E1108" s="123" t="s">
        <v>769</v>
      </c>
      <c r="F1108" s="123"/>
      <c r="G1108" s="9">
        <f>SUM(G1109)</f>
        <v>111</v>
      </c>
      <c r="H1108" s="9">
        <f t="shared" ref="H1108:I1108" si="263">SUM(H1109)</f>
        <v>111</v>
      </c>
      <c r="I1108" s="9">
        <f t="shared" si="263"/>
        <v>111</v>
      </c>
    </row>
    <row r="1109" spans="1:9" ht="31.5">
      <c r="A1109" s="122" t="s">
        <v>44</v>
      </c>
      <c r="B1109" s="123"/>
      <c r="C1109" s="123" t="s">
        <v>103</v>
      </c>
      <c r="D1109" s="123" t="s">
        <v>103</v>
      </c>
      <c r="E1109" s="123" t="s">
        <v>769</v>
      </c>
      <c r="F1109" s="123" t="s">
        <v>81</v>
      </c>
      <c r="G1109" s="9">
        <v>111</v>
      </c>
      <c r="H1109" s="9">
        <v>111</v>
      </c>
      <c r="I1109" s="9">
        <v>111</v>
      </c>
    </row>
    <row r="1110" spans="1:9" ht="47.25">
      <c r="A1110" s="122" t="s">
        <v>526</v>
      </c>
      <c r="B1110" s="123"/>
      <c r="C1110" s="123" t="s">
        <v>103</v>
      </c>
      <c r="D1110" s="123" t="s">
        <v>103</v>
      </c>
      <c r="E1110" s="123" t="s">
        <v>303</v>
      </c>
      <c r="F1110" s="123"/>
      <c r="G1110" s="9">
        <f>G1111</f>
        <v>178.5</v>
      </c>
      <c r="H1110" s="9">
        <f>H1111</f>
        <v>178.5</v>
      </c>
      <c r="I1110" s="9">
        <f>I1111</f>
        <v>178.5</v>
      </c>
    </row>
    <row r="1111" spans="1:9">
      <c r="A1111" s="122" t="s">
        <v>28</v>
      </c>
      <c r="B1111" s="123"/>
      <c r="C1111" s="123" t="s">
        <v>103</v>
      </c>
      <c r="D1111" s="123" t="s">
        <v>103</v>
      </c>
      <c r="E1111" s="123" t="s">
        <v>304</v>
      </c>
      <c r="F1111" s="123"/>
      <c r="G1111" s="9">
        <f>SUM(G1112)</f>
        <v>178.5</v>
      </c>
      <c r="H1111" s="9">
        <f>SUM(H1112)</f>
        <v>178.5</v>
      </c>
      <c r="I1111" s="9">
        <f>SUM(I1112)</f>
        <v>178.5</v>
      </c>
    </row>
    <row r="1112" spans="1:9" ht="31.5">
      <c r="A1112" s="122" t="s">
        <v>44</v>
      </c>
      <c r="B1112" s="123"/>
      <c r="C1112" s="123" t="s">
        <v>103</v>
      </c>
      <c r="D1112" s="123" t="s">
        <v>103</v>
      </c>
      <c r="E1112" s="123" t="s">
        <v>304</v>
      </c>
      <c r="F1112" s="123" t="s">
        <v>81</v>
      </c>
      <c r="G1112" s="9">
        <v>178.5</v>
      </c>
      <c r="H1112" s="9">
        <v>178.5</v>
      </c>
      <c r="I1112" s="9">
        <v>178.5</v>
      </c>
    </row>
    <row r="1113" spans="1:9" ht="31.5">
      <c r="A1113" s="122" t="s">
        <v>530</v>
      </c>
      <c r="B1113" s="123"/>
      <c r="C1113" s="123" t="s">
        <v>103</v>
      </c>
      <c r="D1113" s="123" t="s">
        <v>103</v>
      </c>
      <c r="E1113" s="31" t="s">
        <v>291</v>
      </c>
      <c r="F1113" s="123"/>
      <c r="G1113" s="9">
        <f>SUM(G1114)</f>
        <v>5515.7</v>
      </c>
      <c r="H1113" s="9">
        <f t="shared" ref="H1113:I1113" si="264">SUM(H1114)</f>
        <v>1068</v>
      </c>
      <c r="I1113" s="9">
        <f t="shared" si="264"/>
        <v>695</v>
      </c>
    </row>
    <row r="1114" spans="1:9" ht="31.5">
      <c r="A1114" s="122" t="s">
        <v>429</v>
      </c>
      <c r="B1114" s="4"/>
      <c r="C1114" s="4" t="s">
        <v>103</v>
      </c>
      <c r="D1114" s="4" t="s">
        <v>103</v>
      </c>
      <c r="E1114" s="4" t="s">
        <v>306</v>
      </c>
      <c r="F1114" s="4"/>
      <c r="G1114" s="7">
        <f>G1115+G1125+G1128</f>
        <v>5515.7</v>
      </c>
      <c r="H1114" s="7">
        <f>H1115+H1125+H1128</f>
        <v>1068</v>
      </c>
      <c r="I1114" s="7">
        <f>I1115+I1125+I1128</f>
        <v>695</v>
      </c>
    </row>
    <row r="1115" spans="1:9">
      <c r="A1115" s="122" t="s">
        <v>28</v>
      </c>
      <c r="B1115" s="4"/>
      <c r="C1115" s="4" t="s">
        <v>103</v>
      </c>
      <c r="D1115" s="4" t="s">
        <v>103</v>
      </c>
      <c r="E1115" s="4" t="s">
        <v>307</v>
      </c>
      <c r="F1115" s="4"/>
      <c r="G1115" s="7">
        <f>G1121+G1116</f>
        <v>5142.7</v>
      </c>
      <c r="H1115" s="7">
        <f>H1121+H1116</f>
        <v>695</v>
      </c>
      <c r="I1115" s="7">
        <f>I1121+I1116</f>
        <v>695</v>
      </c>
    </row>
    <row r="1116" spans="1:9">
      <c r="A1116" s="122" t="s">
        <v>412</v>
      </c>
      <c r="B1116" s="4"/>
      <c r="C1116" s="4" t="s">
        <v>103</v>
      </c>
      <c r="D1116" s="4" t="s">
        <v>103</v>
      </c>
      <c r="E1116" s="6" t="s">
        <v>413</v>
      </c>
      <c r="F1116" s="4"/>
      <c r="G1116" s="7">
        <f>G1118+G1119+G1117+G1120</f>
        <v>532</v>
      </c>
      <c r="H1116" s="7">
        <f>H1118+H1119+H1117+H1120</f>
        <v>0</v>
      </c>
      <c r="I1116" s="7">
        <f>I1118+I1119+I1117+I1120</f>
        <v>0</v>
      </c>
    </row>
    <row r="1117" spans="1:9" ht="47.25" hidden="1">
      <c r="A1117" s="2" t="s">
        <v>43</v>
      </c>
      <c r="B1117" s="4"/>
      <c r="C1117" s="4" t="s">
        <v>103</v>
      </c>
      <c r="D1117" s="4" t="s">
        <v>103</v>
      </c>
      <c r="E1117" s="6" t="s">
        <v>413</v>
      </c>
      <c r="F1117" s="4" t="s">
        <v>79</v>
      </c>
      <c r="G1117" s="7"/>
      <c r="H1117" s="7"/>
      <c r="I1117" s="7"/>
    </row>
    <row r="1118" spans="1:9" ht="31.5">
      <c r="A1118" s="122" t="s">
        <v>44</v>
      </c>
      <c r="B1118" s="4"/>
      <c r="C1118" s="4" t="s">
        <v>103</v>
      </c>
      <c r="D1118" s="4" t="s">
        <v>103</v>
      </c>
      <c r="E1118" s="6" t="s">
        <v>413</v>
      </c>
      <c r="F1118" s="4" t="s">
        <v>81</v>
      </c>
      <c r="G1118" s="7">
        <v>512</v>
      </c>
      <c r="H1118" s="7"/>
      <c r="I1118" s="7"/>
    </row>
    <row r="1119" spans="1:9">
      <c r="A1119" s="122" t="s">
        <v>35</v>
      </c>
      <c r="B1119" s="4"/>
      <c r="C1119" s="4" t="s">
        <v>103</v>
      </c>
      <c r="D1119" s="4" t="s">
        <v>103</v>
      </c>
      <c r="E1119" s="6" t="s">
        <v>413</v>
      </c>
      <c r="F1119" s="4" t="s">
        <v>89</v>
      </c>
      <c r="G1119" s="7">
        <v>20</v>
      </c>
      <c r="H1119" s="7"/>
      <c r="I1119" s="7"/>
    </row>
    <row r="1120" spans="1:9" ht="31.5" hidden="1">
      <c r="A1120" s="122" t="s">
        <v>208</v>
      </c>
      <c r="B1120" s="4"/>
      <c r="C1120" s="4" t="s">
        <v>103</v>
      </c>
      <c r="D1120" s="4" t="s">
        <v>103</v>
      </c>
      <c r="E1120" s="6" t="s">
        <v>413</v>
      </c>
      <c r="F1120" s="4" t="s">
        <v>112</v>
      </c>
      <c r="G1120" s="7">
        <v>0</v>
      </c>
      <c r="H1120" s="7">
        <v>0</v>
      </c>
      <c r="I1120" s="7">
        <v>0</v>
      </c>
    </row>
    <row r="1121" spans="1:9" ht="31.5">
      <c r="A1121" s="122" t="s">
        <v>308</v>
      </c>
      <c r="B1121" s="31"/>
      <c r="C1121" s="4" t="s">
        <v>103</v>
      </c>
      <c r="D1121" s="4" t="s">
        <v>103</v>
      </c>
      <c r="E1121" s="4" t="s">
        <v>309</v>
      </c>
      <c r="F1121" s="4"/>
      <c r="G1121" s="7">
        <f>SUM(G1122:G1124)</f>
        <v>4610.7</v>
      </c>
      <c r="H1121" s="7">
        <f>SUM(H1122:H1124)</f>
        <v>695</v>
      </c>
      <c r="I1121" s="7">
        <f>SUM(I1122:I1124)</f>
        <v>695</v>
      </c>
    </row>
    <row r="1122" spans="1:9" ht="47.25">
      <c r="A1122" s="2" t="s">
        <v>43</v>
      </c>
      <c r="B1122" s="31"/>
      <c r="C1122" s="4" t="s">
        <v>103</v>
      </c>
      <c r="D1122" s="4" t="s">
        <v>103</v>
      </c>
      <c r="E1122" s="4" t="s">
        <v>309</v>
      </c>
      <c r="F1122" s="4" t="s">
        <v>79</v>
      </c>
      <c r="G1122" s="7">
        <v>3792.7</v>
      </c>
      <c r="H1122" s="7">
        <v>695</v>
      </c>
      <c r="I1122" s="7">
        <v>695</v>
      </c>
    </row>
    <row r="1123" spans="1:9" ht="31.5">
      <c r="A1123" s="122" t="s">
        <v>44</v>
      </c>
      <c r="B1123" s="31"/>
      <c r="C1123" s="4" t="s">
        <v>103</v>
      </c>
      <c r="D1123" s="4" t="s">
        <v>103</v>
      </c>
      <c r="E1123" s="4" t="s">
        <v>309</v>
      </c>
      <c r="F1123" s="4" t="s">
        <v>81</v>
      </c>
      <c r="G1123" s="7">
        <v>818</v>
      </c>
      <c r="H1123" s="7"/>
      <c r="I1123" s="7"/>
    </row>
    <row r="1124" spans="1:9" ht="31.5" hidden="1">
      <c r="A1124" s="122" t="s">
        <v>208</v>
      </c>
      <c r="B1124" s="31"/>
      <c r="C1124" s="4" t="s">
        <v>103</v>
      </c>
      <c r="D1124" s="4" t="s">
        <v>103</v>
      </c>
      <c r="E1124" s="4" t="s">
        <v>309</v>
      </c>
      <c r="F1124" s="4" t="s">
        <v>112</v>
      </c>
      <c r="G1124" s="7"/>
      <c r="H1124" s="7"/>
      <c r="I1124" s="7"/>
    </row>
    <row r="1125" spans="1:9" ht="31.5" hidden="1">
      <c r="A1125" s="122" t="s">
        <v>37</v>
      </c>
      <c r="B1125" s="4"/>
      <c r="C1125" s="4" t="s">
        <v>103</v>
      </c>
      <c r="D1125" s="4" t="s">
        <v>103</v>
      </c>
      <c r="E1125" s="31" t="s">
        <v>310</v>
      </c>
      <c r="F1125" s="4"/>
      <c r="G1125" s="7">
        <f>SUM(G1126)</f>
        <v>0</v>
      </c>
      <c r="H1125" s="7">
        <f>SUM(H1126)</f>
        <v>0</v>
      </c>
      <c r="I1125" s="7">
        <f>SUM(I1126)</f>
        <v>0</v>
      </c>
    </row>
    <row r="1126" spans="1:9" hidden="1">
      <c r="A1126" s="122" t="s">
        <v>311</v>
      </c>
      <c r="B1126" s="4"/>
      <c r="C1126" s="4" t="s">
        <v>103</v>
      </c>
      <c r="D1126" s="4" t="s">
        <v>103</v>
      </c>
      <c r="E1126" s="31" t="s">
        <v>312</v>
      </c>
      <c r="F1126" s="4"/>
      <c r="G1126" s="7">
        <f>G1127</f>
        <v>0</v>
      </c>
      <c r="H1126" s="7">
        <f>H1127</f>
        <v>0</v>
      </c>
      <c r="I1126" s="7">
        <f>I1127</f>
        <v>0</v>
      </c>
    </row>
    <row r="1127" spans="1:9" ht="47.25" hidden="1">
      <c r="A1127" s="2" t="s">
        <v>43</v>
      </c>
      <c r="B1127" s="4"/>
      <c r="C1127" s="4" t="s">
        <v>103</v>
      </c>
      <c r="D1127" s="4" t="s">
        <v>103</v>
      </c>
      <c r="E1127" s="31" t="s">
        <v>312</v>
      </c>
      <c r="F1127" s="4" t="s">
        <v>79</v>
      </c>
      <c r="G1127" s="7"/>
      <c r="H1127" s="7"/>
      <c r="I1127" s="7"/>
    </row>
    <row r="1128" spans="1:9">
      <c r="A1128" s="122" t="s">
        <v>688</v>
      </c>
      <c r="B1128" s="4"/>
      <c r="C1128" s="4" t="s">
        <v>103</v>
      </c>
      <c r="D1128" s="4" t="s">
        <v>103</v>
      </c>
      <c r="E1128" s="4" t="s">
        <v>686</v>
      </c>
      <c r="F1128" s="4"/>
      <c r="G1128" s="7">
        <f>G1129</f>
        <v>373</v>
      </c>
      <c r="H1128" s="7">
        <f>H1129</f>
        <v>373</v>
      </c>
      <c r="I1128" s="7">
        <f>I1129</f>
        <v>0</v>
      </c>
    </row>
    <row r="1129" spans="1:9">
      <c r="A1129" s="122" t="s">
        <v>412</v>
      </c>
      <c r="B1129" s="4"/>
      <c r="C1129" s="4" t="s">
        <v>103</v>
      </c>
      <c r="D1129" s="4" t="s">
        <v>103</v>
      </c>
      <c r="E1129" s="4" t="s">
        <v>757</v>
      </c>
      <c r="F1129" s="4"/>
      <c r="G1129" s="7">
        <f>G1130+G1131+G1132</f>
        <v>373</v>
      </c>
      <c r="H1129" s="7">
        <f>H1130+H1131+H1132</f>
        <v>373</v>
      </c>
      <c r="I1129" s="7">
        <f>I1130+I1131+I1132</f>
        <v>0</v>
      </c>
    </row>
    <row r="1130" spans="1:9" ht="47.25" hidden="1">
      <c r="A1130" s="2" t="s">
        <v>43</v>
      </c>
      <c r="B1130" s="4"/>
      <c r="C1130" s="4" t="s">
        <v>103</v>
      </c>
      <c r="D1130" s="4" t="s">
        <v>103</v>
      </c>
      <c r="E1130" s="4" t="s">
        <v>478</v>
      </c>
      <c r="F1130" s="4" t="s">
        <v>79</v>
      </c>
      <c r="G1130" s="7"/>
      <c r="H1130" s="7"/>
      <c r="I1130" s="7"/>
    </row>
    <row r="1131" spans="1:9" ht="31.5">
      <c r="A1131" s="122" t="s">
        <v>44</v>
      </c>
      <c r="B1131" s="4"/>
      <c r="C1131" s="4" t="s">
        <v>103</v>
      </c>
      <c r="D1131" s="4" t="s">
        <v>103</v>
      </c>
      <c r="E1131" s="4" t="s">
        <v>687</v>
      </c>
      <c r="F1131" s="4" t="s">
        <v>81</v>
      </c>
      <c r="G1131" s="7">
        <v>273</v>
      </c>
      <c r="H1131" s="7">
        <v>373</v>
      </c>
      <c r="I1131" s="7"/>
    </row>
    <row r="1132" spans="1:9">
      <c r="A1132" s="122" t="s">
        <v>35</v>
      </c>
      <c r="B1132" s="4"/>
      <c r="C1132" s="4" t="s">
        <v>103</v>
      </c>
      <c r="D1132" s="4" t="s">
        <v>103</v>
      </c>
      <c r="E1132" s="4" t="s">
        <v>687</v>
      </c>
      <c r="F1132" s="4" t="s">
        <v>89</v>
      </c>
      <c r="G1132" s="7">
        <v>100</v>
      </c>
      <c r="H1132" s="7"/>
      <c r="I1132" s="7"/>
    </row>
    <row r="1133" spans="1:9">
      <c r="A1133" s="122" t="s">
        <v>166</v>
      </c>
      <c r="B1133" s="31"/>
      <c r="C1133" s="4" t="s">
        <v>103</v>
      </c>
      <c r="D1133" s="4" t="s">
        <v>156</v>
      </c>
      <c r="E1133" s="31"/>
      <c r="F1133" s="31"/>
      <c r="G1133" s="9">
        <f>G1134+G1187</f>
        <v>106268</v>
      </c>
      <c r="H1133" s="9">
        <f t="shared" ref="H1133:I1133" si="265">H1134+H1187</f>
        <v>105888.4</v>
      </c>
      <c r="I1133" s="9">
        <f t="shared" si="265"/>
        <v>106226.3</v>
      </c>
    </row>
    <row r="1134" spans="1:9" ht="31.5">
      <c r="A1134" s="122" t="s">
        <v>530</v>
      </c>
      <c r="B1134" s="123"/>
      <c r="C1134" s="123" t="s">
        <v>103</v>
      </c>
      <c r="D1134" s="123" t="s">
        <v>156</v>
      </c>
      <c r="E1134" s="31" t="s">
        <v>291</v>
      </c>
      <c r="F1134" s="31"/>
      <c r="G1134" s="9">
        <f>SUM(G1135)+G1161+G1164</f>
        <v>106198</v>
      </c>
      <c r="H1134" s="9">
        <f t="shared" ref="H1134:I1134" si="266">SUM(H1135)+H1161+H1164</f>
        <v>105818.4</v>
      </c>
      <c r="I1134" s="9">
        <f t="shared" si="266"/>
        <v>106156.3</v>
      </c>
    </row>
    <row r="1135" spans="1:9" ht="31.5">
      <c r="A1135" s="122" t="s">
        <v>678</v>
      </c>
      <c r="B1135" s="123"/>
      <c r="C1135" s="123" t="s">
        <v>103</v>
      </c>
      <c r="D1135" s="123" t="s">
        <v>156</v>
      </c>
      <c r="E1135" s="31" t="s">
        <v>585</v>
      </c>
      <c r="F1135" s="31"/>
      <c r="G1135" s="9">
        <f>SUM(G1136)+G1154</f>
        <v>40737.4</v>
      </c>
      <c r="H1135" s="9">
        <f t="shared" ref="H1135:I1135" si="267">SUM(H1136)+H1154</f>
        <v>40835.700000000004</v>
      </c>
      <c r="I1135" s="9">
        <f t="shared" si="267"/>
        <v>40855.300000000003</v>
      </c>
    </row>
    <row r="1136" spans="1:9">
      <c r="A1136" s="122" t="s">
        <v>28</v>
      </c>
      <c r="B1136" s="4"/>
      <c r="C1136" s="4" t="s">
        <v>103</v>
      </c>
      <c r="D1136" s="4" t="s">
        <v>156</v>
      </c>
      <c r="E1136" s="6" t="s">
        <v>586</v>
      </c>
      <c r="F1136" s="22"/>
      <c r="G1136" s="7">
        <f>G1146+G1140+G1143+G1137+G1148+G1152</f>
        <v>30093.300000000003</v>
      </c>
      <c r="H1136" s="7">
        <f t="shared" ref="H1136:I1136" si="268">H1146+H1140+H1143+H1137+H1148+H1152</f>
        <v>30183.300000000003</v>
      </c>
      <c r="I1136" s="7">
        <f t="shared" si="268"/>
        <v>30183.300000000003</v>
      </c>
    </row>
    <row r="1137" spans="1:9">
      <c r="A1137" s="33" t="s">
        <v>835</v>
      </c>
      <c r="B1137" s="4"/>
      <c r="C1137" s="4" t="s">
        <v>103</v>
      </c>
      <c r="D1137" s="123" t="s">
        <v>156</v>
      </c>
      <c r="E1137" s="4" t="s">
        <v>628</v>
      </c>
      <c r="F1137" s="123"/>
      <c r="G1137" s="9">
        <f>SUM(G1138:G1139)</f>
        <v>2877.3</v>
      </c>
      <c r="H1137" s="9">
        <f>SUM(H1138:H1139)</f>
        <v>2877.3</v>
      </c>
      <c r="I1137" s="9">
        <f>SUM(I1138:I1139)</f>
        <v>2877.3</v>
      </c>
    </row>
    <row r="1138" spans="1:9" ht="31.5">
      <c r="A1138" s="122" t="s">
        <v>44</v>
      </c>
      <c r="B1138" s="123"/>
      <c r="C1138" s="123" t="s">
        <v>103</v>
      </c>
      <c r="D1138" s="123" t="s">
        <v>156</v>
      </c>
      <c r="E1138" s="4" t="s">
        <v>628</v>
      </c>
      <c r="F1138" s="123" t="s">
        <v>81</v>
      </c>
      <c r="G1138" s="73">
        <f>6000-3122.7</f>
        <v>2877.3</v>
      </c>
      <c r="H1138" s="73">
        <f>6000-3122.7</f>
        <v>2877.3</v>
      </c>
      <c r="I1138" s="73">
        <f>6000-3122.7</f>
        <v>2877.3</v>
      </c>
    </row>
    <row r="1139" spans="1:9" ht="31.5" hidden="1">
      <c r="A1139" s="122" t="s">
        <v>208</v>
      </c>
      <c r="B1139" s="123"/>
      <c r="C1139" s="4" t="s">
        <v>103</v>
      </c>
      <c r="D1139" s="123" t="s">
        <v>156</v>
      </c>
      <c r="E1139" s="4" t="s">
        <v>628</v>
      </c>
      <c r="F1139" s="123" t="s">
        <v>112</v>
      </c>
      <c r="G1139" s="9"/>
      <c r="H1139" s="9"/>
      <c r="I1139" s="9"/>
    </row>
    <row r="1140" spans="1:9">
      <c r="A1140" s="122" t="s">
        <v>294</v>
      </c>
      <c r="B1140" s="4"/>
      <c r="C1140" s="4" t="s">
        <v>103</v>
      </c>
      <c r="D1140" s="4" t="s">
        <v>156</v>
      </c>
      <c r="E1140" s="6" t="s">
        <v>587</v>
      </c>
      <c r="F1140" s="22"/>
      <c r="G1140" s="7">
        <f>SUM(G1141:G1142)</f>
        <v>90</v>
      </c>
      <c r="H1140" s="7">
        <f t="shared" ref="H1140:I1140" si="269">SUM(H1141:H1142)</f>
        <v>0</v>
      </c>
      <c r="I1140" s="7">
        <f t="shared" si="269"/>
        <v>0</v>
      </c>
    </row>
    <row r="1141" spans="1:9" ht="31.5">
      <c r="A1141" s="122" t="s">
        <v>44</v>
      </c>
      <c r="B1141" s="4"/>
      <c r="C1141" s="4" t="s">
        <v>103</v>
      </c>
      <c r="D1141" s="4" t="s">
        <v>156</v>
      </c>
      <c r="E1141" s="6" t="s">
        <v>587</v>
      </c>
      <c r="F1141" s="22">
        <v>200</v>
      </c>
      <c r="G1141" s="7">
        <v>90</v>
      </c>
      <c r="H1141" s="7"/>
      <c r="I1141" s="7"/>
    </row>
    <row r="1142" spans="1:9" hidden="1">
      <c r="A1142" s="122" t="s">
        <v>35</v>
      </c>
      <c r="B1142" s="4"/>
      <c r="C1142" s="4" t="s">
        <v>103</v>
      </c>
      <c r="D1142" s="4" t="s">
        <v>156</v>
      </c>
      <c r="E1142" s="6" t="s">
        <v>587</v>
      </c>
      <c r="F1142" s="22">
        <v>300</v>
      </c>
      <c r="G1142" s="7"/>
      <c r="H1142" s="7"/>
      <c r="I1142" s="7"/>
    </row>
    <row r="1143" spans="1:9">
      <c r="A1143" s="122" t="s">
        <v>301</v>
      </c>
      <c r="B1143" s="4"/>
      <c r="C1143" s="4" t="s">
        <v>103</v>
      </c>
      <c r="D1143" s="4" t="s">
        <v>156</v>
      </c>
      <c r="E1143" s="6" t="s">
        <v>599</v>
      </c>
      <c r="F1143" s="22"/>
      <c r="G1143" s="7">
        <f>SUM(G1144:G1145)</f>
        <v>1320</v>
      </c>
      <c r="H1143" s="7">
        <f t="shared" ref="H1143:I1143" si="270">SUM(H1144:H1145)</f>
        <v>1500</v>
      </c>
      <c r="I1143" s="7">
        <f t="shared" si="270"/>
        <v>1500</v>
      </c>
    </row>
    <row r="1144" spans="1:9" ht="31.5">
      <c r="A1144" s="122" t="s">
        <v>44</v>
      </c>
      <c r="B1144" s="4"/>
      <c r="C1144" s="4" t="s">
        <v>103</v>
      </c>
      <c r="D1144" s="4" t="s">
        <v>156</v>
      </c>
      <c r="E1144" s="6" t="s">
        <v>599</v>
      </c>
      <c r="F1144" s="22">
        <v>200</v>
      </c>
      <c r="G1144" s="7">
        <v>1224.7</v>
      </c>
      <c r="H1144" s="7">
        <v>1500</v>
      </c>
      <c r="I1144" s="7">
        <v>1500</v>
      </c>
    </row>
    <row r="1145" spans="1:9">
      <c r="A1145" s="122" t="s">
        <v>35</v>
      </c>
      <c r="B1145" s="4"/>
      <c r="C1145" s="4" t="s">
        <v>103</v>
      </c>
      <c r="D1145" s="4" t="s">
        <v>156</v>
      </c>
      <c r="E1145" s="6" t="s">
        <v>599</v>
      </c>
      <c r="F1145" s="22">
        <v>300</v>
      </c>
      <c r="G1145" s="7">
        <v>95.3</v>
      </c>
      <c r="H1145" s="7"/>
      <c r="I1145" s="7"/>
    </row>
    <row r="1146" spans="1:9" hidden="1">
      <c r="A1146" s="53" t="s">
        <v>479</v>
      </c>
      <c r="B1146" s="123"/>
      <c r="C1146" s="123" t="s">
        <v>103</v>
      </c>
      <c r="D1146" s="123" t="s">
        <v>156</v>
      </c>
      <c r="E1146" s="54" t="s">
        <v>747</v>
      </c>
      <c r="F1146" s="123"/>
      <c r="G1146" s="9">
        <f>SUM(G1147)</f>
        <v>0</v>
      </c>
      <c r="H1146" s="9">
        <f t="shared" ref="H1146:I1146" si="271">SUM(H1147)</f>
        <v>0</v>
      </c>
      <c r="I1146" s="9">
        <f t="shared" si="271"/>
        <v>0</v>
      </c>
    </row>
    <row r="1147" spans="1:9" ht="31.5" hidden="1">
      <c r="A1147" s="122" t="s">
        <v>44</v>
      </c>
      <c r="B1147" s="123"/>
      <c r="C1147" s="123" t="s">
        <v>103</v>
      </c>
      <c r="D1147" s="123" t="s">
        <v>156</v>
      </c>
      <c r="E1147" s="54" t="s">
        <v>747</v>
      </c>
      <c r="F1147" s="123" t="s">
        <v>81</v>
      </c>
      <c r="G1147" s="9"/>
      <c r="H1147" s="9"/>
      <c r="I1147" s="9"/>
    </row>
    <row r="1148" spans="1:9">
      <c r="A1148" s="122" t="s">
        <v>391</v>
      </c>
      <c r="B1148" s="4"/>
      <c r="C1148" s="4" t="s">
        <v>103</v>
      </c>
      <c r="D1148" s="123" t="s">
        <v>156</v>
      </c>
      <c r="E1148" s="4" t="s">
        <v>629</v>
      </c>
      <c r="F1148" s="4"/>
      <c r="G1148" s="7">
        <f>SUM(G1149)+G1150+G1151</f>
        <v>24767.000000000004</v>
      </c>
      <c r="H1148" s="7">
        <f>SUM(H1149)+H1150+H1151</f>
        <v>24767.000000000004</v>
      </c>
      <c r="I1148" s="7">
        <f>SUM(I1149)+I1150+I1151</f>
        <v>24767.000000000004</v>
      </c>
    </row>
    <row r="1149" spans="1:9" ht="31.5">
      <c r="A1149" s="122" t="s">
        <v>44</v>
      </c>
      <c r="B1149" s="4"/>
      <c r="C1149" s="4" t="s">
        <v>103</v>
      </c>
      <c r="D1149" s="123" t="s">
        <v>156</v>
      </c>
      <c r="E1149" s="4" t="s">
        <v>629</v>
      </c>
      <c r="F1149" s="123" t="s">
        <v>81</v>
      </c>
      <c r="G1149" s="73">
        <v>24767.000000000004</v>
      </c>
      <c r="H1149" s="73">
        <v>24767.000000000004</v>
      </c>
      <c r="I1149" s="73">
        <v>24767.000000000004</v>
      </c>
    </row>
    <row r="1150" spans="1:9" ht="31.5" hidden="1">
      <c r="A1150" s="122" t="s">
        <v>208</v>
      </c>
      <c r="B1150" s="4"/>
      <c r="C1150" s="4" t="s">
        <v>103</v>
      </c>
      <c r="D1150" s="123" t="s">
        <v>156</v>
      </c>
      <c r="E1150" s="4" t="s">
        <v>629</v>
      </c>
      <c r="F1150" s="123" t="s">
        <v>112</v>
      </c>
      <c r="G1150" s="7"/>
      <c r="H1150" s="7"/>
      <c r="I1150" s="7"/>
    </row>
    <row r="1151" spans="1:9" hidden="1">
      <c r="A1151" s="122" t="s">
        <v>19</v>
      </c>
      <c r="B1151" s="4"/>
      <c r="C1151" s="4" t="s">
        <v>103</v>
      </c>
      <c r="D1151" s="123" t="s">
        <v>156</v>
      </c>
      <c r="E1151" s="4" t="s">
        <v>629</v>
      </c>
      <c r="F1151" s="123" t="s">
        <v>86</v>
      </c>
      <c r="G1151" s="7"/>
      <c r="H1151" s="7"/>
      <c r="I1151" s="7"/>
    </row>
    <row r="1152" spans="1:9" ht="31.5">
      <c r="A1152" s="122" t="s">
        <v>802</v>
      </c>
      <c r="B1152" s="4"/>
      <c r="C1152" s="4" t="s">
        <v>103</v>
      </c>
      <c r="D1152" s="123" t="s">
        <v>156</v>
      </c>
      <c r="E1152" s="4" t="s">
        <v>803</v>
      </c>
      <c r="F1152" s="123"/>
      <c r="G1152" s="7">
        <f>SUM(G1153)</f>
        <v>1039</v>
      </c>
      <c r="H1152" s="7">
        <f>SUM(H1153)</f>
        <v>1039</v>
      </c>
      <c r="I1152" s="7">
        <f>SUM(I1153)</f>
        <v>1039</v>
      </c>
    </row>
    <row r="1153" spans="1:9">
      <c r="A1153" s="122" t="s">
        <v>19</v>
      </c>
      <c r="B1153" s="4"/>
      <c r="C1153" s="4" t="s">
        <v>103</v>
      </c>
      <c r="D1153" s="123" t="s">
        <v>156</v>
      </c>
      <c r="E1153" s="4" t="s">
        <v>803</v>
      </c>
      <c r="F1153" s="123" t="s">
        <v>86</v>
      </c>
      <c r="G1153" s="7">
        <v>1039</v>
      </c>
      <c r="H1153" s="7">
        <v>1039</v>
      </c>
      <c r="I1153" s="7">
        <v>1039</v>
      </c>
    </row>
    <row r="1154" spans="1:9" ht="31.5">
      <c r="A1154" s="53" t="s">
        <v>37</v>
      </c>
      <c r="B1154" s="49"/>
      <c r="C1154" s="49" t="s">
        <v>103</v>
      </c>
      <c r="D1154" s="49" t="s">
        <v>156</v>
      </c>
      <c r="E1154" s="54" t="s">
        <v>592</v>
      </c>
      <c r="F1154" s="49"/>
      <c r="G1154" s="51">
        <f>G1155+G1158</f>
        <v>10644.1</v>
      </c>
      <c r="H1154" s="51">
        <f>H1155+H1158</f>
        <v>10652.4</v>
      </c>
      <c r="I1154" s="51">
        <f>I1155+I1158</f>
        <v>10672</v>
      </c>
    </row>
    <row r="1155" spans="1:9" ht="63">
      <c r="A1155" s="122" t="s">
        <v>354</v>
      </c>
      <c r="B1155" s="4"/>
      <c r="C1155" s="4" t="s">
        <v>103</v>
      </c>
      <c r="D1155" s="4" t="s">
        <v>156</v>
      </c>
      <c r="E1155" s="6" t="s">
        <v>619</v>
      </c>
      <c r="F1155" s="4"/>
      <c r="G1155" s="9">
        <f>G1156+G1157</f>
        <v>4800.2</v>
      </c>
      <c r="H1155" s="9">
        <f>H1156+H1157</f>
        <v>4814.0999999999995</v>
      </c>
      <c r="I1155" s="9">
        <f>I1156+I1157</f>
        <v>4828.7</v>
      </c>
    </row>
    <row r="1156" spans="1:9" ht="47.25">
      <c r="A1156" s="122" t="s">
        <v>43</v>
      </c>
      <c r="B1156" s="4"/>
      <c r="C1156" s="4" t="s">
        <v>103</v>
      </c>
      <c r="D1156" s="4" t="s">
        <v>156</v>
      </c>
      <c r="E1156" s="6" t="s">
        <v>619</v>
      </c>
      <c r="F1156" s="4" t="s">
        <v>79</v>
      </c>
      <c r="G1156" s="9">
        <v>4482.8999999999996</v>
      </c>
      <c r="H1156" s="9">
        <v>4482.8999999999996</v>
      </c>
      <c r="I1156" s="9">
        <v>4482.8999999999996</v>
      </c>
    </row>
    <row r="1157" spans="1:9" ht="31.5">
      <c r="A1157" s="122" t="s">
        <v>44</v>
      </c>
      <c r="B1157" s="4"/>
      <c r="C1157" s="4" t="s">
        <v>103</v>
      </c>
      <c r="D1157" s="4" t="s">
        <v>156</v>
      </c>
      <c r="E1157" s="6" t="s">
        <v>619</v>
      </c>
      <c r="F1157" s="4" t="s">
        <v>81</v>
      </c>
      <c r="G1157" s="9">
        <v>317.3</v>
      </c>
      <c r="H1157" s="9">
        <v>331.2</v>
      </c>
      <c r="I1157" s="9">
        <v>345.8</v>
      </c>
    </row>
    <row r="1158" spans="1:9">
      <c r="A1158" s="53" t="s">
        <v>479</v>
      </c>
      <c r="B1158" s="49"/>
      <c r="C1158" s="49" t="s">
        <v>103</v>
      </c>
      <c r="D1158" s="49" t="s">
        <v>156</v>
      </c>
      <c r="E1158" s="54" t="s">
        <v>627</v>
      </c>
      <c r="F1158" s="49"/>
      <c r="G1158" s="51">
        <f>G1159+G1160</f>
        <v>5843.9000000000005</v>
      </c>
      <c r="H1158" s="51">
        <f>H1159+H1160</f>
        <v>5838.3</v>
      </c>
      <c r="I1158" s="51">
        <f>I1159+I1160</f>
        <v>5843.3</v>
      </c>
    </row>
    <row r="1159" spans="1:9" ht="47.25">
      <c r="A1159" s="53" t="s">
        <v>43</v>
      </c>
      <c r="B1159" s="49"/>
      <c r="C1159" s="49" t="s">
        <v>103</v>
      </c>
      <c r="D1159" s="49" t="s">
        <v>156</v>
      </c>
      <c r="E1159" s="54" t="s">
        <v>627</v>
      </c>
      <c r="F1159" s="49" t="s">
        <v>79</v>
      </c>
      <c r="G1159" s="51">
        <v>5713.3</v>
      </c>
      <c r="H1159" s="51">
        <v>5713.3</v>
      </c>
      <c r="I1159" s="51">
        <v>5713.3</v>
      </c>
    </row>
    <row r="1160" spans="1:9" ht="31.5">
      <c r="A1160" s="32" t="s">
        <v>44</v>
      </c>
      <c r="B1160" s="49"/>
      <c r="C1160" s="49" t="s">
        <v>103</v>
      </c>
      <c r="D1160" s="49" t="s">
        <v>156</v>
      </c>
      <c r="E1160" s="54" t="s">
        <v>627</v>
      </c>
      <c r="F1160" s="49" t="s">
        <v>81</v>
      </c>
      <c r="G1160" s="51">
        <v>130.6</v>
      </c>
      <c r="H1160" s="51">
        <v>125</v>
      </c>
      <c r="I1160" s="51">
        <v>130</v>
      </c>
    </row>
    <row r="1161" spans="1:9" ht="47.25" hidden="1">
      <c r="A1161" s="122" t="s">
        <v>532</v>
      </c>
      <c r="B1161" s="4"/>
      <c r="C1161" s="4" t="s">
        <v>103</v>
      </c>
      <c r="D1161" s="4" t="s">
        <v>156</v>
      </c>
      <c r="E1161" s="31" t="s">
        <v>299</v>
      </c>
      <c r="F1161" s="22"/>
      <c r="G1161" s="7">
        <f t="shared" ref="G1161:I1162" si="272">SUM(G1162)</f>
        <v>0</v>
      </c>
      <c r="H1161" s="7">
        <f t="shared" si="272"/>
        <v>0</v>
      </c>
      <c r="I1161" s="7">
        <f t="shared" si="272"/>
        <v>0</v>
      </c>
    </row>
    <row r="1162" spans="1:9" hidden="1">
      <c r="A1162" s="122" t="s">
        <v>28</v>
      </c>
      <c r="B1162" s="4"/>
      <c r="C1162" s="4" t="s">
        <v>103</v>
      </c>
      <c r="D1162" s="4" t="s">
        <v>156</v>
      </c>
      <c r="E1162" s="31" t="s">
        <v>300</v>
      </c>
      <c r="F1162" s="22"/>
      <c r="G1162" s="7">
        <f t="shared" si="272"/>
        <v>0</v>
      </c>
      <c r="H1162" s="7">
        <f t="shared" si="272"/>
        <v>0</v>
      </c>
      <c r="I1162" s="7">
        <f t="shared" si="272"/>
        <v>0</v>
      </c>
    </row>
    <row r="1163" spans="1:9" ht="31.5" hidden="1">
      <c r="A1163" s="122" t="s">
        <v>44</v>
      </c>
      <c r="B1163" s="4"/>
      <c r="C1163" s="4" t="s">
        <v>103</v>
      </c>
      <c r="D1163" s="4" t="s">
        <v>156</v>
      </c>
      <c r="E1163" s="31" t="s">
        <v>300</v>
      </c>
      <c r="F1163" s="22">
        <v>200</v>
      </c>
      <c r="G1163" s="7"/>
      <c r="H1163" s="7"/>
      <c r="I1163" s="7"/>
    </row>
    <row r="1164" spans="1:9" ht="47.25">
      <c r="A1164" s="122" t="s">
        <v>866</v>
      </c>
      <c r="B1164" s="4"/>
      <c r="C1164" s="4" t="s">
        <v>103</v>
      </c>
      <c r="D1164" s="4" t="s">
        <v>156</v>
      </c>
      <c r="E1164" s="48" t="s">
        <v>313</v>
      </c>
      <c r="F1164" s="4"/>
      <c r="G1164" s="7">
        <f>SUM(G1165+G1168+G1171+G1173)+G1181+G1176</f>
        <v>65460.6</v>
      </c>
      <c r="H1164" s="7">
        <f t="shared" ref="H1164:I1164" si="273">SUM(H1165+H1168+H1171+H1173)+H1181+H1176</f>
        <v>64982.7</v>
      </c>
      <c r="I1164" s="7">
        <f t="shared" si="273"/>
        <v>65301</v>
      </c>
    </row>
    <row r="1165" spans="1:9">
      <c r="A1165" s="32" t="s">
        <v>70</v>
      </c>
      <c r="B1165" s="49"/>
      <c r="C1165" s="49" t="s">
        <v>103</v>
      </c>
      <c r="D1165" s="49" t="s">
        <v>156</v>
      </c>
      <c r="E1165" s="55" t="s">
        <v>427</v>
      </c>
      <c r="F1165" s="49"/>
      <c r="G1165" s="51">
        <f>+G1166+G1167</f>
        <v>17603</v>
      </c>
      <c r="H1165" s="51">
        <f>+H1166+H1167</f>
        <v>17537.599999999999</v>
      </c>
      <c r="I1165" s="51">
        <f>+I1166+I1167</f>
        <v>17537.599999999999</v>
      </c>
    </row>
    <row r="1166" spans="1:9" ht="47.25">
      <c r="A1166" s="32" t="s">
        <v>43</v>
      </c>
      <c r="B1166" s="49"/>
      <c r="C1166" s="49" t="s">
        <v>103</v>
      </c>
      <c r="D1166" s="49" t="s">
        <v>156</v>
      </c>
      <c r="E1166" s="55" t="s">
        <v>427</v>
      </c>
      <c r="F1166" s="49" t="s">
        <v>79</v>
      </c>
      <c r="G1166" s="7">
        <v>17602.5</v>
      </c>
      <c r="H1166" s="7">
        <v>17537.099999999999</v>
      </c>
      <c r="I1166" s="7">
        <v>17537.099999999999</v>
      </c>
    </row>
    <row r="1167" spans="1:9" ht="31.5">
      <c r="A1167" s="32" t="s">
        <v>44</v>
      </c>
      <c r="B1167" s="49"/>
      <c r="C1167" s="49" t="s">
        <v>103</v>
      </c>
      <c r="D1167" s="49" t="s">
        <v>156</v>
      </c>
      <c r="E1167" s="55" t="s">
        <v>427</v>
      </c>
      <c r="F1167" s="49" t="s">
        <v>81</v>
      </c>
      <c r="G1167" s="7">
        <v>0.5</v>
      </c>
      <c r="H1167" s="7">
        <v>0.5</v>
      </c>
      <c r="I1167" s="7">
        <v>0.5</v>
      </c>
    </row>
    <row r="1168" spans="1:9">
      <c r="A1168" s="32" t="s">
        <v>85</v>
      </c>
      <c r="B1168" s="49"/>
      <c r="C1168" s="49" t="s">
        <v>103</v>
      </c>
      <c r="D1168" s="49" t="s">
        <v>156</v>
      </c>
      <c r="E1168" s="55" t="s">
        <v>630</v>
      </c>
      <c r="F1168" s="49"/>
      <c r="G1168" s="7">
        <f>SUM(G1169+G1170)</f>
        <v>421.5</v>
      </c>
      <c r="H1168" s="7">
        <f>SUM(H1169+H1170)</f>
        <v>421.5</v>
      </c>
      <c r="I1168" s="7">
        <f>SUM(I1169+I1170)</f>
        <v>421.5</v>
      </c>
    </row>
    <row r="1169" spans="1:9" ht="31.5">
      <c r="A1169" s="32" t="s">
        <v>44</v>
      </c>
      <c r="B1169" s="49"/>
      <c r="C1169" s="49" t="s">
        <v>103</v>
      </c>
      <c r="D1169" s="49" t="s">
        <v>156</v>
      </c>
      <c r="E1169" s="55" t="s">
        <v>630</v>
      </c>
      <c r="F1169" s="49" t="s">
        <v>81</v>
      </c>
      <c r="G1169" s="7">
        <v>420</v>
      </c>
      <c r="H1169" s="7">
        <v>420</v>
      </c>
      <c r="I1169" s="7">
        <v>420</v>
      </c>
    </row>
    <row r="1170" spans="1:9">
      <c r="A1170" s="122" t="s">
        <v>19</v>
      </c>
      <c r="B1170" s="49"/>
      <c r="C1170" s="49" t="s">
        <v>103</v>
      </c>
      <c r="D1170" s="49" t="s">
        <v>156</v>
      </c>
      <c r="E1170" s="55" t="s">
        <v>630</v>
      </c>
      <c r="F1170" s="49" t="s">
        <v>86</v>
      </c>
      <c r="G1170" s="7">
        <v>1.5</v>
      </c>
      <c r="H1170" s="7">
        <v>1.5</v>
      </c>
      <c r="I1170" s="7">
        <v>1.5</v>
      </c>
    </row>
    <row r="1171" spans="1:9" ht="31.5">
      <c r="A1171" s="32" t="s">
        <v>87</v>
      </c>
      <c r="B1171" s="49"/>
      <c r="C1171" s="49" t="s">
        <v>103</v>
      </c>
      <c r="D1171" s="49" t="s">
        <v>156</v>
      </c>
      <c r="E1171" s="55" t="s">
        <v>491</v>
      </c>
      <c r="F1171" s="49"/>
      <c r="G1171" s="51">
        <f>SUM(G1172)</f>
        <v>1180</v>
      </c>
      <c r="H1171" s="51">
        <f>SUM(H1172)</f>
        <v>1062.0999999999999</v>
      </c>
      <c r="I1171" s="51">
        <f>SUM(I1172)</f>
        <v>1125.5</v>
      </c>
    </row>
    <row r="1172" spans="1:9" ht="31.5">
      <c r="A1172" s="32" t="s">
        <v>44</v>
      </c>
      <c r="B1172" s="49"/>
      <c r="C1172" s="49" t="s">
        <v>103</v>
      </c>
      <c r="D1172" s="49" t="s">
        <v>156</v>
      </c>
      <c r="E1172" s="55" t="s">
        <v>491</v>
      </c>
      <c r="F1172" s="49" t="s">
        <v>81</v>
      </c>
      <c r="G1172" s="7">
        <v>1180</v>
      </c>
      <c r="H1172" s="7">
        <v>1062.0999999999999</v>
      </c>
      <c r="I1172" s="7">
        <v>1125.5</v>
      </c>
    </row>
    <row r="1173" spans="1:9" ht="31.5">
      <c r="A1173" s="32" t="s">
        <v>432</v>
      </c>
      <c r="B1173" s="49"/>
      <c r="C1173" s="49" t="s">
        <v>103</v>
      </c>
      <c r="D1173" s="49" t="s">
        <v>156</v>
      </c>
      <c r="E1173" s="55" t="s">
        <v>433</v>
      </c>
      <c r="F1173" s="49"/>
      <c r="G1173" s="51">
        <f>SUM(G1174:G1175)</f>
        <v>377.1</v>
      </c>
      <c r="H1173" s="51">
        <f>SUM(H1174:H1175)</f>
        <v>249.1</v>
      </c>
      <c r="I1173" s="51">
        <f>SUM(I1174:I1175)</f>
        <v>374</v>
      </c>
    </row>
    <row r="1174" spans="1:9" ht="31.5">
      <c r="A1174" s="32" t="s">
        <v>44</v>
      </c>
      <c r="B1174" s="49"/>
      <c r="C1174" s="49" t="s">
        <v>103</v>
      </c>
      <c r="D1174" s="49" t="s">
        <v>156</v>
      </c>
      <c r="E1174" s="55" t="s">
        <v>433</v>
      </c>
      <c r="F1174" s="49" t="s">
        <v>81</v>
      </c>
      <c r="G1174" s="7">
        <v>323</v>
      </c>
      <c r="H1174" s="7">
        <v>195</v>
      </c>
      <c r="I1174" s="7">
        <v>319.89999999999998</v>
      </c>
    </row>
    <row r="1175" spans="1:9">
      <c r="A1175" s="122" t="s">
        <v>19</v>
      </c>
      <c r="B1175" s="49"/>
      <c r="C1175" s="49" t="s">
        <v>103</v>
      </c>
      <c r="D1175" s="49" t="s">
        <v>156</v>
      </c>
      <c r="E1175" s="55" t="s">
        <v>433</v>
      </c>
      <c r="F1175" s="49" t="s">
        <v>86</v>
      </c>
      <c r="G1175" s="7">
        <v>54.1</v>
      </c>
      <c r="H1175" s="7">
        <v>54.1</v>
      </c>
      <c r="I1175" s="7">
        <v>54.1</v>
      </c>
    </row>
    <row r="1176" spans="1:9">
      <c r="A1176" s="122" t="s">
        <v>28</v>
      </c>
      <c r="B1176" s="4"/>
      <c r="C1176" s="4" t="s">
        <v>103</v>
      </c>
      <c r="D1176" s="4" t="s">
        <v>156</v>
      </c>
      <c r="E1176" s="22" t="s">
        <v>631</v>
      </c>
      <c r="F1176" s="22"/>
      <c r="G1176" s="7">
        <f>SUM(G1179)+G1177</f>
        <v>0</v>
      </c>
      <c r="H1176" s="7">
        <f t="shared" ref="H1176:I1176" si="274">SUM(H1179)+H1177</f>
        <v>0</v>
      </c>
      <c r="I1176" s="7">
        <f t="shared" si="274"/>
        <v>0</v>
      </c>
    </row>
    <row r="1177" spans="1:9" ht="31.5" hidden="1">
      <c r="A1177" s="32" t="s">
        <v>432</v>
      </c>
      <c r="B1177" s="4"/>
      <c r="C1177" s="4" t="s">
        <v>103</v>
      </c>
      <c r="D1177" s="4" t="s">
        <v>156</v>
      </c>
      <c r="E1177" s="22" t="s">
        <v>748</v>
      </c>
      <c r="F1177" s="22"/>
      <c r="G1177" s="7">
        <f>SUM(G1178)</f>
        <v>0</v>
      </c>
      <c r="H1177" s="7">
        <f t="shared" ref="H1177:I1177" si="275">SUM(H1178)</f>
        <v>0</v>
      </c>
      <c r="I1177" s="7">
        <f t="shared" si="275"/>
        <v>0</v>
      </c>
    </row>
    <row r="1178" spans="1:9" ht="31.5" hidden="1">
      <c r="A1178" s="32" t="s">
        <v>44</v>
      </c>
      <c r="B1178" s="4"/>
      <c r="C1178" s="4" t="s">
        <v>103</v>
      </c>
      <c r="D1178" s="4" t="s">
        <v>156</v>
      </c>
      <c r="E1178" s="22" t="s">
        <v>748</v>
      </c>
      <c r="F1178" s="22">
        <v>200</v>
      </c>
      <c r="G1178" s="7"/>
      <c r="H1178" s="7"/>
      <c r="I1178" s="7"/>
    </row>
    <row r="1179" spans="1:9" hidden="1">
      <c r="A1179" s="33" t="s">
        <v>867</v>
      </c>
      <c r="B1179" s="4"/>
      <c r="C1179" s="4" t="s">
        <v>103</v>
      </c>
      <c r="D1179" s="123" t="s">
        <v>156</v>
      </c>
      <c r="E1179" s="4" t="s">
        <v>601</v>
      </c>
      <c r="F1179" s="123"/>
      <c r="G1179" s="7">
        <f>G1180</f>
        <v>0</v>
      </c>
      <c r="H1179" s="7">
        <f>H1180</f>
        <v>0</v>
      </c>
      <c r="I1179" s="7">
        <f>I1180</f>
        <v>0</v>
      </c>
    </row>
    <row r="1180" spans="1:9" ht="31.5" hidden="1">
      <c r="A1180" s="122" t="s">
        <v>44</v>
      </c>
      <c r="B1180" s="123"/>
      <c r="C1180" s="123" t="s">
        <v>103</v>
      </c>
      <c r="D1180" s="123" t="s">
        <v>156</v>
      </c>
      <c r="E1180" s="4" t="s">
        <v>601</v>
      </c>
      <c r="F1180" s="123" t="s">
        <v>81</v>
      </c>
      <c r="G1180" s="7"/>
      <c r="H1180" s="7"/>
      <c r="I1180" s="7"/>
    </row>
    <row r="1181" spans="1:9" ht="31.5">
      <c r="A1181" s="122" t="s">
        <v>37</v>
      </c>
      <c r="B1181" s="4"/>
      <c r="C1181" s="4" t="s">
        <v>103</v>
      </c>
      <c r="D1181" s="4" t="s">
        <v>156</v>
      </c>
      <c r="E1181" s="22" t="s">
        <v>314</v>
      </c>
      <c r="F1181" s="4"/>
      <c r="G1181" s="7">
        <f>SUM(G1182)</f>
        <v>45879</v>
      </c>
      <c r="H1181" s="7">
        <f>SUM(H1182)</f>
        <v>45712.4</v>
      </c>
      <c r="I1181" s="7">
        <f>SUM(I1182)</f>
        <v>45842.400000000001</v>
      </c>
    </row>
    <row r="1182" spans="1:9">
      <c r="A1182" s="33" t="s">
        <v>867</v>
      </c>
      <c r="B1182" s="4"/>
      <c r="C1182" s="4" t="s">
        <v>103</v>
      </c>
      <c r="D1182" s="4" t="s">
        <v>156</v>
      </c>
      <c r="E1182" s="22" t="s">
        <v>315</v>
      </c>
      <c r="F1182" s="4"/>
      <c r="G1182" s="7">
        <f>G1183+G1184+G1186+G1185</f>
        <v>45879</v>
      </c>
      <c r="H1182" s="7">
        <f t="shared" ref="H1182:I1182" si="276">H1183+H1184+H1186+H1185</f>
        <v>45712.4</v>
      </c>
      <c r="I1182" s="7">
        <f t="shared" si="276"/>
        <v>45842.400000000001</v>
      </c>
    </row>
    <row r="1183" spans="1:9" ht="47.25">
      <c r="A1183" s="2" t="s">
        <v>43</v>
      </c>
      <c r="B1183" s="4"/>
      <c r="C1183" s="4" t="s">
        <v>103</v>
      </c>
      <c r="D1183" s="4" t="s">
        <v>156</v>
      </c>
      <c r="E1183" s="22" t="s">
        <v>315</v>
      </c>
      <c r="F1183" s="4" t="s">
        <v>79</v>
      </c>
      <c r="G1183" s="7">
        <v>41210.5</v>
      </c>
      <c r="H1183" s="7">
        <v>41210.5</v>
      </c>
      <c r="I1183" s="7">
        <v>41210.5</v>
      </c>
    </row>
    <row r="1184" spans="1:9" ht="31.5">
      <c r="A1184" s="122" t="s">
        <v>44</v>
      </c>
      <c r="B1184" s="4"/>
      <c r="C1184" s="4" t="s">
        <v>103</v>
      </c>
      <c r="D1184" s="4" t="s">
        <v>156</v>
      </c>
      <c r="E1184" s="22" t="s">
        <v>315</v>
      </c>
      <c r="F1184" s="4" t="s">
        <v>81</v>
      </c>
      <c r="G1184" s="7">
        <v>4541.3999999999996</v>
      </c>
      <c r="H1184" s="7">
        <v>4374.8</v>
      </c>
      <c r="I1184" s="7">
        <v>4504.8</v>
      </c>
    </row>
    <row r="1185" spans="1:9" hidden="1">
      <c r="A1185" s="122" t="s">
        <v>35</v>
      </c>
      <c r="B1185" s="4"/>
      <c r="C1185" s="4" t="s">
        <v>103</v>
      </c>
      <c r="D1185" s="4" t="s">
        <v>156</v>
      </c>
      <c r="E1185" s="22" t="s">
        <v>315</v>
      </c>
      <c r="F1185" s="4" t="s">
        <v>89</v>
      </c>
      <c r="G1185" s="7"/>
      <c r="H1185" s="7"/>
      <c r="I1185" s="7"/>
    </row>
    <row r="1186" spans="1:9">
      <c r="A1186" s="122" t="s">
        <v>19</v>
      </c>
      <c r="B1186" s="4"/>
      <c r="C1186" s="4" t="s">
        <v>103</v>
      </c>
      <c r="D1186" s="4" t="s">
        <v>156</v>
      </c>
      <c r="E1186" s="22" t="s">
        <v>315</v>
      </c>
      <c r="F1186" s="4" t="s">
        <v>86</v>
      </c>
      <c r="G1186" s="7">
        <v>127.1</v>
      </c>
      <c r="H1186" s="7">
        <v>127.1</v>
      </c>
      <c r="I1186" s="7">
        <v>127.1</v>
      </c>
    </row>
    <row r="1187" spans="1:9" ht="31.5">
      <c r="A1187" s="122" t="s">
        <v>865</v>
      </c>
      <c r="B1187" s="4"/>
      <c r="C1187" s="4" t="s">
        <v>103</v>
      </c>
      <c r="D1187" s="4" t="s">
        <v>156</v>
      </c>
      <c r="E1187" s="31" t="s">
        <v>745</v>
      </c>
      <c r="F1187" s="4"/>
      <c r="G1187" s="7">
        <f t="shared" ref="G1187:I1188" si="277">G1188</f>
        <v>70</v>
      </c>
      <c r="H1187" s="7">
        <f t="shared" si="277"/>
        <v>70</v>
      </c>
      <c r="I1187" s="7">
        <f t="shared" si="277"/>
        <v>70</v>
      </c>
    </row>
    <row r="1188" spans="1:9">
      <c r="A1188" s="122" t="s">
        <v>28</v>
      </c>
      <c r="B1188" s="4"/>
      <c r="C1188" s="4" t="s">
        <v>103</v>
      </c>
      <c r="D1188" s="4" t="s">
        <v>156</v>
      </c>
      <c r="E1188" s="31" t="s">
        <v>746</v>
      </c>
      <c r="F1188" s="4"/>
      <c r="G1188" s="7">
        <f t="shared" si="277"/>
        <v>70</v>
      </c>
      <c r="H1188" s="7">
        <f t="shared" si="277"/>
        <v>70</v>
      </c>
      <c r="I1188" s="7">
        <f t="shared" si="277"/>
        <v>70</v>
      </c>
    </row>
    <row r="1189" spans="1:9" ht="31.5">
      <c r="A1189" s="122" t="s">
        <v>44</v>
      </c>
      <c r="B1189" s="4"/>
      <c r="C1189" s="4" t="s">
        <v>103</v>
      </c>
      <c r="D1189" s="4" t="s">
        <v>156</v>
      </c>
      <c r="E1189" s="31" t="s">
        <v>746</v>
      </c>
      <c r="F1189" s="4" t="s">
        <v>81</v>
      </c>
      <c r="G1189" s="73">
        <v>70</v>
      </c>
      <c r="H1189" s="73">
        <v>70</v>
      </c>
      <c r="I1189" s="73">
        <v>70</v>
      </c>
    </row>
    <row r="1190" spans="1:9">
      <c r="A1190" s="122" t="s">
        <v>23</v>
      </c>
      <c r="B1190" s="4"/>
      <c r="C1190" s="4" t="s">
        <v>24</v>
      </c>
      <c r="D1190" s="4" t="s">
        <v>25</v>
      </c>
      <c r="E1190" s="6"/>
      <c r="F1190" s="4"/>
      <c r="G1190" s="7">
        <f>SUM(G1191)</f>
        <v>71837.899999999994</v>
      </c>
      <c r="H1190" s="7">
        <f t="shared" ref="H1190:I1190" si="278">SUM(H1191)</f>
        <v>71837.899999999994</v>
      </c>
      <c r="I1190" s="7">
        <f t="shared" si="278"/>
        <v>71837.899999999994</v>
      </c>
    </row>
    <row r="1191" spans="1:9">
      <c r="A1191" s="122" t="s">
        <v>168</v>
      </c>
      <c r="B1191" s="31"/>
      <c r="C1191" s="4" t="s">
        <v>24</v>
      </c>
      <c r="D1191" s="4" t="s">
        <v>10</v>
      </c>
      <c r="E1191" s="48"/>
      <c r="F1191" s="31"/>
      <c r="G1191" s="9">
        <f>SUM(G1192+G1198+G1202)</f>
        <v>71837.899999999994</v>
      </c>
      <c r="H1191" s="9">
        <f t="shared" ref="H1191:I1191" si="279">SUM(H1192+H1198+H1202)</f>
        <v>71837.899999999994</v>
      </c>
      <c r="I1191" s="9">
        <f t="shared" si="279"/>
        <v>71837.899999999994</v>
      </c>
    </row>
    <row r="1192" spans="1:9" ht="31.5">
      <c r="A1192" s="122" t="s">
        <v>430</v>
      </c>
      <c r="B1192" s="4"/>
      <c r="C1192" s="4" t="s">
        <v>24</v>
      </c>
      <c r="D1192" s="4" t="s">
        <v>10</v>
      </c>
      <c r="E1192" s="48" t="s">
        <v>190</v>
      </c>
      <c r="F1192" s="4"/>
      <c r="G1192" s="9">
        <f>G1193</f>
        <v>36368.199999999997</v>
      </c>
      <c r="H1192" s="9">
        <f>H1193</f>
        <v>36368.199999999997</v>
      </c>
      <c r="I1192" s="9">
        <f>I1193</f>
        <v>36368.199999999997</v>
      </c>
    </row>
    <row r="1193" spans="1:9" ht="31.5">
      <c r="A1193" s="122" t="s">
        <v>662</v>
      </c>
      <c r="B1193" s="4"/>
      <c r="C1193" s="4" t="s">
        <v>24</v>
      </c>
      <c r="D1193" s="4" t="s">
        <v>10</v>
      </c>
      <c r="E1193" s="48" t="s">
        <v>660</v>
      </c>
      <c r="F1193" s="4"/>
      <c r="G1193" s="9">
        <f>G1194+G1196</f>
        <v>36368.199999999997</v>
      </c>
      <c r="H1193" s="9">
        <f>H1194+H1196</f>
        <v>36368.199999999997</v>
      </c>
      <c r="I1193" s="9">
        <f>I1194+I1196</f>
        <v>36368.199999999997</v>
      </c>
    </row>
    <row r="1194" spans="1:9" ht="63">
      <c r="A1194" s="122" t="s">
        <v>1005</v>
      </c>
      <c r="B1194" s="4"/>
      <c r="C1194" s="4" t="s">
        <v>24</v>
      </c>
      <c r="D1194" s="4" t="s">
        <v>10</v>
      </c>
      <c r="E1194" s="48" t="s">
        <v>661</v>
      </c>
      <c r="F1194" s="4"/>
      <c r="G1194" s="9">
        <f>G1195</f>
        <v>33081</v>
      </c>
      <c r="H1194" s="9">
        <f>H1195</f>
        <v>33081</v>
      </c>
      <c r="I1194" s="9">
        <f>I1195</f>
        <v>33081</v>
      </c>
    </row>
    <row r="1195" spans="1:9">
      <c r="A1195" s="122" t="s">
        <v>35</v>
      </c>
      <c r="B1195" s="4"/>
      <c r="C1195" s="4" t="s">
        <v>24</v>
      </c>
      <c r="D1195" s="4" t="s">
        <v>10</v>
      </c>
      <c r="E1195" s="48" t="s">
        <v>661</v>
      </c>
      <c r="F1195" s="4" t="s">
        <v>89</v>
      </c>
      <c r="G1195" s="9">
        <v>33081</v>
      </c>
      <c r="H1195" s="9">
        <v>33081</v>
      </c>
      <c r="I1195" s="9">
        <v>33081</v>
      </c>
    </row>
    <row r="1196" spans="1:9" ht="94.5">
      <c r="A1196" s="122" t="s">
        <v>999</v>
      </c>
      <c r="B1196" s="4"/>
      <c r="C1196" s="4" t="s">
        <v>24</v>
      </c>
      <c r="D1196" s="4" t="s">
        <v>10</v>
      </c>
      <c r="E1196" s="48" t="s">
        <v>1000</v>
      </c>
      <c r="F1196" s="4"/>
      <c r="G1196" s="9">
        <v>3287.2</v>
      </c>
      <c r="H1196" s="9">
        <v>3287.2</v>
      </c>
      <c r="I1196" s="9">
        <v>3287.2</v>
      </c>
    </row>
    <row r="1197" spans="1:9">
      <c r="A1197" s="122" t="s">
        <v>35</v>
      </c>
      <c r="B1197" s="4"/>
      <c r="C1197" s="4" t="s">
        <v>24</v>
      </c>
      <c r="D1197" s="4" t="s">
        <v>10</v>
      </c>
      <c r="E1197" s="48" t="s">
        <v>1000</v>
      </c>
      <c r="F1197" s="4" t="s">
        <v>89</v>
      </c>
      <c r="G1197" s="9">
        <v>3287.2</v>
      </c>
      <c r="H1197" s="9">
        <v>3287.2</v>
      </c>
      <c r="I1197" s="9">
        <v>3287.2</v>
      </c>
    </row>
    <row r="1198" spans="1:9" ht="31.5">
      <c r="A1198" s="122" t="s">
        <v>936</v>
      </c>
      <c r="B1198" s="4"/>
      <c r="C1198" s="4" t="s">
        <v>24</v>
      </c>
      <c r="D1198" s="4" t="s">
        <v>10</v>
      </c>
      <c r="E1198" s="6" t="s">
        <v>350</v>
      </c>
      <c r="F1198" s="4"/>
      <c r="G1198" s="9">
        <f>SUM(G1199)</f>
        <v>28059.1</v>
      </c>
      <c r="H1198" s="9">
        <f t="shared" ref="H1198:I1199" si="280">SUM(H1199)</f>
        <v>28059.1</v>
      </c>
      <c r="I1198" s="9">
        <f t="shared" si="280"/>
        <v>28059.1</v>
      </c>
    </row>
    <row r="1199" spans="1:9">
      <c r="A1199" s="122" t="s">
        <v>665</v>
      </c>
      <c r="B1199" s="4"/>
      <c r="C1199" s="4" t="s">
        <v>24</v>
      </c>
      <c r="D1199" s="4" t="s">
        <v>10</v>
      </c>
      <c r="E1199" s="6" t="s">
        <v>663</v>
      </c>
      <c r="F1199" s="4"/>
      <c r="G1199" s="9">
        <f>SUM(G1200)</f>
        <v>28059.1</v>
      </c>
      <c r="H1199" s="9">
        <f t="shared" si="280"/>
        <v>28059.1</v>
      </c>
      <c r="I1199" s="9">
        <f t="shared" si="280"/>
        <v>28059.1</v>
      </c>
    </row>
    <row r="1200" spans="1:9" ht="63">
      <c r="A1200" s="122" t="s">
        <v>356</v>
      </c>
      <c r="B1200" s="4"/>
      <c r="C1200" s="4" t="s">
        <v>24</v>
      </c>
      <c r="D1200" s="4" t="s">
        <v>10</v>
      </c>
      <c r="E1200" s="48" t="s">
        <v>664</v>
      </c>
      <c r="F1200" s="4"/>
      <c r="G1200" s="9">
        <f t="shared" ref="G1200:I1200" si="281">G1201</f>
        <v>28059.1</v>
      </c>
      <c r="H1200" s="9">
        <f t="shared" si="281"/>
        <v>28059.1</v>
      </c>
      <c r="I1200" s="9">
        <f t="shared" si="281"/>
        <v>28059.1</v>
      </c>
    </row>
    <row r="1201" spans="1:9">
      <c r="A1201" s="122" t="s">
        <v>35</v>
      </c>
      <c r="B1201" s="123"/>
      <c r="C1201" s="4" t="s">
        <v>24</v>
      </c>
      <c r="D1201" s="4" t="s">
        <v>10</v>
      </c>
      <c r="E1201" s="48" t="s">
        <v>664</v>
      </c>
      <c r="F1201" s="4">
        <v>300</v>
      </c>
      <c r="G1201" s="9">
        <v>28059.1</v>
      </c>
      <c r="H1201" s="9">
        <v>28059.1</v>
      </c>
      <c r="I1201" s="9">
        <v>28059.1</v>
      </c>
    </row>
    <row r="1202" spans="1:9" ht="31.5">
      <c r="A1202" s="122" t="s">
        <v>530</v>
      </c>
      <c r="B1202" s="31"/>
      <c r="C1202" s="4" t="s">
        <v>24</v>
      </c>
      <c r="D1202" s="4" t="s">
        <v>10</v>
      </c>
      <c r="E1202" s="31" t="s">
        <v>291</v>
      </c>
      <c r="F1202" s="31"/>
      <c r="G1202" s="9">
        <f>SUM(G1203)</f>
        <v>7410.6</v>
      </c>
      <c r="H1202" s="9">
        <f t="shared" ref="H1202:I1202" si="282">SUM(H1203)</f>
        <v>7410.6</v>
      </c>
      <c r="I1202" s="9">
        <f t="shared" si="282"/>
        <v>7410.6</v>
      </c>
    </row>
    <row r="1203" spans="1:9" ht="31.5">
      <c r="A1203" s="122" t="s">
        <v>678</v>
      </c>
      <c r="B1203" s="31"/>
      <c r="C1203" s="4" t="s">
        <v>24</v>
      </c>
      <c r="D1203" s="4" t="s">
        <v>10</v>
      </c>
      <c r="E1203" s="31" t="s">
        <v>585</v>
      </c>
      <c r="F1203" s="31"/>
      <c r="G1203" s="9">
        <f>SUM(G1204+G1210)</f>
        <v>7410.6</v>
      </c>
      <c r="H1203" s="9">
        <f t="shared" ref="H1203:I1203" si="283">SUM(H1204+H1210)</f>
        <v>7410.6</v>
      </c>
      <c r="I1203" s="9">
        <f t="shared" si="283"/>
        <v>7410.6</v>
      </c>
    </row>
    <row r="1204" spans="1:9">
      <c r="A1204" s="122" t="s">
        <v>28</v>
      </c>
      <c r="B1204" s="31"/>
      <c r="C1204" s="4" t="s">
        <v>24</v>
      </c>
      <c r="D1204" s="4" t="s">
        <v>10</v>
      </c>
      <c r="E1204" s="31" t="s">
        <v>586</v>
      </c>
      <c r="F1204" s="31"/>
      <c r="G1204" s="9">
        <f>SUM(G1208)+G1205</f>
        <v>7034.2000000000007</v>
      </c>
      <c r="H1204" s="9">
        <f t="shared" ref="H1204:I1204" si="284">SUM(H1208)+H1205</f>
        <v>7034.2000000000007</v>
      </c>
      <c r="I1204" s="9">
        <f t="shared" si="284"/>
        <v>7034.2000000000007</v>
      </c>
    </row>
    <row r="1205" spans="1:9" ht="31.5">
      <c r="A1205" s="122" t="s">
        <v>937</v>
      </c>
      <c r="B1205" s="31"/>
      <c r="C1205" s="4" t="s">
        <v>24</v>
      </c>
      <c r="D1205" s="4" t="s">
        <v>10</v>
      </c>
      <c r="E1205" s="31" t="s">
        <v>609</v>
      </c>
      <c r="F1205" s="31"/>
      <c r="G1205" s="9">
        <f>G1206+G1207</f>
        <v>837.6</v>
      </c>
      <c r="H1205" s="9">
        <f>H1206+H1207</f>
        <v>837.6</v>
      </c>
      <c r="I1205" s="9">
        <f>I1206+I1207</f>
        <v>837.6</v>
      </c>
    </row>
    <row r="1206" spans="1:9">
      <c r="A1206" s="122" t="s">
        <v>35</v>
      </c>
      <c r="B1206" s="31"/>
      <c r="C1206" s="4" t="s">
        <v>24</v>
      </c>
      <c r="D1206" s="4" t="s">
        <v>10</v>
      </c>
      <c r="E1206" s="31" t="s">
        <v>609</v>
      </c>
      <c r="F1206" s="31">
        <v>300</v>
      </c>
      <c r="G1206" s="9">
        <v>463.5</v>
      </c>
      <c r="H1206" s="9">
        <v>463.5</v>
      </c>
      <c r="I1206" s="9">
        <v>463.5</v>
      </c>
    </row>
    <row r="1207" spans="1:9" ht="31.5">
      <c r="A1207" s="122" t="s">
        <v>208</v>
      </c>
      <c r="B1207" s="31"/>
      <c r="C1207" s="4" t="s">
        <v>24</v>
      </c>
      <c r="D1207" s="4" t="s">
        <v>10</v>
      </c>
      <c r="E1207" s="31" t="s">
        <v>609</v>
      </c>
      <c r="F1207" s="31">
        <v>600</v>
      </c>
      <c r="G1207" s="9">
        <v>374.1</v>
      </c>
      <c r="H1207" s="9">
        <v>374.1</v>
      </c>
      <c r="I1207" s="9">
        <v>374.1</v>
      </c>
    </row>
    <row r="1208" spans="1:9" ht="78.75">
      <c r="A1208" s="122" t="s">
        <v>836</v>
      </c>
      <c r="B1208" s="4"/>
      <c r="C1208" s="4" t="s">
        <v>24</v>
      </c>
      <c r="D1208" s="4" t="s">
        <v>10</v>
      </c>
      <c r="E1208" s="31" t="s">
        <v>673</v>
      </c>
      <c r="F1208" s="4"/>
      <c r="G1208" s="7">
        <f t="shared" ref="G1208:I1208" si="285">G1209</f>
        <v>6196.6</v>
      </c>
      <c r="H1208" s="7">
        <f t="shared" si="285"/>
        <v>6196.6</v>
      </c>
      <c r="I1208" s="7">
        <f t="shared" si="285"/>
        <v>6196.6</v>
      </c>
    </row>
    <row r="1209" spans="1:9">
      <c r="A1209" s="122" t="s">
        <v>35</v>
      </c>
      <c r="B1209" s="4"/>
      <c r="C1209" s="4" t="s">
        <v>24</v>
      </c>
      <c r="D1209" s="4" t="s">
        <v>10</v>
      </c>
      <c r="E1209" s="31" t="s">
        <v>673</v>
      </c>
      <c r="F1209" s="4" t="s">
        <v>89</v>
      </c>
      <c r="G1209" s="7">
        <v>6196.6</v>
      </c>
      <c r="H1209" s="7">
        <v>6196.6</v>
      </c>
      <c r="I1209" s="7">
        <v>6196.6</v>
      </c>
    </row>
    <row r="1210" spans="1:9" ht="31.5">
      <c r="A1210" s="122" t="s">
        <v>37</v>
      </c>
      <c r="B1210" s="4"/>
      <c r="C1210" s="4" t="s">
        <v>24</v>
      </c>
      <c r="D1210" s="4" t="s">
        <v>10</v>
      </c>
      <c r="E1210" s="31" t="s">
        <v>592</v>
      </c>
      <c r="F1210" s="4"/>
      <c r="G1210" s="7">
        <f>SUM(G1211)</f>
        <v>376.4</v>
      </c>
      <c r="H1210" s="7">
        <f t="shared" ref="H1210:I1211" si="286">SUM(H1211)</f>
        <v>376.4</v>
      </c>
      <c r="I1210" s="7">
        <f t="shared" si="286"/>
        <v>376.4</v>
      </c>
    </row>
    <row r="1211" spans="1:9" ht="78.75">
      <c r="A1211" s="122" t="s">
        <v>352</v>
      </c>
      <c r="B1211" s="4"/>
      <c r="C1211" s="4" t="s">
        <v>24</v>
      </c>
      <c r="D1211" s="4" t="s">
        <v>10</v>
      </c>
      <c r="E1211" s="31" t="s">
        <v>612</v>
      </c>
      <c r="F1211" s="4"/>
      <c r="G1211" s="7">
        <f>SUM(G1212)</f>
        <v>376.4</v>
      </c>
      <c r="H1211" s="7">
        <f t="shared" si="286"/>
        <v>376.4</v>
      </c>
      <c r="I1211" s="7">
        <f t="shared" si="286"/>
        <v>376.4</v>
      </c>
    </row>
    <row r="1212" spans="1:9">
      <c r="A1212" s="122" t="s">
        <v>35</v>
      </c>
      <c r="B1212" s="4"/>
      <c r="C1212" s="4" t="s">
        <v>24</v>
      </c>
      <c r="D1212" s="4" t="s">
        <v>10</v>
      </c>
      <c r="E1212" s="31" t="s">
        <v>612</v>
      </c>
      <c r="F1212" s="4" t="s">
        <v>89</v>
      </c>
      <c r="G1212" s="7">
        <v>376.4</v>
      </c>
      <c r="H1212" s="7">
        <v>376.4</v>
      </c>
      <c r="I1212" s="7">
        <v>376.4</v>
      </c>
    </row>
    <row r="1213" spans="1:9" hidden="1">
      <c r="A1213" s="122" t="s">
        <v>67</v>
      </c>
      <c r="B1213" s="40"/>
      <c r="C1213" s="123" t="s">
        <v>24</v>
      </c>
      <c r="D1213" s="123" t="s">
        <v>68</v>
      </c>
      <c r="E1213" s="123"/>
      <c r="F1213" s="31"/>
      <c r="G1213" s="9">
        <f t="shared" ref="G1213:I1214" si="287">G1214</f>
        <v>0</v>
      </c>
      <c r="H1213" s="9">
        <f t="shared" si="287"/>
        <v>0</v>
      </c>
      <c r="I1213" s="9">
        <f t="shared" si="287"/>
        <v>0</v>
      </c>
    </row>
    <row r="1214" spans="1:9" ht="31.5" hidden="1">
      <c r="A1214" s="122" t="s">
        <v>938</v>
      </c>
      <c r="B1214" s="40"/>
      <c r="C1214" s="123" t="s">
        <v>24</v>
      </c>
      <c r="D1214" s="123" t="s">
        <v>68</v>
      </c>
      <c r="E1214" s="31" t="s">
        <v>13</v>
      </c>
      <c r="F1214" s="31"/>
      <c r="G1214" s="9">
        <f t="shared" si="287"/>
        <v>0</v>
      </c>
      <c r="H1214" s="9">
        <f t="shared" si="287"/>
        <v>0</v>
      </c>
      <c r="I1214" s="9">
        <f t="shared" si="287"/>
        <v>0</v>
      </c>
    </row>
    <row r="1215" spans="1:9" hidden="1">
      <c r="A1215" s="122" t="s">
        <v>74</v>
      </c>
      <c r="B1215" s="40"/>
      <c r="C1215" s="123" t="s">
        <v>24</v>
      </c>
      <c r="D1215" s="123" t="s">
        <v>68</v>
      </c>
      <c r="E1215" s="31" t="s">
        <v>58</v>
      </c>
      <c r="F1215" s="31"/>
      <c r="G1215" s="9">
        <f>SUM(G1217)</f>
        <v>0</v>
      </c>
      <c r="H1215" s="9">
        <f>SUM(H1217)</f>
        <v>0</v>
      </c>
      <c r="I1215" s="9">
        <f>SUM(I1217)</f>
        <v>0</v>
      </c>
    </row>
    <row r="1216" spans="1:9" hidden="1">
      <c r="A1216" s="122" t="s">
        <v>28</v>
      </c>
      <c r="B1216" s="40"/>
      <c r="C1216" s="123" t="s">
        <v>24</v>
      </c>
      <c r="D1216" s="123" t="s">
        <v>68</v>
      </c>
      <c r="E1216" s="31" t="s">
        <v>373</v>
      </c>
      <c r="F1216" s="31"/>
      <c r="G1216" s="9">
        <f t="shared" ref="G1216:I1217" si="288">G1217</f>
        <v>0</v>
      </c>
      <c r="H1216" s="9">
        <f t="shared" si="288"/>
        <v>0</v>
      </c>
      <c r="I1216" s="9">
        <f t="shared" si="288"/>
        <v>0</v>
      </c>
    </row>
    <row r="1217" spans="1:9" hidden="1">
      <c r="A1217" s="122" t="s">
        <v>30</v>
      </c>
      <c r="B1217" s="40"/>
      <c r="C1217" s="123" t="s">
        <v>24</v>
      </c>
      <c r="D1217" s="123" t="s">
        <v>68</v>
      </c>
      <c r="E1217" s="31" t="s">
        <v>374</v>
      </c>
      <c r="F1217" s="31"/>
      <c r="G1217" s="9">
        <f t="shared" si="288"/>
        <v>0</v>
      </c>
      <c r="H1217" s="9">
        <f t="shared" si="288"/>
        <v>0</v>
      </c>
      <c r="I1217" s="9">
        <f t="shared" si="288"/>
        <v>0</v>
      </c>
    </row>
    <row r="1218" spans="1:9" ht="31.5" hidden="1">
      <c r="A1218" s="122" t="s">
        <v>111</v>
      </c>
      <c r="B1218" s="40"/>
      <c r="C1218" s="123" t="s">
        <v>24</v>
      </c>
      <c r="D1218" s="123" t="s">
        <v>68</v>
      </c>
      <c r="E1218" s="31" t="s">
        <v>374</v>
      </c>
      <c r="F1218" s="31">
        <v>600</v>
      </c>
      <c r="G1218" s="9"/>
      <c r="H1218" s="9"/>
      <c r="I1218" s="9"/>
    </row>
    <row r="1219" spans="1:9">
      <c r="A1219" s="122" t="s">
        <v>231</v>
      </c>
      <c r="B1219" s="40"/>
      <c r="C1219" s="123" t="s">
        <v>154</v>
      </c>
      <c r="D1219" s="123"/>
      <c r="E1219" s="31"/>
      <c r="F1219" s="31"/>
      <c r="G1219" s="9">
        <f t="shared" ref="G1219:I1224" si="289">SUM(G1220)</f>
        <v>2967.8</v>
      </c>
      <c r="H1219" s="9">
        <f t="shared" si="289"/>
        <v>2967.8</v>
      </c>
      <c r="I1219" s="9">
        <f t="shared" si="289"/>
        <v>2967.8</v>
      </c>
    </row>
    <row r="1220" spans="1:9">
      <c r="A1220" s="122" t="s">
        <v>172</v>
      </c>
      <c r="B1220" s="40"/>
      <c r="C1220" s="123" t="s">
        <v>154</v>
      </c>
      <c r="D1220" s="123" t="s">
        <v>153</v>
      </c>
      <c r="E1220" s="31"/>
      <c r="F1220" s="31"/>
      <c r="G1220" s="9">
        <f t="shared" si="289"/>
        <v>2967.8</v>
      </c>
      <c r="H1220" s="9">
        <f t="shared" si="289"/>
        <v>2967.8</v>
      </c>
      <c r="I1220" s="9">
        <f t="shared" si="289"/>
        <v>2967.8</v>
      </c>
    </row>
    <row r="1221" spans="1:9" ht="31.5">
      <c r="A1221" s="122" t="s">
        <v>530</v>
      </c>
      <c r="B1221" s="40"/>
      <c r="C1221" s="123" t="s">
        <v>154</v>
      </c>
      <c r="D1221" s="123" t="s">
        <v>153</v>
      </c>
      <c r="E1221" s="31" t="s">
        <v>291</v>
      </c>
      <c r="F1221" s="31"/>
      <c r="G1221" s="9">
        <f t="shared" si="289"/>
        <v>2967.8</v>
      </c>
      <c r="H1221" s="9">
        <f t="shared" si="289"/>
        <v>2967.8</v>
      </c>
      <c r="I1221" s="9">
        <f t="shared" si="289"/>
        <v>2967.8</v>
      </c>
    </row>
    <row r="1222" spans="1:9" ht="47.25">
      <c r="A1222" s="122" t="s">
        <v>866</v>
      </c>
      <c r="B1222" s="40"/>
      <c r="C1222" s="123" t="s">
        <v>154</v>
      </c>
      <c r="D1222" s="123" t="s">
        <v>153</v>
      </c>
      <c r="E1222" s="31" t="s">
        <v>313</v>
      </c>
      <c r="F1222" s="31"/>
      <c r="G1222" s="9">
        <f t="shared" si="289"/>
        <v>2967.8</v>
      </c>
      <c r="H1222" s="9">
        <f t="shared" si="289"/>
        <v>2967.8</v>
      </c>
      <c r="I1222" s="9">
        <f t="shared" si="289"/>
        <v>2967.8</v>
      </c>
    </row>
    <row r="1223" spans="1:9" ht="31.5">
      <c r="A1223" s="122" t="s">
        <v>37</v>
      </c>
      <c r="B1223" s="40"/>
      <c r="C1223" s="123" t="s">
        <v>154</v>
      </c>
      <c r="D1223" s="123" t="s">
        <v>153</v>
      </c>
      <c r="E1223" s="31" t="s">
        <v>314</v>
      </c>
      <c r="F1223" s="31"/>
      <c r="G1223" s="9">
        <f t="shared" si="289"/>
        <v>2967.8</v>
      </c>
      <c r="H1223" s="9">
        <f t="shared" si="289"/>
        <v>2967.8</v>
      </c>
      <c r="I1223" s="9">
        <f t="shared" si="289"/>
        <v>2967.8</v>
      </c>
    </row>
    <row r="1224" spans="1:9">
      <c r="A1224" s="122" t="s">
        <v>867</v>
      </c>
      <c r="B1224" s="40"/>
      <c r="C1224" s="123" t="s">
        <v>154</v>
      </c>
      <c r="D1224" s="123" t="s">
        <v>153</v>
      </c>
      <c r="E1224" s="31" t="s">
        <v>315</v>
      </c>
      <c r="F1224" s="31"/>
      <c r="G1224" s="9">
        <f t="shared" si="289"/>
        <v>2967.8</v>
      </c>
      <c r="H1224" s="9">
        <f t="shared" si="289"/>
        <v>2967.8</v>
      </c>
      <c r="I1224" s="9">
        <f t="shared" si="289"/>
        <v>2967.8</v>
      </c>
    </row>
    <row r="1225" spans="1:9" ht="47.25">
      <c r="A1225" s="2" t="s">
        <v>43</v>
      </c>
      <c r="B1225" s="40"/>
      <c r="C1225" s="123" t="s">
        <v>154</v>
      </c>
      <c r="D1225" s="123" t="s">
        <v>153</v>
      </c>
      <c r="E1225" s="31" t="s">
        <v>315</v>
      </c>
      <c r="F1225" s="31">
        <v>100</v>
      </c>
      <c r="G1225" s="9">
        <v>2967.8</v>
      </c>
      <c r="H1225" s="9">
        <v>2967.8</v>
      </c>
      <c r="I1225" s="9">
        <v>2967.8</v>
      </c>
    </row>
    <row r="1226" spans="1:9">
      <c r="A1226" s="93" t="s">
        <v>939</v>
      </c>
      <c r="B1226" s="24" t="s">
        <v>101</v>
      </c>
      <c r="C1226" s="24"/>
      <c r="D1226" s="24"/>
      <c r="E1226" s="24"/>
      <c r="F1226" s="24"/>
      <c r="G1226" s="26">
        <f>G1227+G1271</f>
        <v>342351.9</v>
      </c>
      <c r="H1226" s="26">
        <f>H1227+H1271</f>
        <v>319749.40000000002</v>
      </c>
      <c r="I1226" s="26">
        <f>I1227+I1271</f>
        <v>332187.49999999994</v>
      </c>
    </row>
    <row r="1227" spans="1:9">
      <c r="A1227" s="122" t="s">
        <v>102</v>
      </c>
      <c r="B1227" s="4"/>
      <c r="C1227" s="4" t="s">
        <v>103</v>
      </c>
      <c r="D1227" s="4"/>
      <c r="E1227" s="4"/>
      <c r="F1227" s="4"/>
      <c r="G1227" s="7">
        <f>G1228+G1263+G1258</f>
        <v>113589.6</v>
      </c>
      <c r="H1227" s="7">
        <f>H1228+H1263+H1258</f>
        <v>109352.5</v>
      </c>
      <c r="I1227" s="7">
        <f>I1228+I1263+I1258</f>
        <v>113759.7</v>
      </c>
    </row>
    <row r="1228" spans="1:9">
      <c r="A1228" s="122" t="s">
        <v>104</v>
      </c>
      <c r="B1228" s="4"/>
      <c r="C1228" s="4" t="s">
        <v>103</v>
      </c>
      <c r="D1228" s="4" t="s">
        <v>46</v>
      </c>
      <c r="E1228" s="4"/>
      <c r="F1228" s="4"/>
      <c r="G1228" s="7">
        <f>SUM(G1229)</f>
        <v>113589.6</v>
      </c>
      <c r="H1228" s="7">
        <f>SUM(H1229)</f>
        <v>109352.5</v>
      </c>
      <c r="I1228" s="7">
        <f>SUM(I1229)</f>
        <v>113759.7</v>
      </c>
    </row>
    <row r="1229" spans="1:9">
      <c r="A1229" s="122" t="s">
        <v>534</v>
      </c>
      <c r="B1229" s="4"/>
      <c r="C1229" s="4" t="s">
        <v>103</v>
      </c>
      <c r="D1229" s="4" t="s">
        <v>46</v>
      </c>
      <c r="E1229" s="4" t="s">
        <v>105</v>
      </c>
      <c r="F1229" s="4"/>
      <c r="G1229" s="7">
        <f>SUM(G1230)+G1238+G1234</f>
        <v>113589.6</v>
      </c>
      <c r="H1229" s="7">
        <f>SUM(H1230)+H1238+H1234</f>
        <v>109352.5</v>
      </c>
      <c r="I1229" s="7">
        <f>SUM(I1230)+I1238+I1234</f>
        <v>113759.7</v>
      </c>
    </row>
    <row r="1230" spans="1:9">
      <c r="A1230" s="122" t="s">
        <v>106</v>
      </c>
      <c r="B1230" s="4"/>
      <c r="C1230" s="4" t="s">
        <v>103</v>
      </c>
      <c r="D1230" s="4" t="s">
        <v>46</v>
      </c>
      <c r="E1230" s="4" t="s">
        <v>107</v>
      </c>
      <c r="F1230" s="4"/>
      <c r="G1230" s="7">
        <f t="shared" ref="G1230:I1232" si="290">G1231</f>
        <v>109352.5</v>
      </c>
      <c r="H1230" s="7">
        <f t="shared" si="290"/>
        <v>109352.5</v>
      </c>
      <c r="I1230" s="7">
        <f t="shared" si="290"/>
        <v>109352.5</v>
      </c>
    </row>
    <row r="1231" spans="1:9" ht="47.25">
      <c r="A1231" s="122" t="s">
        <v>22</v>
      </c>
      <c r="B1231" s="4"/>
      <c r="C1231" s="4" t="s">
        <v>103</v>
      </c>
      <c r="D1231" s="4" t="s">
        <v>46</v>
      </c>
      <c r="E1231" s="4" t="s">
        <v>108</v>
      </c>
      <c r="F1231" s="4"/>
      <c r="G1231" s="7">
        <f>G1232</f>
        <v>109352.5</v>
      </c>
      <c r="H1231" s="7">
        <f>H1232</f>
        <v>109352.5</v>
      </c>
      <c r="I1231" s="7">
        <f>I1232</f>
        <v>109352.5</v>
      </c>
    </row>
    <row r="1232" spans="1:9">
      <c r="A1232" s="122" t="s">
        <v>109</v>
      </c>
      <c r="B1232" s="4"/>
      <c r="C1232" s="4" t="s">
        <v>103</v>
      </c>
      <c r="D1232" s="4" t="s">
        <v>46</v>
      </c>
      <c r="E1232" s="4" t="s">
        <v>110</v>
      </c>
      <c r="F1232" s="4"/>
      <c r="G1232" s="7">
        <f t="shared" si="290"/>
        <v>109352.5</v>
      </c>
      <c r="H1232" s="7">
        <f t="shared" si="290"/>
        <v>109352.5</v>
      </c>
      <c r="I1232" s="7">
        <f t="shared" si="290"/>
        <v>109352.5</v>
      </c>
    </row>
    <row r="1233" spans="1:9" ht="31.5">
      <c r="A1233" s="122" t="s">
        <v>111</v>
      </c>
      <c r="B1233" s="4"/>
      <c r="C1233" s="4" t="s">
        <v>103</v>
      </c>
      <c r="D1233" s="4" t="s">
        <v>46</v>
      </c>
      <c r="E1233" s="4" t="s">
        <v>110</v>
      </c>
      <c r="F1233" s="4" t="s">
        <v>112</v>
      </c>
      <c r="G1233" s="7">
        <v>109352.5</v>
      </c>
      <c r="H1233" s="7">
        <v>109352.5</v>
      </c>
      <c r="I1233" s="7">
        <v>109352.5</v>
      </c>
    </row>
    <row r="1234" spans="1:9">
      <c r="A1234" s="122" t="s">
        <v>139</v>
      </c>
      <c r="B1234" s="4"/>
      <c r="C1234" s="4" t="s">
        <v>103</v>
      </c>
      <c r="D1234" s="4" t="s">
        <v>46</v>
      </c>
      <c r="E1234" s="4" t="s">
        <v>140</v>
      </c>
      <c r="F1234" s="4"/>
      <c r="G1234" s="7">
        <f>SUM(G1235)</f>
        <v>200</v>
      </c>
      <c r="H1234" s="7">
        <f t="shared" ref="H1234:I1236" si="291">SUM(H1235)</f>
        <v>0</v>
      </c>
      <c r="I1234" s="7">
        <f t="shared" si="291"/>
        <v>0</v>
      </c>
    </row>
    <row r="1235" spans="1:9">
      <c r="A1235" s="122" t="s">
        <v>28</v>
      </c>
      <c r="B1235" s="4"/>
      <c r="C1235" s="4" t="s">
        <v>103</v>
      </c>
      <c r="D1235" s="4" t="s">
        <v>46</v>
      </c>
      <c r="E1235" s="4" t="s">
        <v>364</v>
      </c>
      <c r="F1235" s="4"/>
      <c r="G1235" s="7">
        <f>SUM(G1236)</f>
        <v>200</v>
      </c>
      <c r="H1235" s="7">
        <f t="shared" si="291"/>
        <v>0</v>
      </c>
      <c r="I1235" s="7">
        <f t="shared" si="291"/>
        <v>0</v>
      </c>
    </row>
    <row r="1236" spans="1:9">
      <c r="A1236" s="122" t="s">
        <v>109</v>
      </c>
      <c r="B1236" s="4"/>
      <c r="C1236" s="4" t="s">
        <v>103</v>
      </c>
      <c r="D1236" s="4" t="s">
        <v>46</v>
      </c>
      <c r="E1236" s="4" t="s">
        <v>689</v>
      </c>
      <c r="F1236" s="4"/>
      <c r="G1236" s="7">
        <f>SUM(G1237)</f>
        <v>200</v>
      </c>
      <c r="H1236" s="7">
        <f t="shared" si="291"/>
        <v>0</v>
      </c>
      <c r="I1236" s="7">
        <f t="shared" si="291"/>
        <v>0</v>
      </c>
    </row>
    <row r="1237" spans="1:9" ht="31.5">
      <c r="A1237" s="122" t="s">
        <v>111</v>
      </c>
      <c r="B1237" s="4"/>
      <c r="C1237" s="4" t="s">
        <v>103</v>
      </c>
      <c r="D1237" s="4" t="s">
        <v>46</v>
      </c>
      <c r="E1237" s="4" t="s">
        <v>689</v>
      </c>
      <c r="F1237" s="4" t="s">
        <v>112</v>
      </c>
      <c r="G1237" s="7">
        <v>200</v>
      </c>
      <c r="H1237" s="7"/>
      <c r="I1237" s="7"/>
    </row>
    <row r="1238" spans="1:9" ht="31.5">
      <c r="A1238" s="122" t="s">
        <v>141</v>
      </c>
      <c r="B1238" s="56"/>
      <c r="C1238" s="4" t="s">
        <v>103</v>
      </c>
      <c r="D1238" s="4" t="s">
        <v>46</v>
      </c>
      <c r="E1238" s="4" t="s">
        <v>142</v>
      </c>
      <c r="F1238" s="57"/>
      <c r="G1238" s="7">
        <f>G1244+G1247+G1249+G1252+G1239+G1255</f>
        <v>4037.1</v>
      </c>
      <c r="H1238" s="7">
        <f>H1244+H1247+H1249+H1252+H1239+H1255</f>
        <v>0</v>
      </c>
      <c r="I1238" s="7">
        <f>I1244+I1247+I1249+I1252+I1239+I1255</f>
        <v>4407.2</v>
      </c>
    </row>
    <row r="1239" spans="1:9">
      <c r="A1239" s="122" t="s">
        <v>28</v>
      </c>
      <c r="B1239" s="56"/>
      <c r="C1239" s="4" t="s">
        <v>103</v>
      </c>
      <c r="D1239" s="4" t="s">
        <v>46</v>
      </c>
      <c r="E1239" s="4" t="s">
        <v>365</v>
      </c>
      <c r="F1239" s="57"/>
      <c r="G1239" s="7">
        <f>SUM(G1240)+G1242</f>
        <v>630.20000000000005</v>
      </c>
      <c r="H1239" s="7">
        <f t="shared" ref="H1239:I1239" si="292">SUM(H1240)+H1242</f>
        <v>0</v>
      </c>
      <c r="I1239" s="7">
        <f t="shared" si="292"/>
        <v>4407.2</v>
      </c>
    </row>
    <row r="1240" spans="1:9" ht="31.5">
      <c r="A1240" s="122" t="s">
        <v>958</v>
      </c>
      <c r="B1240" s="56"/>
      <c r="C1240" s="4" t="s">
        <v>103</v>
      </c>
      <c r="D1240" s="4" t="s">
        <v>46</v>
      </c>
      <c r="E1240" s="4" t="s">
        <v>959</v>
      </c>
      <c r="F1240" s="57"/>
      <c r="G1240" s="7">
        <f>SUM(G1241)</f>
        <v>630.20000000000005</v>
      </c>
      <c r="H1240" s="7">
        <f>SUM(H1241)</f>
        <v>0</v>
      </c>
      <c r="I1240" s="7">
        <f>SUM(I1241)</f>
        <v>4407.2</v>
      </c>
    </row>
    <row r="1241" spans="1:9" ht="31.5">
      <c r="A1241" s="122" t="s">
        <v>111</v>
      </c>
      <c r="B1241" s="56"/>
      <c r="C1241" s="4" t="s">
        <v>103</v>
      </c>
      <c r="D1241" s="4" t="s">
        <v>46</v>
      </c>
      <c r="E1241" s="4" t="s">
        <v>959</v>
      </c>
      <c r="F1241" s="4" t="s">
        <v>112</v>
      </c>
      <c r="G1241" s="7">
        <v>630.20000000000005</v>
      </c>
      <c r="H1241" s="7"/>
      <c r="I1241" s="7">
        <v>4407.2</v>
      </c>
    </row>
    <row r="1242" spans="1:9" ht="47.25" hidden="1">
      <c r="A1242" s="122" t="s">
        <v>814</v>
      </c>
      <c r="B1242" s="56"/>
      <c r="C1242" s="4" t="s">
        <v>103</v>
      </c>
      <c r="D1242" s="4" t="s">
        <v>46</v>
      </c>
      <c r="E1242" s="4" t="s">
        <v>815</v>
      </c>
      <c r="F1242" s="4"/>
      <c r="G1242" s="7">
        <f>SUM(G1243)</f>
        <v>0</v>
      </c>
      <c r="H1242" s="7">
        <f t="shared" ref="H1242:I1242" si="293">SUM(H1243)</f>
        <v>0</v>
      </c>
      <c r="I1242" s="7">
        <f t="shared" si="293"/>
        <v>0</v>
      </c>
    </row>
    <row r="1243" spans="1:9" ht="31.5" hidden="1">
      <c r="A1243" s="122" t="s">
        <v>111</v>
      </c>
      <c r="B1243" s="56"/>
      <c r="C1243" s="4" t="s">
        <v>103</v>
      </c>
      <c r="D1243" s="4" t="s">
        <v>46</v>
      </c>
      <c r="E1243" s="4" t="s">
        <v>815</v>
      </c>
      <c r="F1243" s="4" t="s">
        <v>112</v>
      </c>
      <c r="G1243" s="7"/>
      <c r="H1243" s="7"/>
      <c r="I1243" s="7"/>
    </row>
    <row r="1244" spans="1:9" ht="15" customHeight="1">
      <c r="A1244" s="122" t="s">
        <v>368</v>
      </c>
      <c r="B1244" s="56"/>
      <c r="C1244" s="4" t="s">
        <v>103</v>
      </c>
      <c r="D1244" s="4" t="s">
        <v>46</v>
      </c>
      <c r="E1244" s="4" t="s">
        <v>369</v>
      </c>
      <c r="F1244" s="4"/>
      <c r="G1244" s="7">
        <f>G1245</f>
        <v>904.4</v>
      </c>
      <c r="H1244" s="7">
        <f>H1245</f>
        <v>0</v>
      </c>
      <c r="I1244" s="7">
        <f>I1245</f>
        <v>0</v>
      </c>
    </row>
    <row r="1245" spans="1:9">
      <c r="A1245" s="122" t="s">
        <v>109</v>
      </c>
      <c r="B1245" s="56"/>
      <c r="C1245" s="4" t="s">
        <v>103</v>
      </c>
      <c r="D1245" s="4" t="s">
        <v>46</v>
      </c>
      <c r="E1245" s="4" t="s">
        <v>370</v>
      </c>
      <c r="F1245" s="4"/>
      <c r="G1245" s="7">
        <f t="shared" ref="G1245:I1245" si="294">G1246</f>
        <v>904.4</v>
      </c>
      <c r="H1245" s="7">
        <f t="shared" si="294"/>
        <v>0</v>
      </c>
      <c r="I1245" s="7">
        <f t="shared" si="294"/>
        <v>0</v>
      </c>
    </row>
    <row r="1246" spans="1:9" ht="31.5">
      <c r="A1246" s="122" t="s">
        <v>111</v>
      </c>
      <c r="B1246" s="56"/>
      <c r="C1246" s="4" t="s">
        <v>103</v>
      </c>
      <c r="D1246" s="4" t="s">
        <v>46</v>
      </c>
      <c r="E1246" s="4" t="s">
        <v>370</v>
      </c>
      <c r="F1246" s="4" t="s">
        <v>112</v>
      </c>
      <c r="G1246" s="7">
        <v>904.4</v>
      </c>
      <c r="H1246" s="7"/>
      <c r="I1246" s="7"/>
    </row>
    <row r="1247" spans="1:9" ht="31.5" hidden="1">
      <c r="A1247" s="122" t="s">
        <v>237</v>
      </c>
      <c r="B1247" s="56"/>
      <c r="C1247" s="4" t="s">
        <v>103</v>
      </c>
      <c r="D1247" s="4" t="s">
        <v>46</v>
      </c>
      <c r="E1247" s="4" t="s">
        <v>376</v>
      </c>
      <c r="F1247" s="4"/>
      <c r="G1247" s="7">
        <f>SUM(G1248)</f>
        <v>0</v>
      </c>
      <c r="H1247" s="7">
        <f>SUM(H1248)</f>
        <v>0</v>
      </c>
      <c r="I1247" s="7">
        <f>SUM(I1248)</f>
        <v>0</v>
      </c>
    </row>
    <row r="1248" spans="1:9" ht="31.5" hidden="1">
      <c r="A1248" s="122" t="s">
        <v>111</v>
      </c>
      <c r="B1248" s="56"/>
      <c r="C1248" s="4" t="s">
        <v>103</v>
      </c>
      <c r="D1248" s="4" t="s">
        <v>46</v>
      </c>
      <c r="E1248" s="4" t="s">
        <v>377</v>
      </c>
      <c r="F1248" s="4" t="s">
        <v>112</v>
      </c>
      <c r="G1248" s="7"/>
      <c r="H1248" s="7"/>
      <c r="I1248" s="7"/>
    </row>
    <row r="1249" spans="1:9" hidden="1">
      <c r="A1249" s="122" t="s">
        <v>297</v>
      </c>
      <c r="B1249" s="56"/>
      <c r="C1249" s="4" t="s">
        <v>103</v>
      </c>
      <c r="D1249" s="4" t="s">
        <v>46</v>
      </c>
      <c r="E1249" s="4" t="s">
        <v>371</v>
      </c>
      <c r="F1249" s="4"/>
      <c r="G1249" s="7">
        <f>SUM(G1250)</f>
        <v>0</v>
      </c>
      <c r="H1249" s="7">
        <f>SUM(H1250)</f>
        <v>0</v>
      </c>
      <c r="I1249" s="7">
        <f>SUM(I1250)</f>
        <v>0</v>
      </c>
    </row>
    <row r="1250" spans="1:9" hidden="1">
      <c r="A1250" s="122" t="s">
        <v>109</v>
      </c>
      <c r="B1250" s="56"/>
      <c r="C1250" s="4" t="s">
        <v>103</v>
      </c>
      <c r="D1250" s="4" t="s">
        <v>46</v>
      </c>
      <c r="E1250" s="4" t="s">
        <v>372</v>
      </c>
      <c r="F1250" s="4"/>
      <c r="G1250" s="7">
        <f>G1251</f>
        <v>0</v>
      </c>
      <c r="H1250" s="7">
        <f>H1251</f>
        <v>0</v>
      </c>
      <c r="I1250" s="7">
        <f>I1251</f>
        <v>0</v>
      </c>
    </row>
    <row r="1251" spans="1:9" ht="31.5" hidden="1">
      <c r="A1251" s="122" t="s">
        <v>111</v>
      </c>
      <c r="B1251" s="56"/>
      <c r="C1251" s="4" t="s">
        <v>103</v>
      </c>
      <c r="D1251" s="4" t="s">
        <v>46</v>
      </c>
      <c r="E1251" s="4" t="s">
        <v>372</v>
      </c>
      <c r="F1251" s="4" t="s">
        <v>112</v>
      </c>
      <c r="G1251" s="7"/>
      <c r="H1251" s="7"/>
      <c r="I1251" s="7"/>
    </row>
    <row r="1252" spans="1:9" hidden="1">
      <c r="A1252" s="122" t="s">
        <v>685</v>
      </c>
      <c r="B1252" s="56"/>
      <c r="C1252" s="4" t="s">
        <v>103</v>
      </c>
      <c r="D1252" s="4" t="s">
        <v>46</v>
      </c>
      <c r="E1252" s="4" t="s">
        <v>475</v>
      </c>
      <c r="F1252" s="4"/>
      <c r="G1252" s="7">
        <f t="shared" ref="G1252:I1253" si="295">G1253</f>
        <v>0</v>
      </c>
      <c r="H1252" s="7">
        <f t="shared" si="295"/>
        <v>0</v>
      </c>
      <c r="I1252" s="7">
        <f t="shared" si="295"/>
        <v>0</v>
      </c>
    </row>
    <row r="1253" spans="1:9" ht="31.5" hidden="1">
      <c r="A1253" s="122" t="s">
        <v>833</v>
      </c>
      <c r="B1253" s="56"/>
      <c r="C1253" s="4" t="s">
        <v>103</v>
      </c>
      <c r="D1253" s="4" t="s">
        <v>46</v>
      </c>
      <c r="E1253" s="4" t="s">
        <v>582</v>
      </c>
      <c r="F1253" s="4"/>
      <c r="G1253" s="7">
        <f t="shared" si="295"/>
        <v>0</v>
      </c>
      <c r="H1253" s="7">
        <f t="shared" si="295"/>
        <v>0</v>
      </c>
      <c r="I1253" s="7">
        <f t="shared" si="295"/>
        <v>0</v>
      </c>
    </row>
    <row r="1254" spans="1:9" ht="31.5" hidden="1">
      <c r="A1254" s="122" t="s">
        <v>111</v>
      </c>
      <c r="B1254" s="56"/>
      <c r="C1254" s="4" t="s">
        <v>103</v>
      </c>
      <c r="D1254" s="4" t="s">
        <v>46</v>
      </c>
      <c r="E1254" s="4" t="s">
        <v>582</v>
      </c>
      <c r="F1254" s="4" t="s">
        <v>112</v>
      </c>
      <c r="G1254" s="7"/>
      <c r="H1254" s="7"/>
      <c r="I1254" s="7"/>
    </row>
    <row r="1255" spans="1:9">
      <c r="A1255" s="122" t="s">
        <v>990</v>
      </c>
      <c r="B1255" s="4"/>
      <c r="C1255" s="4" t="s">
        <v>103</v>
      </c>
      <c r="D1255" s="4" t="s">
        <v>46</v>
      </c>
      <c r="E1255" s="4" t="s">
        <v>991</v>
      </c>
      <c r="F1255" s="4"/>
      <c r="G1255" s="7">
        <f>G1256</f>
        <v>2502.5</v>
      </c>
      <c r="H1255" s="7">
        <f t="shared" ref="H1255:I1255" si="296">H1256</f>
        <v>0</v>
      </c>
      <c r="I1255" s="7">
        <f t="shared" si="296"/>
        <v>0</v>
      </c>
    </row>
    <row r="1256" spans="1:9">
      <c r="A1256" s="122" t="s">
        <v>992</v>
      </c>
      <c r="B1256" s="4"/>
      <c r="C1256" s="4" t="s">
        <v>103</v>
      </c>
      <c r="D1256" s="4" t="s">
        <v>46</v>
      </c>
      <c r="E1256" s="4" t="s">
        <v>993</v>
      </c>
      <c r="F1256" s="4"/>
      <c r="G1256" s="7">
        <f>G1257</f>
        <v>2502.5</v>
      </c>
      <c r="H1256" s="7">
        <f>H1257</f>
        <v>0</v>
      </c>
      <c r="I1256" s="7">
        <f>I1257</f>
        <v>0</v>
      </c>
    </row>
    <row r="1257" spans="1:9" ht="31.5">
      <c r="A1257" s="122" t="s">
        <v>111</v>
      </c>
      <c r="B1257" s="4"/>
      <c r="C1257" s="4" t="s">
        <v>103</v>
      </c>
      <c r="D1257" s="4" t="s">
        <v>46</v>
      </c>
      <c r="E1257" s="4" t="s">
        <v>993</v>
      </c>
      <c r="F1257" s="4" t="s">
        <v>112</v>
      </c>
      <c r="G1257" s="7">
        <f>2500+2.5</f>
        <v>2502.5</v>
      </c>
      <c r="H1257" s="7"/>
      <c r="I1257" s="7"/>
    </row>
    <row r="1258" spans="1:9" hidden="1">
      <c r="A1258" s="2" t="s">
        <v>700</v>
      </c>
      <c r="B1258" s="56"/>
      <c r="C1258" s="4" t="s">
        <v>103</v>
      </c>
      <c r="D1258" s="4" t="s">
        <v>153</v>
      </c>
      <c r="E1258" s="4"/>
      <c r="F1258" s="4"/>
      <c r="G1258" s="7">
        <f>SUM(G1259)</f>
        <v>0</v>
      </c>
      <c r="H1258" s="7">
        <f t="shared" ref="H1258:I1260" si="297">SUM(H1259)</f>
        <v>0</v>
      </c>
      <c r="I1258" s="7">
        <f t="shared" si="297"/>
        <v>0</v>
      </c>
    </row>
    <row r="1259" spans="1:9" hidden="1">
      <c r="A1259" s="122" t="s">
        <v>534</v>
      </c>
      <c r="B1259" s="4"/>
      <c r="C1259" s="4" t="s">
        <v>103</v>
      </c>
      <c r="D1259" s="4" t="s">
        <v>153</v>
      </c>
      <c r="E1259" s="4" t="s">
        <v>105</v>
      </c>
      <c r="F1259" s="4"/>
      <c r="G1259" s="7">
        <f>SUM(G1260)</f>
        <v>0</v>
      </c>
      <c r="H1259" s="7">
        <f>SUM(H1260)</f>
        <v>0</v>
      </c>
      <c r="I1259" s="7">
        <f>SUM(I1260)</f>
        <v>0</v>
      </c>
    </row>
    <row r="1260" spans="1:9" ht="24" hidden="1" customHeight="1">
      <c r="A1260" s="122" t="s">
        <v>480</v>
      </c>
      <c r="B1260" s="56"/>
      <c r="C1260" s="4" t="s">
        <v>103</v>
      </c>
      <c r="D1260" s="4" t="s">
        <v>153</v>
      </c>
      <c r="E1260" s="4" t="s">
        <v>132</v>
      </c>
      <c r="F1260" s="4"/>
      <c r="G1260" s="7">
        <f>SUM(G1261)</f>
        <v>0</v>
      </c>
      <c r="H1260" s="7">
        <f t="shared" si="297"/>
        <v>0</v>
      </c>
      <c r="I1260" s="7">
        <f t="shared" si="297"/>
        <v>0</v>
      </c>
    </row>
    <row r="1261" spans="1:9" ht="31.5" hidden="1">
      <c r="A1261" s="122" t="s">
        <v>88</v>
      </c>
      <c r="B1261" s="56"/>
      <c r="C1261" s="4" t="s">
        <v>103</v>
      </c>
      <c r="D1261" s="4" t="s">
        <v>153</v>
      </c>
      <c r="E1261" s="4" t="s">
        <v>484</v>
      </c>
      <c r="F1261" s="4"/>
      <c r="G1261" s="7">
        <f>SUM(G1262)</f>
        <v>0</v>
      </c>
      <c r="H1261" s="7"/>
      <c r="I1261" s="7"/>
    </row>
    <row r="1262" spans="1:9" ht="31.5" hidden="1">
      <c r="A1262" s="122" t="s">
        <v>44</v>
      </c>
      <c r="B1262" s="56"/>
      <c r="C1262" s="4" t="s">
        <v>103</v>
      </c>
      <c r="D1262" s="4" t="s">
        <v>153</v>
      </c>
      <c r="E1262" s="4" t="s">
        <v>484</v>
      </c>
      <c r="F1262" s="4" t="s">
        <v>81</v>
      </c>
      <c r="G1262" s="7"/>
      <c r="H1262" s="7"/>
      <c r="I1262" s="7"/>
    </row>
    <row r="1263" spans="1:9" hidden="1">
      <c r="A1263" s="122" t="s">
        <v>921</v>
      </c>
      <c r="B1263" s="4"/>
      <c r="C1263" s="4" t="s">
        <v>103</v>
      </c>
      <c r="D1263" s="4" t="s">
        <v>103</v>
      </c>
      <c r="E1263" s="4"/>
      <c r="F1263" s="31"/>
      <c r="G1263" s="7">
        <f t="shared" ref="G1263:I1266" si="298">SUM(G1264)</f>
        <v>0</v>
      </c>
      <c r="H1263" s="7">
        <f t="shared" si="298"/>
        <v>0</v>
      </c>
      <c r="I1263" s="7">
        <f t="shared" si="298"/>
        <v>0</v>
      </c>
    </row>
    <row r="1264" spans="1:9" ht="31.5" hidden="1">
      <c r="A1264" s="122" t="s">
        <v>530</v>
      </c>
      <c r="B1264" s="123"/>
      <c r="C1264" s="123" t="s">
        <v>103</v>
      </c>
      <c r="D1264" s="123" t="s">
        <v>103</v>
      </c>
      <c r="E1264" s="31" t="s">
        <v>291</v>
      </c>
      <c r="F1264" s="31"/>
      <c r="G1264" s="7">
        <f t="shared" si="298"/>
        <v>0</v>
      </c>
      <c r="H1264" s="7">
        <f t="shared" si="298"/>
        <v>0</v>
      </c>
      <c r="I1264" s="7">
        <f t="shared" si="298"/>
        <v>0</v>
      </c>
    </row>
    <row r="1265" spans="1:9" ht="31.5" hidden="1">
      <c r="A1265" s="122" t="s">
        <v>429</v>
      </c>
      <c r="B1265" s="4"/>
      <c r="C1265" s="4" t="s">
        <v>103</v>
      </c>
      <c r="D1265" s="4" t="s">
        <v>103</v>
      </c>
      <c r="E1265" s="4" t="s">
        <v>306</v>
      </c>
      <c r="F1265" s="4"/>
      <c r="G1265" s="7">
        <f t="shared" si="298"/>
        <v>0</v>
      </c>
      <c r="H1265" s="7">
        <f t="shared" si="298"/>
        <v>0</v>
      </c>
      <c r="I1265" s="7">
        <f t="shared" si="298"/>
        <v>0</v>
      </c>
    </row>
    <row r="1266" spans="1:9" hidden="1">
      <c r="A1266" s="122" t="s">
        <v>28</v>
      </c>
      <c r="B1266" s="4"/>
      <c r="C1266" s="4" t="s">
        <v>103</v>
      </c>
      <c r="D1266" s="4" t="s">
        <v>103</v>
      </c>
      <c r="E1266" s="4" t="s">
        <v>307</v>
      </c>
      <c r="F1266" s="4"/>
      <c r="G1266" s="7">
        <f t="shared" si="298"/>
        <v>0</v>
      </c>
      <c r="H1266" s="7">
        <f t="shared" si="298"/>
        <v>0</v>
      </c>
      <c r="I1266" s="7">
        <f t="shared" si="298"/>
        <v>0</v>
      </c>
    </row>
    <row r="1267" spans="1:9" ht="31.5" hidden="1">
      <c r="A1267" s="122" t="s">
        <v>308</v>
      </c>
      <c r="B1267" s="31"/>
      <c r="C1267" s="4" t="s">
        <v>103</v>
      </c>
      <c r="D1267" s="4" t="s">
        <v>103</v>
      </c>
      <c r="E1267" s="4" t="s">
        <v>309</v>
      </c>
      <c r="F1267" s="4"/>
      <c r="G1267" s="7">
        <f>SUM(G1268:G1270)</f>
        <v>0</v>
      </c>
      <c r="H1267" s="7">
        <f t="shared" ref="H1267:I1267" si="299">SUM(H1268:H1270)</f>
        <v>0</v>
      </c>
      <c r="I1267" s="7">
        <f t="shared" si="299"/>
        <v>0</v>
      </c>
    </row>
    <row r="1268" spans="1:9" ht="47.25" hidden="1">
      <c r="A1268" s="122" t="s">
        <v>43</v>
      </c>
      <c r="B1268" s="31"/>
      <c r="C1268" s="4" t="s">
        <v>103</v>
      </c>
      <c r="D1268" s="4" t="s">
        <v>103</v>
      </c>
      <c r="E1268" s="4" t="s">
        <v>309</v>
      </c>
      <c r="F1268" s="4" t="s">
        <v>79</v>
      </c>
      <c r="G1268" s="7"/>
      <c r="H1268" s="7"/>
      <c r="I1268" s="7"/>
    </row>
    <row r="1269" spans="1:9" ht="31.5" hidden="1">
      <c r="A1269" s="122" t="s">
        <v>44</v>
      </c>
      <c r="B1269" s="31"/>
      <c r="C1269" s="4" t="s">
        <v>103</v>
      </c>
      <c r="D1269" s="4" t="s">
        <v>103</v>
      </c>
      <c r="E1269" s="4" t="s">
        <v>309</v>
      </c>
      <c r="F1269" s="4" t="s">
        <v>81</v>
      </c>
      <c r="G1269" s="7"/>
      <c r="H1269" s="7"/>
      <c r="I1269" s="7"/>
    </row>
    <row r="1270" spans="1:9" ht="31.5" hidden="1">
      <c r="A1270" s="122" t="s">
        <v>208</v>
      </c>
      <c r="B1270" s="4"/>
      <c r="C1270" s="4" t="s">
        <v>103</v>
      </c>
      <c r="D1270" s="4" t="s">
        <v>103</v>
      </c>
      <c r="E1270" s="4" t="s">
        <v>309</v>
      </c>
      <c r="F1270" s="22">
        <v>600</v>
      </c>
      <c r="G1270" s="7"/>
      <c r="H1270" s="7"/>
      <c r="I1270" s="7"/>
    </row>
    <row r="1271" spans="1:9">
      <c r="A1271" s="122" t="s">
        <v>909</v>
      </c>
      <c r="B1271" s="4"/>
      <c r="C1271" s="4" t="s">
        <v>12</v>
      </c>
      <c r="D1271" s="4"/>
      <c r="E1271" s="4"/>
      <c r="F1271" s="4"/>
      <c r="G1271" s="7">
        <f>SUM(G1272+G1367)</f>
        <v>228762.3</v>
      </c>
      <c r="H1271" s="7">
        <f>SUM(H1272+H1367)</f>
        <v>210396.9</v>
      </c>
      <c r="I1271" s="7">
        <f>SUM(I1272+I1367)</f>
        <v>218427.79999999996</v>
      </c>
    </row>
    <row r="1272" spans="1:9">
      <c r="A1272" s="122" t="s">
        <v>940</v>
      </c>
      <c r="B1272" s="4"/>
      <c r="C1272" s="4" t="s">
        <v>12</v>
      </c>
      <c r="D1272" s="4" t="s">
        <v>27</v>
      </c>
      <c r="E1272" s="4"/>
      <c r="F1272" s="4"/>
      <c r="G1272" s="7">
        <f>G1281+G1362+G1295+G1276</f>
        <v>171787</v>
      </c>
      <c r="H1272" s="7">
        <f>H1281+H1362+H1295+H1276</f>
        <v>161584.4</v>
      </c>
      <c r="I1272" s="7">
        <f>I1281+I1362+I1295+I1276</f>
        <v>167245.29999999996</v>
      </c>
    </row>
    <row r="1273" spans="1:9" hidden="1">
      <c r="A1273" s="122" t="s">
        <v>941</v>
      </c>
      <c r="B1273" s="4"/>
      <c r="C1273" s="4" t="s">
        <v>12</v>
      </c>
      <c r="D1273" s="4" t="s">
        <v>27</v>
      </c>
      <c r="E1273" s="4" t="s">
        <v>396</v>
      </c>
      <c r="F1273" s="4"/>
      <c r="G1273" s="7">
        <f t="shared" ref="G1273:I1274" si="300">G1274</f>
        <v>0</v>
      </c>
      <c r="H1273" s="7">
        <f t="shared" si="300"/>
        <v>0</v>
      </c>
      <c r="I1273" s="7">
        <f t="shared" si="300"/>
        <v>0</v>
      </c>
    </row>
    <row r="1274" spans="1:9" hidden="1">
      <c r="A1274" s="122" t="s">
        <v>942</v>
      </c>
      <c r="B1274" s="4"/>
      <c r="C1274" s="4" t="s">
        <v>12</v>
      </c>
      <c r="D1274" s="4" t="s">
        <v>27</v>
      </c>
      <c r="E1274" s="4" t="s">
        <v>397</v>
      </c>
      <c r="F1274" s="4"/>
      <c r="G1274" s="7">
        <f t="shared" si="300"/>
        <v>0</v>
      </c>
      <c r="H1274" s="7">
        <f t="shared" si="300"/>
        <v>0</v>
      </c>
      <c r="I1274" s="7">
        <f t="shared" si="300"/>
        <v>0</v>
      </c>
    </row>
    <row r="1275" spans="1:9" ht="47.25" hidden="1">
      <c r="A1275" s="122" t="s">
        <v>43</v>
      </c>
      <c r="B1275" s="4"/>
      <c r="C1275" s="4" t="s">
        <v>12</v>
      </c>
      <c r="D1275" s="4" t="s">
        <v>27</v>
      </c>
      <c r="E1275" s="4" t="s">
        <v>397</v>
      </c>
      <c r="F1275" s="4" t="s">
        <v>79</v>
      </c>
      <c r="G1275" s="7"/>
      <c r="H1275" s="7"/>
      <c r="I1275" s="7"/>
    </row>
    <row r="1276" spans="1:9" ht="31.5">
      <c r="A1276" s="122" t="s">
        <v>946</v>
      </c>
      <c r="B1276" s="40"/>
      <c r="C1276" s="4" t="s">
        <v>12</v>
      </c>
      <c r="D1276" s="4" t="s">
        <v>27</v>
      </c>
      <c r="E1276" s="123" t="s">
        <v>322</v>
      </c>
      <c r="F1276" s="31"/>
      <c r="G1276" s="43">
        <f>G1277</f>
        <v>491.1</v>
      </c>
      <c r="H1276" s="43">
        <f>H1277</f>
        <v>491.1</v>
      </c>
      <c r="I1276" s="43">
        <f>I1277</f>
        <v>491.1</v>
      </c>
    </row>
    <row r="1277" spans="1:9" ht="31.5">
      <c r="A1277" s="122" t="s">
        <v>330</v>
      </c>
      <c r="B1277" s="40"/>
      <c r="C1277" s="4" t="s">
        <v>12</v>
      </c>
      <c r="D1277" s="4" t="s">
        <v>27</v>
      </c>
      <c r="E1277" s="123" t="s">
        <v>331</v>
      </c>
      <c r="F1277" s="31"/>
      <c r="G1277" s="43">
        <f>SUM(G1278)</f>
        <v>491.1</v>
      </c>
      <c r="H1277" s="43">
        <f>SUM(H1278)</f>
        <v>491.1</v>
      </c>
      <c r="I1277" s="43">
        <f>SUM(I1278)</f>
        <v>491.1</v>
      </c>
    </row>
    <row r="1278" spans="1:9" ht="47.25">
      <c r="A1278" s="122" t="s">
        <v>1006</v>
      </c>
      <c r="B1278" s="40"/>
      <c r="C1278" s="4" t="s">
        <v>12</v>
      </c>
      <c r="D1278" s="4" t="s">
        <v>27</v>
      </c>
      <c r="E1278" s="123" t="s">
        <v>457</v>
      </c>
      <c r="F1278" s="31"/>
      <c r="G1278" s="43">
        <f>SUM(G1279:G1280)</f>
        <v>491.1</v>
      </c>
      <c r="H1278" s="43">
        <f t="shared" ref="H1278:I1278" si="301">SUM(H1279:H1280)</f>
        <v>491.1</v>
      </c>
      <c r="I1278" s="43">
        <f t="shared" si="301"/>
        <v>491.1</v>
      </c>
    </row>
    <row r="1279" spans="1:9" ht="47.25">
      <c r="A1279" s="122" t="s">
        <v>43</v>
      </c>
      <c r="B1279" s="40"/>
      <c r="C1279" s="4" t="s">
        <v>12</v>
      </c>
      <c r="D1279" s="4" t="s">
        <v>27</v>
      </c>
      <c r="E1279" s="123" t="s">
        <v>457</v>
      </c>
      <c r="F1279" s="31">
        <v>100</v>
      </c>
      <c r="G1279" s="43">
        <v>321.10000000000002</v>
      </c>
      <c r="H1279" s="43">
        <v>321.10000000000002</v>
      </c>
      <c r="I1279" s="43">
        <v>321.10000000000002</v>
      </c>
    </row>
    <row r="1280" spans="1:9" ht="31.5">
      <c r="A1280" s="122" t="s">
        <v>111</v>
      </c>
      <c r="B1280" s="40"/>
      <c r="C1280" s="4" t="s">
        <v>12</v>
      </c>
      <c r="D1280" s="4" t="s">
        <v>27</v>
      </c>
      <c r="E1280" s="123" t="s">
        <v>457</v>
      </c>
      <c r="F1280" s="31">
        <v>600</v>
      </c>
      <c r="G1280" s="43">
        <v>170</v>
      </c>
      <c r="H1280" s="43">
        <v>170</v>
      </c>
      <c r="I1280" s="43">
        <v>170</v>
      </c>
    </row>
    <row r="1281" spans="1:9" ht="47.25" customHeight="1">
      <c r="A1281" s="122" t="s">
        <v>576</v>
      </c>
      <c r="B1281" s="4"/>
      <c r="C1281" s="4" t="s">
        <v>12</v>
      </c>
      <c r="D1281" s="4" t="s">
        <v>27</v>
      </c>
      <c r="E1281" s="4" t="s">
        <v>575</v>
      </c>
      <c r="F1281" s="4"/>
      <c r="G1281" s="7">
        <f>SUM(G1282)+G1288+G1292</f>
        <v>2129.9</v>
      </c>
      <c r="H1281" s="7">
        <f t="shared" ref="H1281:I1281" si="302">SUM(H1282)+H1288+H1292</f>
        <v>0</v>
      </c>
      <c r="I1281" s="7">
        <f t="shared" si="302"/>
        <v>8224.7999999999993</v>
      </c>
    </row>
    <row r="1282" spans="1:9">
      <c r="A1282" s="122" t="s">
        <v>28</v>
      </c>
      <c r="B1282" s="4"/>
      <c r="C1282" s="4" t="s">
        <v>12</v>
      </c>
      <c r="D1282" s="4" t="s">
        <v>27</v>
      </c>
      <c r="E1282" s="4" t="s">
        <v>577</v>
      </c>
      <c r="F1282" s="4"/>
      <c r="G1282" s="7">
        <f>SUM(G1283)+G1285</f>
        <v>2129.9</v>
      </c>
      <c r="H1282" s="7">
        <f t="shared" ref="H1282:I1282" si="303">SUM(H1283)+H1285</f>
        <v>0</v>
      </c>
      <c r="I1282" s="7">
        <f t="shared" si="303"/>
        <v>8224.7999999999993</v>
      </c>
    </row>
    <row r="1283" spans="1:9" hidden="1">
      <c r="A1283" s="122" t="s">
        <v>116</v>
      </c>
      <c r="B1283" s="4"/>
      <c r="C1283" s="4" t="s">
        <v>12</v>
      </c>
      <c r="D1283" s="4" t="s">
        <v>27</v>
      </c>
      <c r="E1283" s="4" t="s">
        <v>578</v>
      </c>
      <c r="F1283" s="4"/>
      <c r="G1283" s="7">
        <f t="shared" ref="G1283:I1283" si="304">SUM(G1284)</f>
        <v>0</v>
      </c>
      <c r="H1283" s="7">
        <f t="shared" si="304"/>
        <v>0</v>
      </c>
      <c r="I1283" s="7">
        <f t="shared" si="304"/>
        <v>0</v>
      </c>
    </row>
    <row r="1284" spans="1:9" ht="31.5" hidden="1">
      <c r="A1284" s="122" t="s">
        <v>44</v>
      </c>
      <c r="B1284" s="4"/>
      <c r="C1284" s="4" t="s">
        <v>12</v>
      </c>
      <c r="D1284" s="4" t="s">
        <v>27</v>
      </c>
      <c r="E1284" s="4" t="s">
        <v>578</v>
      </c>
      <c r="F1284" s="4" t="s">
        <v>81</v>
      </c>
      <c r="G1284" s="7"/>
      <c r="H1284" s="7"/>
      <c r="I1284" s="7"/>
    </row>
    <row r="1285" spans="1:9" ht="63">
      <c r="A1285" s="122" t="s">
        <v>751</v>
      </c>
      <c r="B1285" s="4"/>
      <c r="C1285" s="4" t="s">
        <v>12</v>
      </c>
      <c r="D1285" s="4" t="s">
        <v>27</v>
      </c>
      <c r="E1285" s="4" t="s">
        <v>816</v>
      </c>
      <c r="F1285" s="4"/>
      <c r="G1285" s="7">
        <f>SUM(G1286:G1287)</f>
        <v>2129.9</v>
      </c>
      <c r="H1285" s="7">
        <f t="shared" ref="H1285:I1285" si="305">SUM(H1286:H1287)</f>
        <v>0</v>
      </c>
      <c r="I1285" s="7">
        <f t="shared" si="305"/>
        <v>8224.7999999999993</v>
      </c>
    </row>
    <row r="1286" spans="1:9" ht="31.5">
      <c r="A1286" s="122" t="s">
        <v>44</v>
      </c>
      <c r="B1286" s="4"/>
      <c r="C1286" s="4" t="s">
        <v>12</v>
      </c>
      <c r="D1286" s="4" t="s">
        <v>27</v>
      </c>
      <c r="E1286" s="4" t="s">
        <v>816</v>
      </c>
      <c r="F1286" s="4" t="s">
        <v>81</v>
      </c>
      <c r="G1286" s="7"/>
      <c r="H1286" s="7"/>
      <c r="I1286" s="7"/>
    </row>
    <row r="1287" spans="1:9" ht="31.5">
      <c r="A1287" s="122" t="s">
        <v>111</v>
      </c>
      <c r="B1287" s="4"/>
      <c r="C1287" s="4" t="s">
        <v>12</v>
      </c>
      <c r="D1287" s="4" t="s">
        <v>27</v>
      </c>
      <c r="E1287" s="4" t="s">
        <v>816</v>
      </c>
      <c r="F1287" s="4" t="s">
        <v>112</v>
      </c>
      <c r="G1287" s="7">
        <v>2129.9</v>
      </c>
      <c r="H1287" s="7"/>
      <c r="I1287" s="7">
        <v>8224.7999999999993</v>
      </c>
    </row>
    <row r="1288" spans="1:9" hidden="1">
      <c r="A1288" s="122" t="s">
        <v>136</v>
      </c>
      <c r="B1288" s="4"/>
      <c r="C1288" s="4" t="s">
        <v>12</v>
      </c>
      <c r="D1288" s="4" t="s">
        <v>27</v>
      </c>
      <c r="E1288" s="4" t="s">
        <v>579</v>
      </c>
      <c r="F1288" s="4"/>
      <c r="G1288" s="7">
        <f t="shared" ref="G1288:I1290" si="306">SUM(G1289)</f>
        <v>0</v>
      </c>
      <c r="H1288" s="7">
        <f t="shared" si="306"/>
        <v>0</v>
      </c>
      <c r="I1288" s="7">
        <f t="shared" si="306"/>
        <v>0</v>
      </c>
    </row>
    <row r="1289" spans="1:9" hidden="1">
      <c r="A1289" s="122" t="s">
        <v>236</v>
      </c>
      <c r="B1289" s="4"/>
      <c r="C1289" s="4" t="s">
        <v>12</v>
      </c>
      <c r="D1289" s="4" t="s">
        <v>27</v>
      </c>
      <c r="E1289" s="4" t="s">
        <v>580</v>
      </c>
      <c r="F1289" s="4"/>
      <c r="G1289" s="7">
        <f>SUM(G1290)</f>
        <v>0</v>
      </c>
      <c r="H1289" s="7">
        <f>SUM(H1290)</f>
        <v>0</v>
      </c>
      <c r="I1289" s="7">
        <f>SUM(I1290)</f>
        <v>0</v>
      </c>
    </row>
    <row r="1290" spans="1:9" hidden="1">
      <c r="A1290" s="122" t="s">
        <v>129</v>
      </c>
      <c r="B1290" s="4"/>
      <c r="C1290" s="4" t="s">
        <v>12</v>
      </c>
      <c r="D1290" s="4" t="s">
        <v>27</v>
      </c>
      <c r="E1290" s="4" t="s">
        <v>581</v>
      </c>
      <c r="F1290" s="4"/>
      <c r="G1290" s="7">
        <f t="shared" si="306"/>
        <v>0</v>
      </c>
      <c r="H1290" s="7">
        <f t="shared" si="306"/>
        <v>0</v>
      </c>
      <c r="I1290" s="7">
        <f t="shared" si="306"/>
        <v>0</v>
      </c>
    </row>
    <row r="1291" spans="1:9" ht="31.5" hidden="1">
      <c r="A1291" s="122" t="s">
        <v>111</v>
      </c>
      <c r="B1291" s="4"/>
      <c r="C1291" s="4" t="s">
        <v>12</v>
      </c>
      <c r="D1291" s="4" t="s">
        <v>27</v>
      </c>
      <c r="E1291" s="4" t="s">
        <v>581</v>
      </c>
      <c r="F1291" s="4" t="s">
        <v>112</v>
      </c>
      <c r="G1291" s="7"/>
      <c r="H1291" s="7"/>
      <c r="I1291" s="7"/>
    </row>
    <row r="1292" spans="1:9" hidden="1">
      <c r="A1292" s="122" t="s">
        <v>685</v>
      </c>
      <c r="B1292" s="4"/>
      <c r="C1292" s="4" t="s">
        <v>12</v>
      </c>
      <c r="D1292" s="4" t="s">
        <v>27</v>
      </c>
      <c r="E1292" s="4" t="s">
        <v>818</v>
      </c>
      <c r="F1292" s="4"/>
      <c r="G1292" s="7">
        <f>SUM(G1293)</f>
        <v>0</v>
      </c>
      <c r="H1292" s="7">
        <f t="shared" ref="H1292:I1293" si="307">SUM(H1293)</f>
        <v>0</v>
      </c>
      <c r="I1292" s="7">
        <f t="shared" si="307"/>
        <v>0</v>
      </c>
    </row>
    <row r="1293" spans="1:9" hidden="1">
      <c r="A1293" s="122" t="s">
        <v>817</v>
      </c>
      <c r="B1293" s="4"/>
      <c r="C1293" s="4" t="s">
        <v>12</v>
      </c>
      <c r="D1293" s="4" t="s">
        <v>27</v>
      </c>
      <c r="E1293" s="4" t="s">
        <v>819</v>
      </c>
      <c r="F1293" s="4"/>
      <c r="G1293" s="7">
        <f>SUM(G1294)</f>
        <v>0</v>
      </c>
      <c r="H1293" s="7">
        <f t="shared" si="307"/>
        <v>0</v>
      </c>
      <c r="I1293" s="7">
        <f t="shared" si="307"/>
        <v>0</v>
      </c>
    </row>
    <row r="1294" spans="1:9" ht="31.5" hidden="1">
      <c r="A1294" s="122" t="s">
        <v>111</v>
      </c>
      <c r="B1294" s="4"/>
      <c r="C1294" s="4" t="s">
        <v>12</v>
      </c>
      <c r="D1294" s="4" t="s">
        <v>27</v>
      </c>
      <c r="E1294" s="4" t="s">
        <v>819</v>
      </c>
      <c r="F1294" s="4" t="s">
        <v>112</v>
      </c>
      <c r="G1294" s="7"/>
      <c r="H1294" s="7"/>
      <c r="I1294" s="7"/>
    </row>
    <row r="1295" spans="1:9">
      <c r="A1295" s="122" t="s">
        <v>534</v>
      </c>
      <c r="B1295" s="4"/>
      <c r="C1295" s="4" t="s">
        <v>12</v>
      </c>
      <c r="D1295" s="4" t="s">
        <v>27</v>
      </c>
      <c r="E1295" s="4" t="s">
        <v>105</v>
      </c>
      <c r="F1295" s="4"/>
      <c r="G1295" s="7">
        <f>SUM(G1296+G1309+G1315+G1319)</f>
        <v>169166</v>
      </c>
      <c r="H1295" s="7">
        <f t="shared" ref="H1295:I1295" si="308">SUM(H1296+H1309+H1315+H1319)</f>
        <v>161093.29999999999</v>
      </c>
      <c r="I1295" s="7">
        <f t="shared" si="308"/>
        <v>158529.39999999997</v>
      </c>
    </row>
    <row r="1296" spans="1:9">
      <c r="A1296" s="122" t="s">
        <v>113</v>
      </c>
      <c r="B1296" s="4"/>
      <c r="C1296" s="4" t="s">
        <v>12</v>
      </c>
      <c r="D1296" s="4" t="s">
        <v>27</v>
      </c>
      <c r="E1296" s="4" t="s">
        <v>114</v>
      </c>
      <c r="F1296" s="4"/>
      <c r="G1296" s="7">
        <f>SUM(G1297+G1300+G1304)</f>
        <v>79485.600000000006</v>
      </c>
      <c r="H1296" s="7">
        <f>SUM(H1297+H1300+H1304)</f>
        <v>81881.399999999994</v>
      </c>
      <c r="I1296" s="7">
        <f>SUM(I1297+I1300+I1304)</f>
        <v>83256.5</v>
      </c>
    </row>
    <row r="1297" spans="1:9" ht="47.25">
      <c r="A1297" s="122" t="s">
        <v>22</v>
      </c>
      <c r="B1297" s="4"/>
      <c r="C1297" s="4" t="s">
        <v>12</v>
      </c>
      <c r="D1297" s="4" t="s">
        <v>27</v>
      </c>
      <c r="E1297" s="4" t="s">
        <v>115</v>
      </c>
      <c r="F1297" s="4"/>
      <c r="G1297" s="7">
        <f>G1298</f>
        <v>54519.9</v>
      </c>
      <c r="H1297" s="7">
        <f>H1298</f>
        <v>56979.4</v>
      </c>
      <c r="I1297" s="7">
        <f>I1298</f>
        <v>57209.5</v>
      </c>
    </row>
    <row r="1298" spans="1:9">
      <c r="A1298" s="122" t="s">
        <v>116</v>
      </c>
      <c r="B1298" s="4"/>
      <c r="C1298" s="4" t="s">
        <v>12</v>
      </c>
      <c r="D1298" s="4" t="s">
        <v>27</v>
      </c>
      <c r="E1298" s="4" t="s">
        <v>117</v>
      </c>
      <c r="F1298" s="4"/>
      <c r="G1298" s="7">
        <f t="shared" ref="G1298:I1298" si="309">G1299</f>
        <v>54519.9</v>
      </c>
      <c r="H1298" s="7">
        <f t="shared" si="309"/>
        <v>56979.4</v>
      </c>
      <c r="I1298" s="7">
        <f t="shared" si="309"/>
        <v>57209.5</v>
      </c>
    </row>
    <row r="1299" spans="1:9" ht="31.5">
      <c r="A1299" s="122" t="s">
        <v>111</v>
      </c>
      <c r="B1299" s="4"/>
      <c r="C1299" s="4" t="s">
        <v>12</v>
      </c>
      <c r="D1299" s="4" t="s">
        <v>27</v>
      </c>
      <c r="E1299" s="4" t="s">
        <v>117</v>
      </c>
      <c r="F1299" s="4" t="s">
        <v>112</v>
      </c>
      <c r="G1299" s="7">
        <v>54519.9</v>
      </c>
      <c r="H1299" s="7">
        <v>56979.4</v>
      </c>
      <c r="I1299" s="7">
        <v>57209.5</v>
      </c>
    </row>
    <row r="1300" spans="1:9" hidden="1">
      <c r="A1300" s="122" t="s">
        <v>136</v>
      </c>
      <c r="B1300" s="4"/>
      <c r="C1300" s="4" t="s">
        <v>12</v>
      </c>
      <c r="D1300" s="4" t="s">
        <v>27</v>
      </c>
      <c r="E1300" s="4" t="s">
        <v>481</v>
      </c>
      <c r="F1300" s="4"/>
      <c r="G1300" s="7">
        <f t="shared" ref="G1300:I1302" si="310">SUM(G1301)</f>
        <v>0</v>
      </c>
      <c r="H1300" s="7">
        <f t="shared" si="310"/>
        <v>0</v>
      </c>
      <c r="I1300" s="7">
        <f t="shared" si="310"/>
        <v>0</v>
      </c>
    </row>
    <row r="1301" spans="1:9" hidden="1">
      <c r="A1301" s="122" t="s">
        <v>116</v>
      </c>
      <c r="B1301" s="4"/>
      <c r="C1301" s="4" t="s">
        <v>12</v>
      </c>
      <c r="D1301" s="4" t="s">
        <v>27</v>
      </c>
      <c r="E1301" s="4" t="s">
        <v>482</v>
      </c>
      <c r="F1301" s="4"/>
      <c r="G1301" s="7">
        <f t="shared" si="310"/>
        <v>0</v>
      </c>
      <c r="H1301" s="7">
        <f t="shared" si="310"/>
        <v>0</v>
      </c>
      <c r="I1301" s="7">
        <f t="shared" si="310"/>
        <v>0</v>
      </c>
    </row>
    <row r="1302" spans="1:9" hidden="1">
      <c r="A1302" s="122" t="s">
        <v>297</v>
      </c>
      <c r="B1302" s="4"/>
      <c r="C1302" s="4" t="s">
        <v>12</v>
      </c>
      <c r="D1302" s="4" t="s">
        <v>27</v>
      </c>
      <c r="E1302" s="4" t="s">
        <v>483</v>
      </c>
      <c r="F1302" s="4"/>
      <c r="G1302" s="7">
        <f t="shared" si="310"/>
        <v>0</v>
      </c>
      <c r="H1302" s="7">
        <f t="shared" si="310"/>
        <v>0</v>
      </c>
      <c r="I1302" s="7">
        <f t="shared" si="310"/>
        <v>0</v>
      </c>
    </row>
    <row r="1303" spans="1:9" ht="31.5" hidden="1">
      <c r="A1303" s="122" t="s">
        <v>111</v>
      </c>
      <c r="B1303" s="4"/>
      <c r="C1303" s="4" t="s">
        <v>12</v>
      </c>
      <c r="D1303" s="4" t="s">
        <v>27</v>
      </c>
      <c r="E1303" s="4" t="s">
        <v>483</v>
      </c>
      <c r="F1303" s="4" t="s">
        <v>112</v>
      </c>
      <c r="G1303" s="7"/>
      <c r="H1303" s="7"/>
      <c r="I1303" s="7"/>
    </row>
    <row r="1304" spans="1:9" ht="31.5">
      <c r="A1304" s="122" t="s">
        <v>37</v>
      </c>
      <c r="B1304" s="4"/>
      <c r="C1304" s="4" t="s">
        <v>12</v>
      </c>
      <c r="D1304" s="4" t="s">
        <v>27</v>
      </c>
      <c r="E1304" s="4" t="s">
        <v>118</v>
      </c>
      <c r="F1304" s="4"/>
      <c r="G1304" s="7">
        <f>G1305</f>
        <v>24965.7</v>
      </c>
      <c r="H1304" s="7">
        <f>H1305</f>
        <v>24902</v>
      </c>
      <c r="I1304" s="7">
        <f>I1305</f>
        <v>26047</v>
      </c>
    </row>
    <row r="1305" spans="1:9">
      <c r="A1305" s="122" t="s">
        <v>116</v>
      </c>
      <c r="B1305" s="4"/>
      <c r="C1305" s="4" t="s">
        <v>12</v>
      </c>
      <c r="D1305" s="4" t="s">
        <v>27</v>
      </c>
      <c r="E1305" s="4" t="s">
        <v>119</v>
      </c>
      <c r="F1305" s="4"/>
      <c r="G1305" s="7">
        <f>G1306+G1307+G1308</f>
        <v>24965.7</v>
      </c>
      <c r="H1305" s="7">
        <f>H1306+H1307+H1308</f>
        <v>24902</v>
      </c>
      <c r="I1305" s="7">
        <f>I1306+I1307+I1308</f>
        <v>26047</v>
      </c>
    </row>
    <row r="1306" spans="1:9" ht="47.25">
      <c r="A1306" s="122" t="s">
        <v>43</v>
      </c>
      <c r="B1306" s="4"/>
      <c r="C1306" s="4" t="s">
        <v>12</v>
      </c>
      <c r="D1306" s="4" t="s">
        <v>27</v>
      </c>
      <c r="E1306" s="4" t="s">
        <v>119</v>
      </c>
      <c r="F1306" s="4" t="s">
        <v>79</v>
      </c>
      <c r="G1306" s="7">
        <v>21400.7</v>
      </c>
      <c r="H1306" s="7">
        <v>21400.7</v>
      </c>
      <c r="I1306" s="7">
        <v>21400.7</v>
      </c>
    </row>
    <row r="1307" spans="1:9" ht="31.5">
      <c r="A1307" s="122" t="s">
        <v>44</v>
      </c>
      <c r="B1307" s="4"/>
      <c r="C1307" s="4" t="s">
        <v>12</v>
      </c>
      <c r="D1307" s="4" t="s">
        <v>27</v>
      </c>
      <c r="E1307" s="4" t="s">
        <v>119</v>
      </c>
      <c r="F1307" s="4" t="s">
        <v>81</v>
      </c>
      <c r="G1307" s="9">
        <v>3393.7</v>
      </c>
      <c r="H1307" s="9">
        <v>3330</v>
      </c>
      <c r="I1307" s="9">
        <v>4475</v>
      </c>
    </row>
    <row r="1308" spans="1:9">
      <c r="A1308" s="122" t="s">
        <v>19</v>
      </c>
      <c r="B1308" s="4"/>
      <c r="C1308" s="4" t="s">
        <v>12</v>
      </c>
      <c r="D1308" s="4" t="s">
        <v>27</v>
      </c>
      <c r="E1308" s="4" t="s">
        <v>119</v>
      </c>
      <c r="F1308" s="4" t="s">
        <v>86</v>
      </c>
      <c r="G1308" s="7">
        <v>171.3</v>
      </c>
      <c r="H1308" s="7">
        <v>171.3</v>
      </c>
      <c r="I1308" s="7">
        <v>171.3</v>
      </c>
    </row>
    <row r="1309" spans="1:9">
      <c r="A1309" s="122" t="s">
        <v>121</v>
      </c>
      <c r="B1309" s="4"/>
      <c r="C1309" s="4" t="s">
        <v>12</v>
      </c>
      <c r="D1309" s="4" t="s">
        <v>27</v>
      </c>
      <c r="E1309" s="4" t="s">
        <v>122</v>
      </c>
      <c r="F1309" s="4"/>
      <c r="G1309" s="7">
        <f t="shared" ref="G1309:I1309" si="311">G1310</f>
        <v>61200.6</v>
      </c>
      <c r="H1309" s="7">
        <f t="shared" si="311"/>
        <v>61150.8</v>
      </c>
      <c r="I1309" s="7">
        <f t="shared" si="311"/>
        <v>61150.8</v>
      </c>
    </row>
    <row r="1310" spans="1:9" ht="31.5">
      <c r="A1310" s="122" t="s">
        <v>37</v>
      </c>
      <c r="B1310" s="4"/>
      <c r="C1310" s="4" t="s">
        <v>12</v>
      </c>
      <c r="D1310" s="4" t="s">
        <v>27</v>
      </c>
      <c r="E1310" s="4" t="s">
        <v>123</v>
      </c>
      <c r="F1310" s="4"/>
      <c r="G1310" s="7">
        <f>G1311</f>
        <v>61200.6</v>
      </c>
      <c r="H1310" s="7">
        <f>H1311</f>
        <v>61150.8</v>
      </c>
      <c r="I1310" s="7">
        <f>I1311</f>
        <v>61150.8</v>
      </c>
    </row>
    <row r="1311" spans="1:9">
      <c r="A1311" s="122" t="s">
        <v>124</v>
      </c>
      <c r="B1311" s="4"/>
      <c r="C1311" s="4" t="s">
        <v>12</v>
      </c>
      <c r="D1311" s="4" t="s">
        <v>27</v>
      </c>
      <c r="E1311" s="4" t="s">
        <v>125</v>
      </c>
      <c r="F1311" s="4"/>
      <c r="G1311" s="7">
        <f>G1312+G1313+G1314</f>
        <v>61200.6</v>
      </c>
      <c r="H1311" s="7">
        <f>H1312+H1313+H1314</f>
        <v>61150.8</v>
      </c>
      <c r="I1311" s="7">
        <f>I1312+I1313+I1314</f>
        <v>61150.8</v>
      </c>
    </row>
    <row r="1312" spans="1:9" ht="47.25">
      <c r="A1312" s="122" t="s">
        <v>43</v>
      </c>
      <c r="B1312" s="4"/>
      <c r="C1312" s="4" t="s">
        <v>12</v>
      </c>
      <c r="D1312" s="4" t="s">
        <v>27</v>
      </c>
      <c r="E1312" s="4" t="s">
        <v>125</v>
      </c>
      <c r="F1312" s="4" t="s">
        <v>79</v>
      </c>
      <c r="G1312" s="7">
        <v>53999.6</v>
      </c>
      <c r="H1312" s="7">
        <v>53999.6</v>
      </c>
      <c r="I1312" s="7">
        <v>53999.6</v>
      </c>
    </row>
    <row r="1313" spans="1:9" ht="31.5">
      <c r="A1313" s="122" t="s">
        <v>44</v>
      </c>
      <c r="B1313" s="4"/>
      <c r="C1313" s="4" t="s">
        <v>12</v>
      </c>
      <c r="D1313" s="4" t="s">
        <v>27</v>
      </c>
      <c r="E1313" s="4" t="s">
        <v>125</v>
      </c>
      <c r="F1313" s="4" t="s">
        <v>81</v>
      </c>
      <c r="G1313" s="9">
        <v>6877.2</v>
      </c>
      <c r="H1313" s="9">
        <v>6827.4</v>
      </c>
      <c r="I1313" s="9">
        <v>6827.4</v>
      </c>
    </row>
    <row r="1314" spans="1:9">
      <c r="A1314" s="122" t="s">
        <v>19</v>
      </c>
      <c r="B1314" s="4"/>
      <c r="C1314" s="4" t="s">
        <v>12</v>
      </c>
      <c r="D1314" s="4" t="s">
        <v>27</v>
      </c>
      <c r="E1314" s="4" t="s">
        <v>125</v>
      </c>
      <c r="F1314" s="4" t="s">
        <v>86</v>
      </c>
      <c r="G1314" s="7">
        <v>323.8</v>
      </c>
      <c r="H1314" s="7">
        <v>323.8</v>
      </c>
      <c r="I1314" s="7">
        <v>323.8</v>
      </c>
    </row>
    <row r="1315" spans="1:9">
      <c r="A1315" s="122" t="s">
        <v>126</v>
      </c>
      <c r="B1315" s="4"/>
      <c r="C1315" s="4" t="s">
        <v>12</v>
      </c>
      <c r="D1315" s="4" t="s">
        <v>27</v>
      </c>
      <c r="E1315" s="4" t="s">
        <v>127</v>
      </c>
      <c r="F1315" s="4"/>
      <c r="G1315" s="7">
        <f t="shared" ref="G1315:I1317" si="312">G1316</f>
        <v>13297.8</v>
      </c>
      <c r="H1315" s="7">
        <f t="shared" si="312"/>
        <v>13297.8</v>
      </c>
      <c r="I1315" s="7">
        <f t="shared" si="312"/>
        <v>13297.8</v>
      </c>
    </row>
    <row r="1316" spans="1:9" ht="47.25">
      <c r="A1316" s="122" t="s">
        <v>22</v>
      </c>
      <c r="B1316" s="4"/>
      <c r="C1316" s="4" t="s">
        <v>12</v>
      </c>
      <c r="D1316" s="4" t="s">
        <v>27</v>
      </c>
      <c r="E1316" s="4" t="s">
        <v>128</v>
      </c>
      <c r="F1316" s="4"/>
      <c r="G1316" s="7">
        <f>G1317</f>
        <v>13297.8</v>
      </c>
      <c r="H1316" s="7">
        <f>H1317</f>
        <v>13297.8</v>
      </c>
      <c r="I1316" s="7">
        <f>I1317</f>
        <v>13297.8</v>
      </c>
    </row>
    <row r="1317" spans="1:9">
      <c r="A1317" s="122" t="s">
        <v>129</v>
      </c>
      <c r="B1317" s="4"/>
      <c r="C1317" s="4" t="s">
        <v>12</v>
      </c>
      <c r="D1317" s="4" t="s">
        <v>27</v>
      </c>
      <c r="E1317" s="4" t="s">
        <v>130</v>
      </c>
      <c r="F1317" s="4"/>
      <c r="G1317" s="7">
        <f t="shared" si="312"/>
        <v>13297.8</v>
      </c>
      <c r="H1317" s="7">
        <f t="shared" si="312"/>
        <v>13297.8</v>
      </c>
      <c r="I1317" s="7">
        <f t="shared" si="312"/>
        <v>13297.8</v>
      </c>
    </row>
    <row r="1318" spans="1:9" ht="31.5">
      <c r="A1318" s="122" t="s">
        <v>111</v>
      </c>
      <c r="B1318" s="4"/>
      <c r="C1318" s="4" t="s">
        <v>12</v>
      </c>
      <c r="D1318" s="4" t="s">
        <v>27</v>
      </c>
      <c r="E1318" s="4" t="s">
        <v>130</v>
      </c>
      <c r="F1318" s="4" t="s">
        <v>112</v>
      </c>
      <c r="G1318" s="7">
        <v>13297.8</v>
      </c>
      <c r="H1318" s="7">
        <v>13297.8</v>
      </c>
      <c r="I1318" s="7">
        <v>13297.8</v>
      </c>
    </row>
    <row r="1319" spans="1:9" ht="31.5">
      <c r="A1319" s="122" t="s">
        <v>141</v>
      </c>
      <c r="B1319" s="57"/>
      <c r="C1319" s="4" t="s">
        <v>12</v>
      </c>
      <c r="D1319" s="4" t="s">
        <v>27</v>
      </c>
      <c r="E1319" s="4" t="s">
        <v>142</v>
      </c>
      <c r="F1319" s="4"/>
      <c r="G1319" s="7">
        <f>SUM(G1320+G1345+G1350+G1355)+G1359+G1339+G1342</f>
        <v>15182</v>
      </c>
      <c r="H1319" s="7">
        <f>SUM(H1320+H1345+H1350+H1355)+H1359+H1339+H1342</f>
        <v>4763.3</v>
      </c>
      <c r="I1319" s="7">
        <f>SUM(I1320+I1345+I1350+I1355)+I1359+I1339+I1342</f>
        <v>824.3</v>
      </c>
    </row>
    <row r="1320" spans="1:9">
      <c r="A1320" s="122" t="s">
        <v>28</v>
      </c>
      <c r="B1320" s="57"/>
      <c r="C1320" s="4" t="s">
        <v>12</v>
      </c>
      <c r="D1320" s="4" t="s">
        <v>27</v>
      </c>
      <c r="E1320" s="4" t="s">
        <v>365</v>
      </c>
      <c r="F1320" s="4"/>
      <c r="G1320" s="7">
        <f>SUM(G1321+G1323+G1327)+G1330+G1333+G1335</f>
        <v>11506.9</v>
      </c>
      <c r="H1320" s="7">
        <f t="shared" ref="H1320:I1320" si="313">SUM(H1321+H1323+H1327)+H1330+H1333</f>
        <v>2349.5</v>
      </c>
      <c r="I1320" s="7">
        <f t="shared" si="313"/>
        <v>824.3</v>
      </c>
    </row>
    <row r="1321" spans="1:9" hidden="1">
      <c r="A1321" s="122" t="s">
        <v>116</v>
      </c>
      <c r="B1321" s="56"/>
      <c r="C1321" s="4" t="s">
        <v>12</v>
      </c>
      <c r="D1321" s="4" t="s">
        <v>27</v>
      </c>
      <c r="E1321" s="4" t="s">
        <v>366</v>
      </c>
      <c r="F1321" s="4"/>
      <c r="G1321" s="7">
        <f>G1322</f>
        <v>0</v>
      </c>
      <c r="H1321" s="7">
        <f>H1322</f>
        <v>0</v>
      </c>
      <c r="I1321" s="7">
        <f>I1322</f>
        <v>0</v>
      </c>
    </row>
    <row r="1322" spans="1:9" ht="31.5" hidden="1">
      <c r="A1322" s="122" t="s">
        <v>44</v>
      </c>
      <c r="B1322" s="56"/>
      <c r="C1322" s="4" t="s">
        <v>12</v>
      </c>
      <c r="D1322" s="4" t="s">
        <v>27</v>
      </c>
      <c r="E1322" s="4" t="s">
        <v>366</v>
      </c>
      <c r="F1322" s="4" t="s">
        <v>81</v>
      </c>
      <c r="G1322" s="7"/>
      <c r="H1322" s="7"/>
      <c r="I1322" s="7"/>
    </row>
    <row r="1323" spans="1:9">
      <c r="A1323" s="122" t="s">
        <v>124</v>
      </c>
      <c r="B1323" s="57"/>
      <c r="C1323" s="4" t="s">
        <v>12</v>
      </c>
      <c r="D1323" s="4" t="s">
        <v>27</v>
      </c>
      <c r="E1323" s="4" t="s">
        <v>367</v>
      </c>
      <c r="F1323" s="4"/>
      <c r="G1323" s="7">
        <f>SUM(G1324)</f>
        <v>7317</v>
      </c>
      <c r="H1323" s="7">
        <f>SUM(H1324)</f>
        <v>360</v>
      </c>
      <c r="I1323" s="7">
        <f>SUM(I1324)</f>
        <v>0</v>
      </c>
    </row>
    <row r="1324" spans="1:9" ht="31.5">
      <c r="A1324" s="122" t="s">
        <v>44</v>
      </c>
      <c r="B1324" s="57"/>
      <c r="C1324" s="4" t="s">
        <v>12</v>
      </c>
      <c r="D1324" s="4" t="s">
        <v>27</v>
      </c>
      <c r="E1324" s="4" t="s">
        <v>367</v>
      </c>
      <c r="F1324" s="4" t="s">
        <v>81</v>
      </c>
      <c r="G1324" s="7">
        <v>7317</v>
      </c>
      <c r="H1324" s="7">
        <v>360</v>
      </c>
      <c r="I1324" s="7"/>
    </row>
    <row r="1325" spans="1:9" hidden="1">
      <c r="A1325" s="122" t="s">
        <v>436</v>
      </c>
      <c r="B1325" s="57"/>
      <c r="C1325" s="4" t="s">
        <v>12</v>
      </c>
      <c r="D1325" s="4" t="s">
        <v>27</v>
      </c>
      <c r="E1325" s="4" t="s">
        <v>762</v>
      </c>
      <c r="F1325" s="4"/>
      <c r="G1325" s="7">
        <f>SUM(G1326)</f>
        <v>0</v>
      </c>
      <c r="H1325" s="7"/>
      <c r="I1325" s="7"/>
    </row>
    <row r="1326" spans="1:9" ht="31.5" hidden="1">
      <c r="A1326" s="122" t="s">
        <v>44</v>
      </c>
      <c r="B1326" s="57"/>
      <c r="C1326" s="4" t="s">
        <v>12</v>
      </c>
      <c r="D1326" s="4" t="s">
        <v>27</v>
      </c>
      <c r="E1326" s="4" t="s">
        <v>762</v>
      </c>
      <c r="F1326" s="4" t="s">
        <v>81</v>
      </c>
      <c r="G1326" s="7"/>
      <c r="H1326" s="7"/>
      <c r="I1326" s="7"/>
    </row>
    <row r="1327" spans="1:9" ht="63">
      <c r="A1327" s="122" t="s">
        <v>751</v>
      </c>
      <c r="B1327" s="57"/>
      <c r="C1327" s="4" t="s">
        <v>12</v>
      </c>
      <c r="D1327" s="4" t="s">
        <v>27</v>
      </c>
      <c r="E1327" s="4" t="s">
        <v>752</v>
      </c>
      <c r="F1327" s="4"/>
      <c r="G1327" s="7">
        <f>SUM(G1328:G1329)</f>
        <v>1851.6</v>
      </c>
      <c r="H1327" s="7">
        <f t="shared" ref="H1327:I1327" si="314">SUM(H1328:H1329)</f>
        <v>0</v>
      </c>
      <c r="I1327" s="7">
        <f t="shared" si="314"/>
        <v>0</v>
      </c>
    </row>
    <row r="1328" spans="1:9" ht="31.5">
      <c r="A1328" s="122" t="s">
        <v>44</v>
      </c>
      <c r="B1328" s="57"/>
      <c r="C1328" s="4" t="s">
        <v>12</v>
      </c>
      <c r="D1328" s="4" t="s">
        <v>27</v>
      </c>
      <c r="E1328" s="4" t="s">
        <v>752</v>
      </c>
      <c r="F1328" s="4" t="s">
        <v>81</v>
      </c>
      <c r="G1328" s="7">
        <v>583.4</v>
      </c>
      <c r="H1328" s="7"/>
      <c r="I1328" s="7"/>
    </row>
    <row r="1329" spans="1:9" ht="31.5">
      <c r="A1329" s="122" t="s">
        <v>111</v>
      </c>
      <c r="B1329" s="57"/>
      <c r="C1329" s="4" t="s">
        <v>12</v>
      </c>
      <c r="D1329" s="4" t="s">
        <v>27</v>
      </c>
      <c r="E1329" s="4" t="s">
        <v>752</v>
      </c>
      <c r="F1329" s="4" t="s">
        <v>112</v>
      </c>
      <c r="G1329" s="7">
        <v>1268.2</v>
      </c>
      <c r="H1329" s="7"/>
      <c r="I1329" s="7"/>
    </row>
    <row r="1330" spans="1:9" ht="31.5">
      <c r="A1330" s="122" t="s">
        <v>820</v>
      </c>
      <c r="B1330" s="57"/>
      <c r="C1330" s="4" t="s">
        <v>12</v>
      </c>
      <c r="D1330" s="4" t="s">
        <v>27</v>
      </c>
      <c r="E1330" s="4" t="s">
        <v>735</v>
      </c>
      <c r="F1330" s="4"/>
      <c r="G1330" s="7">
        <f>SUM(G1331:G1332)</f>
        <v>1515</v>
      </c>
      <c r="H1330" s="7">
        <f t="shared" ref="H1330:I1330" si="315">SUM(H1331:H1332)</f>
        <v>1166.2</v>
      </c>
      <c r="I1330" s="7">
        <f t="shared" si="315"/>
        <v>0</v>
      </c>
    </row>
    <row r="1331" spans="1:9" ht="31.5">
      <c r="A1331" s="122" t="s">
        <v>44</v>
      </c>
      <c r="B1331" s="57"/>
      <c r="C1331" s="4" t="s">
        <v>12</v>
      </c>
      <c r="D1331" s="4" t="s">
        <v>27</v>
      </c>
      <c r="E1331" s="4" t="s">
        <v>735</v>
      </c>
      <c r="F1331" s="4" t="s">
        <v>81</v>
      </c>
      <c r="G1331" s="7">
        <v>402.7</v>
      </c>
      <c r="H1331" s="7"/>
      <c r="I1331" s="7"/>
    </row>
    <row r="1332" spans="1:9" ht="31.5">
      <c r="A1332" s="122" t="s">
        <v>111</v>
      </c>
      <c r="B1332" s="57"/>
      <c r="C1332" s="4" t="s">
        <v>12</v>
      </c>
      <c r="D1332" s="4" t="s">
        <v>27</v>
      </c>
      <c r="E1332" s="4" t="s">
        <v>735</v>
      </c>
      <c r="F1332" s="4" t="s">
        <v>112</v>
      </c>
      <c r="G1332" s="7">
        <v>1112.3</v>
      </c>
      <c r="H1332" s="7">
        <v>1166.2</v>
      </c>
      <c r="I1332" s="7"/>
    </row>
    <row r="1333" spans="1:9" ht="31.5">
      <c r="A1333" s="122" t="s">
        <v>853</v>
      </c>
      <c r="B1333" s="57"/>
      <c r="C1333" s="4" t="s">
        <v>12</v>
      </c>
      <c r="D1333" s="4" t="s">
        <v>27</v>
      </c>
      <c r="E1333" s="4" t="s">
        <v>821</v>
      </c>
      <c r="F1333" s="4"/>
      <c r="G1333" s="7">
        <f>SUM(G1334)</f>
        <v>823.3</v>
      </c>
      <c r="H1333" s="7">
        <f t="shared" ref="H1333:I1333" si="316">SUM(H1334)</f>
        <v>823.3</v>
      </c>
      <c r="I1333" s="7">
        <f t="shared" si="316"/>
        <v>824.3</v>
      </c>
    </row>
    <row r="1334" spans="1:9" ht="31.5">
      <c r="A1334" s="122" t="s">
        <v>44</v>
      </c>
      <c r="B1334" s="57"/>
      <c r="C1334" s="4" t="s">
        <v>12</v>
      </c>
      <c r="D1334" s="4" t="s">
        <v>27</v>
      </c>
      <c r="E1334" s="4" t="s">
        <v>821</v>
      </c>
      <c r="F1334" s="4" t="s">
        <v>81</v>
      </c>
      <c r="G1334" s="7">
        <v>823.3</v>
      </c>
      <c r="H1334" s="7">
        <v>823.3</v>
      </c>
      <c r="I1334" s="7">
        <v>824.3</v>
      </c>
    </row>
    <row r="1335" spans="1:9" ht="15.75" hidden="1" customHeight="1">
      <c r="A1335" s="122" t="s">
        <v>830</v>
      </c>
      <c r="B1335" s="57"/>
      <c r="C1335" s="4" t="s">
        <v>12</v>
      </c>
      <c r="D1335" s="4" t="s">
        <v>27</v>
      </c>
      <c r="E1335" s="4" t="s">
        <v>888</v>
      </c>
      <c r="F1335" s="4"/>
      <c r="G1335" s="7">
        <f>SUM(G1336)</f>
        <v>0</v>
      </c>
      <c r="H1335" s="7"/>
      <c r="I1335" s="7"/>
    </row>
    <row r="1336" spans="1:9" ht="31.5" hidden="1" customHeight="1">
      <c r="A1336" s="122" t="s">
        <v>883</v>
      </c>
      <c r="B1336" s="57"/>
      <c r="C1336" s="4" t="s">
        <v>12</v>
      </c>
      <c r="D1336" s="4" t="s">
        <v>27</v>
      </c>
      <c r="E1336" s="4" t="s">
        <v>887</v>
      </c>
      <c r="F1336" s="4"/>
      <c r="G1336" s="7">
        <f>SUM(G1337:G1338)</f>
        <v>0</v>
      </c>
      <c r="H1336" s="7"/>
      <c r="I1336" s="7"/>
    </row>
    <row r="1337" spans="1:9" ht="31.5" hidden="1" customHeight="1">
      <c r="A1337" s="122" t="s">
        <v>44</v>
      </c>
      <c r="B1337" s="57"/>
      <c r="C1337" s="4" t="s">
        <v>12</v>
      </c>
      <c r="D1337" s="4" t="s">
        <v>27</v>
      </c>
      <c r="E1337" s="4" t="s">
        <v>887</v>
      </c>
      <c r="F1337" s="4" t="s">
        <v>81</v>
      </c>
      <c r="G1337" s="7"/>
      <c r="H1337" s="7"/>
      <c r="I1337" s="7"/>
    </row>
    <row r="1338" spans="1:9" ht="31.5" hidden="1" customHeight="1">
      <c r="A1338" s="122" t="s">
        <v>111</v>
      </c>
      <c r="B1338" s="57"/>
      <c r="C1338" s="4" t="s">
        <v>12</v>
      </c>
      <c r="D1338" s="4" t="s">
        <v>27</v>
      </c>
      <c r="E1338" s="4" t="s">
        <v>887</v>
      </c>
      <c r="F1338" s="4" t="s">
        <v>112</v>
      </c>
      <c r="G1338" s="7"/>
      <c r="H1338" s="7"/>
      <c r="I1338" s="7"/>
    </row>
    <row r="1339" spans="1:9" ht="31.5">
      <c r="A1339" s="122" t="s">
        <v>934</v>
      </c>
      <c r="B1339" s="57"/>
      <c r="C1339" s="4" t="s">
        <v>12</v>
      </c>
      <c r="D1339" s="4" t="s">
        <v>27</v>
      </c>
      <c r="E1339" s="4" t="s">
        <v>994</v>
      </c>
      <c r="F1339" s="4"/>
      <c r="G1339" s="7">
        <f>G1340</f>
        <v>2686.7</v>
      </c>
      <c r="H1339" s="7">
        <f t="shared" ref="H1339:I1340" si="317">H1340</f>
        <v>0</v>
      </c>
      <c r="I1339" s="7">
        <f t="shared" si="317"/>
        <v>0</v>
      </c>
    </row>
    <row r="1340" spans="1:9">
      <c r="A1340" s="122" t="s">
        <v>116</v>
      </c>
      <c r="B1340" s="57"/>
      <c r="C1340" s="4" t="s">
        <v>12</v>
      </c>
      <c r="D1340" s="4" t="s">
        <v>27</v>
      </c>
      <c r="E1340" s="4" t="s">
        <v>995</v>
      </c>
      <c r="F1340" s="4"/>
      <c r="G1340" s="7">
        <f>G1341</f>
        <v>2686.7</v>
      </c>
      <c r="H1340" s="7">
        <f t="shared" si="317"/>
        <v>0</v>
      </c>
      <c r="I1340" s="7">
        <f t="shared" si="317"/>
        <v>0</v>
      </c>
    </row>
    <row r="1341" spans="1:9" ht="31.5">
      <c r="A1341" s="122" t="s">
        <v>111</v>
      </c>
      <c r="B1341" s="57"/>
      <c r="C1341" s="4" t="s">
        <v>12</v>
      </c>
      <c r="D1341" s="4" t="s">
        <v>27</v>
      </c>
      <c r="E1341" s="4" t="s">
        <v>995</v>
      </c>
      <c r="F1341" s="4" t="s">
        <v>112</v>
      </c>
      <c r="G1341" s="7">
        <v>2686.7</v>
      </c>
      <c r="H1341" s="7"/>
      <c r="I1341" s="7"/>
    </row>
    <row r="1342" spans="1:9">
      <c r="A1342" s="122" t="s">
        <v>368</v>
      </c>
      <c r="B1342" s="57"/>
      <c r="C1342" s="4" t="s">
        <v>12</v>
      </c>
      <c r="D1342" s="4" t="s">
        <v>27</v>
      </c>
      <c r="E1342" s="4" t="s">
        <v>369</v>
      </c>
      <c r="F1342" s="4"/>
      <c r="G1342" s="7">
        <f>G1343</f>
        <v>423.7</v>
      </c>
      <c r="H1342" s="7">
        <f>H1343</f>
        <v>0</v>
      </c>
      <c r="I1342" s="7">
        <f>I1343</f>
        <v>0</v>
      </c>
    </row>
    <row r="1343" spans="1:9">
      <c r="A1343" s="122" t="s">
        <v>116</v>
      </c>
      <c r="B1343" s="57"/>
      <c r="C1343" s="4" t="s">
        <v>12</v>
      </c>
      <c r="D1343" s="4" t="s">
        <v>27</v>
      </c>
      <c r="E1343" s="4" t="s">
        <v>375</v>
      </c>
      <c r="F1343" s="4"/>
      <c r="G1343" s="7">
        <f t="shared" ref="G1343:I1343" si="318">G1344</f>
        <v>423.7</v>
      </c>
      <c r="H1343" s="7">
        <f t="shared" si="318"/>
        <v>0</v>
      </c>
      <c r="I1343" s="7">
        <f t="shared" si="318"/>
        <v>0</v>
      </c>
    </row>
    <row r="1344" spans="1:9" ht="27" customHeight="1">
      <c r="A1344" s="122" t="s">
        <v>111</v>
      </c>
      <c r="B1344" s="57"/>
      <c r="C1344" s="4" t="s">
        <v>12</v>
      </c>
      <c r="D1344" s="4" t="s">
        <v>27</v>
      </c>
      <c r="E1344" s="4" t="s">
        <v>375</v>
      </c>
      <c r="F1344" s="4" t="s">
        <v>112</v>
      </c>
      <c r="G1344" s="7">
        <v>423.7</v>
      </c>
      <c r="H1344" s="7"/>
      <c r="I1344" s="7"/>
    </row>
    <row r="1345" spans="1:9" ht="31.5">
      <c r="A1345" s="122" t="s">
        <v>237</v>
      </c>
      <c r="B1345" s="57"/>
      <c r="C1345" s="4" t="s">
        <v>12</v>
      </c>
      <c r="D1345" s="4" t="s">
        <v>27</v>
      </c>
      <c r="E1345" s="4" t="s">
        <v>376</v>
      </c>
      <c r="F1345" s="4"/>
      <c r="G1345" s="7">
        <f>G1346+G1348</f>
        <v>156.4</v>
      </c>
      <c r="H1345" s="7">
        <f t="shared" ref="G1345:I1346" si="319">H1346</f>
        <v>0</v>
      </c>
      <c r="I1345" s="7">
        <f t="shared" si="319"/>
        <v>0</v>
      </c>
    </row>
    <row r="1346" spans="1:9">
      <c r="A1346" s="122" t="s">
        <v>116</v>
      </c>
      <c r="B1346" s="57"/>
      <c r="C1346" s="4" t="s">
        <v>12</v>
      </c>
      <c r="D1346" s="4" t="s">
        <v>27</v>
      </c>
      <c r="E1346" s="4" t="s">
        <v>378</v>
      </c>
      <c r="F1346" s="4"/>
      <c r="G1346" s="7">
        <f t="shared" si="319"/>
        <v>156.4</v>
      </c>
      <c r="H1346" s="7">
        <f t="shared" si="319"/>
        <v>0</v>
      </c>
      <c r="I1346" s="7">
        <f t="shared" si="319"/>
        <v>0</v>
      </c>
    </row>
    <row r="1347" spans="1:9" ht="31.5">
      <c r="A1347" s="122" t="s">
        <v>111</v>
      </c>
      <c r="B1347" s="57"/>
      <c r="C1347" s="4" t="s">
        <v>12</v>
      </c>
      <c r="D1347" s="4" t="s">
        <v>27</v>
      </c>
      <c r="E1347" s="4" t="s">
        <v>378</v>
      </c>
      <c r="F1347" s="4" t="s">
        <v>112</v>
      </c>
      <c r="G1347" s="7">
        <v>156.4</v>
      </c>
      <c r="H1347" s="7"/>
      <c r="I1347" s="7"/>
    </row>
    <row r="1348" spans="1:9" hidden="1">
      <c r="A1348" s="122" t="s">
        <v>489</v>
      </c>
      <c r="B1348" s="57"/>
      <c r="C1348" s="4" t="s">
        <v>12</v>
      </c>
      <c r="D1348" s="4" t="s">
        <v>27</v>
      </c>
      <c r="E1348" s="4" t="s">
        <v>759</v>
      </c>
      <c r="F1348" s="4"/>
      <c r="G1348" s="7">
        <f>SUM(G1349)</f>
        <v>0</v>
      </c>
      <c r="H1348" s="7">
        <f t="shared" ref="H1348:I1348" si="320">SUM(H1349)</f>
        <v>0</v>
      </c>
      <c r="I1348" s="7">
        <f t="shared" si="320"/>
        <v>0</v>
      </c>
    </row>
    <row r="1349" spans="1:9" ht="31.5" hidden="1">
      <c r="A1349" s="122" t="s">
        <v>111</v>
      </c>
      <c r="B1349" s="57"/>
      <c r="C1349" s="4" t="s">
        <v>12</v>
      </c>
      <c r="D1349" s="4" t="s">
        <v>27</v>
      </c>
      <c r="E1349" s="4" t="s">
        <v>759</v>
      </c>
      <c r="F1349" s="4" t="s">
        <v>112</v>
      </c>
      <c r="G1349" s="7"/>
      <c r="H1349" s="7"/>
      <c r="I1349" s="7"/>
    </row>
    <row r="1350" spans="1:9" ht="14.25" customHeight="1">
      <c r="A1350" s="122" t="s">
        <v>297</v>
      </c>
      <c r="B1350" s="57"/>
      <c r="C1350" s="4" t="s">
        <v>12</v>
      </c>
      <c r="D1350" s="4" t="s">
        <v>27</v>
      </c>
      <c r="E1350" s="4" t="s">
        <v>371</v>
      </c>
      <c r="F1350" s="4"/>
      <c r="G1350" s="7">
        <f>G1351+G1353</f>
        <v>388.3</v>
      </c>
      <c r="H1350" s="7">
        <f>H1351+H1353</f>
        <v>0</v>
      </c>
      <c r="I1350" s="7">
        <f>I1351+I1353</f>
        <v>0</v>
      </c>
    </row>
    <row r="1351" spans="1:9">
      <c r="A1351" s="122" t="s">
        <v>116</v>
      </c>
      <c r="B1351" s="57"/>
      <c r="C1351" s="4" t="s">
        <v>12</v>
      </c>
      <c r="D1351" s="4" t="s">
        <v>27</v>
      </c>
      <c r="E1351" s="4" t="s">
        <v>398</v>
      </c>
      <c r="F1351" s="4"/>
      <c r="G1351" s="7">
        <f>G1352</f>
        <v>388.3</v>
      </c>
      <c r="H1351" s="7">
        <f>H1352</f>
        <v>0</v>
      </c>
      <c r="I1351" s="7">
        <f>I1352</f>
        <v>0</v>
      </c>
    </row>
    <row r="1352" spans="1:9" ht="31.5">
      <c r="A1352" s="122" t="s">
        <v>111</v>
      </c>
      <c r="B1352" s="57"/>
      <c r="C1352" s="4" t="s">
        <v>12</v>
      </c>
      <c r="D1352" s="4" t="s">
        <v>27</v>
      </c>
      <c r="E1352" s="4" t="s">
        <v>398</v>
      </c>
      <c r="F1352" s="4" t="s">
        <v>112</v>
      </c>
      <c r="G1352" s="7">
        <v>388.3</v>
      </c>
      <c r="H1352" s="7"/>
      <c r="I1352" s="7"/>
    </row>
    <row r="1353" spans="1:9" hidden="1">
      <c r="A1353" s="122" t="s">
        <v>129</v>
      </c>
      <c r="B1353" s="57"/>
      <c r="C1353" s="4" t="s">
        <v>12</v>
      </c>
      <c r="D1353" s="4" t="s">
        <v>27</v>
      </c>
      <c r="E1353" s="4" t="s">
        <v>496</v>
      </c>
      <c r="F1353" s="4"/>
      <c r="G1353" s="7">
        <f>G1354</f>
        <v>0</v>
      </c>
      <c r="H1353" s="7">
        <f>H1354</f>
        <v>0</v>
      </c>
      <c r="I1353" s="7">
        <f>I1354</f>
        <v>0</v>
      </c>
    </row>
    <row r="1354" spans="1:9" ht="31.5" hidden="1">
      <c r="A1354" s="122" t="s">
        <v>111</v>
      </c>
      <c r="B1354" s="57"/>
      <c r="C1354" s="4" t="s">
        <v>12</v>
      </c>
      <c r="D1354" s="4" t="s">
        <v>27</v>
      </c>
      <c r="E1354" s="4" t="s">
        <v>496</v>
      </c>
      <c r="F1354" s="4" t="s">
        <v>112</v>
      </c>
      <c r="G1354" s="7"/>
      <c r="H1354" s="7"/>
      <c r="I1354" s="7"/>
    </row>
    <row r="1355" spans="1:9">
      <c r="A1355" s="122" t="s">
        <v>685</v>
      </c>
      <c r="B1355" s="57"/>
      <c r="C1355" s="4" t="s">
        <v>12</v>
      </c>
      <c r="D1355" s="4" t="s">
        <v>27</v>
      </c>
      <c r="E1355" s="4" t="s">
        <v>475</v>
      </c>
      <c r="F1355" s="4"/>
      <c r="G1355" s="7">
        <f>SUM(G1356)</f>
        <v>0</v>
      </c>
      <c r="H1355" s="7">
        <f t="shared" ref="H1355:I1355" si="321">SUM(H1356)</f>
        <v>2413.8000000000002</v>
      </c>
      <c r="I1355" s="7">
        <f t="shared" si="321"/>
        <v>0</v>
      </c>
    </row>
    <row r="1356" spans="1:9" ht="47.25">
      <c r="A1356" s="122" t="s">
        <v>943</v>
      </c>
      <c r="B1356" s="57"/>
      <c r="C1356" s="4" t="s">
        <v>12</v>
      </c>
      <c r="D1356" s="4" t="s">
        <v>27</v>
      </c>
      <c r="E1356" s="4" t="s">
        <v>822</v>
      </c>
      <c r="F1356" s="4"/>
      <c r="G1356" s="7">
        <f>G1357</f>
        <v>0</v>
      </c>
      <c r="H1356" s="7">
        <f>H1357+H1358</f>
        <v>2413.8000000000002</v>
      </c>
      <c r="I1356" s="7">
        <f>I1357+I1358</f>
        <v>0</v>
      </c>
    </row>
    <row r="1357" spans="1:9" ht="31.5" hidden="1">
      <c r="A1357" s="122" t="s">
        <v>44</v>
      </c>
      <c r="B1357" s="57"/>
      <c r="C1357" s="4" t="s">
        <v>12</v>
      </c>
      <c r="D1357" s="4" t="s">
        <v>27</v>
      </c>
      <c r="E1357" s="4" t="s">
        <v>822</v>
      </c>
      <c r="F1357" s="4" t="s">
        <v>81</v>
      </c>
      <c r="G1357" s="7"/>
      <c r="H1357" s="7"/>
      <c r="I1357" s="7"/>
    </row>
    <row r="1358" spans="1:9" ht="31.5">
      <c r="A1358" s="122" t="s">
        <v>111</v>
      </c>
      <c r="B1358" s="57"/>
      <c r="C1358" s="4" t="s">
        <v>12</v>
      </c>
      <c r="D1358" s="4" t="s">
        <v>27</v>
      </c>
      <c r="E1358" s="4" t="s">
        <v>822</v>
      </c>
      <c r="F1358" s="4" t="s">
        <v>112</v>
      </c>
      <c r="G1358" s="7">
        <v>0</v>
      </c>
      <c r="H1358" s="7">
        <v>2413.8000000000002</v>
      </c>
      <c r="I1358" s="7">
        <v>0</v>
      </c>
    </row>
    <row r="1359" spans="1:9" ht="16.5" customHeight="1">
      <c r="A1359" s="122" t="s">
        <v>841</v>
      </c>
      <c r="B1359" s="57"/>
      <c r="C1359" s="4" t="s">
        <v>12</v>
      </c>
      <c r="D1359" s="4" t="s">
        <v>27</v>
      </c>
      <c r="E1359" s="4" t="s">
        <v>840</v>
      </c>
      <c r="F1359" s="4"/>
      <c r="G1359" s="7">
        <f>SUM(G1360)</f>
        <v>20</v>
      </c>
      <c r="H1359" s="7">
        <f t="shared" ref="H1359:I1360" si="322">SUM(H1360)</f>
        <v>0</v>
      </c>
      <c r="I1359" s="7">
        <f t="shared" si="322"/>
        <v>0</v>
      </c>
    </row>
    <row r="1360" spans="1:9" ht="16.5" customHeight="1">
      <c r="A1360" s="122" t="s">
        <v>843</v>
      </c>
      <c r="B1360" s="57"/>
      <c r="C1360" s="4" t="s">
        <v>12</v>
      </c>
      <c r="D1360" s="4" t="s">
        <v>27</v>
      </c>
      <c r="E1360" s="4" t="s">
        <v>842</v>
      </c>
      <c r="F1360" s="4"/>
      <c r="G1360" s="7">
        <f>SUM(G1361)</f>
        <v>20</v>
      </c>
      <c r="H1360" s="7">
        <f t="shared" si="322"/>
        <v>0</v>
      </c>
      <c r="I1360" s="7">
        <f t="shared" si="322"/>
        <v>0</v>
      </c>
    </row>
    <row r="1361" spans="1:9" ht="31.5" customHeight="1">
      <c r="A1361" s="122" t="s">
        <v>111</v>
      </c>
      <c r="B1361" s="57"/>
      <c r="C1361" s="4" t="s">
        <v>12</v>
      </c>
      <c r="D1361" s="4" t="s">
        <v>27</v>
      </c>
      <c r="E1361" s="4" t="s">
        <v>842</v>
      </c>
      <c r="F1361" s="4" t="s">
        <v>112</v>
      </c>
      <c r="G1361" s="7">
        <v>20</v>
      </c>
      <c r="H1361" s="7">
        <v>0</v>
      </c>
      <c r="I1361" s="7">
        <v>0</v>
      </c>
    </row>
    <row r="1362" spans="1:9" ht="31.5" hidden="1">
      <c r="A1362" s="122" t="s">
        <v>938</v>
      </c>
      <c r="B1362" s="39"/>
      <c r="C1362" s="123" t="s">
        <v>12</v>
      </c>
      <c r="D1362" s="123" t="s">
        <v>27</v>
      </c>
      <c r="E1362" s="31" t="s">
        <v>13</v>
      </c>
      <c r="F1362" s="31"/>
      <c r="G1362" s="9">
        <f t="shared" ref="G1362:I1365" si="323">G1363</f>
        <v>0</v>
      </c>
      <c r="H1362" s="9">
        <f t="shared" si="323"/>
        <v>0</v>
      </c>
      <c r="I1362" s="9">
        <f t="shared" si="323"/>
        <v>0</v>
      </c>
    </row>
    <row r="1363" spans="1:9" hidden="1">
      <c r="A1363" s="122" t="s">
        <v>74</v>
      </c>
      <c r="B1363" s="39"/>
      <c r="C1363" s="123" t="s">
        <v>12</v>
      </c>
      <c r="D1363" s="123" t="s">
        <v>27</v>
      </c>
      <c r="E1363" s="31" t="s">
        <v>58</v>
      </c>
      <c r="F1363" s="31"/>
      <c r="G1363" s="9">
        <f t="shared" si="323"/>
        <v>0</v>
      </c>
      <c r="H1363" s="9">
        <f t="shared" si="323"/>
        <v>0</v>
      </c>
      <c r="I1363" s="9">
        <f t="shared" si="323"/>
        <v>0</v>
      </c>
    </row>
    <row r="1364" spans="1:9" hidden="1">
      <c r="A1364" s="122" t="s">
        <v>28</v>
      </c>
      <c r="B1364" s="39"/>
      <c r="C1364" s="123" t="s">
        <v>12</v>
      </c>
      <c r="D1364" s="123" t="s">
        <v>27</v>
      </c>
      <c r="E1364" s="31" t="s">
        <v>373</v>
      </c>
      <c r="F1364" s="31"/>
      <c r="G1364" s="9">
        <f t="shared" si="323"/>
        <v>0</v>
      </c>
      <c r="H1364" s="9">
        <f t="shared" si="323"/>
        <v>0</v>
      </c>
      <c r="I1364" s="9">
        <f t="shared" si="323"/>
        <v>0</v>
      </c>
    </row>
    <row r="1365" spans="1:9" hidden="1">
      <c r="A1365" s="122" t="s">
        <v>30</v>
      </c>
      <c r="B1365" s="39"/>
      <c r="C1365" s="123" t="s">
        <v>12</v>
      </c>
      <c r="D1365" s="123" t="s">
        <v>27</v>
      </c>
      <c r="E1365" s="31" t="s">
        <v>374</v>
      </c>
      <c r="F1365" s="31"/>
      <c r="G1365" s="9">
        <f t="shared" si="323"/>
        <v>0</v>
      </c>
      <c r="H1365" s="9">
        <f t="shared" si="323"/>
        <v>0</v>
      </c>
      <c r="I1365" s="9">
        <f t="shared" si="323"/>
        <v>0</v>
      </c>
    </row>
    <row r="1366" spans="1:9" ht="31.5" hidden="1">
      <c r="A1366" s="122" t="s">
        <v>111</v>
      </c>
      <c r="B1366" s="39"/>
      <c r="C1366" s="123" t="s">
        <v>12</v>
      </c>
      <c r="D1366" s="123" t="s">
        <v>27</v>
      </c>
      <c r="E1366" s="31" t="s">
        <v>374</v>
      </c>
      <c r="F1366" s="31">
        <v>600</v>
      </c>
      <c r="G1366" s="9"/>
      <c r="H1366" s="9"/>
      <c r="I1366" s="9"/>
    </row>
    <row r="1367" spans="1:9">
      <c r="A1367" s="122" t="s">
        <v>944</v>
      </c>
      <c r="B1367" s="57"/>
      <c r="C1367" s="4" t="s">
        <v>12</v>
      </c>
      <c r="D1367" s="4" t="s">
        <v>10</v>
      </c>
      <c r="E1367" s="4"/>
      <c r="F1367" s="57"/>
      <c r="G1367" s="7">
        <f>G1368</f>
        <v>56975.299999999996</v>
      </c>
      <c r="H1367" s="7">
        <f>H1368</f>
        <v>48812.5</v>
      </c>
      <c r="I1367" s="7">
        <f>I1368</f>
        <v>51182.5</v>
      </c>
    </row>
    <row r="1368" spans="1:9">
      <c r="A1368" s="122" t="s">
        <v>534</v>
      </c>
      <c r="B1368" s="57"/>
      <c r="C1368" s="4" t="s">
        <v>12</v>
      </c>
      <c r="D1368" s="4" t="s">
        <v>10</v>
      </c>
      <c r="E1368" s="4" t="s">
        <v>105</v>
      </c>
      <c r="F1368" s="57"/>
      <c r="G1368" s="7">
        <f>G1369+G1377+G1403+G1416</f>
        <v>56975.299999999996</v>
      </c>
      <c r="H1368" s="7">
        <f>H1369+H1377+H1403+H1416</f>
        <v>48812.5</v>
      </c>
      <c r="I1368" s="7">
        <f>I1369+I1377+I1403+I1416</f>
        <v>51182.5</v>
      </c>
    </row>
    <row r="1369" spans="1:9" ht="31.5" hidden="1">
      <c r="A1369" s="122" t="s">
        <v>945</v>
      </c>
      <c r="B1369" s="57"/>
      <c r="C1369" s="4" t="s">
        <v>12</v>
      </c>
      <c r="D1369" s="4" t="s">
        <v>10</v>
      </c>
      <c r="E1369" s="4" t="s">
        <v>135</v>
      </c>
      <c r="F1369" s="57"/>
      <c r="G1369" s="7">
        <f>G1373+G1370</f>
        <v>0</v>
      </c>
      <c r="H1369" s="7">
        <f>H1373+H1370</f>
        <v>0</v>
      </c>
      <c r="I1369" s="7">
        <f>I1373+I1370</f>
        <v>0</v>
      </c>
    </row>
    <row r="1370" spans="1:9" hidden="1">
      <c r="A1370" s="122" t="s">
        <v>28</v>
      </c>
      <c r="B1370" s="57"/>
      <c r="C1370" s="4" t="s">
        <v>12</v>
      </c>
      <c r="D1370" s="4" t="s">
        <v>10</v>
      </c>
      <c r="E1370" s="4" t="s">
        <v>362</v>
      </c>
      <c r="F1370" s="57"/>
      <c r="G1370" s="7">
        <f t="shared" ref="G1370:I1371" si="324">G1371</f>
        <v>0</v>
      </c>
      <c r="H1370" s="7">
        <f t="shared" si="324"/>
        <v>0</v>
      </c>
      <c r="I1370" s="7">
        <f t="shared" si="324"/>
        <v>0</v>
      </c>
    </row>
    <row r="1371" spans="1:9" hidden="1">
      <c r="A1371" s="122" t="s">
        <v>116</v>
      </c>
      <c r="B1371" s="57"/>
      <c r="C1371" s="4" t="s">
        <v>12</v>
      </c>
      <c r="D1371" s="4" t="s">
        <v>10</v>
      </c>
      <c r="E1371" s="4" t="s">
        <v>363</v>
      </c>
      <c r="F1371" s="57"/>
      <c r="G1371" s="7">
        <f t="shared" si="324"/>
        <v>0</v>
      </c>
      <c r="H1371" s="7">
        <f t="shared" si="324"/>
        <v>0</v>
      </c>
      <c r="I1371" s="7">
        <f t="shared" si="324"/>
        <v>0</v>
      </c>
    </row>
    <row r="1372" spans="1:9" ht="31.5" hidden="1">
      <c r="A1372" s="122" t="s">
        <v>44</v>
      </c>
      <c r="B1372" s="57"/>
      <c r="C1372" s="4" t="s">
        <v>12</v>
      </c>
      <c r="D1372" s="4" t="s">
        <v>10</v>
      </c>
      <c r="E1372" s="4" t="s">
        <v>363</v>
      </c>
      <c r="F1372" s="4" t="s">
        <v>81</v>
      </c>
      <c r="G1372" s="7"/>
      <c r="H1372" s="7"/>
      <c r="I1372" s="7"/>
    </row>
    <row r="1373" spans="1:9" hidden="1">
      <c r="A1373" s="122" t="s">
        <v>136</v>
      </c>
      <c r="B1373" s="57"/>
      <c r="C1373" s="4" t="s">
        <v>12</v>
      </c>
      <c r="D1373" s="4" t="s">
        <v>10</v>
      </c>
      <c r="E1373" s="4" t="s">
        <v>137</v>
      </c>
      <c r="F1373" s="4"/>
      <c r="G1373" s="7">
        <f t="shared" ref="G1373:I1375" si="325">G1374</f>
        <v>0</v>
      </c>
      <c r="H1373" s="7">
        <f t="shared" si="325"/>
        <v>0</v>
      </c>
      <c r="I1373" s="7">
        <f t="shared" si="325"/>
        <v>0</v>
      </c>
    </row>
    <row r="1374" spans="1:9" hidden="1">
      <c r="A1374" s="122" t="s">
        <v>129</v>
      </c>
      <c r="B1374" s="57"/>
      <c r="C1374" s="4" t="s">
        <v>12</v>
      </c>
      <c r="D1374" s="4" t="s">
        <v>10</v>
      </c>
      <c r="E1374" s="4" t="s">
        <v>360</v>
      </c>
      <c r="F1374" s="4"/>
      <c r="G1374" s="7">
        <f t="shared" si="325"/>
        <v>0</v>
      </c>
      <c r="H1374" s="7">
        <f t="shared" si="325"/>
        <v>0</v>
      </c>
      <c r="I1374" s="7">
        <f t="shared" si="325"/>
        <v>0</v>
      </c>
    </row>
    <row r="1375" spans="1:9" hidden="1">
      <c r="A1375" s="122" t="s">
        <v>297</v>
      </c>
      <c r="B1375" s="57"/>
      <c r="C1375" s="4" t="s">
        <v>12</v>
      </c>
      <c r="D1375" s="4" t="s">
        <v>10</v>
      </c>
      <c r="E1375" s="4" t="s">
        <v>361</v>
      </c>
      <c r="F1375" s="4"/>
      <c r="G1375" s="7">
        <f t="shared" si="325"/>
        <v>0</v>
      </c>
      <c r="H1375" s="7">
        <f t="shared" si="325"/>
        <v>0</v>
      </c>
      <c r="I1375" s="7">
        <f t="shared" si="325"/>
        <v>0</v>
      </c>
    </row>
    <row r="1376" spans="1:9" ht="31.5" hidden="1">
      <c r="A1376" s="122" t="s">
        <v>62</v>
      </c>
      <c r="B1376" s="57"/>
      <c r="C1376" s="4" t="s">
        <v>12</v>
      </c>
      <c r="D1376" s="4" t="s">
        <v>10</v>
      </c>
      <c r="E1376" s="4" t="s">
        <v>361</v>
      </c>
      <c r="F1376" s="4" t="s">
        <v>112</v>
      </c>
      <c r="G1376" s="7"/>
      <c r="H1376" s="7"/>
      <c r="I1376" s="7"/>
    </row>
    <row r="1377" spans="1:9">
      <c r="A1377" s="122" t="s">
        <v>139</v>
      </c>
      <c r="B1377" s="57"/>
      <c r="C1377" s="4" t="s">
        <v>12</v>
      </c>
      <c r="D1377" s="4" t="s">
        <v>10</v>
      </c>
      <c r="E1377" s="4" t="s">
        <v>140</v>
      </c>
      <c r="F1377" s="4"/>
      <c r="G1377" s="7">
        <f>G1378+G1390</f>
        <v>7337.3</v>
      </c>
      <c r="H1377" s="7">
        <f t="shared" ref="H1377:I1377" si="326">H1378+H1390</f>
        <v>500</v>
      </c>
      <c r="I1377" s="7">
        <f t="shared" si="326"/>
        <v>1985</v>
      </c>
    </row>
    <row r="1378" spans="1:9">
      <c r="A1378" s="122" t="s">
        <v>28</v>
      </c>
      <c r="B1378" s="57"/>
      <c r="C1378" s="4" t="s">
        <v>12</v>
      </c>
      <c r="D1378" s="4" t="s">
        <v>10</v>
      </c>
      <c r="E1378" s="4" t="s">
        <v>364</v>
      </c>
      <c r="F1378" s="4"/>
      <c r="G1378" s="7">
        <f>SUM(G1379+G1382+G1386)+G1384</f>
        <v>7264</v>
      </c>
      <c r="H1378" s="7">
        <f t="shared" ref="H1378:I1378" si="327">SUM(H1379+H1382+H1386)+H1384</f>
        <v>500</v>
      </c>
      <c r="I1378" s="7">
        <f t="shared" si="327"/>
        <v>1985</v>
      </c>
    </row>
    <row r="1379" spans="1:9" s="58" customFormat="1" ht="14.25" customHeight="1">
      <c r="A1379" s="122" t="s">
        <v>116</v>
      </c>
      <c r="B1379" s="57"/>
      <c r="C1379" s="4" t="s">
        <v>12</v>
      </c>
      <c r="D1379" s="4" t="s">
        <v>10</v>
      </c>
      <c r="E1379" s="4" t="s">
        <v>736</v>
      </c>
      <c r="F1379" s="4"/>
      <c r="G1379" s="7">
        <f>G1380+G1381</f>
        <v>5929</v>
      </c>
      <c r="H1379" s="7">
        <f t="shared" ref="H1379:I1379" si="328">H1380+H1381</f>
        <v>500</v>
      </c>
      <c r="I1379" s="7">
        <f t="shared" si="328"/>
        <v>1985</v>
      </c>
    </row>
    <row r="1380" spans="1:9" ht="35.25" customHeight="1">
      <c r="A1380" s="122" t="s">
        <v>44</v>
      </c>
      <c r="B1380" s="57"/>
      <c r="C1380" s="4" t="s">
        <v>12</v>
      </c>
      <c r="D1380" s="4" t="s">
        <v>10</v>
      </c>
      <c r="E1380" s="4" t="s">
        <v>736</v>
      </c>
      <c r="F1380" s="4" t="s">
        <v>81</v>
      </c>
      <c r="G1380" s="7">
        <v>1536</v>
      </c>
      <c r="H1380" s="7"/>
      <c r="I1380" s="7"/>
    </row>
    <row r="1381" spans="1:9" ht="30.75" customHeight="1">
      <c r="A1381" s="122" t="s">
        <v>111</v>
      </c>
      <c r="B1381" s="57"/>
      <c r="C1381" s="4" t="s">
        <v>12</v>
      </c>
      <c r="D1381" s="4" t="s">
        <v>10</v>
      </c>
      <c r="E1381" s="4" t="s">
        <v>736</v>
      </c>
      <c r="F1381" s="4" t="s">
        <v>112</v>
      </c>
      <c r="G1381" s="7">
        <v>4393</v>
      </c>
      <c r="H1381" s="7">
        <v>500</v>
      </c>
      <c r="I1381" s="7">
        <v>1985</v>
      </c>
    </row>
    <row r="1382" spans="1:9">
      <c r="A1382" s="122" t="s">
        <v>489</v>
      </c>
      <c r="B1382" s="56"/>
      <c r="C1382" s="4" t="s">
        <v>12</v>
      </c>
      <c r="D1382" s="4" t="s">
        <v>10</v>
      </c>
      <c r="E1382" s="4" t="s">
        <v>737</v>
      </c>
      <c r="F1382" s="4"/>
      <c r="G1382" s="7">
        <f>SUM(G1383)</f>
        <v>100</v>
      </c>
      <c r="H1382" s="7">
        <f>SUM(H1383)</f>
        <v>0</v>
      </c>
      <c r="I1382" s="7">
        <f t="shared" ref="I1382" si="329">SUM(I1383)</f>
        <v>0</v>
      </c>
    </row>
    <row r="1383" spans="1:9" ht="31.5">
      <c r="A1383" s="122" t="s">
        <v>111</v>
      </c>
      <c r="B1383" s="57"/>
      <c r="C1383" s="4" t="s">
        <v>12</v>
      </c>
      <c r="D1383" s="4" t="s">
        <v>10</v>
      </c>
      <c r="E1383" s="4" t="s">
        <v>737</v>
      </c>
      <c r="F1383" s="4" t="s">
        <v>112</v>
      </c>
      <c r="G1383" s="7">
        <v>100</v>
      </c>
      <c r="H1383" s="7"/>
      <c r="I1383" s="7"/>
    </row>
    <row r="1384" spans="1:9">
      <c r="A1384" s="122" t="s">
        <v>124</v>
      </c>
      <c r="B1384" s="57"/>
      <c r="C1384" s="4" t="s">
        <v>12</v>
      </c>
      <c r="D1384" s="4" t="s">
        <v>10</v>
      </c>
      <c r="E1384" s="4" t="s">
        <v>823</v>
      </c>
      <c r="F1384" s="4"/>
      <c r="G1384" s="7">
        <f>G1385</f>
        <v>100</v>
      </c>
      <c r="H1384" s="7">
        <f t="shared" ref="H1384:I1384" si="330">H1385</f>
        <v>0</v>
      </c>
      <c r="I1384" s="7">
        <f t="shared" si="330"/>
        <v>0</v>
      </c>
    </row>
    <row r="1385" spans="1:9" ht="31.5">
      <c r="A1385" s="122" t="s">
        <v>44</v>
      </c>
      <c r="B1385" s="57"/>
      <c r="C1385" s="4" t="s">
        <v>12</v>
      </c>
      <c r="D1385" s="4" t="s">
        <v>10</v>
      </c>
      <c r="E1385" s="4" t="s">
        <v>823</v>
      </c>
      <c r="F1385" s="4" t="s">
        <v>81</v>
      </c>
      <c r="G1385" s="7">
        <v>100</v>
      </c>
      <c r="H1385" s="7"/>
      <c r="I1385" s="7"/>
    </row>
    <row r="1386" spans="1:9">
      <c r="A1386" s="122" t="s">
        <v>436</v>
      </c>
      <c r="B1386" s="56"/>
      <c r="C1386" s="4" t="s">
        <v>12</v>
      </c>
      <c r="D1386" s="4" t="s">
        <v>10</v>
      </c>
      <c r="E1386" s="4" t="s">
        <v>738</v>
      </c>
      <c r="F1386" s="57"/>
      <c r="G1386" s="7">
        <f>SUM(G1387:G1389)</f>
        <v>1135</v>
      </c>
      <c r="H1386" s="7">
        <f t="shared" ref="H1386:I1386" si="331">SUM(H1388:H1389)</f>
        <v>0</v>
      </c>
      <c r="I1386" s="7">
        <f t="shared" si="331"/>
        <v>0</v>
      </c>
    </row>
    <row r="1387" spans="1:9" ht="47.25" hidden="1">
      <c r="A1387" s="32" t="s">
        <v>43</v>
      </c>
      <c r="B1387" s="56"/>
      <c r="C1387" s="4" t="s">
        <v>12</v>
      </c>
      <c r="D1387" s="4" t="s">
        <v>10</v>
      </c>
      <c r="E1387" s="4" t="s">
        <v>738</v>
      </c>
      <c r="F1387" s="49" t="s">
        <v>79</v>
      </c>
      <c r="G1387" s="7"/>
      <c r="H1387" s="7"/>
      <c r="I1387" s="7"/>
    </row>
    <row r="1388" spans="1:9" ht="31.5">
      <c r="A1388" s="122" t="s">
        <v>44</v>
      </c>
      <c r="B1388" s="56"/>
      <c r="C1388" s="4" t="s">
        <v>12</v>
      </c>
      <c r="D1388" s="4" t="s">
        <v>10</v>
      </c>
      <c r="E1388" s="4" t="s">
        <v>738</v>
      </c>
      <c r="F1388" s="4" t="s">
        <v>81</v>
      </c>
      <c r="G1388" s="7">
        <v>735</v>
      </c>
      <c r="H1388" s="7"/>
      <c r="I1388" s="7"/>
    </row>
    <row r="1389" spans="1:9">
      <c r="A1389" s="122" t="s">
        <v>35</v>
      </c>
      <c r="B1389" s="57"/>
      <c r="C1389" s="4" t="s">
        <v>12</v>
      </c>
      <c r="D1389" s="4" t="s">
        <v>10</v>
      </c>
      <c r="E1389" s="4" t="s">
        <v>738</v>
      </c>
      <c r="F1389" s="4" t="s">
        <v>89</v>
      </c>
      <c r="G1389" s="7">
        <v>400</v>
      </c>
      <c r="H1389" s="7"/>
      <c r="I1389" s="7"/>
    </row>
    <row r="1390" spans="1:9">
      <c r="A1390" s="122" t="s">
        <v>841</v>
      </c>
      <c r="B1390" s="57"/>
      <c r="C1390" s="4" t="s">
        <v>12</v>
      </c>
      <c r="D1390" s="4" t="s">
        <v>10</v>
      </c>
      <c r="E1390" s="4" t="s">
        <v>960</v>
      </c>
      <c r="F1390" s="4"/>
      <c r="G1390" s="7">
        <f>SUM(G1391)</f>
        <v>73.3</v>
      </c>
      <c r="H1390" s="7"/>
      <c r="I1390" s="7"/>
    </row>
    <row r="1391" spans="1:9" ht="31.5">
      <c r="A1391" s="122" t="s">
        <v>962</v>
      </c>
      <c r="B1391" s="57"/>
      <c r="C1391" s="4" t="s">
        <v>12</v>
      </c>
      <c r="D1391" s="4" t="s">
        <v>10</v>
      </c>
      <c r="E1391" s="4" t="s">
        <v>961</v>
      </c>
      <c r="F1391" s="4"/>
      <c r="G1391" s="7">
        <f>SUM(G1392)</f>
        <v>73.3</v>
      </c>
      <c r="H1391" s="7">
        <f t="shared" ref="H1391:I1391" si="332">SUM(H1392)</f>
        <v>0</v>
      </c>
      <c r="I1391" s="7">
        <f t="shared" si="332"/>
        <v>0</v>
      </c>
    </row>
    <row r="1392" spans="1:9">
      <c r="A1392" s="122" t="s">
        <v>35</v>
      </c>
      <c r="B1392" s="57"/>
      <c r="C1392" s="4" t="s">
        <v>12</v>
      </c>
      <c r="D1392" s="4" t="s">
        <v>10</v>
      </c>
      <c r="E1392" s="4" t="s">
        <v>961</v>
      </c>
      <c r="F1392" s="4" t="s">
        <v>89</v>
      </c>
      <c r="G1392" s="7">
        <v>73.3</v>
      </c>
      <c r="H1392" s="7"/>
      <c r="I1392" s="7"/>
    </row>
    <row r="1393" spans="1:9" ht="31.5" hidden="1">
      <c r="A1393" s="122" t="s">
        <v>237</v>
      </c>
      <c r="B1393" s="56"/>
      <c r="C1393" s="4" t="s">
        <v>12</v>
      </c>
      <c r="D1393" s="4" t="s">
        <v>10</v>
      </c>
      <c r="E1393" s="4" t="s">
        <v>709</v>
      </c>
      <c r="F1393" s="57"/>
      <c r="G1393" s="7">
        <f>SUM(G1394+G1396)</f>
        <v>0</v>
      </c>
      <c r="H1393" s="7">
        <f t="shared" ref="H1393:I1393" si="333">SUM(H1394+H1396)</f>
        <v>0</v>
      </c>
      <c r="I1393" s="7">
        <f t="shared" si="333"/>
        <v>0</v>
      </c>
    </row>
    <row r="1394" spans="1:9" hidden="1">
      <c r="A1394" s="122" t="s">
        <v>116</v>
      </c>
      <c r="B1394" s="56"/>
      <c r="C1394" s="4" t="s">
        <v>12</v>
      </c>
      <c r="D1394" s="4" t="s">
        <v>10</v>
      </c>
      <c r="E1394" s="4" t="s">
        <v>710</v>
      </c>
      <c r="F1394" s="57"/>
      <c r="G1394" s="7">
        <f>SUM(G1395)</f>
        <v>0</v>
      </c>
      <c r="H1394" s="7">
        <f t="shared" ref="H1394:I1394" si="334">SUM(H1395)</f>
        <v>0</v>
      </c>
      <c r="I1394" s="7">
        <f t="shared" si="334"/>
        <v>0</v>
      </c>
    </row>
    <row r="1395" spans="1:9" ht="31.5" hidden="1">
      <c r="A1395" s="122" t="s">
        <v>111</v>
      </c>
      <c r="B1395" s="56"/>
      <c r="C1395" s="4" t="s">
        <v>12</v>
      </c>
      <c r="D1395" s="4" t="s">
        <v>10</v>
      </c>
      <c r="E1395" s="4" t="s">
        <v>710</v>
      </c>
      <c r="F1395" s="4" t="s">
        <v>112</v>
      </c>
      <c r="G1395" s="7"/>
      <c r="H1395" s="7"/>
      <c r="I1395" s="7"/>
    </row>
    <row r="1396" spans="1:9" hidden="1">
      <c r="A1396" s="122" t="s">
        <v>489</v>
      </c>
      <c r="B1396" s="56"/>
      <c r="C1396" s="4" t="s">
        <v>12</v>
      </c>
      <c r="D1396" s="4" t="s">
        <v>10</v>
      </c>
      <c r="E1396" s="4" t="s">
        <v>712</v>
      </c>
      <c r="F1396" s="4"/>
      <c r="G1396" s="7">
        <f>SUM(G1397)</f>
        <v>0</v>
      </c>
      <c r="H1396" s="7">
        <f t="shared" ref="H1396:I1396" si="335">SUM(H1397)</f>
        <v>0</v>
      </c>
      <c r="I1396" s="7">
        <f t="shared" si="335"/>
        <v>0</v>
      </c>
    </row>
    <row r="1397" spans="1:9" ht="31.5" hidden="1">
      <c r="A1397" s="122" t="s">
        <v>111</v>
      </c>
      <c r="B1397" s="56"/>
      <c r="C1397" s="4" t="s">
        <v>12</v>
      </c>
      <c r="D1397" s="4" t="s">
        <v>10</v>
      </c>
      <c r="E1397" s="4" t="s">
        <v>712</v>
      </c>
      <c r="F1397" s="4" t="s">
        <v>112</v>
      </c>
      <c r="G1397" s="7"/>
      <c r="H1397" s="7"/>
      <c r="I1397" s="7"/>
    </row>
    <row r="1398" spans="1:9" hidden="1">
      <c r="A1398" s="122" t="s">
        <v>297</v>
      </c>
      <c r="B1398" s="56"/>
      <c r="C1398" s="4" t="s">
        <v>12</v>
      </c>
      <c r="D1398" s="4" t="s">
        <v>10</v>
      </c>
      <c r="E1398" s="4" t="s">
        <v>711</v>
      </c>
      <c r="F1398" s="4"/>
      <c r="G1398" s="7">
        <f>SUM(G1399)+G1401</f>
        <v>0</v>
      </c>
      <c r="H1398" s="7">
        <f t="shared" ref="H1398:I1398" si="336">SUM(H1399)+H1401</f>
        <v>0</v>
      </c>
      <c r="I1398" s="7">
        <f t="shared" si="336"/>
        <v>0</v>
      </c>
    </row>
    <row r="1399" spans="1:9" hidden="1">
      <c r="A1399" s="122" t="s">
        <v>116</v>
      </c>
      <c r="B1399" s="56"/>
      <c r="C1399" s="4" t="s">
        <v>12</v>
      </c>
      <c r="D1399" s="4" t="s">
        <v>10</v>
      </c>
      <c r="E1399" s="4" t="s">
        <v>435</v>
      </c>
      <c r="F1399" s="57"/>
      <c r="G1399" s="7">
        <f t="shared" ref="G1399:I1399" si="337">G1400</f>
        <v>0</v>
      </c>
      <c r="H1399" s="7">
        <f t="shared" si="337"/>
        <v>0</v>
      </c>
      <c r="I1399" s="7">
        <f t="shared" si="337"/>
        <v>0</v>
      </c>
    </row>
    <row r="1400" spans="1:9" ht="31.5" hidden="1">
      <c r="A1400" s="122" t="s">
        <v>111</v>
      </c>
      <c r="B1400" s="56"/>
      <c r="C1400" s="4" t="s">
        <v>12</v>
      </c>
      <c r="D1400" s="4" t="s">
        <v>10</v>
      </c>
      <c r="E1400" s="4" t="s">
        <v>435</v>
      </c>
      <c r="F1400" s="4" t="s">
        <v>112</v>
      </c>
      <c r="G1400" s="7"/>
      <c r="H1400" s="7"/>
      <c r="I1400" s="7"/>
    </row>
    <row r="1401" spans="1:9" hidden="1">
      <c r="A1401" s="122" t="s">
        <v>489</v>
      </c>
      <c r="B1401" s="56"/>
      <c r="C1401" s="4" t="s">
        <v>12</v>
      </c>
      <c r="D1401" s="4" t="s">
        <v>10</v>
      </c>
      <c r="E1401" s="4" t="s">
        <v>490</v>
      </c>
      <c r="F1401" s="4"/>
      <c r="G1401" s="7">
        <f t="shared" ref="G1401:I1401" si="338">SUM(G1402)</f>
        <v>0</v>
      </c>
      <c r="H1401" s="7">
        <f t="shared" si="338"/>
        <v>0</v>
      </c>
      <c r="I1401" s="7">
        <f t="shared" si="338"/>
        <v>0</v>
      </c>
    </row>
    <row r="1402" spans="1:9" ht="31.5" hidden="1">
      <c r="A1402" s="122" t="s">
        <v>111</v>
      </c>
      <c r="B1402" s="56"/>
      <c r="C1402" s="4" t="s">
        <v>12</v>
      </c>
      <c r="D1402" s="4" t="s">
        <v>10</v>
      </c>
      <c r="E1402" s="4" t="s">
        <v>490</v>
      </c>
      <c r="F1402" s="4" t="s">
        <v>112</v>
      </c>
      <c r="G1402" s="7"/>
      <c r="H1402" s="7"/>
      <c r="I1402" s="7"/>
    </row>
    <row r="1403" spans="1:9" ht="31.5">
      <c r="A1403" s="122" t="s">
        <v>141</v>
      </c>
      <c r="B1403" s="57"/>
      <c r="C1403" s="4" t="s">
        <v>12</v>
      </c>
      <c r="D1403" s="4" t="s">
        <v>10</v>
      </c>
      <c r="E1403" s="4" t="s">
        <v>142</v>
      </c>
      <c r="F1403" s="57"/>
      <c r="G1403" s="7">
        <f>SUM(G1407+G1410+G1413)+G1404</f>
        <v>361.8</v>
      </c>
      <c r="H1403" s="7">
        <f t="shared" ref="H1403:I1403" si="339">SUM(H1407+H1410+H1413)+H1404</f>
        <v>0</v>
      </c>
      <c r="I1403" s="7">
        <f t="shared" si="339"/>
        <v>0</v>
      </c>
    </row>
    <row r="1404" spans="1:9">
      <c r="A1404" s="122" t="s">
        <v>28</v>
      </c>
      <c r="B1404" s="57"/>
      <c r="C1404" s="4" t="s">
        <v>12</v>
      </c>
      <c r="D1404" s="4" t="s">
        <v>10</v>
      </c>
      <c r="E1404" s="4" t="s">
        <v>365</v>
      </c>
      <c r="F1404" s="57"/>
      <c r="G1404" s="7">
        <f>SUM(G1405)</f>
        <v>361.8</v>
      </c>
      <c r="H1404" s="7">
        <f t="shared" ref="H1404:I1404" si="340">SUM(H1405)</f>
        <v>0</v>
      </c>
      <c r="I1404" s="7">
        <f t="shared" si="340"/>
        <v>0</v>
      </c>
    </row>
    <row r="1405" spans="1:9">
      <c r="A1405" s="122" t="s">
        <v>436</v>
      </c>
      <c r="B1405" s="56"/>
      <c r="C1405" s="4" t="s">
        <v>12</v>
      </c>
      <c r="D1405" s="4" t="s">
        <v>10</v>
      </c>
      <c r="E1405" s="4" t="s">
        <v>762</v>
      </c>
      <c r="F1405" s="57"/>
      <c r="G1405" s="7">
        <f>SUM(G1406:G1406)</f>
        <v>361.8</v>
      </c>
      <c r="H1405" s="7">
        <f t="shared" ref="H1405:I1405" si="341">SUM(H1406:H1406)</f>
        <v>0</v>
      </c>
      <c r="I1405" s="7">
        <f t="shared" si="341"/>
        <v>0</v>
      </c>
    </row>
    <row r="1406" spans="1:9" ht="31.5">
      <c r="A1406" s="122" t="s">
        <v>44</v>
      </c>
      <c r="B1406" s="56"/>
      <c r="C1406" s="4" t="s">
        <v>12</v>
      </c>
      <c r="D1406" s="4" t="s">
        <v>10</v>
      </c>
      <c r="E1406" s="4" t="s">
        <v>762</v>
      </c>
      <c r="F1406" s="4" t="s">
        <v>81</v>
      </c>
      <c r="G1406" s="7">
        <v>361.8</v>
      </c>
      <c r="H1406" s="7"/>
      <c r="I1406" s="7"/>
    </row>
    <row r="1407" spans="1:9" hidden="1">
      <c r="A1407" s="122" t="s">
        <v>368</v>
      </c>
      <c r="B1407" s="57"/>
      <c r="C1407" s="4" t="s">
        <v>12</v>
      </c>
      <c r="D1407" s="4" t="s">
        <v>10</v>
      </c>
      <c r="E1407" s="4" t="s">
        <v>369</v>
      </c>
      <c r="F1407" s="4"/>
      <c r="G1407" s="7">
        <f t="shared" ref="G1407:I1408" si="342">G1408</f>
        <v>0</v>
      </c>
      <c r="H1407" s="7">
        <f t="shared" si="342"/>
        <v>0</v>
      </c>
      <c r="I1407" s="7">
        <f t="shared" si="342"/>
        <v>0</v>
      </c>
    </row>
    <row r="1408" spans="1:9" hidden="1">
      <c r="A1408" s="122" t="s">
        <v>109</v>
      </c>
      <c r="B1408" s="57"/>
      <c r="C1408" s="4" t="s">
        <v>12</v>
      </c>
      <c r="D1408" s="4" t="s">
        <v>10</v>
      </c>
      <c r="E1408" s="4" t="s">
        <v>370</v>
      </c>
      <c r="F1408" s="4"/>
      <c r="G1408" s="7">
        <f t="shared" si="342"/>
        <v>0</v>
      </c>
      <c r="H1408" s="7">
        <f t="shared" si="342"/>
        <v>0</v>
      </c>
      <c r="I1408" s="7">
        <f t="shared" si="342"/>
        <v>0</v>
      </c>
    </row>
    <row r="1409" spans="1:9" ht="31.5" hidden="1">
      <c r="A1409" s="122" t="s">
        <v>111</v>
      </c>
      <c r="B1409" s="57"/>
      <c r="C1409" s="4" t="s">
        <v>12</v>
      </c>
      <c r="D1409" s="4" t="s">
        <v>10</v>
      </c>
      <c r="E1409" s="4" t="s">
        <v>370</v>
      </c>
      <c r="F1409" s="4" t="s">
        <v>112</v>
      </c>
      <c r="G1409" s="7"/>
      <c r="H1409" s="7"/>
      <c r="I1409" s="7"/>
    </row>
    <row r="1410" spans="1:9" ht="31.5" hidden="1">
      <c r="A1410" s="122" t="s">
        <v>237</v>
      </c>
      <c r="B1410" s="57"/>
      <c r="C1410" s="4" t="s">
        <v>12</v>
      </c>
      <c r="D1410" s="4" t="s">
        <v>10</v>
      </c>
      <c r="E1410" s="4" t="s">
        <v>376</v>
      </c>
      <c r="F1410" s="4"/>
      <c r="G1410" s="7">
        <f t="shared" ref="G1410:I1411" si="343">G1411</f>
        <v>0</v>
      </c>
      <c r="H1410" s="7">
        <f t="shared" si="343"/>
        <v>0</v>
      </c>
      <c r="I1410" s="7">
        <f t="shared" si="343"/>
        <v>0</v>
      </c>
    </row>
    <row r="1411" spans="1:9" hidden="1">
      <c r="A1411" s="122" t="s">
        <v>109</v>
      </c>
      <c r="B1411" s="57"/>
      <c r="C1411" s="4" t="s">
        <v>12</v>
      </c>
      <c r="D1411" s="4" t="s">
        <v>10</v>
      </c>
      <c r="E1411" s="4" t="s">
        <v>377</v>
      </c>
      <c r="F1411" s="4"/>
      <c r="G1411" s="7">
        <f t="shared" si="343"/>
        <v>0</v>
      </c>
      <c r="H1411" s="7">
        <f t="shared" si="343"/>
        <v>0</v>
      </c>
      <c r="I1411" s="7">
        <f t="shared" si="343"/>
        <v>0</v>
      </c>
    </row>
    <row r="1412" spans="1:9" ht="30.75" hidden="1" customHeight="1">
      <c r="A1412" s="122" t="s">
        <v>111</v>
      </c>
      <c r="B1412" s="57"/>
      <c r="C1412" s="4" t="s">
        <v>12</v>
      </c>
      <c r="D1412" s="4" t="s">
        <v>10</v>
      </c>
      <c r="E1412" s="4" t="s">
        <v>377</v>
      </c>
      <c r="F1412" s="4" t="s">
        <v>112</v>
      </c>
      <c r="G1412" s="7"/>
      <c r="H1412" s="7"/>
      <c r="I1412" s="7"/>
    </row>
    <row r="1413" spans="1:9" ht="30.75" hidden="1" customHeight="1">
      <c r="A1413" s="122" t="s">
        <v>297</v>
      </c>
      <c r="B1413" s="57"/>
      <c r="C1413" s="4" t="s">
        <v>12</v>
      </c>
      <c r="D1413" s="4" t="s">
        <v>10</v>
      </c>
      <c r="E1413" s="4" t="s">
        <v>371</v>
      </c>
      <c r="F1413" s="4"/>
      <c r="G1413" s="7">
        <f t="shared" ref="G1413:I1414" si="344">G1414</f>
        <v>0</v>
      </c>
      <c r="H1413" s="7">
        <f t="shared" si="344"/>
        <v>0</v>
      </c>
      <c r="I1413" s="7">
        <f t="shared" si="344"/>
        <v>0</v>
      </c>
    </row>
    <row r="1414" spans="1:9" ht="30.75" hidden="1" customHeight="1">
      <c r="A1414" s="122" t="s">
        <v>109</v>
      </c>
      <c r="B1414" s="57"/>
      <c r="C1414" s="4" t="s">
        <v>12</v>
      </c>
      <c r="D1414" s="4" t="s">
        <v>10</v>
      </c>
      <c r="E1414" s="4" t="s">
        <v>372</v>
      </c>
      <c r="F1414" s="4"/>
      <c r="G1414" s="7">
        <f t="shared" si="344"/>
        <v>0</v>
      </c>
      <c r="H1414" s="7">
        <f t="shared" si="344"/>
        <v>0</v>
      </c>
      <c r="I1414" s="7">
        <f t="shared" si="344"/>
        <v>0</v>
      </c>
    </row>
    <row r="1415" spans="1:9" ht="31.5" hidden="1">
      <c r="A1415" s="122" t="s">
        <v>111</v>
      </c>
      <c r="B1415" s="57"/>
      <c r="C1415" s="4" t="s">
        <v>12</v>
      </c>
      <c r="D1415" s="4" t="s">
        <v>10</v>
      </c>
      <c r="E1415" s="4" t="s">
        <v>372</v>
      </c>
      <c r="F1415" s="4" t="s">
        <v>112</v>
      </c>
      <c r="G1415" s="7"/>
      <c r="H1415" s="7"/>
      <c r="I1415" s="7"/>
    </row>
    <row r="1416" spans="1:9" ht="31.5">
      <c r="A1416" s="122" t="s">
        <v>480</v>
      </c>
      <c r="B1416" s="57"/>
      <c r="C1416" s="4" t="s">
        <v>12</v>
      </c>
      <c r="D1416" s="4" t="s">
        <v>10</v>
      </c>
      <c r="E1416" s="4" t="s">
        <v>132</v>
      </c>
      <c r="F1416" s="4"/>
      <c r="G1416" s="7">
        <f>G1425+G1417+G1423+G1420</f>
        <v>49276.2</v>
      </c>
      <c r="H1416" s="7">
        <f t="shared" ref="H1416:I1416" si="345">H1425+H1417+H1423+H1420</f>
        <v>48312.5</v>
      </c>
      <c r="I1416" s="7">
        <f t="shared" si="345"/>
        <v>49197.5</v>
      </c>
    </row>
    <row r="1417" spans="1:9">
      <c r="A1417" s="32" t="s">
        <v>70</v>
      </c>
      <c r="B1417" s="49"/>
      <c r="C1417" s="49" t="s">
        <v>12</v>
      </c>
      <c r="D1417" s="49" t="s">
        <v>10</v>
      </c>
      <c r="E1417" s="55" t="s">
        <v>426</v>
      </c>
      <c r="F1417" s="49"/>
      <c r="G1417" s="51">
        <f>+G1418+G1419</f>
        <v>4315.8</v>
      </c>
      <c r="H1417" s="51">
        <f>+H1418+H1419</f>
        <v>4238.3</v>
      </c>
      <c r="I1417" s="51">
        <f>+I1418+I1419</f>
        <v>4238.3</v>
      </c>
    </row>
    <row r="1418" spans="1:9" ht="47.25">
      <c r="A1418" s="32" t="s">
        <v>43</v>
      </c>
      <c r="B1418" s="49"/>
      <c r="C1418" s="49" t="s">
        <v>12</v>
      </c>
      <c r="D1418" s="49" t="s">
        <v>10</v>
      </c>
      <c r="E1418" s="55" t="s">
        <v>426</v>
      </c>
      <c r="F1418" s="49" t="s">
        <v>79</v>
      </c>
      <c r="G1418" s="51">
        <f>4237.8+58.4+19.1</f>
        <v>4315.3</v>
      </c>
      <c r="H1418" s="51">
        <v>4237.8</v>
      </c>
      <c r="I1418" s="51">
        <v>4237.8</v>
      </c>
    </row>
    <row r="1419" spans="1:9" ht="31.5">
      <c r="A1419" s="32" t="s">
        <v>44</v>
      </c>
      <c r="B1419" s="49"/>
      <c r="C1419" s="49" t="s">
        <v>12</v>
      </c>
      <c r="D1419" s="49" t="s">
        <v>10</v>
      </c>
      <c r="E1419" s="55" t="s">
        <v>426</v>
      </c>
      <c r="F1419" s="49" t="s">
        <v>81</v>
      </c>
      <c r="G1419" s="51">
        <v>0.5</v>
      </c>
      <c r="H1419" s="51">
        <v>0.5</v>
      </c>
      <c r="I1419" s="51">
        <v>0.5</v>
      </c>
    </row>
    <row r="1420" spans="1:9">
      <c r="A1420" s="32" t="s">
        <v>85</v>
      </c>
      <c r="B1420" s="49"/>
      <c r="C1420" s="49" t="s">
        <v>12</v>
      </c>
      <c r="D1420" s="49" t="s">
        <v>10</v>
      </c>
      <c r="E1420" s="55" t="s">
        <v>844</v>
      </c>
      <c r="F1420" s="49"/>
      <c r="G1420" s="51">
        <f>SUM(G1421:G1422)</f>
        <v>175.8</v>
      </c>
      <c r="H1420" s="51">
        <f t="shared" ref="H1420:I1420" si="346">SUM(H1421:H1422)</f>
        <v>175.8</v>
      </c>
      <c r="I1420" s="51">
        <f t="shared" si="346"/>
        <v>175.8</v>
      </c>
    </row>
    <row r="1421" spans="1:9" ht="31.5">
      <c r="A1421" s="32" t="s">
        <v>44</v>
      </c>
      <c r="B1421" s="49"/>
      <c r="C1421" s="49" t="s">
        <v>12</v>
      </c>
      <c r="D1421" s="49" t="s">
        <v>10</v>
      </c>
      <c r="E1421" s="55" t="s">
        <v>844</v>
      </c>
      <c r="F1421" s="49" t="s">
        <v>81</v>
      </c>
      <c r="G1421" s="51">
        <v>174.8</v>
      </c>
      <c r="H1421" s="51">
        <v>174.8</v>
      </c>
      <c r="I1421" s="51">
        <v>174.8</v>
      </c>
    </row>
    <row r="1422" spans="1:9">
      <c r="A1422" s="122" t="s">
        <v>19</v>
      </c>
      <c r="B1422" s="49"/>
      <c r="C1422" s="49" t="s">
        <v>12</v>
      </c>
      <c r="D1422" s="49" t="s">
        <v>10</v>
      </c>
      <c r="E1422" s="55" t="s">
        <v>844</v>
      </c>
      <c r="F1422" s="49" t="s">
        <v>86</v>
      </c>
      <c r="G1422" s="51">
        <v>1</v>
      </c>
      <c r="H1422" s="51">
        <v>1</v>
      </c>
      <c r="I1422" s="51">
        <v>1</v>
      </c>
    </row>
    <row r="1423" spans="1:9" ht="33.75" customHeight="1">
      <c r="A1423" s="122" t="s">
        <v>88</v>
      </c>
      <c r="B1423" s="49"/>
      <c r="C1423" s="49" t="s">
        <v>12</v>
      </c>
      <c r="D1423" s="49" t="s">
        <v>10</v>
      </c>
      <c r="E1423" s="55" t="s">
        <v>484</v>
      </c>
      <c r="F1423" s="49"/>
      <c r="G1423" s="51">
        <f>SUM(G1424)</f>
        <v>329.7</v>
      </c>
      <c r="H1423" s="51">
        <f>SUM(H1424)</f>
        <v>54.2</v>
      </c>
      <c r="I1423" s="51">
        <f>SUM(I1424)</f>
        <v>304.2</v>
      </c>
    </row>
    <row r="1424" spans="1:9" ht="31.5">
      <c r="A1424" s="32" t="s">
        <v>44</v>
      </c>
      <c r="B1424" s="49"/>
      <c r="C1424" s="49" t="s">
        <v>12</v>
      </c>
      <c r="D1424" s="49" t="s">
        <v>10</v>
      </c>
      <c r="E1424" s="55" t="s">
        <v>484</v>
      </c>
      <c r="F1424" s="49" t="s">
        <v>81</v>
      </c>
      <c r="G1424" s="51">
        <v>329.7</v>
      </c>
      <c r="H1424" s="51">
        <v>54.2</v>
      </c>
      <c r="I1424" s="51">
        <v>304.2</v>
      </c>
    </row>
    <row r="1425" spans="1:9" ht="31.5">
      <c r="A1425" s="122" t="s">
        <v>37</v>
      </c>
      <c r="B1425" s="56"/>
      <c r="C1425" s="4" t="s">
        <v>12</v>
      </c>
      <c r="D1425" s="4" t="s">
        <v>10</v>
      </c>
      <c r="E1425" s="4" t="s">
        <v>133</v>
      </c>
      <c r="F1425" s="4"/>
      <c r="G1425" s="7">
        <f>G1426</f>
        <v>44454.899999999994</v>
      </c>
      <c r="H1425" s="7">
        <f>H1426</f>
        <v>43844.2</v>
      </c>
      <c r="I1425" s="7">
        <f>I1426</f>
        <v>44479.199999999997</v>
      </c>
    </row>
    <row r="1426" spans="1:9">
      <c r="A1426" s="122" t="s">
        <v>436</v>
      </c>
      <c r="B1426" s="56"/>
      <c r="C1426" s="4" t="s">
        <v>12</v>
      </c>
      <c r="D1426" s="4" t="s">
        <v>10</v>
      </c>
      <c r="E1426" s="4" t="s">
        <v>134</v>
      </c>
      <c r="F1426" s="4"/>
      <c r="G1426" s="7">
        <f>G1427+G1428+G1429</f>
        <v>44454.899999999994</v>
      </c>
      <c r="H1426" s="7">
        <f>H1427+H1428+H1429</f>
        <v>43844.2</v>
      </c>
      <c r="I1426" s="7">
        <f>I1427+I1428+I1429</f>
        <v>44479.199999999997</v>
      </c>
    </row>
    <row r="1427" spans="1:9" ht="47.25">
      <c r="A1427" s="122" t="s">
        <v>43</v>
      </c>
      <c r="B1427" s="57"/>
      <c r="C1427" s="4" t="s">
        <v>12</v>
      </c>
      <c r="D1427" s="4" t="s">
        <v>10</v>
      </c>
      <c r="E1427" s="4" t="s">
        <v>134</v>
      </c>
      <c r="F1427" s="4" t="s">
        <v>79</v>
      </c>
      <c r="G1427" s="7">
        <v>42504.6</v>
      </c>
      <c r="H1427" s="7">
        <v>42504.6</v>
      </c>
      <c r="I1427" s="7">
        <v>42504.6</v>
      </c>
    </row>
    <row r="1428" spans="1:9" s="27" customFormat="1" ht="31.5">
      <c r="A1428" s="122" t="s">
        <v>44</v>
      </c>
      <c r="B1428" s="57"/>
      <c r="C1428" s="4" t="s">
        <v>12</v>
      </c>
      <c r="D1428" s="4" t="s">
        <v>10</v>
      </c>
      <c r="E1428" s="4" t="s">
        <v>134</v>
      </c>
      <c r="F1428" s="4" t="s">
        <v>81</v>
      </c>
      <c r="G1428" s="7">
        <v>1947.7</v>
      </c>
      <c r="H1428" s="7">
        <v>1337</v>
      </c>
      <c r="I1428" s="7">
        <v>1972</v>
      </c>
    </row>
    <row r="1429" spans="1:9">
      <c r="A1429" s="122" t="s">
        <v>19</v>
      </c>
      <c r="B1429" s="57"/>
      <c r="C1429" s="4" t="s">
        <v>12</v>
      </c>
      <c r="D1429" s="4" t="s">
        <v>10</v>
      </c>
      <c r="E1429" s="4" t="s">
        <v>134</v>
      </c>
      <c r="F1429" s="4" t="s">
        <v>86</v>
      </c>
      <c r="G1429" s="7">
        <v>2.6</v>
      </c>
      <c r="H1429" s="7">
        <v>2.6</v>
      </c>
      <c r="I1429" s="7">
        <v>2.6</v>
      </c>
    </row>
    <row r="1430" spans="1:9">
      <c r="A1430" s="23" t="s">
        <v>632</v>
      </c>
      <c r="B1430" s="40"/>
      <c r="C1430" s="123"/>
      <c r="D1430" s="123"/>
      <c r="E1430" s="123"/>
      <c r="F1430" s="31"/>
      <c r="G1430" s="43"/>
      <c r="H1430" s="10">
        <v>115000</v>
      </c>
      <c r="I1430" s="10">
        <v>185000</v>
      </c>
    </row>
    <row r="1431" spans="1:9">
      <c r="A1431" s="23" t="s">
        <v>173</v>
      </c>
      <c r="B1431" s="38"/>
      <c r="C1431" s="29"/>
      <c r="D1431" s="29"/>
      <c r="E1431" s="29"/>
      <c r="F1431" s="29"/>
      <c r="G1431" s="10">
        <f>SUM(G10+G36+G55+G542+G580+G779+G887+G1226)</f>
        <v>6575084.0300000012</v>
      </c>
      <c r="H1431" s="10">
        <f>SUM(H10+H36+H55+H542+H580+H779+H887+H1226)+H1430</f>
        <v>6194119.1999999993</v>
      </c>
      <c r="I1431" s="10">
        <f>SUM(I10+I36+I55+I542+I580+I779+I887+I1226)+I1430</f>
        <v>6289257.6999999993</v>
      </c>
    </row>
    <row r="1432" spans="1:9">
      <c r="H1432" s="61"/>
      <c r="I1432" s="61"/>
    </row>
    <row r="1433" spans="1:9" ht="19.5" hidden="1" customHeight="1">
      <c r="G1433" s="92">
        <v>6575084</v>
      </c>
      <c r="H1433" s="92">
        <v>6194119.2000000011</v>
      </c>
      <c r="I1433" s="92">
        <v>6289257.6999999993</v>
      </c>
    </row>
    <row r="1434" spans="1:9" ht="20.25" hidden="1" customHeight="1">
      <c r="G1434" s="61">
        <f>SUM(G1433-G1431)</f>
        <v>-3.0000001192092896E-2</v>
      </c>
      <c r="H1434" s="61">
        <f t="shared" ref="H1434:I1434" si="347">SUM(H1433-H1431)</f>
        <v>1.862645149230957E-9</v>
      </c>
      <c r="I1434" s="61">
        <f t="shared" si="347"/>
        <v>0</v>
      </c>
    </row>
    <row r="1435" spans="1:9" ht="14.25" customHeight="1"/>
    <row r="1436" spans="1:9" hidden="1" outlineLevel="1"/>
    <row r="1437" spans="1:9" hidden="1" outlineLevel="1" collapsed="1">
      <c r="E1437" s="37" t="s">
        <v>977</v>
      </c>
      <c r="F1437" s="37"/>
      <c r="G1437" s="31"/>
      <c r="H1437" s="31"/>
      <c r="I1437" s="31"/>
    </row>
    <row r="1438" spans="1:9" hidden="1" outlineLevel="1">
      <c r="E1438" s="37" t="s">
        <v>978</v>
      </c>
      <c r="F1438" s="37"/>
      <c r="G1438" s="98">
        <f>SUM(G291+G375+G407+G410)</f>
        <v>153860.5</v>
      </c>
      <c r="H1438" s="98">
        <f>SUM(H291+H375+H407+H410)</f>
        <v>68879.100000000006</v>
      </c>
      <c r="I1438" s="98">
        <f>SUM(I291+I375+I407+I410)</f>
        <v>300</v>
      </c>
    </row>
    <row r="1439" spans="1:9" hidden="1" outlineLevel="1">
      <c r="E1439" s="37" t="s">
        <v>981</v>
      </c>
      <c r="F1439" s="37"/>
      <c r="G1439" s="9">
        <f>SUM(G717)+G773+G776</f>
        <v>9546.5300000000007</v>
      </c>
      <c r="H1439" s="9">
        <f>SUM(H717)+H773+H776</f>
        <v>8465.7000000000007</v>
      </c>
      <c r="I1439" s="9">
        <f>SUM(I717)+I773+I776</f>
        <v>8465.7000000000007</v>
      </c>
    </row>
    <row r="1440" spans="1:9" hidden="1" outlineLevel="1">
      <c r="E1440" s="37" t="s">
        <v>982</v>
      </c>
      <c r="F1440" s="37"/>
      <c r="G1440" s="98">
        <f>SUM(G867)</f>
        <v>8899.0999999999985</v>
      </c>
      <c r="H1440" s="98">
        <f>SUM(H867)</f>
        <v>9268.0999999999985</v>
      </c>
      <c r="I1440" s="98">
        <f>SUM(I867)</f>
        <v>0</v>
      </c>
    </row>
    <row r="1441" spans="5:9" hidden="1" outlineLevel="1">
      <c r="E1441" s="37" t="s">
        <v>980</v>
      </c>
      <c r="F1441" s="37"/>
      <c r="G1441" s="9">
        <f>SUM(G1128+G1084+G1030)+G1040</f>
        <v>12647.6</v>
      </c>
      <c r="H1441" s="9">
        <f>SUM(H1128+H1084+H1030)+H1040</f>
        <v>53714.5</v>
      </c>
      <c r="I1441" s="9">
        <f>SUM(I1128+I1084+I1030)+I1040</f>
        <v>8541</v>
      </c>
    </row>
    <row r="1442" spans="5:9" hidden="1" outlineLevel="1">
      <c r="E1442" s="37" t="s">
        <v>979</v>
      </c>
      <c r="F1442" s="37"/>
      <c r="G1442" s="9">
        <f>SUM(G1390+G1359+G1292)+G1355+G1255</f>
        <v>2595.8000000000002</v>
      </c>
      <c r="H1442" s="9">
        <f>SUM(H1390+H1359+H1292)+H1355+H1255</f>
        <v>2413.8000000000002</v>
      </c>
      <c r="I1442" s="9">
        <f>SUM(I1390+I1359+I1292)+I1355+I1255</f>
        <v>0</v>
      </c>
    </row>
    <row r="1443" spans="5:9" hidden="1" outlineLevel="1">
      <c r="E1443" s="37" t="s">
        <v>889</v>
      </c>
      <c r="F1443" s="37"/>
      <c r="G1443" s="98">
        <f>SUM(G1438:G1442)</f>
        <v>187549.53</v>
      </c>
      <c r="H1443" s="98">
        <f t="shared" ref="H1443:I1443" si="348">SUM(H1438:H1442)</f>
        <v>142741.19999999998</v>
      </c>
      <c r="I1443" s="98">
        <f t="shared" si="348"/>
        <v>17306.7</v>
      </c>
    </row>
    <row r="1444" spans="5:9" hidden="1" outlineLevel="1">
      <c r="G1444" s="18" t="s">
        <v>983</v>
      </c>
      <c r="H1444" s="92">
        <f>SUM(G1443:I1443)</f>
        <v>347597.43</v>
      </c>
    </row>
    <row r="1445" spans="5:9" collapsed="1"/>
  </sheetData>
  <autoFilter ref="F1:F1440"/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1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F62"/>
  <sheetViews>
    <sheetView workbookViewId="0">
      <selection activeCell="E5" sqref="E5"/>
    </sheetView>
  </sheetViews>
  <sheetFormatPr defaultRowHeight="15.75"/>
  <cols>
    <col min="1" max="1" width="55.5703125" style="74" customWidth="1"/>
    <col min="2" max="3" width="12" style="75" customWidth="1"/>
    <col min="4" max="6" width="18.140625" style="75" customWidth="1"/>
    <col min="7" max="16384" width="9.140625" style="75"/>
  </cols>
  <sheetData>
    <row r="1" spans="1:6">
      <c r="C1" s="3"/>
      <c r="E1" s="14" t="s">
        <v>1095</v>
      </c>
    </row>
    <row r="2" spans="1:6" ht="15.75" customHeight="1">
      <c r="C2" s="3"/>
      <c r="E2" s="3" t="s">
        <v>1093</v>
      </c>
    </row>
    <row r="3" spans="1:6">
      <c r="C3" s="3"/>
      <c r="E3" s="3" t="s">
        <v>0</v>
      </c>
    </row>
    <row r="4" spans="1:6">
      <c r="C4" s="3"/>
      <c r="E4" s="3" t="s">
        <v>1</v>
      </c>
    </row>
    <row r="5" spans="1:6">
      <c r="C5" s="1"/>
      <c r="E5" s="1" t="s">
        <v>1097</v>
      </c>
    </row>
    <row r="6" spans="1:6" ht="46.5" customHeight="1">
      <c r="A6" s="131" t="s">
        <v>892</v>
      </c>
      <c r="B6" s="132"/>
      <c r="C6" s="132"/>
      <c r="D6" s="133"/>
      <c r="E6" s="133"/>
      <c r="F6" s="133"/>
    </row>
    <row r="7" spans="1:6">
      <c r="D7" s="76"/>
      <c r="E7" s="76"/>
      <c r="F7" s="76" t="s">
        <v>428</v>
      </c>
    </row>
    <row r="8" spans="1:6" ht="27" customHeight="1">
      <c r="A8" s="77" t="s">
        <v>143</v>
      </c>
      <c r="B8" s="78" t="s">
        <v>147</v>
      </c>
      <c r="C8" s="78" t="s">
        <v>148</v>
      </c>
      <c r="D8" s="22" t="s">
        <v>893</v>
      </c>
      <c r="E8" s="22" t="s">
        <v>894</v>
      </c>
      <c r="F8" s="22" t="s">
        <v>895</v>
      </c>
    </row>
    <row r="9" spans="1:6" s="82" customFormat="1">
      <c r="A9" s="79" t="s">
        <v>77</v>
      </c>
      <c r="B9" s="80" t="s">
        <v>27</v>
      </c>
      <c r="C9" s="80" t="s">
        <v>25</v>
      </c>
      <c r="D9" s="81">
        <f>SUM(D10:D17)</f>
        <v>313232.3</v>
      </c>
      <c r="E9" s="81">
        <f>SUM(E10:E17)</f>
        <v>282393.80000000005</v>
      </c>
      <c r="F9" s="81">
        <f>SUM(F10:F17)</f>
        <v>313566.19999999995</v>
      </c>
    </row>
    <row r="10" spans="1:6" ht="47.25">
      <c r="A10" s="83" t="s">
        <v>149</v>
      </c>
      <c r="B10" s="84" t="s">
        <v>27</v>
      </c>
      <c r="C10" s="84" t="s">
        <v>36</v>
      </c>
      <c r="D10" s="85">
        <f>Ведомственная!G57</f>
        <v>6409.2</v>
      </c>
      <c r="E10" s="85">
        <f>Ведомственная!H57</f>
        <v>3925.5</v>
      </c>
      <c r="F10" s="85">
        <f>Ведомственная!I57</f>
        <v>3925.5</v>
      </c>
    </row>
    <row r="11" spans="1:6" ht="63">
      <c r="A11" s="83" t="s">
        <v>150</v>
      </c>
      <c r="B11" s="84" t="s">
        <v>27</v>
      </c>
      <c r="C11" s="84" t="s">
        <v>46</v>
      </c>
      <c r="D11" s="85">
        <f>Ведомственная!G12</f>
        <v>20851.599999999999</v>
      </c>
      <c r="E11" s="85">
        <f>Ведомственная!H12</f>
        <v>20836.699999999997</v>
      </c>
      <c r="F11" s="85">
        <f>Ведомственная!I12</f>
        <v>20836.699999999997</v>
      </c>
    </row>
    <row r="12" spans="1:6" ht="63">
      <c r="A12" s="83" t="s">
        <v>151</v>
      </c>
      <c r="B12" s="84" t="s">
        <v>27</v>
      </c>
      <c r="C12" s="84" t="s">
        <v>10</v>
      </c>
      <c r="D12" s="85">
        <f>Ведомственная!G61</f>
        <v>168810.90000000002</v>
      </c>
      <c r="E12" s="85">
        <f>Ведомственная!H61</f>
        <v>167675.80000000002</v>
      </c>
      <c r="F12" s="85">
        <f>Ведомственная!I61</f>
        <v>167675.80000000002</v>
      </c>
    </row>
    <row r="13" spans="1:6">
      <c r="A13" s="83" t="s">
        <v>152</v>
      </c>
      <c r="B13" s="84" t="s">
        <v>27</v>
      </c>
      <c r="C13" s="84" t="s">
        <v>153</v>
      </c>
      <c r="D13" s="85">
        <f>Ведомственная!G81</f>
        <v>3</v>
      </c>
      <c r="E13" s="85">
        <f>Ведомственная!H81</f>
        <v>3.1</v>
      </c>
      <c r="F13" s="85">
        <f>Ведомственная!I81</f>
        <v>2.8</v>
      </c>
    </row>
    <row r="14" spans="1:6" ht="47.25">
      <c r="A14" s="83" t="s">
        <v>92</v>
      </c>
      <c r="B14" s="84" t="s">
        <v>27</v>
      </c>
      <c r="C14" s="84" t="s">
        <v>68</v>
      </c>
      <c r="D14" s="85">
        <f>Ведомственная!G38+Ведомственная!G544</f>
        <v>46420.3</v>
      </c>
      <c r="E14" s="85">
        <f>Ведомственная!H38+Ведомственная!H544</f>
        <v>41609.600000000006</v>
      </c>
      <c r="F14" s="85">
        <f>Ведомственная!I38+Ведомственная!I544</f>
        <v>43551.8</v>
      </c>
    </row>
    <row r="15" spans="1:6" hidden="1">
      <c r="A15" s="83" t="s">
        <v>493</v>
      </c>
      <c r="B15" s="84" t="s">
        <v>27</v>
      </c>
      <c r="C15" s="84" t="s">
        <v>103</v>
      </c>
      <c r="D15" s="85">
        <f>SUM(Ведомственная!G85)</f>
        <v>0</v>
      </c>
      <c r="E15" s="85">
        <f>SUM(Ведомственная!H85)</f>
        <v>0</v>
      </c>
      <c r="F15" s="85">
        <f>SUM(Ведомственная!I85)</f>
        <v>0</v>
      </c>
    </row>
    <row r="16" spans="1:6">
      <c r="A16" s="83" t="s">
        <v>131</v>
      </c>
      <c r="B16" s="84" t="s">
        <v>27</v>
      </c>
      <c r="C16" s="84" t="s">
        <v>154</v>
      </c>
      <c r="D16" s="85">
        <f>SUM(Ведомственная!G549)</f>
        <v>3000</v>
      </c>
      <c r="E16" s="85">
        <f>SUM(Ведомственная!H549)</f>
        <v>0</v>
      </c>
      <c r="F16" s="85">
        <f>SUM(Ведомственная!I549)</f>
        <v>0</v>
      </c>
    </row>
    <row r="17" spans="1:6">
      <c r="A17" s="83" t="s">
        <v>83</v>
      </c>
      <c r="B17" s="84" t="s">
        <v>27</v>
      </c>
      <c r="C17" s="84" t="s">
        <v>84</v>
      </c>
      <c r="D17" s="85">
        <f>SUM(Ведомственная!G20+Ведомственная!G45+Ведомственная!G89+Ведомственная!G553)</f>
        <v>67737.3</v>
      </c>
      <c r="E17" s="85">
        <f>SUM(Ведомственная!H20+Ведомственная!H45+Ведомственная!H89+Ведомственная!H553)</f>
        <v>48343.100000000006</v>
      </c>
      <c r="F17" s="85">
        <f>SUM(Ведомственная!I20+Ведомственная!I45+Ведомственная!I89+Ведомственная!I553)</f>
        <v>77573.599999999991</v>
      </c>
    </row>
    <row r="18" spans="1:6" s="82" customFormat="1" ht="31.5">
      <c r="A18" s="79" t="s">
        <v>209</v>
      </c>
      <c r="B18" s="80" t="s">
        <v>46</v>
      </c>
      <c r="C18" s="80" t="s">
        <v>25</v>
      </c>
      <c r="D18" s="81">
        <f>SUM(D19:D21)</f>
        <v>31225.9</v>
      </c>
      <c r="E18" s="81">
        <f t="shared" ref="E18:F18" si="0">SUM(E19:E21)</f>
        <v>27931.1</v>
      </c>
      <c r="F18" s="81">
        <f t="shared" si="0"/>
        <v>28155.8</v>
      </c>
    </row>
    <row r="19" spans="1:6">
      <c r="A19" s="83" t="s">
        <v>155</v>
      </c>
      <c r="B19" s="84" t="s">
        <v>46</v>
      </c>
      <c r="C19" s="84" t="s">
        <v>10</v>
      </c>
      <c r="D19" s="85">
        <f>SUM(Ведомственная!G139)</f>
        <v>4595.6000000000004</v>
      </c>
      <c r="E19" s="85">
        <f>SUM(Ведомственная!H139)</f>
        <v>4929</v>
      </c>
      <c r="F19" s="85">
        <f>SUM(Ведомственная!I139)</f>
        <v>5153.7</v>
      </c>
    </row>
    <row r="20" spans="1:6">
      <c r="A20" s="83" t="s">
        <v>733</v>
      </c>
      <c r="B20" s="84" t="s">
        <v>46</v>
      </c>
      <c r="C20" s="84" t="s">
        <v>156</v>
      </c>
      <c r="D20" s="85">
        <f>SUM(Ведомственная!G145)</f>
        <v>22885.899999999998</v>
      </c>
      <c r="E20" s="85">
        <f>SUM(Ведомственная!H145)</f>
        <v>21281.699999999997</v>
      </c>
      <c r="F20" s="85">
        <f>SUM(Ведомственная!I145)</f>
        <v>21281.699999999997</v>
      </c>
    </row>
    <row r="21" spans="1:6" ht="47.25">
      <c r="A21" s="2" t="s">
        <v>734</v>
      </c>
      <c r="B21" s="84" t="s">
        <v>46</v>
      </c>
      <c r="C21" s="84" t="s">
        <v>24</v>
      </c>
      <c r="D21" s="85">
        <f>SUM(Ведомственная!G155)</f>
        <v>3744.4</v>
      </c>
      <c r="E21" s="85">
        <f>SUM(Ведомственная!H155)</f>
        <v>1720.4</v>
      </c>
      <c r="F21" s="85">
        <f>SUM(Ведомственная!I155)</f>
        <v>1720.4</v>
      </c>
    </row>
    <row r="22" spans="1:6" s="82" customFormat="1">
      <c r="A22" s="79" t="s">
        <v>9</v>
      </c>
      <c r="B22" s="80" t="s">
        <v>10</v>
      </c>
      <c r="C22" s="80" t="s">
        <v>25</v>
      </c>
      <c r="D22" s="81">
        <f>SUM(D23:D25)</f>
        <v>632479.30000000005</v>
      </c>
      <c r="E22" s="81">
        <f>SUM(E23:E25)</f>
        <v>497212.49999999994</v>
      </c>
      <c r="F22" s="81">
        <f>SUM(F23:F25)</f>
        <v>503261.39999999997</v>
      </c>
    </row>
    <row r="23" spans="1:6">
      <c r="A23" s="83" t="s">
        <v>11</v>
      </c>
      <c r="B23" s="84" t="s">
        <v>10</v>
      </c>
      <c r="C23" s="84" t="s">
        <v>12</v>
      </c>
      <c r="D23" s="85">
        <f>Ведомственная!G178</f>
        <v>295156.40000000002</v>
      </c>
      <c r="E23" s="85">
        <f>Ведомственная!H178</f>
        <v>267556.59999999998</v>
      </c>
      <c r="F23" s="85">
        <f>Ведомственная!I178</f>
        <v>267556.59999999998</v>
      </c>
    </row>
    <row r="24" spans="1:6">
      <c r="A24" s="83" t="s">
        <v>157</v>
      </c>
      <c r="B24" s="84" t="s">
        <v>10</v>
      </c>
      <c r="C24" s="84" t="s">
        <v>156</v>
      </c>
      <c r="D24" s="85">
        <f>SUM(Ведомственная!G200)</f>
        <v>316090.40000000002</v>
      </c>
      <c r="E24" s="85">
        <f>SUM(Ведомственная!H200)</f>
        <v>213596.59999999998</v>
      </c>
      <c r="F24" s="85">
        <f>SUM(Ведомственная!I200)</f>
        <v>219645.5</v>
      </c>
    </row>
    <row r="25" spans="1:6">
      <c r="A25" s="83" t="s">
        <v>20</v>
      </c>
      <c r="B25" s="84" t="s">
        <v>10</v>
      </c>
      <c r="C25" s="84" t="s">
        <v>21</v>
      </c>
      <c r="D25" s="85">
        <f>Ведомственная!G242</f>
        <v>21232.5</v>
      </c>
      <c r="E25" s="85">
        <f>Ведомственная!H242</f>
        <v>16059.3</v>
      </c>
      <c r="F25" s="85">
        <f>Ведомственная!I242</f>
        <v>16059.3</v>
      </c>
    </row>
    <row r="26" spans="1:6" ht="14.25" customHeight="1">
      <c r="A26" s="79" t="s">
        <v>215</v>
      </c>
      <c r="B26" s="80" t="s">
        <v>153</v>
      </c>
      <c r="C26" s="80" t="s">
        <v>25</v>
      </c>
      <c r="D26" s="81">
        <f>SUM(D27:D30)</f>
        <v>423064.10000000003</v>
      </c>
      <c r="E26" s="81">
        <f>SUM(E27:E30)</f>
        <v>391640.39999999997</v>
      </c>
      <c r="F26" s="81">
        <f>SUM(F27:F30)</f>
        <v>312961.69999999995</v>
      </c>
    </row>
    <row r="27" spans="1:6">
      <c r="A27" s="83" t="s">
        <v>158</v>
      </c>
      <c r="B27" s="84" t="s">
        <v>153</v>
      </c>
      <c r="C27" s="84" t="s">
        <v>27</v>
      </c>
      <c r="D27" s="85">
        <f>SUM(Ведомственная!G288)</f>
        <v>55300.800000000003</v>
      </c>
      <c r="E27" s="85">
        <f>SUM(Ведомственная!H288)</f>
        <v>0</v>
      </c>
      <c r="F27" s="85">
        <f>SUM(Ведомственная!I288)</f>
        <v>0</v>
      </c>
    </row>
    <row r="28" spans="1:6">
      <c r="A28" s="83" t="s">
        <v>159</v>
      </c>
      <c r="B28" s="84" t="s">
        <v>153</v>
      </c>
      <c r="C28" s="84" t="s">
        <v>36</v>
      </c>
      <c r="D28" s="85">
        <f>SUM(Ведомственная!G298)</f>
        <v>26786.900000000005</v>
      </c>
      <c r="E28" s="85">
        <f>SUM(Ведомственная!H298)</f>
        <v>41029.599999999999</v>
      </c>
      <c r="F28" s="85">
        <f>SUM(Ведомственная!I298)</f>
        <v>41029.599999999999</v>
      </c>
    </row>
    <row r="29" spans="1:6">
      <c r="A29" s="83" t="s">
        <v>160</v>
      </c>
      <c r="B29" s="84" t="s">
        <v>153</v>
      </c>
      <c r="C29" s="84" t="s">
        <v>46</v>
      </c>
      <c r="D29" s="85">
        <f>SUM(Ведомственная!G333)</f>
        <v>330947.80000000005</v>
      </c>
      <c r="E29" s="85">
        <f>SUM(Ведомственная!H333)</f>
        <v>298780</v>
      </c>
      <c r="F29" s="85">
        <f>SUM(Ведомственная!I333)</f>
        <v>232119</v>
      </c>
    </row>
    <row r="30" spans="1:6" ht="31.5">
      <c r="A30" s="83" t="s">
        <v>161</v>
      </c>
      <c r="B30" s="84" t="s">
        <v>153</v>
      </c>
      <c r="C30" s="84" t="s">
        <v>153</v>
      </c>
      <c r="D30" s="85">
        <f>SUM(Ведомственная!G418)</f>
        <v>10028.599999999999</v>
      </c>
      <c r="E30" s="85">
        <f>SUM(Ведомственная!H418)</f>
        <v>51830.8</v>
      </c>
      <c r="F30" s="85">
        <f>SUM(Ведомственная!I418)</f>
        <v>39813.100000000006</v>
      </c>
    </row>
    <row r="31" spans="1:6" s="82" customFormat="1">
      <c r="A31" s="79" t="s">
        <v>317</v>
      </c>
      <c r="B31" s="80" t="s">
        <v>68</v>
      </c>
      <c r="C31" s="80" t="s">
        <v>25</v>
      </c>
      <c r="D31" s="81">
        <f>SUM(D32:D33)</f>
        <v>19493</v>
      </c>
      <c r="E31" s="81">
        <f>SUM(E32:E33)</f>
        <v>12099</v>
      </c>
      <c r="F31" s="81">
        <f>SUM(F32:F33)</f>
        <v>12503.2</v>
      </c>
    </row>
    <row r="32" spans="1:6" ht="31.5">
      <c r="A32" s="83" t="s">
        <v>219</v>
      </c>
      <c r="B32" s="84" t="s">
        <v>68</v>
      </c>
      <c r="C32" s="84" t="s">
        <v>46</v>
      </c>
      <c r="D32" s="85">
        <f>SUM(Ведомственная!G443)</f>
        <v>9309.2999999999993</v>
      </c>
      <c r="E32" s="85">
        <f>SUM(Ведомственная!H443)</f>
        <v>8922.4</v>
      </c>
      <c r="F32" s="85">
        <f>SUM(Ведомственная!I443)</f>
        <v>8922.4</v>
      </c>
    </row>
    <row r="33" spans="1:6">
      <c r="A33" s="83" t="s">
        <v>162</v>
      </c>
      <c r="B33" s="84" t="s">
        <v>68</v>
      </c>
      <c r="C33" s="84" t="s">
        <v>153</v>
      </c>
      <c r="D33" s="85">
        <f>SUM(Ведомственная!G449)</f>
        <v>10183.699999999999</v>
      </c>
      <c r="E33" s="85">
        <f>SUM(Ведомственная!H449)</f>
        <v>3176.6000000000004</v>
      </c>
      <c r="F33" s="85">
        <f>SUM(Ведомственная!I449)</f>
        <v>3580.8</v>
      </c>
    </row>
    <row r="34" spans="1:6" s="82" customFormat="1">
      <c r="A34" s="79" t="s">
        <v>102</v>
      </c>
      <c r="B34" s="80" t="s">
        <v>103</v>
      </c>
      <c r="C34" s="80" t="s">
        <v>25</v>
      </c>
      <c r="D34" s="81">
        <f>SUM(D35:D40)</f>
        <v>3359310.2000000007</v>
      </c>
      <c r="E34" s="81">
        <f>SUM(E35:E40)</f>
        <v>3190276.7999999993</v>
      </c>
      <c r="F34" s="81">
        <f>SUM(F35:F40)</f>
        <v>3176252.4</v>
      </c>
    </row>
    <row r="35" spans="1:6">
      <c r="A35" s="83" t="s">
        <v>163</v>
      </c>
      <c r="B35" s="84" t="s">
        <v>103</v>
      </c>
      <c r="C35" s="84" t="s">
        <v>27</v>
      </c>
      <c r="D35" s="85">
        <f>SUM(Ведомственная!G889)</f>
        <v>1111515.7000000002</v>
      </c>
      <c r="E35" s="85">
        <f>SUM(Ведомственная!H889)</f>
        <v>1089907.8</v>
      </c>
      <c r="F35" s="85">
        <f>SUM(Ведомственная!I889)</f>
        <v>1103799.3999999999</v>
      </c>
    </row>
    <row r="36" spans="1:6">
      <c r="A36" s="83" t="s">
        <v>164</v>
      </c>
      <c r="B36" s="84" t="s">
        <v>103</v>
      </c>
      <c r="C36" s="84" t="s">
        <v>36</v>
      </c>
      <c r="D36" s="85">
        <f>SUM(Ведомственная!G954)+Ведомственная!G461</f>
        <v>1892853.3000000003</v>
      </c>
      <c r="E36" s="85">
        <f>SUM(Ведомственная!H954)+Ведомственная!H461</f>
        <v>1763271.7999999998</v>
      </c>
      <c r="F36" s="85">
        <f>SUM(Ведомственная!I954)+Ведомственная!I461</f>
        <v>1730821.6</v>
      </c>
    </row>
    <row r="37" spans="1:6">
      <c r="A37" s="83" t="s">
        <v>104</v>
      </c>
      <c r="B37" s="84" t="s">
        <v>103</v>
      </c>
      <c r="C37" s="84" t="s">
        <v>46</v>
      </c>
      <c r="D37" s="85">
        <f>SUM(Ведомственная!G1228+Ведомственная!G1072)</f>
        <v>239705.60000000001</v>
      </c>
      <c r="E37" s="85">
        <f>SUM(Ведомственная!H1228+Ведомственная!H1072)</f>
        <v>229669.4</v>
      </c>
      <c r="F37" s="85">
        <f>SUM(Ведомственная!I1228+Ведомственная!I1072)</f>
        <v>234238.7</v>
      </c>
    </row>
    <row r="38" spans="1:6" ht="31.5">
      <c r="A38" s="2" t="s">
        <v>700</v>
      </c>
      <c r="B38" s="84" t="s">
        <v>103</v>
      </c>
      <c r="C38" s="84" t="s">
        <v>153</v>
      </c>
      <c r="D38" s="86">
        <f>SUM(Ведомственная!G32+Ведомственная!G465+Ведомственная!G566+Ведомственная!G582+Ведомственная!G1094)+Ведомственная!G1258</f>
        <v>212.9</v>
      </c>
      <c r="E38" s="86">
        <f>SUM(Ведомственная!H32+Ведомственная!H465+Ведомственная!H566+Ведомственная!H582+Ведомственная!H1094)+Ведомственная!H1258</f>
        <v>114.9</v>
      </c>
      <c r="F38" s="86">
        <f>SUM(Ведомственная!I32+Ведомственная!I465+Ведомственная!I566+Ведомственная!I582+Ведомственная!I1094)+Ведомственная!I1258</f>
        <v>114.9</v>
      </c>
    </row>
    <row r="39" spans="1:6">
      <c r="A39" s="83" t="s">
        <v>165</v>
      </c>
      <c r="B39" s="84" t="s">
        <v>103</v>
      </c>
      <c r="C39" s="84" t="s">
        <v>103</v>
      </c>
      <c r="D39" s="85">
        <f>SUM(Ведомственная!G596+Ведомственная!G781+Ведомственная!G1102+Ведомственная!G1263)</f>
        <v>5872.2</v>
      </c>
      <c r="E39" s="85">
        <f>SUM(Ведомственная!H596+Ведомственная!H781+Ведомственная!H1102+Ведомственная!H1263)</f>
        <v>1424.5</v>
      </c>
      <c r="F39" s="85">
        <f>SUM(Ведомственная!I596+Ведомственная!I781+Ведомственная!I1102+Ведомственная!I1263)</f>
        <v>1051.5</v>
      </c>
    </row>
    <row r="40" spans="1:6">
      <c r="A40" s="83" t="s">
        <v>166</v>
      </c>
      <c r="B40" s="84" t="s">
        <v>103</v>
      </c>
      <c r="C40" s="84" t="s">
        <v>156</v>
      </c>
      <c r="D40" s="85">
        <f>SUM(Ведомственная!G1133)+Ведомственная!G491</f>
        <v>109150.5</v>
      </c>
      <c r="E40" s="85">
        <f>SUM(Ведомственная!H1133)+Ведомственная!H491</f>
        <v>105888.4</v>
      </c>
      <c r="F40" s="85">
        <f>SUM(Ведомственная!I1133)+Ведомственная!I491</f>
        <v>106226.3</v>
      </c>
    </row>
    <row r="41" spans="1:6" s="82" customFormat="1">
      <c r="A41" s="79" t="s">
        <v>318</v>
      </c>
      <c r="B41" s="80" t="s">
        <v>12</v>
      </c>
      <c r="C41" s="80" t="s">
        <v>25</v>
      </c>
      <c r="D41" s="81">
        <f>SUM(D42:D43)</f>
        <v>231242.3</v>
      </c>
      <c r="E41" s="81">
        <f>SUM(E42:E43)</f>
        <v>210396.9</v>
      </c>
      <c r="F41" s="81">
        <f>SUM(F42:F43)</f>
        <v>218427.79999999996</v>
      </c>
    </row>
    <row r="42" spans="1:6">
      <c r="A42" s="83" t="s">
        <v>167</v>
      </c>
      <c r="B42" s="84" t="s">
        <v>12</v>
      </c>
      <c r="C42" s="84" t="s">
        <v>27</v>
      </c>
      <c r="D42" s="85">
        <f>SUM(Ведомственная!G1272)+Ведомственная!G496</f>
        <v>174267</v>
      </c>
      <c r="E42" s="85">
        <f>SUM(Ведомственная!H1272)+Ведомственная!H496</f>
        <v>161584.4</v>
      </c>
      <c r="F42" s="85">
        <f>SUM(Ведомственная!I1272)+Ведомственная!I496</f>
        <v>167245.29999999996</v>
      </c>
    </row>
    <row r="43" spans="1:6">
      <c r="A43" s="83" t="s">
        <v>910</v>
      </c>
      <c r="B43" s="84" t="s">
        <v>12</v>
      </c>
      <c r="C43" s="84" t="s">
        <v>10</v>
      </c>
      <c r="D43" s="85">
        <f>SUM(Ведомственная!G1367)</f>
        <v>56975.299999999996</v>
      </c>
      <c r="E43" s="85">
        <f>SUM(Ведомственная!H1367)</f>
        <v>48812.5</v>
      </c>
      <c r="F43" s="85">
        <f>SUM(Ведомственная!I1367)</f>
        <v>51182.5</v>
      </c>
    </row>
    <row r="44" spans="1:6" s="82" customFormat="1">
      <c r="A44" s="79" t="s">
        <v>23</v>
      </c>
      <c r="B44" s="80" t="s">
        <v>24</v>
      </c>
      <c r="C44" s="80" t="s">
        <v>25</v>
      </c>
      <c r="D44" s="81">
        <f>SUM(D45:D48)</f>
        <v>1144344.6300000001</v>
      </c>
      <c r="E44" s="81">
        <f>SUM(E45:E48)</f>
        <v>1213068.9000000001</v>
      </c>
      <c r="F44" s="81">
        <f>SUM(F45:F48)</f>
        <v>1256131.9000000004</v>
      </c>
    </row>
    <row r="45" spans="1:6">
      <c r="A45" s="83" t="s">
        <v>26</v>
      </c>
      <c r="B45" s="84" t="s">
        <v>24</v>
      </c>
      <c r="C45" s="84" t="s">
        <v>27</v>
      </c>
      <c r="D45" s="85">
        <f>SUM(Ведомственная!G604)</f>
        <v>16800</v>
      </c>
      <c r="E45" s="85">
        <f>SUM(Ведомственная!H604)</f>
        <v>16800</v>
      </c>
      <c r="F45" s="85">
        <f>SUM(Ведомственная!I604)</f>
        <v>16800</v>
      </c>
    </row>
    <row r="46" spans="1:6">
      <c r="A46" s="83" t="s">
        <v>45</v>
      </c>
      <c r="B46" s="84" t="s">
        <v>24</v>
      </c>
      <c r="C46" s="84" t="s">
        <v>46</v>
      </c>
      <c r="D46" s="85">
        <f>SUM(Ведомственная!G616)</f>
        <v>754026.1</v>
      </c>
      <c r="E46" s="85">
        <f>SUM(Ведомственная!H616)</f>
        <v>780470.70000000007</v>
      </c>
      <c r="F46" s="85">
        <f>SUM(Ведомственная!I616)</f>
        <v>808473.50000000012</v>
      </c>
    </row>
    <row r="47" spans="1:6">
      <c r="A47" s="83" t="s">
        <v>168</v>
      </c>
      <c r="B47" s="84" t="s">
        <v>24</v>
      </c>
      <c r="C47" s="84" t="s">
        <v>10</v>
      </c>
      <c r="D47" s="85">
        <f>SUM(Ведомственная!G705+Ведомственная!G507+Ведомственная!G1191)</f>
        <v>306780.5</v>
      </c>
      <c r="E47" s="85">
        <f>SUM(Ведомственная!H705+Ведомственная!H507+Ведомственная!H1191)</f>
        <v>317528.09999999998</v>
      </c>
      <c r="F47" s="85">
        <f>SUM(Ведомственная!I705+Ведомственная!I507+Ведомственная!I1191)</f>
        <v>332588.30000000005</v>
      </c>
    </row>
    <row r="48" spans="1:6">
      <c r="A48" s="83" t="s">
        <v>67</v>
      </c>
      <c r="B48" s="84" t="s">
        <v>24</v>
      </c>
      <c r="C48" s="84" t="s">
        <v>68</v>
      </c>
      <c r="D48" s="85">
        <f>SUM(Ведомственная!G518+Ведомственная!G571+Ведомственная!G727+Ведомственная!G788+Ведомственная!G1213)</f>
        <v>66738.03</v>
      </c>
      <c r="E48" s="85">
        <f>SUM(Ведомственная!H518+Ведомственная!H571+Ведомственная!H727+Ведомственная!H788+Ведомственная!H1213)</f>
        <v>98270.1</v>
      </c>
      <c r="F48" s="85">
        <f>SUM(Ведомственная!I518+Ведомственная!I571+Ведомственная!I727+Ведомственная!I788+Ведомственная!I1213)</f>
        <v>98270.1</v>
      </c>
    </row>
    <row r="49" spans="1:6" s="82" customFormat="1">
      <c r="A49" s="79" t="s">
        <v>231</v>
      </c>
      <c r="B49" s="80" t="s">
        <v>154</v>
      </c>
      <c r="C49" s="80" t="s">
        <v>25</v>
      </c>
      <c r="D49" s="81">
        <f>SUM(D50:D53)</f>
        <v>420692.3</v>
      </c>
      <c r="E49" s="81">
        <f>SUM(E50:E53)</f>
        <v>254099.79999999996</v>
      </c>
      <c r="F49" s="81">
        <f>SUM(F50:F53)</f>
        <v>282997.30000000005</v>
      </c>
    </row>
    <row r="50" spans="1:6">
      <c r="A50" s="83" t="s">
        <v>169</v>
      </c>
      <c r="B50" s="84" t="s">
        <v>154</v>
      </c>
      <c r="C50" s="84" t="s">
        <v>27</v>
      </c>
      <c r="D50" s="85">
        <f>SUM(Ведомственная!G528+Ведомственная!G795)</f>
        <v>377316.3</v>
      </c>
      <c r="E50" s="85">
        <f>SUM(Ведомственная!H528+Ведомственная!H795)</f>
        <v>219552.8</v>
      </c>
      <c r="F50" s="85">
        <f>SUM(Ведомственная!I528+Ведомственная!I795)</f>
        <v>207919.2</v>
      </c>
    </row>
    <row r="51" spans="1:6">
      <c r="A51" s="83" t="s">
        <v>170</v>
      </c>
      <c r="B51" s="84" t="s">
        <v>154</v>
      </c>
      <c r="C51" s="84" t="s">
        <v>36</v>
      </c>
      <c r="D51" s="85">
        <f>Ведомственная!G831</f>
        <v>15597.099999999999</v>
      </c>
      <c r="E51" s="85">
        <f>Ведомственная!H831</f>
        <v>6759.8</v>
      </c>
      <c r="F51" s="85">
        <f>Ведомственная!I831</f>
        <v>56559</v>
      </c>
    </row>
    <row r="52" spans="1:6" ht="13.5" customHeight="1">
      <c r="A52" s="83" t="s">
        <v>171</v>
      </c>
      <c r="B52" s="84" t="s">
        <v>154</v>
      </c>
      <c r="C52" s="84" t="s">
        <v>46</v>
      </c>
      <c r="D52" s="85">
        <f>Ведомственная!G858</f>
        <v>13916.5</v>
      </c>
      <c r="E52" s="85">
        <f>Ведомственная!H858</f>
        <v>14265.8</v>
      </c>
      <c r="F52" s="85">
        <f>Ведомственная!I858</f>
        <v>4997.7000000000007</v>
      </c>
    </row>
    <row r="53" spans="1:6" ht="31.5">
      <c r="A53" s="83" t="s">
        <v>172</v>
      </c>
      <c r="B53" s="84" t="s">
        <v>154</v>
      </c>
      <c r="C53" s="84" t="s">
        <v>153</v>
      </c>
      <c r="D53" s="85">
        <f>SUM(Ведомственная!G873)+Ведомственная!G1225</f>
        <v>13862.400000000001</v>
      </c>
      <c r="E53" s="85">
        <f>SUM(Ведомственная!H873)+Ведомственная!H1225</f>
        <v>13521.400000000001</v>
      </c>
      <c r="F53" s="85">
        <f>SUM(Ведомственная!I873)+Ведомственная!I1225</f>
        <v>13521.400000000001</v>
      </c>
    </row>
    <row r="54" spans="1:6" ht="31.5" hidden="1">
      <c r="A54" s="79" t="s">
        <v>720</v>
      </c>
      <c r="B54" s="80" t="s">
        <v>84</v>
      </c>
      <c r="C54" s="80" t="s">
        <v>25</v>
      </c>
      <c r="D54" s="81">
        <f>SUM(D55)</f>
        <v>0</v>
      </c>
      <c r="E54" s="81">
        <f t="shared" ref="E54:F54" si="1">SUM(E55)</f>
        <v>0</v>
      </c>
      <c r="F54" s="81">
        <f t="shared" si="1"/>
        <v>0</v>
      </c>
    </row>
    <row r="55" spans="1:6" ht="31.5" hidden="1">
      <c r="A55" s="83" t="s">
        <v>724</v>
      </c>
      <c r="B55" s="84" t="s">
        <v>84</v>
      </c>
      <c r="C55" s="84" t="s">
        <v>27</v>
      </c>
      <c r="D55" s="85">
        <f>SUM(Ведомственная!G576)</f>
        <v>0</v>
      </c>
      <c r="E55" s="85">
        <f>SUM(Ведомственная!H576)</f>
        <v>0</v>
      </c>
      <c r="F55" s="85">
        <f>SUM(Ведомственная!I576)</f>
        <v>0</v>
      </c>
    </row>
    <row r="56" spans="1:6">
      <c r="A56" s="79" t="s">
        <v>632</v>
      </c>
      <c r="B56" s="84"/>
      <c r="C56" s="84"/>
      <c r="D56" s="85"/>
      <c r="E56" s="10">
        <v>115000</v>
      </c>
      <c r="F56" s="10">
        <v>185000</v>
      </c>
    </row>
    <row r="57" spans="1:6" s="82" customFormat="1" ht="20.25" customHeight="1">
      <c r="A57" s="79" t="s">
        <v>173</v>
      </c>
      <c r="B57" s="87"/>
      <c r="C57" s="87"/>
      <c r="D57" s="88">
        <f>SUM(D9+D18+D22+D26+D31+D34+D41+D44+D49)+D54+D56</f>
        <v>6575084.0300000003</v>
      </c>
      <c r="E57" s="88">
        <f>SUM(E9+E18+E22+E26+E31+E34+E41+E44+E49)+E54+E56</f>
        <v>6194119.2000000002</v>
      </c>
      <c r="F57" s="88">
        <f>SUM(F9+F18+F22+F26+F31+F34+F41+F44+F49)+F54+F56</f>
        <v>6289257.6999999993</v>
      </c>
    </row>
    <row r="58" spans="1:6">
      <c r="D58" s="89"/>
      <c r="E58" s="89"/>
      <c r="F58" s="89"/>
    </row>
    <row r="59" spans="1:6" hidden="1">
      <c r="D59" s="90">
        <f>SUM(Ведомственная!G1431)</f>
        <v>6575084.0300000012</v>
      </c>
      <c r="E59" s="90">
        <f>SUM(Ведомственная!H1431)</f>
        <v>6194119.1999999993</v>
      </c>
      <c r="F59" s="90">
        <f>SUM(Ведомственная!I1431)</f>
        <v>6289257.6999999993</v>
      </c>
    </row>
    <row r="60" spans="1:6" hidden="1">
      <c r="D60" s="90">
        <f>SUM(D59-D57)</f>
        <v>9.3132257461547852E-10</v>
      </c>
      <c r="E60" s="90">
        <f>SUM(E59-E57)</f>
        <v>-9.3132257461547852E-10</v>
      </c>
      <c r="F60" s="90">
        <f>SUM(F59-F57)</f>
        <v>0</v>
      </c>
    </row>
    <row r="61" spans="1:6" hidden="1">
      <c r="D61" s="91"/>
      <c r="E61" s="91"/>
      <c r="F61" s="91"/>
    </row>
    <row r="62" spans="1:6" hidden="1"/>
  </sheetData>
  <mergeCells count="1">
    <mergeCell ref="A6:F6"/>
  </mergeCells>
  <conditionalFormatting sqref="D9:F56">
    <cfRule type="cellIs" dxfId="0" priority="16" operator="lessThan">
      <formula>0</formula>
    </cfRule>
  </conditionalFormatting>
  <pageMargins left="0.70866141732283472" right="0.11811023622047245" top="0.55118110236220474" bottom="0.35433070866141736" header="0.31496062992125984" footer="0"/>
  <pageSetup paperSize="9" scale="8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tabSelected="1" topLeftCell="A2" workbookViewId="0">
      <selection activeCell="E14" sqref="E14"/>
    </sheetView>
  </sheetViews>
  <sheetFormatPr defaultRowHeight="15.75"/>
  <cols>
    <col min="1" max="1" width="25.42578125" style="101" customWidth="1"/>
    <col min="2" max="2" width="60.28515625" style="102" customWidth="1"/>
    <col min="3" max="3" width="13.5703125" style="110" customWidth="1"/>
    <col min="4" max="4" width="15.7109375" style="104" customWidth="1"/>
    <col min="5" max="5" width="18.42578125" style="104" customWidth="1"/>
    <col min="6" max="253" width="9.140625" style="104"/>
    <col min="254" max="254" width="27.5703125" style="104" customWidth="1"/>
    <col min="255" max="255" width="51.7109375" style="104" customWidth="1"/>
    <col min="256" max="256" width="0" style="104" hidden="1" customWidth="1"/>
    <col min="257" max="257" width="14.7109375" style="104" customWidth="1"/>
    <col min="258" max="259" width="0" style="104" hidden="1" customWidth="1"/>
    <col min="260" max="261" width="12.85546875" style="104" customWidth="1"/>
    <col min="262" max="509" width="9.140625" style="104"/>
    <col min="510" max="510" width="27.5703125" style="104" customWidth="1"/>
    <col min="511" max="511" width="51.7109375" style="104" customWidth="1"/>
    <col min="512" max="512" width="0" style="104" hidden="1" customWidth="1"/>
    <col min="513" max="513" width="14.7109375" style="104" customWidth="1"/>
    <col min="514" max="515" width="0" style="104" hidden="1" customWidth="1"/>
    <col min="516" max="517" width="12.85546875" style="104" customWidth="1"/>
    <col min="518" max="765" width="9.140625" style="104"/>
    <col min="766" max="766" width="27.5703125" style="104" customWidth="1"/>
    <col min="767" max="767" width="51.7109375" style="104" customWidth="1"/>
    <col min="768" max="768" width="0" style="104" hidden="1" customWidth="1"/>
    <col min="769" max="769" width="14.7109375" style="104" customWidth="1"/>
    <col min="770" max="771" width="0" style="104" hidden="1" customWidth="1"/>
    <col min="772" max="773" width="12.85546875" style="104" customWidth="1"/>
    <col min="774" max="1021" width="9.140625" style="104"/>
    <col min="1022" max="1022" width="27.5703125" style="104" customWidth="1"/>
    <col min="1023" max="1023" width="51.7109375" style="104" customWidth="1"/>
    <col min="1024" max="1024" width="0" style="104" hidden="1" customWidth="1"/>
    <col min="1025" max="1025" width="14.7109375" style="104" customWidth="1"/>
    <col min="1026" max="1027" width="0" style="104" hidden="1" customWidth="1"/>
    <col min="1028" max="1029" width="12.85546875" style="104" customWidth="1"/>
    <col min="1030" max="1277" width="9.140625" style="104"/>
    <col min="1278" max="1278" width="27.5703125" style="104" customWidth="1"/>
    <col min="1279" max="1279" width="51.7109375" style="104" customWidth="1"/>
    <col min="1280" max="1280" width="0" style="104" hidden="1" customWidth="1"/>
    <col min="1281" max="1281" width="14.7109375" style="104" customWidth="1"/>
    <col min="1282" max="1283" width="0" style="104" hidden="1" customWidth="1"/>
    <col min="1284" max="1285" width="12.85546875" style="104" customWidth="1"/>
    <col min="1286" max="1533" width="9.140625" style="104"/>
    <col min="1534" max="1534" width="27.5703125" style="104" customWidth="1"/>
    <col min="1535" max="1535" width="51.7109375" style="104" customWidth="1"/>
    <col min="1536" max="1536" width="0" style="104" hidden="1" customWidth="1"/>
    <col min="1537" max="1537" width="14.7109375" style="104" customWidth="1"/>
    <col min="1538" max="1539" width="0" style="104" hidden="1" customWidth="1"/>
    <col min="1540" max="1541" width="12.85546875" style="104" customWidth="1"/>
    <col min="1542" max="1789" width="9.140625" style="104"/>
    <col min="1790" max="1790" width="27.5703125" style="104" customWidth="1"/>
    <col min="1791" max="1791" width="51.7109375" style="104" customWidth="1"/>
    <col min="1792" max="1792" width="0" style="104" hidden="1" customWidth="1"/>
    <col min="1793" max="1793" width="14.7109375" style="104" customWidth="1"/>
    <col min="1794" max="1795" width="0" style="104" hidden="1" customWidth="1"/>
    <col min="1796" max="1797" width="12.85546875" style="104" customWidth="1"/>
    <col min="1798" max="2045" width="9.140625" style="104"/>
    <col min="2046" max="2046" width="27.5703125" style="104" customWidth="1"/>
    <col min="2047" max="2047" width="51.7109375" style="104" customWidth="1"/>
    <col min="2048" max="2048" width="0" style="104" hidden="1" customWidth="1"/>
    <col min="2049" max="2049" width="14.7109375" style="104" customWidth="1"/>
    <col min="2050" max="2051" width="0" style="104" hidden="1" customWidth="1"/>
    <col min="2052" max="2053" width="12.85546875" style="104" customWidth="1"/>
    <col min="2054" max="2301" width="9.140625" style="104"/>
    <col min="2302" max="2302" width="27.5703125" style="104" customWidth="1"/>
    <col min="2303" max="2303" width="51.7109375" style="104" customWidth="1"/>
    <col min="2304" max="2304" width="0" style="104" hidden="1" customWidth="1"/>
    <col min="2305" max="2305" width="14.7109375" style="104" customWidth="1"/>
    <col min="2306" max="2307" width="0" style="104" hidden="1" customWidth="1"/>
    <col min="2308" max="2309" width="12.85546875" style="104" customWidth="1"/>
    <col min="2310" max="2557" width="9.140625" style="104"/>
    <col min="2558" max="2558" width="27.5703125" style="104" customWidth="1"/>
    <col min="2559" max="2559" width="51.7109375" style="104" customWidth="1"/>
    <col min="2560" max="2560" width="0" style="104" hidden="1" customWidth="1"/>
    <col min="2561" max="2561" width="14.7109375" style="104" customWidth="1"/>
    <col min="2562" max="2563" width="0" style="104" hidden="1" customWidth="1"/>
    <col min="2564" max="2565" width="12.85546875" style="104" customWidth="1"/>
    <col min="2566" max="2813" width="9.140625" style="104"/>
    <col min="2814" max="2814" width="27.5703125" style="104" customWidth="1"/>
    <col min="2815" max="2815" width="51.7109375" style="104" customWidth="1"/>
    <col min="2816" max="2816" width="0" style="104" hidden="1" customWidth="1"/>
    <col min="2817" max="2817" width="14.7109375" style="104" customWidth="1"/>
    <col min="2818" max="2819" width="0" style="104" hidden="1" customWidth="1"/>
    <col min="2820" max="2821" width="12.85546875" style="104" customWidth="1"/>
    <col min="2822" max="3069" width="9.140625" style="104"/>
    <col min="3070" max="3070" width="27.5703125" style="104" customWidth="1"/>
    <col min="3071" max="3071" width="51.7109375" style="104" customWidth="1"/>
    <col min="3072" max="3072" width="0" style="104" hidden="1" customWidth="1"/>
    <col min="3073" max="3073" width="14.7109375" style="104" customWidth="1"/>
    <col min="3074" max="3075" width="0" style="104" hidden="1" customWidth="1"/>
    <col min="3076" max="3077" width="12.85546875" style="104" customWidth="1"/>
    <col min="3078" max="3325" width="9.140625" style="104"/>
    <col min="3326" max="3326" width="27.5703125" style="104" customWidth="1"/>
    <col min="3327" max="3327" width="51.7109375" style="104" customWidth="1"/>
    <col min="3328" max="3328" width="0" style="104" hidden="1" customWidth="1"/>
    <col min="3329" max="3329" width="14.7109375" style="104" customWidth="1"/>
    <col min="3330" max="3331" width="0" style="104" hidden="1" customWidth="1"/>
    <col min="3332" max="3333" width="12.85546875" style="104" customWidth="1"/>
    <col min="3334" max="3581" width="9.140625" style="104"/>
    <col min="3582" max="3582" width="27.5703125" style="104" customWidth="1"/>
    <col min="3583" max="3583" width="51.7109375" style="104" customWidth="1"/>
    <col min="3584" max="3584" width="0" style="104" hidden="1" customWidth="1"/>
    <col min="3585" max="3585" width="14.7109375" style="104" customWidth="1"/>
    <col min="3586" max="3587" width="0" style="104" hidden="1" customWidth="1"/>
    <col min="3588" max="3589" width="12.85546875" style="104" customWidth="1"/>
    <col min="3590" max="3837" width="9.140625" style="104"/>
    <col min="3838" max="3838" width="27.5703125" style="104" customWidth="1"/>
    <col min="3839" max="3839" width="51.7109375" style="104" customWidth="1"/>
    <col min="3840" max="3840" width="0" style="104" hidden="1" customWidth="1"/>
    <col min="3841" max="3841" width="14.7109375" style="104" customWidth="1"/>
    <col min="3842" max="3843" width="0" style="104" hidden="1" customWidth="1"/>
    <col min="3844" max="3845" width="12.85546875" style="104" customWidth="1"/>
    <col min="3846" max="4093" width="9.140625" style="104"/>
    <col min="4094" max="4094" width="27.5703125" style="104" customWidth="1"/>
    <col min="4095" max="4095" width="51.7109375" style="104" customWidth="1"/>
    <col min="4096" max="4096" width="0" style="104" hidden="1" customWidth="1"/>
    <col min="4097" max="4097" width="14.7109375" style="104" customWidth="1"/>
    <col min="4098" max="4099" width="0" style="104" hidden="1" customWidth="1"/>
    <col min="4100" max="4101" width="12.85546875" style="104" customWidth="1"/>
    <col min="4102" max="4349" width="9.140625" style="104"/>
    <col min="4350" max="4350" width="27.5703125" style="104" customWidth="1"/>
    <col min="4351" max="4351" width="51.7109375" style="104" customWidth="1"/>
    <col min="4352" max="4352" width="0" style="104" hidden="1" customWidth="1"/>
    <col min="4353" max="4353" width="14.7109375" style="104" customWidth="1"/>
    <col min="4354" max="4355" width="0" style="104" hidden="1" customWidth="1"/>
    <col min="4356" max="4357" width="12.85546875" style="104" customWidth="1"/>
    <col min="4358" max="4605" width="9.140625" style="104"/>
    <col min="4606" max="4606" width="27.5703125" style="104" customWidth="1"/>
    <col min="4607" max="4607" width="51.7109375" style="104" customWidth="1"/>
    <col min="4608" max="4608" width="0" style="104" hidden="1" customWidth="1"/>
    <col min="4609" max="4609" width="14.7109375" style="104" customWidth="1"/>
    <col min="4610" max="4611" width="0" style="104" hidden="1" customWidth="1"/>
    <col min="4612" max="4613" width="12.85546875" style="104" customWidth="1"/>
    <col min="4614" max="4861" width="9.140625" style="104"/>
    <col min="4862" max="4862" width="27.5703125" style="104" customWidth="1"/>
    <col min="4863" max="4863" width="51.7109375" style="104" customWidth="1"/>
    <col min="4864" max="4864" width="0" style="104" hidden="1" customWidth="1"/>
    <col min="4865" max="4865" width="14.7109375" style="104" customWidth="1"/>
    <col min="4866" max="4867" width="0" style="104" hidden="1" customWidth="1"/>
    <col min="4868" max="4869" width="12.85546875" style="104" customWidth="1"/>
    <col min="4870" max="5117" width="9.140625" style="104"/>
    <col min="5118" max="5118" width="27.5703125" style="104" customWidth="1"/>
    <col min="5119" max="5119" width="51.7109375" style="104" customWidth="1"/>
    <col min="5120" max="5120" width="0" style="104" hidden="1" customWidth="1"/>
    <col min="5121" max="5121" width="14.7109375" style="104" customWidth="1"/>
    <col min="5122" max="5123" width="0" style="104" hidden="1" customWidth="1"/>
    <col min="5124" max="5125" width="12.85546875" style="104" customWidth="1"/>
    <col min="5126" max="5373" width="9.140625" style="104"/>
    <col min="5374" max="5374" width="27.5703125" style="104" customWidth="1"/>
    <col min="5375" max="5375" width="51.7109375" style="104" customWidth="1"/>
    <col min="5376" max="5376" width="0" style="104" hidden="1" customWidth="1"/>
    <col min="5377" max="5377" width="14.7109375" style="104" customWidth="1"/>
    <col min="5378" max="5379" width="0" style="104" hidden="1" customWidth="1"/>
    <col min="5380" max="5381" width="12.85546875" style="104" customWidth="1"/>
    <col min="5382" max="5629" width="9.140625" style="104"/>
    <col min="5630" max="5630" width="27.5703125" style="104" customWidth="1"/>
    <col min="5631" max="5631" width="51.7109375" style="104" customWidth="1"/>
    <col min="5632" max="5632" width="0" style="104" hidden="1" customWidth="1"/>
    <col min="5633" max="5633" width="14.7109375" style="104" customWidth="1"/>
    <col min="5634" max="5635" width="0" style="104" hidden="1" customWidth="1"/>
    <col min="5636" max="5637" width="12.85546875" style="104" customWidth="1"/>
    <col min="5638" max="5885" width="9.140625" style="104"/>
    <col min="5886" max="5886" width="27.5703125" style="104" customWidth="1"/>
    <col min="5887" max="5887" width="51.7109375" style="104" customWidth="1"/>
    <col min="5888" max="5888" width="0" style="104" hidden="1" customWidth="1"/>
    <col min="5889" max="5889" width="14.7109375" style="104" customWidth="1"/>
    <col min="5890" max="5891" width="0" style="104" hidden="1" customWidth="1"/>
    <col min="5892" max="5893" width="12.85546875" style="104" customWidth="1"/>
    <col min="5894" max="6141" width="9.140625" style="104"/>
    <col min="6142" max="6142" width="27.5703125" style="104" customWidth="1"/>
    <col min="6143" max="6143" width="51.7109375" style="104" customWidth="1"/>
    <col min="6144" max="6144" width="0" style="104" hidden="1" customWidth="1"/>
    <col min="6145" max="6145" width="14.7109375" style="104" customWidth="1"/>
    <col min="6146" max="6147" width="0" style="104" hidden="1" customWidth="1"/>
    <col min="6148" max="6149" width="12.85546875" style="104" customWidth="1"/>
    <col min="6150" max="6397" width="9.140625" style="104"/>
    <col min="6398" max="6398" width="27.5703125" style="104" customWidth="1"/>
    <col min="6399" max="6399" width="51.7109375" style="104" customWidth="1"/>
    <col min="6400" max="6400" width="0" style="104" hidden="1" customWidth="1"/>
    <col min="6401" max="6401" width="14.7109375" style="104" customWidth="1"/>
    <col min="6402" max="6403" width="0" style="104" hidden="1" customWidth="1"/>
    <col min="6404" max="6405" width="12.85546875" style="104" customWidth="1"/>
    <col min="6406" max="6653" width="9.140625" style="104"/>
    <col min="6654" max="6654" width="27.5703125" style="104" customWidth="1"/>
    <col min="6655" max="6655" width="51.7109375" style="104" customWidth="1"/>
    <col min="6656" max="6656" width="0" style="104" hidden="1" customWidth="1"/>
    <col min="6657" max="6657" width="14.7109375" style="104" customWidth="1"/>
    <col min="6658" max="6659" width="0" style="104" hidden="1" customWidth="1"/>
    <col min="6660" max="6661" width="12.85546875" style="104" customWidth="1"/>
    <col min="6662" max="6909" width="9.140625" style="104"/>
    <col min="6910" max="6910" width="27.5703125" style="104" customWidth="1"/>
    <col min="6911" max="6911" width="51.7109375" style="104" customWidth="1"/>
    <col min="6912" max="6912" width="0" style="104" hidden="1" customWidth="1"/>
    <col min="6913" max="6913" width="14.7109375" style="104" customWidth="1"/>
    <col min="6914" max="6915" width="0" style="104" hidden="1" customWidth="1"/>
    <col min="6916" max="6917" width="12.85546875" style="104" customWidth="1"/>
    <col min="6918" max="7165" width="9.140625" style="104"/>
    <col min="7166" max="7166" width="27.5703125" style="104" customWidth="1"/>
    <col min="7167" max="7167" width="51.7109375" style="104" customWidth="1"/>
    <col min="7168" max="7168" width="0" style="104" hidden="1" customWidth="1"/>
    <col min="7169" max="7169" width="14.7109375" style="104" customWidth="1"/>
    <col min="7170" max="7171" width="0" style="104" hidden="1" customWidth="1"/>
    <col min="7172" max="7173" width="12.85546875" style="104" customWidth="1"/>
    <col min="7174" max="7421" width="9.140625" style="104"/>
    <col min="7422" max="7422" width="27.5703125" style="104" customWidth="1"/>
    <col min="7423" max="7423" width="51.7109375" style="104" customWidth="1"/>
    <col min="7424" max="7424" width="0" style="104" hidden="1" customWidth="1"/>
    <col min="7425" max="7425" width="14.7109375" style="104" customWidth="1"/>
    <col min="7426" max="7427" width="0" style="104" hidden="1" customWidth="1"/>
    <col min="7428" max="7429" width="12.85546875" style="104" customWidth="1"/>
    <col min="7430" max="7677" width="9.140625" style="104"/>
    <col min="7678" max="7678" width="27.5703125" style="104" customWidth="1"/>
    <col min="7679" max="7679" width="51.7109375" style="104" customWidth="1"/>
    <col min="7680" max="7680" width="0" style="104" hidden="1" customWidth="1"/>
    <col min="7681" max="7681" width="14.7109375" style="104" customWidth="1"/>
    <col min="7682" max="7683" width="0" style="104" hidden="1" customWidth="1"/>
    <col min="7684" max="7685" width="12.85546875" style="104" customWidth="1"/>
    <col min="7686" max="7933" width="9.140625" style="104"/>
    <col min="7934" max="7934" width="27.5703125" style="104" customWidth="1"/>
    <col min="7935" max="7935" width="51.7109375" style="104" customWidth="1"/>
    <col min="7936" max="7936" width="0" style="104" hidden="1" customWidth="1"/>
    <col min="7937" max="7937" width="14.7109375" style="104" customWidth="1"/>
    <col min="7938" max="7939" width="0" style="104" hidden="1" customWidth="1"/>
    <col min="7940" max="7941" width="12.85546875" style="104" customWidth="1"/>
    <col min="7942" max="8189" width="9.140625" style="104"/>
    <col min="8190" max="8190" width="27.5703125" style="104" customWidth="1"/>
    <col min="8191" max="8191" width="51.7109375" style="104" customWidth="1"/>
    <col min="8192" max="8192" width="0" style="104" hidden="1" customWidth="1"/>
    <col min="8193" max="8193" width="14.7109375" style="104" customWidth="1"/>
    <col min="8194" max="8195" width="0" style="104" hidden="1" customWidth="1"/>
    <col min="8196" max="8197" width="12.85546875" style="104" customWidth="1"/>
    <col min="8198" max="8445" width="9.140625" style="104"/>
    <col min="8446" max="8446" width="27.5703125" style="104" customWidth="1"/>
    <col min="8447" max="8447" width="51.7109375" style="104" customWidth="1"/>
    <col min="8448" max="8448" width="0" style="104" hidden="1" customWidth="1"/>
    <col min="8449" max="8449" width="14.7109375" style="104" customWidth="1"/>
    <col min="8450" max="8451" width="0" style="104" hidden="1" customWidth="1"/>
    <col min="8452" max="8453" width="12.85546875" style="104" customWidth="1"/>
    <col min="8454" max="8701" width="9.140625" style="104"/>
    <col min="8702" max="8702" width="27.5703125" style="104" customWidth="1"/>
    <col min="8703" max="8703" width="51.7109375" style="104" customWidth="1"/>
    <col min="8704" max="8704" width="0" style="104" hidden="1" customWidth="1"/>
    <col min="8705" max="8705" width="14.7109375" style="104" customWidth="1"/>
    <col min="8706" max="8707" width="0" style="104" hidden="1" customWidth="1"/>
    <col min="8708" max="8709" width="12.85546875" style="104" customWidth="1"/>
    <col min="8710" max="8957" width="9.140625" style="104"/>
    <col min="8958" max="8958" width="27.5703125" style="104" customWidth="1"/>
    <col min="8959" max="8959" width="51.7109375" style="104" customWidth="1"/>
    <col min="8960" max="8960" width="0" style="104" hidden="1" customWidth="1"/>
    <col min="8961" max="8961" width="14.7109375" style="104" customWidth="1"/>
    <col min="8962" max="8963" width="0" style="104" hidden="1" customWidth="1"/>
    <col min="8964" max="8965" width="12.85546875" style="104" customWidth="1"/>
    <col min="8966" max="9213" width="9.140625" style="104"/>
    <col min="9214" max="9214" width="27.5703125" style="104" customWidth="1"/>
    <col min="9215" max="9215" width="51.7109375" style="104" customWidth="1"/>
    <col min="9216" max="9216" width="0" style="104" hidden="1" customWidth="1"/>
    <col min="9217" max="9217" width="14.7109375" style="104" customWidth="1"/>
    <col min="9218" max="9219" width="0" style="104" hidden="1" customWidth="1"/>
    <col min="9220" max="9221" width="12.85546875" style="104" customWidth="1"/>
    <col min="9222" max="9469" width="9.140625" style="104"/>
    <col min="9470" max="9470" width="27.5703125" style="104" customWidth="1"/>
    <col min="9471" max="9471" width="51.7109375" style="104" customWidth="1"/>
    <col min="9472" max="9472" width="0" style="104" hidden="1" customWidth="1"/>
    <col min="9473" max="9473" width="14.7109375" style="104" customWidth="1"/>
    <col min="9474" max="9475" width="0" style="104" hidden="1" customWidth="1"/>
    <col min="9476" max="9477" width="12.85546875" style="104" customWidth="1"/>
    <col min="9478" max="9725" width="9.140625" style="104"/>
    <col min="9726" max="9726" width="27.5703125" style="104" customWidth="1"/>
    <col min="9727" max="9727" width="51.7109375" style="104" customWidth="1"/>
    <col min="9728" max="9728" width="0" style="104" hidden="1" customWidth="1"/>
    <col min="9729" max="9729" width="14.7109375" style="104" customWidth="1"/>
    <col min="9730" max="9731" width="0" style="104" hidden="1" customWidth="1"/>
    <col min="9732" max="9733" width="12.85546875" style="104" customWidth="1"/>
    <col min="9734" max="9981" width="9.140625" style="104"/>
    <col min="9982" max="9982" width="27.5703125" style="104" customWidth="1"/>
    <col min="9983" max="9983" width="51.7109375" style="104" customWidth="1"/>
    <col min="9984" max="9984" width="0" style="104" hidden="1" customWidth="1"/>
    <col min="9985" max="9985" width="14.7109375" style="104" customWidth="1"/>
    <col min="9986" max="9987" width="0" style="104" hidden="1" customWidth="1"/>
    <col min="9988" max="9989" width="12.85546875" style="104" customWidth="1"/>
    <col min="9990" max="10237" width="9.140625" style="104"/>
    <col min="10238" max="10238" width="27.5703125" style="104" customWidth="1"/>
    <col min="10239" max="10239" width="51.7109375" style="104" customWidth="1"/>
    <col min="10240" max="10240" width="0" style="104" hidden="1" customWidth="1"/>
    <col min="10241" max="10241" width="14.7109375" style="104" customWidth="1"/>
    <col min="10242" max="10243" width="0" style="104" hidden="1" customWidth="1"/>
    <col min="10244" max="10245" width="12.85546875" style="104" customWidth="1"/>
    <col min="10246" max="10493" width="9.140625" style="104"/>
    <col min="10494" max="10494" width="27.5703125" style="104" customWidth="1"/>
    <col min="10495" max="10495" width="51.7109375" style="104" customWidth="1"/>
    <col min="10496" max="10496" width="0" style="104" hidden="1" customWidth="1"/>
    <col min="10497" max="10497" width="14.7109375" style="104" customWidth="1"/>
    <col min="10498" max="10499" width="0" style="104" hidden="1" customWidth="1"/>
    <col min="10500" max="10501" width="12.85546875" style="104" customWidth="1"/>
    <col min="10502" max="10749" width="9.140625" style="104"/>
    <col min="10750" max="10750" width="27.5703125" style="104" customWidth="1"/>
    <col min="10751" max="10751" width="51.7109375" style="104" customWidth="1"/>
    <col min="10752" max="10752" width="0" style="104" hidden="1" customWidth="1"/>
    <col min="10753" max="10753" width="14.7109375" style="104" customWidth="1"/>
    <col min="10754" max="10755" width="0" style="104" hidden="1" customWidth="1"/>
    <col min="10756" max="10757" width="12.85546875" style="104" customWidth="1"/>
    <col min="10758" max="11005" width="9.140625" style="104"/>
    <col min="11006" max="11006" width="27.5703125" style="104" customWidth="1"/>
    <col min="11007" max="11007" width="51.7109375" style="104" customWidth="1"/>
    <col min="11008" max="11008" width="0" style="104" hidden="1" customWidth="1"/>
    <col min="11009" max="11009" width="14.7109375" style="104" customWidth="1"/>
    <col min="11010" max="11011" width="0" style="104" hidden="1" customWidth="1"/>
    <col min="11012" max="11013" width="12.85546875" style="104" customWidth="1"/>
    <col min="11014" max="11261" width="9.140625" style="104"/>
    <col min="11262" max="11262" width="27.5703125" style="104" customWidth="1"/>
    <col min="11263" max="11263" width="51.7109375" style="104" customWidth="1"/>
    <col min="11264" max="11264" width="0" style="104" hidden="1" customWidth="1"/>
    <col min="11265" max="11265" width="14.7109375" style="104" customWidth="1"/>
    <col min="11266" max="11267" width="0" style="104" hidden="1" customWidth="1"/>
    <col min="11268" max="11269" width="12.85546875" style="104" customWidth="1"/>
    <col min="11270" max="11517" width="9.140625" style="104"/>
    <col min="11518" max="11518" width="27.5703125" style="104" customWidth="1"/>
    <col min="11519" max="11519" width="51.7109375" style="104" customWidth="1"/>
    <col min="11520" max="11520" width="0" style="104" hidden="1" customWidth="1"/>
    <col min="11521" max="11521" width="14.7109375" style="104" customWidth="1"/>
    <col min="11522" max="11523" width="0" style="104" hidden="1" customWidth="1"/>
    <col min="11524" max="11525" width="12.85546875" style="104" customWidth="1"/>
    <col min="11526" max="11773" width="9.140625" style="104"/>
    <col min="11774" max="11774" width="27.5703125" style="104" customWidth="1"/>
    <col min="11775" max="11775" width="51.7109375" style="104" customWidth="1"/>
    <col min="11776" max="11776" width="0" style="104" hidden="1" customWidth="1"/>
    <col min="11777" max="11777" width="14.7109375" style="104" customWidth="1"/>
    <col min="11778" max="11779" width="0" style="104" hidden="1" customWidth="1"/>
    <col min="11780" max="11781" width="12.85546875" style="104" customWidth="1"/>
    <col min="11782" max="12029" width="9.140625" style="104"/>
    <col min="12030" max="12030" width="27.5703125" style="104" customWidth="1"/>
    <col min="12031" max="12031" width="51.7109375" style="104" customWidth="1"/>
    <col min="12032" max="12032" width="0" style="104" hidden="1" customWidth="1"/>
    <col min="12033" max="12033" width="14.7109375" style="104" customWidth="1"/>
    <col min="12034" max="12035" width="0" style="104" hidden="1" customWidth="1"/>
    <col min="12036" max="12037" width="12.85546875" style="104" customWidth="1"/>
    <col min="12038" max="12285" width="9.140625" style="104"/>
    <col min="12286" max="12286" width="27.5703125" style="104" customWidth="1"/>
    <col min="12287" max="12287" width="51.7109375" style="104" customWidth="1"/>
    <col min="12288" max="12288" width="0" style="104" hidden="1" customWidth="1"/>
    <col min="12289" max="12289" width="14.7109375" style="104" customWidth="1"/>
    <col min="12290" max="12291" width="0" style="104" hidden="1" customWidth="1"/>
    <col min="12292" max="12293" width="12.85546875" style="104" customWidth="1"/>
    <col min="12294" max="12541" width="9.140625" style="104"/>
    <col min="12542" max="12542" width="27.5703125" style="104" customWidth="1"/>
    <col min="12543" max="12543" width="51.7109375" style="104" customWidth="1"/>
    <col min="12544" max="12544" width="0" style="104" hidden="1" customWidth="1"/>
    <col min="12545" max="12545" width="14.7109375" style="104" customWidth="1"/>
    <col min="12546" max="12547" width="0" style="104" hidden="1" customWidth="1"/>
    <col min="12548" max="12549" width="12.85546875" style="104" customWidth="1"/>
    <col min="12550" max="12797" width="9.140625" style="104"/>
    <col min="12798" max="12798" width="27.5703125" style="104" customWidth="1"/>
    <col min="12799" max="12799" width="51.7109375" style="104" customWidth="1"/>
    <col min="12800" max="12800" width="0" style="104" hidden="1" customWidth="1"/>
    <col min="12801" max="12801" width="14.7109375" style="104" customWidth="1"/>
    <col min="12802" max="12803" width="0" style="104" hidden="1" customWidth="1"/>
    <col min="12804" max="12805" width="12.85546875" style="104" customWidth="1"/>
    <col min="12806" max="13053" width="9.140625" style="104"/>
    <col min="13054" max="13054" width="27.5703125" style="104" customWidth="1"/>
    <col min="13055" max="13055" width="51.7109375" style="104" customWidth="1"/>
    <col min="13056" max="13056" width="0" style="104" hidden="1" customWidth="1"/>
    <col min="13057" max="13057" width="14.7109375" style="104" customWidth="1"/>
    <col min="13058" max="13059" width="0" style="104" hidden="1" customWidth="1"/>
    <col min="13060" max="13061" width="12.85546875" style="104" customWidth="1"/>
    <col min="13062" max="13309" width="9.140625" style="104"/>
    <col min="13310" max="13310" width="27.5703125" style="104" customWidth="1"/>
    <col min="13311" max="13311" width="51.7109375" style="104" customWidth="1"/>
    <col min="13312" max="13312" width="0" style="104" hidden="1" customWidth="1"/>
    <col min="13313" max="13313" width="14.7109375" style="104" customWidth="1"/>
    <col min="13314" max="13315" width="0" style="104" hidden="1" customWidth="1"/>
    <col min="13316" max="13317" width="12.85546875" style="104" customWidth="1"/>
    <col min="13318" max="13565" width="9.140625" style="104"/>
    <col min="13566" max="13566" width="27.5703125" style="104" customWidth="1"/>
    <col min="13567" max="13567" width="51.7109375" style="104" customWidth="1"/>
    <col min="13568" max="13568" width="0" style="104" hidden="1" customWidth="1"/>
    <col min="13569" max="13569" width="14.7109375" style="104" customWidth="1"/>
    <col min="13570" max="13571" width="0" style="104" hidden="1" customWidth="1"/>
    <col min="13572" max="13573" width="12.85546875" style="104" customWidth="1"/>
    <col min="13574" max="13821" width="9.140625" style="104"/>
    <col min="13822" max="13822" width="27.5703125" style="104" customWidth="1"/>
    <col min="13823" max="13823" width="51.7109375" style="104" customWidth="1"/>
    <col min="13824" max="13824" width="0" style="104" hidden="1" customWidth="1"/>
    <col min="13825" max="13825" width="14.7109375" style="104" customWidth="1"/>
    <col min="13826" max="13827" width="0" style="104" hidden="1" customWidth="1"/>
    <col min="13828" max="13829" width="12.85546875" style="104" customWidth="1"/>
    <col min="13830" max="14077" width="9.140625" style="104"/>
    <col min="14078" max="14078" width="27.5703125" style="104" customWidth="1"/>
    <col min="14079" max="14079" width="51.7109375" style="104" customWidth="1"/>
    <col min="14080" max="14080" width="0" style="104" hidden="1" customWidth="1"/>
    <col min="14081" max="14081" width="14.7109375" style="104" customWidth="1"/>
    <col min="14082" max="14083" width="0" style="104" hidden="1" customWidth="1"/>
    <col min="14084" max="14085" width="12.85546875" style="104" customWidth="1"/>
    <col min="14086" max="14333" width="9.140625" style="104"/>
    <col min="14334" max="14334" width="27.5703125" style="104" customWidth="1"/>
    <col min="14335" max="14335" width="51.7109375" style="104" customWidth="1"/>
    <col min="14336" max="14336" width="0" style="104" hidden="1" customWidth="1"/>
    <col min="14337" max="14337" width="14.7109375" style="104" customWidth="1"/>
    <col min="14338" max="14339" width="0" style="104" hidden="1" customWidth="1"/>
    <col min="14340" max="14341" width="12.85546875" style="104" customWidth="1"/>
    <col min="14342" max="14589" width="9.140625" style="104"/>
    <col min="14590" max="14590" width="27.5703125" style="104" customWidth="1"/>
    <col min="14591" max="14591" width="51.7109375" style="104" customWidth="1"/>
    <col min="14592" max="14592" width="0" style="104" hidden="1" customWidth="1"/>
    <col min="14593" max="14593" width="14.7109375" style="104" customWidth="1"/>
    <col min="14594" max="14595" width="0" style="104" hidden="1" customWidth="1"/>
    <col min="14596" max="14597" width="12.85546875" style="104" customWidth="1"/>
    <col min="14598" max="14845" width="9.140625" style="104"/>
    <col min="14846" max="14846" width="27.5703125" style="104" customWidth="1"/>
    <col min="14847" max="14847" width="51.7109375" style="104" customWidth="1"/>
    <col min="14848" max="14848" width="0" style="104" hidden="1" customWidth="1"/>
    <col min="14849" max="14849" width="14.7109375" style="104" customWidth="1"/>
    <col min="14850" max="14851" width="0" style="104" hidden="1" customWidth="1"/>
    <col min="14852" max="14853" width="12.85546875" style="104" customWidth="1"/>
    <col min="14854" max="15101" width="9.140625" style="104"/>
    <col min="15102" max="15102" width="27.5703125" style="104" customWidth="1"/>
    <col min="15103" max="15103" width="51.7109375" style="104" customWidth="1"/>
    <col min="15104" max="15104" width="0" style="104" hidden="1" customWidth="1"/>
    <col min="15105" max="15105" width="14.7109375" style="104" customWidth="1"/>
    <col min="15106" max="15107" width="0" style="104" hidden="1" customWidth="1"/>
    <col min="15108" max="15109" width="12.85546875" style="104" customWidth="1"/>
    <col min="15110" max="15357" width="9.140625" style="104"/>
    <col min="15358" max="15358" width="27.5703125" style="104" customWidth="1"/>
    <col min="15359" max="15359" width="51.7109375" style="104" customWidth="1"/>
    <col min="15360" max="15360" width="0" style="104" hidden="1" customWidth="1"/>
    <col min="15361" max="15361" width="14.7109375" style="104" customWidth="1"/>
    <col min="15362" max="15363" width="0" style="104" hidden="1" customWidth="1"/>
    <col min="15364" max="15365" width="12.85546875" style="104" customWidth="1"/>
    <col min="15366" max="15613" width="9.140625" style="104"/>
    <col min="15614" max="15614" width="27.5703125" style="104" customWidth="1"/>
    <col min="15615" max="15615" width="51.7109375" style="104" customWidth="1"/>
    <col min="15616" max="15616" width="0" style="104" hidden="1" customWidth="1"/>
    <col min="15617" max="15617" width="14.7109375" style="104" customWidth="1"/>
    <col min="15618" max="15619" width="0" style="104" hidden="1" customWidth="1"/>
    <col min="15620" max="15621" width="12.85546875" style="104" customWidth="1"/>
    <col min="15622" max="15869" width="9.140625" style="104"/>
    <col min="15870" max="15870" width="27.5703125" style="104" customWidth="1"/>
    <col min="15871" max="15871" width="51.7109375" style="104" customWidth="1"/>
    <col min="15872" max="15872" width="0" style="104" hidden="1" customWidth="1"/>
    <col min="15873" max="15873" width="14.7109375" style="104" customWidth="1"/>
    <col min="15874" max="15875" width="0" style="104" hidden="1" customWidth="1"/>
    <col min="15876" max="15877" width="12.85546875" style="104" customWidth="1"/>
    <col min="15878" max="16125" width="9.140625" style="104"/>
    <col min="16126" max="16126" width="27.5703125" style="104" customWidth="1"/>
    <col min="16127" max="16127" width="51.7109375" style="104" customWidth="1"/>
    <col min="16128" max="16128" width="0" style="104" hidden="1" customWidth="1"/>
    <col min="16129" max="16129" width="14.7109375" style="104" customWidth="1"/>
    <col min="16130" max="16131" width="0" style="104" hidden="1" customWidth="1"/>
    <col min="16132" max="16133" width="12.85546875" style="104" customWidth="1"/>
    <col min="16134" max="16384" width="9.140625" style="104"/>
  </cols>
  <sheetData>
    <row r="1" spans="1:5" hidden="1">
      <c r="C1" s="103" t="s">
        <v>1032</v>
      </c>
    </row>
    <row r="2" spans="1:5" ht="18" customHeight="1">
      <c r="B2" s="105"/>
      <c r="C2" s="105"/>
      <c r="D2" s="134" t="s">
        <v>1096</v>
      </c>
      <c r="E2" s="134"/>
    </row>
    <row r="3" spans="1:5" ht="18" customHeight="1">
      <c r="B3" s="106"/>
      <c r="C3" s="107"/>
      <c r="D3" s="135" t="s">
        <v>1093</v>
      </c>
      <c r="E3" s="135"/>
    </row>
    <row r="4" spans="1:5" ht="18" customHeight="1">
      <c r="A4" s="108"/>
      <c r="B4" s="106"/>
      <c r="C4" s="107"/>
      <c r="D4" s="135" t="s">
        <v>0</v>
      </c>
      <c r="E4" s="135"/>
    </row>
    <row r="5" spans="1:5" ht="18" customHeight="1">
      <c r="C5" s="107"/>
      <c r="D5" s="135" t="s">
        <v>1</v>
      </c>
      <c r="E5" s="135"/>
    </row>
    <row r="6" spans="1:5" ht="18" customHeight="1">
      <c r="C6" s="107"/>
      <c r="D6" s="109"/>
      <c r="E6" s="107" t="s">
        <v>1097</v>
      </c>
    </row>
    <row r="7" spans="1:5" ht="50.25" customHeight="1">
      <c r="A7" s="136" t="s">
        <v>1033</v>
      </c>
      <c r="B7" s="136"/>
      <c r="C7" s="136"/>
      <c r="D7" s="136"/>
      <c r="E7" s="136"/>
    </row>
    <row r="8" spans="1:5" s="102" customFormat="1">
      <c r="A8" s="101"/>
      <c r="C8" s="110"/>
      <c r="E8" s="111" t="s">
        <v>1034</v>
      </c>
    </row>
    <row r="9" spans="1:5" s="102" customFormat="1" ht="12.75" customHeight="1">
      <c r="A9" s="137" t="s">
        <v>1035</v>
      </c>
      <c r="B9" s="138" t="s">
        <v>1036</v>
      </c>
      <c r="C9" s="139" t="s">
        <v>1037</v>
      </c>
      <c r="D9" s="137" t="s">
        <v>1038</v>
      </c>
      <c r="E9" s="137" t="s">
        <v>1039</v>
      </c>
    </row>
    <row r="10" spans="1:5" s="102" customFormat="1" ht="11.25" customHeight="1">
      <c r="A10" s="137"/>
      <c r="B10" s="138"/>
      <c r="C10" s="139"/>
      <c r="D10" s="137"/>
      <c r="E10" s="137"/>
    </row>
    <row r="11" spans="1:5" s="112" customFormat="1" ht="37.5" customHeight="1">
      <c r="A11" s="137"/>
      <c r="B11" s="138"/>
      <c r="C11" s="139"/>
      <c r="D11" s="137"/>
      <c r="E11" s="137"/>
    </row>
    <row r="12" spans="1:5" ht="31.5">
      <c r="A12" s="113" t="s">
        <v>1040</v>
      </c>
      <c r="B12" s="71" t="s">
        <v>1041</v>
      </c>
      <c r="C12" s="114">
        <f>SUM(C13+C18+C22+C27)</f>
        <v>137869.70000000001</v>
      </c>
      <c r="D12" s="114">
        <f>SUM(D13+D18+D22+D27)</f>
        <v>0</v>
      </c>
      <c r="E12" s="114">
        <f>SUM(E13+E18+E22+E27)</f>
        <v>0</v>
      </c>
    </row>
    <row r="13" spans="1:5" ht="31.5">
      <c r="A13" s="113" t="s">
        <v>1042</v>
      </c>
      <c r="B13" s="115" t="s">
        <v>1043</v>
      </c>
      <c r="C13" s="114">
        <f>SUM(C14-C16)</f>
        <v>0</v>
      </c>
      <c r="D13" s="114">
        <f>SUM(D14-D16)</f>
        <v>0</v>
      </c>
      <c r="E13" s="114">
        <f>SUM(E14-E16)</f>
        <v>0</v>
      </c>
    </row>
    <row r="14" spans="1:5" ht="31.5">
      <c r="A14" s="113" t="s">
        <v>1044</v>
      </c>
      <c r="B14" s="116" t="s">
        <v>1045</v>
      </c>
      <c r="C14" s="114">
        <f>SUM(C15)</f>
        <v>0</v>
      </c>
      <c r="D14" s="114">
        <f>SUM(D15)</f>
        <v>0</v>
      </c>
      <c r="E14" s="114">
        <f>SUM(E15)</f>
        <v>0</v>
      </c>
    </row>
    <row r="15" spans="1:5" ht="31.5">
      <c r="A15" s="113" t="s">
        <v>1046</v>
      </c>
      <c r="B15" s="71" t="s">
        <v>1047</v>
      </c>
      <c r="C15" s="114">
        <v>0</v>
      </c>
      <c r="D15" s="114">
        <v>0</v>
      </c>
      <c r="E15" s="114">
        <v>0</v>
      </c>
    </row>
    <row r="16" spans="1:5" ht="31.5">
      <c r="A16" s="117" t="s">
        <v>1048</v>
      </c>
      <c r="B16" s="100" t="s">
        <v>1049</v>
      </c>
      <c r="C16" s="114">
        <f>SUM(C17)</f>
        <v>0</v>
      </c>
      <c r="D16" s="114">
        <f>SUM(D17)</f>
        <v>0</v>
      </c>
      <c r="E16" s="114">
        <f>SUM(E17)</f>
        <v>0</v>
      </c>
    </row>
    <row r="17" spans="1:7" ht="31.5">
      <c r="A17" s="117" t="s">
        <v>1050</v>
      </c>
      <c r="B17" s="100" t="s">
        <v>1051</v>
      </c>
      <c r="C17" s="114">
        <v>0</v>
      </c>
      <c r="D17" s="114">
        <v>0</v>
      </c>
      <c r="E17" s="114">
        <v>0</v>
      </c>
    </row>
    <row r="18" spans="1:7" ht="31.5">
      <c r="A18" s="117" t="s">
        <v>1052</v>
      </c>
      <c r="B18" s="100" t="s">
        <v>1053</v>
      </c>
      <c r="C18" s="114">
        <f>C19+C20</f>
        <v>0</v>
      </c>
      <c r="D18" s="114">
        <f>D19+D20</f>
        <v>0</v>
      </c>
      <c r="E18" s="114">
        <f>E19+E20</f>
        <v>0</v>
      </c>
    </row>
    <row r="19" spans="1:7" ht="47.25">
      <c r="A19" s="117" t="s">
        <v>1054</v>
      </c>
      <c r="B19" s="100" t="s">
        <v>1055</v>
      </c>
      <c r="C19" s="114">
        <v>0</v>
      </c>
      <c r="D19" s="114">
        <v>0</v>
      </c>
      <c r="E19" s="114">
        <v>0</v>
      </c>
    </row>
    <row r="20" spans="1:7" ht="47.25">
      <c r="A20" s="117" t="s">
        <v>1056</v>
      </c>
      <c r="B20" s="100" t="s">
        <v>1057</v>
      </c>
      <c r="C20" s="114">
        <v>0</v>
      </c>
      <c r="D20" s="114">
        <v>0</v>
      </c>
      <c r="E20" s="114">
        <v>0</v>
      </c>
    </row>
    <row r="21" spans="1:7" ht="47.25">
      <c r="A21" s="117" t="s">
        <v>1058</v>
      </c>
      <c r="B21" s="100" t="s">
        <v>1059</v>
      </c>
      <c r="C21" s="114">
        <v>0</v>
      </c>
      <c r="D21" s="114">
        <v>0</v>
      </c>
      <c r="E21" s="114">
        <v>0</v>
      </c>
    </row>
    <row r="22" spans="1:7" ht="31.5">
      <c r="A22" s="117" t="s">
        <v>1060</v>
      </c>
      <c r="B22" s="100" t="s">
        <v>1061</v>
      </c>
      <c r="C22" s="114">
        <f t="shared" ref="C22:E25" si="0">SUM(C23)</f>
        <v>137869.70000000001</v>
      </c>
      <c r="D22" s="114">
        <f t="shared" si="0"/>
        <v>0</v>
      </c>
      <c r="E22" s="114">
        <f t="shared" si="0"/>
        <v>0</v>
      </c>
      <c r="G22" s="118"/>
    </row>
    <row r="23" spans="1:7" ht="22.5" customHeight="1">
      <c r="A23" s="117" t="s">
        <v>1062</v>
      </c>
      <c r="B23" s="100" t="s">
        <v>1063</v>
      </c>
      <c r="C23" s="114">
        <f t="shared" si="0"/>
        <v>137869.70000000001</v>
      </c>
      <c r="D23" s="114">
        <f t="shared" si="0"/>
        <v>0</v>
      </c>
      <c r="E23" s="114">
        <f t="shared" si="0"/>
        <v>0</v>
      </c>
    </row>
    <row r="24" spans="1:7" ht="22.5" customHeight="1">
      <c r="A24" s="117" t="s">
        <v>1064</v>
      </c>
      <c r="B24" s="100" t="s">
        <v>1065</v>
      </c>
      <c r="C24" s="114">
        <f t="shared" si="0"/>
        <v>137869.70000000001</v>
      </c>
      <c r="D24" s="114">
        <f t="shared" si="0"/>
        <v>0</v>
      </c>
      <c r="E24" s="114">
        <f t="shared" si="0"/>
        <v>0</v>
      </c>
    </row>
    <row r="25" spans="1:7" ht="31.5">
      <c r="A25" s="117" t="s">
        <v>1066</v>
      </c>
      <c r="B25" s="100" t="s">
        <v>1067</v>
      </c>
      <c r="C25" s="114">
        <f t="shared" si="0"/>
        <v>137869.70000000001</v>
      </c>
      <c r="D25" s="114">
        <f t="shared" si="0"/>
        <v>0</v>
      </c>
      <c r="E25" s="114">
        <f t="shared" si="0"/>
        <v>0</v>
      </c>
    </row>
    <row r="26" spans="1:7" ht="31.5">
      <c r="A26" s="117" t="s">
        <v>1068</v>
      </c>
      <c r="B26" s="100" t="s">
        <v>1069</v>
      </c>
      <c r="C26" s="114">
        <v>137869.70000000001</v>
      </c>
      <c r="D26" s="114">
        <v>0</v>
      </c>
      <c r="E26" s="114">
        <v>0</v>
      </c>
    </row>
    <row r="27" spans="1:7" ht="31.5">
      <c r="A27" s="119" t="s">
        <v>1070</v>
      </c>
      <c r="B27" s="120" t="s">
        <v>1071</v>
      </c>
      <c r="C27" s="121">
        <f>SUM(C28)</f>
        <v>0</v>
      </c>
      <c r="D27" s="121">
        <f>SUM(D28)</f>
        <v>0</v>
      </c>
      <c r="E27" s="121">
        <f>SUM(E28)</f>
        <v>0</v>
      </c>
    </row>
    <row r="28" spans="1:7" ht="31.5">
      <c r="A28" s="119" t="s">
        <v>1072</v>
      </c>
      <c r="B28" s="120" t="s">
        <v>1073</v>
      </c>
      <c r="C28" s="121">
        <v>0</v>
      </c>
      <c r="D28" s="121">
        <v>0</v>
      </c>
      <c r="E28" s="121">
        <v>0</v>
      </c>
    </row>
  </sheetData>
  <mergeCells count="10">
    <mergeCell ref="A9:A11"/>
    <mergeCell ref="B9:B11"/>
    <mergeCell ref="C9:C11"/>
    <mergeCell ref="D9:D11"/>
    <mergeCell ref="E9:E11"/>
    <mergeCell ref="D2:E2"/>
    <mergeCell ref="D3:E3"/>
    <mergeCell ref="D4:E4"/>
    <mergeCell ref="D5:E5"/>
    <mergeCell ref="A7:E7"/>
  </mergeCells>
  <pageMargins left="0.70866141732283472" right="0.31496062992125984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Источн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2023-02-20T11:08:35Z</cp:lastPrinted>
  <dcterms:created xsi:type="dcterms:W3CDTF">2016-11-10T06:54:02Z</dcterms:created>
  <dcterms:modified xsi:type="dcterms:W3CDTF">2023-03-01T15:57:18Z</dcterms:modified>
</cp:coreProperties>
</file>