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625" windowWidth="20730" windowHeight="657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Ведомственная!$G$1:$G$1439</definedName>
    <definedName name="_xlnm.Print_Titles" localSheetId="1">Ведомственная!$7:$8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Ведомственная!$A$1:$I$1420</definedName>
    <definedName name="_xlnm.Print_Area" localSheetId="0">Программы!$A$1:$H$1048</definedName>
  </definedNames>
  <calcPr calcId="125725"/>
</workbook>
</file>

<file path=xl/calcChain.xml><?xml version="1.0" encoding="utf-8"?>
<calcChain xmlns="http://schemas.openxmlformats.org/spreadsheetml/2006/main">
  <c r="G78" i="1"/>
  <c r="G77"/>
  <c r="I196"/>
  <c r="I1428" l="1"/>
  <c r="G627" i="2" l="1"/>
  <c r="H627"/>
  <c r="G628"/>
  <c r="H628"/>
  <c r="F628"/>
  <c r="F627"/>
  <c r="I934" i="1"/>
  <c r="H934"/>
  <c r="G934"/>
  <c r="H626" i="2" l="1"/>
  <c r="G626"/>
  <c r="F626"/>
  <c r="G260" i="1" l="1"/>
  <c r="G266"/>
  <c r="G1422" l="1"/>
  <c r="G44" i="2" l="1"/>
  <c r="H44"/>
  <c r="F44"/>
  <c r="H766" i="1" l="1"/>
  <c r="I766"/>
  <c r="G766"/>
  <c r="G567"/>
  <c r="H513" l="1"/>
  <c r="H443"/>
  <c r="H327"/>
  <c r="G421"/>
  <c r="G110"/>
  <c r="G69"/>
  <c r="G1043" i="2"/>
  <c r="H1043"/>
  <c r="F1043"/>
  <c r="H160" i="1"/>
  <c r="H159" s="1"/>
  <c r="I160"/>
  <c r="I159" s="1"/>
  <c r="G160"/>
  <c r="G159" s="1"/>
  <c r="G146"/>
  <c r="H1428" l="1"/>
  <c r="G141"/>
  <c r="G697" i="2" l="1"/>
  <c r="H697"/>
  <c r="G698"/>
  <c r="H698"/>
  <c r="F698"/>
  <c r="F697"/>
  <c r="H1069" i="1"/>
  <c r="H1068" s="1"/>
  <c r="I1069"/>
  <c r="I1068" s="1"/>
  <c r="G1069"/>
  <c r="G1068" s="1"/>
  <c r="F696" i="2" l="1"/>
  <c r="F695" s="1"/>
  <c r="H696"/>
  <c r="H695" s="1"/>
  <c r="G696"/>
  <c r="G695" s="1"/>
  <c r="G182"/>
  <c r="H182"/>
  <c r="F182"/>
  <c r="G187"/>
  <c r="H187"/>
  <c r="F187"/>
  <c r="G158"/>
  <c r="H158"/>
  <c r="G159"/>
  <c r="H159"/>
  <c r="F159"/>
  <c r="F158"/>
  <c r="G157"/>
  <c r="H157"/>
  <c r="F157"/>
  <c r="H156" l="1"/>
  <c r="G156"/>
  <c r="F156"/>
  <c r="H195" i="1"/>
  <c r="G195"/>
  <c r="H190" l="1"/>
  <c r="I190"/>
  <c r="G72" l="1"/>
  <c r="I72"/>
  <c r="H72"/>
  <c r="H60"/>
  <c r="I60"/>
  <c r="G60"/>
  <c r="G640" l="1"/>
  <c r="G127" l="1"/>
  <c r="G1429" s="1"/>
  <c r="G475" i="2"/>
  <c r="G474" s="1"/>
  <c r="G473" s="1"/>
  <c r="H475"/>
  <c r="H474" s="1"/>
  <c r="H473" s="1"/>
  <c r="F475"/>
  <c r="F474" s="1"/>
  <c r="F473" s="1"/>
  <c r="I1343" i="1"/>
  <c r="I1342" s="1"/>
  <c r="H1343"/>
  <c r="H1342" s="1"/>
  <c r="G1343"/>
  <c r="G1342" s="1"/>
  <c r="G568" i="2" l="1"/>
  <c r="H568"/>
  <c r="G569"/>
  <c r="H569"/>
  <c r="F569"/>
  <c r="G994" i="1"/>
  <c r="I994"/>
  <c r="H994"/>
  <c r="F568" i="2" l="1"/>
  <c r="F567" s="1"/>
  <c r="G567"/>
  <c r="H567"/>
  <c r="G962" l="1"/>
  <c r="H962"/>
  <c r="F962"/>
  <c r="G350" l="1"/>
  <c r="G349" s="1"/>
  <c r="G348" s="1"/>
  <c r="H350"/>
  <c r="H349" s="1"/>
  <c r="H348" s="1"/>
  <c r="F350"/>
  <c r="F349" s="1"/>
  <c r="F348" s="1"/>
  <c r="G406" i="1"/>
  <c r="G405" s="1"/>
  <c r="G969" i="2" l="1"/>
  <c r="H969"/>
  <c r="F969"/>
  <c r="G1202" i="1"/>
  <c r="G1201" s="1"/>
  <c r="G843" i="2" l="1"/>
  <c r="H843"/>
  <c r="F843"/>
  <c r="G842"/>
  <c r="H842"/>
  <c r="F842"/>
  <c r="G879" i="1"/>
  <c r="H841" i="2" l="1"/>
  <c r="G841"/>
  <c r="F841"/>
  <c r="G459" l="1"/>
  <c r="H459"/>
  <c r="F459"/>
  <c r="G1397" i="1"/>
  <c r="G1396" s="1"/>
  <c r="G1395" s="1"/>
  <c r="H1395"/>
  <c r="I1395"/>
  <c r="H355" l="1"/>
  <c r="H350"/>
  <c r="G382" l="1"/>
  <c r="G233"/>
  <c r="G71"/>
  <c r="G1427" s="1"/>
  <c r="G856" i="2"/>
  <c r="H856"/>
  <c r="H177" i="1"/>
  <c r="H175" s="1"/>
  <c r="I177"/>
  <c r="I176" s="1"/>
  <c r="H176" l="1"/>
  <c r="I175"/>
  <c r="G540"/>
  <c r="H321" i="2"/>
  <c r="G321"/>
  <c r="F321"/>
  <c r="G375" i="1"/>
  <c r="G177"/>
  <c r="G175" s="1"/>
  <c r="G176" l="1"/>
  <c r="G362" i="2" l="1"/>
  <c r="H362"/>
  <c r="F362"/>
  <c r="G305" i="1"/>
  <c r="G954" i="2" l="1"/>
  <c r="G953" s="1"/>
  <c r="H954"/>
  <c r="H953" s="1"/>
  <c r="F954"/>
  <c r="F953" s="1"/>
  <c r="G859" i="1"/>
  <c r="G858" l="1"/>
  <c r="G857" s="1"/>
  <c r="G380" l="1"/>
  <c r="G231"/>
  <c r="F622" i="2" l="1"/>
  <c r="G622"/>
  <c r="H622"/>
  <c r="G621"/>
  <c r="H621"/>
  <c r="F621"/>
  <c r="F607"/>
  <c r="G607"/>
  <c r="H607"/>
  <c r="G606"/>
  <c r="H606"/>
  <c r="F606"/>
  <c r="I1026" i="1"/>
  <c r="H1026"/>
  <c r="G1026"/>
  <c r="I1015"/>
  <c r="G1015"/>
  <c r="H1015"/>
  <c r="F620" i="2" l="1"/>
  <c r="H605"/>
  <c r="H620"/>
  <c r="F605"/>
  <c r="G620"/>
  <c r="G605"/>
  <c r="G327"/>
  <c r="H327"/>
  <c r="F327"/>
  <c r="G868"/>
  <c r="H868"/>
  <c r="F868"/>
  <c r="G893" i="1"/>
  <c r="G892" s="1"/>
  <c r="G338" l="1"/>
  <c r="G378" l="1"/>
  <c r="G229"/>
  <c r="G45" i="2" l="1"/>
  <c r="G43" s="1"/>
  <c r="H45"/>
  <c r="H43" s="1"/>
  <c r="F45"/>
  <c r="F43" s="1"/>
  <c r="G319"/>
  <c r="H319"/>
  <c r="F319"/>
  <c r="G498" i="1" l="1"/>
  <c r="G130" i="2"/>
  <c r="G129" s="1"/>
  <c r="H130"/>
  <c r="H129" s="1"/>
  <c r="F130"/>
  <c r="F129" s="1"/>
  <c r="F128" s="1"/>
  <c r="H261" i="1"/>
  <c r="I261"/>
  <c r="G265"/>
  <c r="G264" s="1"/>
  <c r="G261" s="1"/>
  <c r="G332" l="1"/>
  <c r="G451" i="2" l="1"/>
  <c r="G450" s="1"/>
  <c r="H451"/>
  <c r="H450" s="1"/>
  <c r="F451"/>
  <c r="F450" s="1"/>
  <c r="H1393" i="1"/>
  <c r="I1393"/>
  <c r="G1393"/>
  <c r="G895" i="2" l="1"/>
  <c r="H895"/>
  <c r="F895"/>
  <c r="H606" i="1"/>
  <c r="H605" s="1"/>
  <c r="H604" s="1"/>
  <c r="H603" s="1"/>
  <c r="I606"/>
  <c r="I605" s="1"/>
  <c r="I604" s="1"/>
  <c r="I603" s="1"/>
  <c r="G606"/>
  <c r="G605" s="1"/>
  <c r="G604" s="1"/>
  <c r="G603" s="1"/>
  <c r="G845" i="2" l="1"/>
  <c r="G844" s="1"/>
  <c r="H845"/>
  <c r="H844" s="1"/>
  <c r="F845"/>
  <c r="F844" s="1"/>
  <c r="G881" i="1"/>
  <c r="G492" l="1"/>
  <c r="G1426" s="1"/>
  <c r="G192" l="1"/>
  <c r="G190" l="1"/>
  <c r="G1430"/>
  <c r="F447" i="2"/>
  <c r="G1389" i="1"/>
  <c r="G238" i="2" l="1"/>
  <c r="H238"/>
  <c r="F238"/>
  <c r="G241"/>
  <c r="H241"/>
  <c r="F241"/>
  <c r="G244"/>
  <c r="H244"/>
  <c r="F244"/>
  <c r="G247"/>
  <c r="H247"/>
  <c r="F247"/>
  <c r="G250"/>
  <c r="H250"/>
  <c r="F250"/>
  <c r="G255"/>
  <c r="H255"/>
  <c r="F255"/>
  <c r="I236" i="1"/>
  <c r="H236"/>
  <c r="G236"/>
  <c r="I234"/>
  <c r="H234"/>
  <c r="G234"/>
  <c r="I232"/>
  <c r="H232"/>
  <c r="G232"/>
  <c r="I230"/>
  <c r="H230"/>
  <c r="G230"/>
  <c r="I228"/>
  <c r="H228"/>
  <c r="G228"/>
  <c r="I226"/>
  <c r="H226"/>
  <c r="G226"/>
  <c r="G231" i="2" l="1"/>
  <c r="H231"/>
  <c r="F231"/>
  <c r="G228"/>
  <c r="H228"/>
  <c r="F228"/>
  <c r="G225"/>
  <c r="H225"/>
  <c r="F225"/>
  <c r="G222"/>
  <c r="H222"/>
  <c r="F222"/>
  <c r="I224" i="1"/>
  <c r="H224"/>
  <c r="G224"/>
  <c r="I222"/>
  <c r="H222"/>
  <c r="G222"/>
  <c r="I220"/>
  <c r="H220"/>
  <c r="G220"/>
  <c r="I218"/>
  <c r="H218"/>
  <c r="G218"/>
  <c r="H217" l="1"/>
  <c r="H215" s="1"/>
  <c r="I217"/>
  <c r="I215" s="1"/>
  <c r="G217"/>
  <c r="G215" s="1"/>
  <c r="F470" i="2"/>
  <c r="F471"/>
  <c r="G1338" i="1"/>
  <c r="G1337" s="1"/>
  <c r="G730" i="2"/>
  <c r="H730"/>
  <c r="G732"/>
  <c r="H732"/>
  <c r="F732"/>
  <c r="F731" s="1"/>
  <c r="F730" s="1"/>
  <c r="G581"/>
  <c r="H581"/>
  <c r="G583"/>
  <c r="H583"/>
  <c r="F583"/>
  <c r="F581"/>
  <c r="G576"/>
  <c r="H576"/>
  <c r="G577"/>
  <c r="H577"/>
  <c r="F576"/>
  <c r="F577"/>
  <c r="H1163" i="1"/>
  <c r="I1163"/>
  <c r="G1163"/>
  <c r="H1160"/>
  <c r="I1160"/>
  <c r="G1160"/>
  <c r="G637" i="2"/>
  <c r="G636" s="1"/>
  <c r="H637"/>
  <c r="H636" s="1"/>
  <c r="F637"/>
  <c r="F636" s="1"/>
  <c r="G639"/>
  <c r="G638" s="1"/>
  <c r="H639"/>
  <c r="H638" s="1"/>
  <c r="F639"/>
  <c r="F638" s="1"/>
  <c r="G1079" i="1"/>
  <c r="G1078" s="1"/>
  <c r="G1036"/>
  <c r="G1034"/>
  <c r="G1033" l="1"/>
  <c r="F469" i="2"/>
  <c r="F468" s="1"/>
  <c r="G635"/>
  <c r="F635"/>
  <c r="H635"/>
  <c r="G385" i="1" l="1"/>
  <c r="G381" l="1"/>
  <c r="G379"/>
  <c r="G377"/>
  <c r="G373"/>
  <c r="G371"/>
  <c r="G369"/>
  <c r="G367"/>
  <c r="G365"/>
  <c r="G363"/>
  <c r="G850" i="2"/>
  <c r="G849" s="1"/>
  <c r="H850"/>
  <c r="H849" s="1"/>
  <c r="F850"/>
  <c r="F849" s="1"/>
  <c r="G852"/>
  <c r="G851" s="1"/>
  <c r="H852"/>
  <c r="H851" s="1"/>
  <c r="F852"/>
  <c r="F851" s="1"/>
  <c r="G854"/>
  <c r="G853" s="1"/>
  <c r="H854"/>
  <c r="H853" s="1"/>
  <c r="F854"/>
  <c r="F853" s="1"/>
  <c r="H886" i="1"/>
  <c r="I886"/>
  <c r="H888"/>
  <c r="I888"/>
  <c r="H890"/>
  <c r="I890"/>
  <c r="G886"/>
  <c r="G888"/>
  <c r="G890"/>
  <c r="I885" l="1"/>
  <c r="H885"/>
  <c r="G848" i="2"/>
  <c r="H848"/>
  <c r="F848"/>
  <c r="G885" i="1"/>
  <c r="G347" i="2"/>
  <c r="H347"/>
  <c r="F347"/>
  <c r="G322"/>
  <c r="G320" s="1"/>
  <c r="H322"/>
  <c r="H320" s="1"/>
  <c r="F322"/>
  <c r="F320" s="1"/>
  <c r="G389" l="1"/>
  <c r="H389"/>
  <c r="F389"/>
  <c r="G1034"/>
  <c r="H1034"/>
  <c r="F1034"/>
  <c r="H472" i="1"/>
  <c r="I472"/>
  <c r="G472"/>
  <c r="H508"/>
  <c r="I508"/>
  <c r="G508"/>
  <c r="H517"/>
  <c r="I517"/>
  <c r="G517"/>
  <c r="G519"/>
  <c r="G516" s="1"/>
  <c r="H403" l="1"/>
  <c r="H402" s="1"/>
  <c r="I403"/>
  <c r="I402" s="1"/>
  <c r="G403"/>
  <c r="G402" s="1"/>
  <c r="G765" i="2" l="1"/>
  <c r="H765"/>
  <c r="F765"/>
  <c r="G735"/>
  <c r="H735"/>
  <c r="F735"/>
  <c r="G986"/>
  <c r="G985" s="1"/>
  <c r="G984" s="1"/>
  <c r="G983" s="1"/>
  <c r="H986"/>
  <c r="H985" s="1"/>
  <c r="H984" s="1"/>
  <c r="H983" s="1"/>
  <c r="F986"/>
  <c r="F985" s="1"/>
  <c r="F984" s="1"/>
  <c r="F983" s="1"/>
  <c r="G991"/>
  <c r="H991"/>
  <c r="F991"/>
  <c r="G539"/>
  <c r="G538" s="1"/>
  <c r="G537" s="1"/>
  <c r="H539"/>
  <c r="H538" s="1"/>
  <c r="H537" s="1"/>
  <c r="F539"/>
  <c r="F538" s="1"/>
  <c r="F537" s="1"/>
  <c r="H1196" i="1" l="1"/>
  <c r="I1196"/>
  <c r="G1196"/>
  <c r="H803"/>
  <c r="H802" s="1"/>
  <c r="H801" s="1"/>
  <c r="I803"/>
  <c r="I802" s="1"/>
  <c r="I801" s="1"/>
  <c r="G803"/>
  <c r="G802" s="1"/>
  <c r="G801" s="1"/>
  <c r="H506" l="1"/>
  <c r="H505" s="1"/>
  <c r="I506"/>
  <c r="I505" s="1"/>
  <c r="G506"/>
  <c r="G505" s="1"/>
  <c r="H425"/>
  <c r="H424" s="1"/>
  <c r="I425"/>
  <c r="I424" s="1"/>
  <c r="G425"/>
  <c r="G424" s="1"/>
  <c r="G509" i="2" l="1"/>
  <c r="G508" s="1"/>
  <c r="H509"/>
  <c r="H508" s="1"/>
  <c r="F509"/>
  <c r="F508" s="1"/>
  <c r="H1403" i="1" l="1"/>
  <c r="I1403"/>
  <c r="G1403"/>
  <c r="G503" i="2" l="1"/>
  <c r="G502" s="1"/>
  <c r="G501" s="1"/>
  <c r="H503"/>
  <c r="H502" s="1"/>
  <c r="H501" s="1"/>
  <c r="F503"/>
  <c r="F502" s="1"/>
  <c r="F501" s="1"/>
  <c r="H1363" i="1"/>
  <c r="H1362" s="1"/>
  <c r="I1363"/>
  <c r="I1362" s="1"/>
  <c r="G1363"/>
  <c r="G1362" s="1"/>
  <c r="G139" l="1"/>
  <c r="H847" i="2" l="1"/>
  <c r="H846" s="1"/>
  <c r="H840" s="1"/>
  <c r="F847"/>
  <c r="F846" s="1"/>
  <c r="F840" s="1"/>
  <c r="G847"/>
  <c r="G846" s="1"/>
  <c r="G840" s="1"/>
  <c r="H883" i="1" l="1"/>
  <c r="H878" s="1"/>
  <c r="I883"/>
  <c r="I878" s="1"/>
  <c r="G883"/>
  <c r="G878" l="1"/>
  <c r="G877" s="1"/>
  <c r="H877"/>
  <c r="I877"/>
  <c r="G324"/>
  <c r="I455" l="1"/>
  <c r="H455"/>
  <c r="G455"/>
  <c r="I81"/>
  <c r="H81"/>
  <c r="I65"/>
  <c r="H65"/>
  <c r="I530"/>
  <c r="I1427" s="1"/>
  <c r="H530"/>
  <c r="F856" i="2" l="1"/>
  <c r="G295" l="1"/>
  <c r="H295"/>
  <c r="F295"/>
  <c r="G395" i="1"/>
  <c r="G394" s="1"/>
  <c r="I576" l="1"/>
  <c r="G218" i="2" l="1"/>
  <c r="H218"/>
  <c r="F218"/>
  <c r="H1322" i="1" l="1"/>
  <c r="I1303"/>
  <c r="I827"/>
  <c r="H827"/>
  <c r="H421"/>
  <c r="H22"/>
  <c r="H47"/>
  <c r="H625"/>
  <c r="H1427" s="1"/>
  <c r="H1303"/>
  <c r="H1429" l="1"/>
  <c r="G445" i="2"/>
  <c r="G444" s="1"/>
  <c r="H445"/>
  <c r="H444" s="1"/>
  <c r="F445"/>
  <c r="F444" s="1"/>
  <c r="G465"/>
  <c r="G464" s="1"/>
  <c r="H465"/>
  <c r="H464" s="1"/>
  <c r="F465"/>
  <c r="F464" s="1"/>
  <c r="G467"/>
  <c r="G466" s="1"/>
  <c r="H467"/>
  <c r="H466" s="1"/>
  <c r="F467"/>
  <c r="F466" s="1"/>
  <c r="I1387" i="1" l="1"/>
  <c r="H1387"/>
  <c r="G1387"/>
  <c r="I1361"/>
  <c r="I1429" s="1"/>
  <c r="H1360"/>
  <c r="H1359" s="1"/>
  <c r="H1358" s="1"/>
  <c r="G1359"/>
  <c r="G1358" s="1"/>
  <c r="I1335"/>
  <c r="H1335"/>
  <c r="G1335"/>
  <c r="I195"/>
  <c r="H1333"/>
  <c r="I1333"/>
  <c r="G1333"/>
  <c r="G461" i="2"/>
  <c r="G460" s="1"/>
  <c r="H461"/>
  <c r="H460" s="1"/>
  <c r="F461"/>
  <c r="F460" s="1"/>
  <c r="G402"/>
  <c r="G401" s="1"/>
  <c r="G400" s="1"/>
  <c r="H402"/>
  <c r="H401" s="1"/>
  <c r="H400" s="1"/>
  <c r="F402"/>
  <c r="F401" s="1"/>
  <c r="F400" s="1"/>
  <c r="H1297" i="1"/>
  <c r="H1296" s="1"/>
  <c r="I1297"/>
  <c r="I1296" s="1"/>
  <c r="G1297"/>
  <c r="G1296" s="1"/>
  <c r="I1258"/>
  <c r="H1258"/>
  <c r="I1359" l="1"/>
  <c r="I1358" s="1"/>
  <c r="G270" i="2"/>
  <c r="G269" s="1"/>
  <c r="H270"/>
  <c r="H269" s="1"/>
  <c r="F270"/>
  <c r="F269" s="1"/>
  <c r="H243" i="1"/>
  <c r="I243"/>
  <c r="G245"/>
  <c r="G243" s="1"/>
  <c r="G287" i="2"/>
  <c r="G286" s="1"/>
  <c r="H287"/>
  <c r="H286" s="1"/>
  <c r="F287"/>
  <c r="F286" s="1"/>
  <c r="G346"/>
  <c r="G345" s="1"/>
  <c r="H346"/>
  <c r="H345" s="1"/>
  <c r="G188"/>
  <c r="G186" s="1"/>
  <c r="H188"/>
  <c r="H186" s="1"/>
  <c r="F188"/>
  <c r="F186" s="1"/>
  <c r="G172"/>
  <c r="H172"/>
  <c r="F172"/>
  <c r="H555" i="1"/>
  <c r="H553" s="1"/>
  <c r="H552" s="1"/>
  <c r="I555"/>
  <c r="I553" s="1"/>
  <c r="I552" s="1"/>
  <c r="G555"/>
  <c r="G553" s="1"/>
  <c r="G552" s="1"/>
  <c r="G395" i="2"/>
  <c r="G394" s="1"/>
  <c r="H395"/>
  <c r="H394" s="1"/>
  <c r="F395"/>
  <c r="F394" s="1"/>
  <c r="H519" i="1"/>
  <c r="I519"/>
  <c r="G515"/>
  <c r="H435"/>
  <c r="H434" s="1"/>
  <c r="I435"/>
  <c r="I434" s="1"/>
  <c r="G435"/>
  <c r="G434" s="1"/>
  <c r="H516" l="1"/>
  <c r="H515" s="1"/>
  <c r="I516"/>
  <c r="I515" s="1"/>
  <c r="H428"/>
  <c r="I428"/>
  <c r="H328" l="1"/>
  <c r="H326" s="1"/>
  <c r="I328"/>
  <c r="I326" s="1"/>
  <c r="G328"/>
  <c r="G326" s="1"/>
  <c r="H334"/>
  <c r="I334"/>
  <c r="H207"/>
  <c r="H206" s="1"/>
  <c r="I207"/>
  <c r="I206" s="1"/>
  <c r="G334" l="1"/>
  <c r="F346" i="2"/>
  <c r="F345" s="1"/>
  <c r="H1191" i="1"/>
  <c r="I1191"/>
  <c r="G692" i="2"/>
  <c r="G691" s="1"/>
  <c r="H692"/>
  <c r="H691" s="1"/>
  <c r="F692"/>
  <c r="F691" s="1"/>
  <c r="H1064" i="1"/>
  <c r="I1064"/>
  <c r="G1064"/>
  <c r="G632" i="2"/>
  <c r="G631" s="1"/>
  <c r="H632"/>
  <c r="H631" s="1"/>
  <c r="F632"/>
  <c r="F631" s="1"/>
  <c r="H1135" i="1"/>
  <c r="I1135"/>
  <c r="G1135"/>
  <c r="G598" i="2"/>
  <c r="G597" s="1"/>
  <c r="H598"/>
  <c r="H597" s="1"/>
  <c r="H1166" i="1"/>
  <c r="H1159" s="1"/>
  <c r="I1166"/>
  <c r="I1159" s="1"/>
  <c r="G634" i="2"/>
  <c r="G633" s="1"/>
  <c r="H634"/>
  <c r="H633" s="1"/>
  <c r="F634"/>
  <c r="F633" s="1"/>
  <c r="H625"/>
  <c r="G625"/>
  <c r="F625"/>
  <c r="H1029" i="1"/>
  <c r="I1029"/>
  <c r="H1031"/>
  <c r="I1031"/>
  <c r="G1031"/>
  <c r="G1029"/>
  <c r="G793" i="2" l="1"/>
  <c r="H793"/>
  <c r="F793"/>
  <c r="G838"/>
  <c r="G837" s="1"/>
  <c r="H838"/>
  <c r="H837" s="1"/>
  <c r="F838"/>
  <c r="F837" s="1"/>
  <c r="H906" i="1"/>
  <c r="I906"/>
  <c r="G906"/>
  <c r="H899"/>
  <c r="I899"/>
  <c r="G899"/>
  <c r="G88" i="2" l="1"/>
  <c r="G87" s="1"/>
  <c r="H88"/>
  <c r="H87" s="1"/>
  <c r="F88"/>
  <c r="F87" s="1"/>
  <c r="H773" i="1"/>
  <c r="I773"/>
  <c r="G773"/>
  <c r="F318" i="2" l="1"/>
  <c r="I461" i="1"/>
  <c r="I1425" s="1"/>
  <c r="H461"/>
  <c r="H1425" s="1"/>
  <c r="G461"/>
  <c r="G1425" s="1"/>
  <c r="I476" l="1"/>
  <c r="I33" l="1"/>
  <c r="I32" s="1"/>
  <c r="I31" s="1"/>
  <c r="I30" s="1"/>
  <c r="I26"/>
  <c r="I24"/>
  <c r="I21"/>
  <c r="I17"/>
  <c r="I13"/>
  <c r="H33"/>
  <c r="H32" s="1"/>
  <c r="H31" s="1"/>
  <c r="H30" s="1"/>
  <c r="H26"/>
  <c r="H24"/>
  <c r="H21"/>
  <c r="H17"/>
  <c r="H13"/>
  <c r="I12" l="1"/>
  <c r="I11" s="1"/>
  <c r="I20"/>
  <c r="I19" s="1"/>
  <c r="H12"/>
  <c r="H11" s="1"/>
  <c r="H20"/>
  <c r="H19" s="1"/>
  <c r="I53"/>
  <c r="I1430" s="1"/>
  <c r="I50"/>
  <c r="I46"/>
  <c r="I42"/>
  <c r="I39"/>
  <c r="H53"/>
  <c r="H1430" s="1"/>
  <c r="H50"/>
  <c r="H46"/>
  <c r="H42"/>
  <c r="H39"/>
  <c r="H49" l="1"/>
  <c r="H51"/>
  <c r="I49"/>
  <c r="I51"/>
  <c r="I10"/>
  <c r="I38"/>
  <c r="I37" s="1"/>
  <c r="H38"/>
  <c r="H37" s="1"/>
  <c r="H10"/>
  <c r="H45" l="1"/>
  <c r="H44" s="1"/>
  <c r="H36" s="1"/>
  <c r="I45"/>
  <c r="I44" s="1"/>
  <c r="I36" s="1"/>
  <c r="G1428" l="1"/>
  <c r="G1431" s="1"/>
  <c r="I147"/>
  <c r="I1426" s="1"/>
  <c r="I1431" s="1"/>
  <c r="H147"/>
  <c r="H1426" s="1"/>
  <c r="H1431" s="1"/>
  <c r="G999" i="2" l="1"/>
  <c r="G998" s="1"/>
  <c r="H999"/>
  <c r="H998" s="1"/>
  <c r="F999"/>
  <c r="F998" s="1"/>
  <c r="G171" l="1"/>
  <c r="G170" s="1"/>
  <c r="H171"/>
  <c r="H170" s="1"/>
  <c r="F171"/>
  <c r="F170" s="1"/>
  <c r="G520"/>
  <c r="G519" s="1"/>
  <c r="G518" s="1"/>
  <c r="H520"/>
  <c r="H519" s="1"/>
  <c r="H518" s="1"/>
  <c r="F520"/>
  <c r="F519" s="1"/>
  <c r="F518" s="1"/>
  <c r="H290" i="1"/>
  <c r="H289" s="1"/>
  <c r="I290"/>
  <c r="I289" s="1"/>
  <c r="G290"/>
  <c r="G289" s="1"/>
  <c r="G993" i="2"/>
  <c r="H993"/>
  <c r="G994"/>
  <c r="H994"/>
  <c r="F994"/>
  <c r="G135" i="1"/>
  <c r="G134" s="1"/>
  <c r="F993" i="2"/>
  <c r="H135" i="1"/>
  <c r="H134" s="1"/>
  <c r="I135"/>
  <c r="I134" s="1"/>
  <c r="F990" i="2"/>
  <c r="G990"/>
  <c r="H990"/>
  <c r="G989"/>
  <c r="H989"/>
  <c r="F989"/>
  <c r="H988" l="1"/>
  <c r="G988"/>
  <c r="F988"/>
  <c r="F992"/>
  <c r="H992"/>
  <c r="G992"/>
  <c r="H987" l="1"/>
  <c r="F987"/>
  <c r="G987"/>
  <c r="F169" l="1"/>
  <c r="G314" i="1"/>
  <c r="G356" i="2" l="1"/>
  <c r="H356"/>
  <c r="F356"/>
  <c r="G337" i="1"/>
  <c r="G336" s="1"/>
  <c r="I336"/>
  <c r="H336"/>
  <c r="G511" i="2" l="1"/>
  <c r="H511"/>
  <c r="F511"/>
  <c r="G1274" i="1"/>
  <c r="G1273" s="1"/>
  <c r="G1272" s="1"/>
  <c r="G1271" s="1"/>
  <c r="H1273"/>
  <c r="H1272" s="1"/>
  <c r="H1271" s="1"/>
  <c r="I1273"/>
  <c r="I1272" s="1"/>
  <c r="I1271" s="1"/>
  <c r="F592" i="2" l="1"/>
  <c r="G592"/>
  <c r="H592"/>
  <c r="G591"/>
  <c r="H591"/>
  <c r="F591"/>
  <c r="F590" l="1"/>
  <c r="H590"/>
  <c r="G590"/>
  <c r="H1004" i="1" l="1"/>
  <c r="I1004"/>
  <c r="G1004"/>
  <c r="G1042" i="2" l="1"/>
  <c r="G1041" s="1"/>
  <c r="H1042"/>
  <c r="H1041" s="1"/>
  <c r="F1042"/>
  <c r="F1041" s="1"/>
  <c r="F897" l="1"/>
  <c r="G897"/>
  <c r="H897"/>
  <c r="F383"/>
  <c r="G383"/>
  <c r="H383"/>
  <c r="G386"/>
  <c r="H386"/>
  <c r="F386"/>
  <c r="H1120" i="1" l="1"/>
  <c r="G385" i="2" s="1"/>
  <c r="I1120" i="1"/>
  <c r="H385" i="2" s="1"/>
  <c r="G1120" i="1"/>
  <c r="F385" i="2" s="1"/>
  <c r="H1117" i="1"/>
  <c r="G382" i="2" s="1"/>
  <c r="I1117" i="1"/>
  <c r="H382" i="2" s="1"/>
  <c r="G1117" i="1"/>
  <c r="F382" i="2" s="1"/>
  <c r="I1116" i="1" l="1"/>
  <c r="H381" i="2" s="1"/>
  <c r="H1116" i="1"/>
  <c r="G1116"/>
  <c r="F381" i="2" s="1"/>
  <c r="H638" i="1"/>
  <c r="I638"/>
  <c r="G638"/>
  <c r="G381" i="2" l="1"/>
  <c r="F497" l="1"/>
  <c r="G498"/>
  <c r="H498"/>
  <c r="F498"/>
  <c r="H497"/>
  <c r="G497"/>
  <c r="G304" l="1"/>
  <c r="H304"/>
  <c r="F304"/>
  <c r="H495" i="1"/>
  <c r="H494" s="1"/>
  <c r="H493" s="1"/>
  <c r="I495"/>
  <c r="I494" s="1"/>
  <c r="I493" s="1"/>
  <c r="G495"/>
  <c r="G494" s="1"/>
  <c r="G493" s="1"/>
  <c r="G387" l="1"/>
  <c r="G383"/>
  <c r="F235" i="2" l="1"/>
  <c r="G235"/>
  <c r="H235"/>
  <c r="F236"/>
  <c r="G236"/>
  <c r="H236"/>
  <c r="F239"/>
  <c r="F237" s="1"/>
  <c r="G239"/>
  <c r="G237" s="1"/>
  <c r="H239"/>
  <c r="H237" s="1"/>
  <c r="F242"/>
  <c r="F240" s="1"/>
  <c r="G242"/>
  <c r="G240" s="1"/>
  <c r="H242"/>
  <c r="H240" s="1"/>
  <c r="F245"/>
  <c r="F243" s="1"/>
  <c r="G245"/>
  <c r="G243" s="1"/>
  <c r="H245"/>
  <c r="H243" s="1"/>
  <c r="F248"/>
  <c r="F246" s="1"/>
  <c r="G248"/>
  <c r="G246" s="1"/>
  <c r="H248"/>
  <c r="H246" s="1"/>
  <c r="F251"/>
  <c r="F249" s="1"/>
  <c r="G251"/>
  <c r="G249" s="1"/>
  <c r="H251"/>
  <c r="H249" s="1"/>
  <c r="F252"/>
  <c r="G252"/>
  <c r="H252"/>
  <c r="F253"/>
  <c r="G253"/>
  <c r="H253"/>
  <c r="F256"/>
  <c r="F254" s="1"/>
  <c r="G256"/>
  <c r="G254" s="1"/>
  <c r="H256"/>
  <c r="H254" s="1"/>
  <c r="G458" l="1"/>
  <c r="H458"/>
  <c r="F458"/>
  <c r="G1329" i="1"/>
  <c r="F708" i="2" l="1"/>
  <c r="F707"/>
  <c r="H1280" i="1"/>
  <c r="I1280"/>
  <c r="G1280"/>
  <c r="H871" l="1"/>
  <c r="I871"/>
  <c r="G871"/>
  <c r="G355" i="2" l="1"/>
  <c r="H355"/>
  <c r="F355"/>
  <c r="H203" i="1"/>
  <c r="H202" s="1"/>
  <c r="I203"/>
  <c r="I202" s="1"/>
  <c r="G203"/>
  <c r="G202" s="1"/>
  <c r="H139"/>
  <c r="H138" s="1"/>
  <c r="I139"/>
  <c r="I138" s="1"/>
  <c r="G138"/>
  <c r="G1021" i="2" l="1"/>
  <c r="H1021"/>
  <c r="F1021"/>
  <c r="F223" l="1"/>
  <c r="F221" s="1"/>
  <c r="G223"/>
  <c r="G221" s="1"/>
  <c r="H223"/>
  <c r="H221" s="1"/>
  <c r="F226"/>
  <c r="F224" s="1"/>
  <c r="G226"/>
  <c r="G224" s="1"/>
  <c r="H226"/>
  <c r="H224" s="1"/>
  <c r="F229"/>
  <c r="F227" s="1"/>
  <c r="G229"/>
  <c r="G227" s="1"/>
  <c r="H229"/>
  <c r="H227" s="1"/>
  <c r="F232"/>
  <c r="F230" s="1"/>
  <c r="G232"/>
  <c r="G230" s="1"/>
  <c r="H232"/>
  <c r="H230" s="1"/>
  <c r="F234"/>
  <c r="G234"/>
  <c r="H234"/>
  <c r="G220"/>
  <c r="H220"/>
  <c r="F220"/>
  <c r="H371" i="1"/>
  <c r="G233" i="2" s="1"/>
  <c r="I371" i="1"/>
  <c r="H233" i="2" s="1"/>
  <c r="H369" i="1"/>
  <c r="I369"/>
  <c r="H367"/>
  <c r="I367"/>
  <c r="H365"/>
  <c r="I365"/>
  <c r="H363"/>
  <c r="I363"/>
  <c r="H361"/>
  <c r="I361"/>
  <c r="G361"/>
  <c r="G359" s="1"/>
  <c r="I359" l="1"/>
  <c r="H359"/>
  <c r="F219" i="2"/>
  <c r="H219"/>
  <c r="H217" s="1"/>
  <c r="G219"/>
  <c r="G217" s="1"/>
  <c r="F233"/>
  <c r="F217" l="1"/>
  <c r="G997" i="1"/>
  <c r="G488" i="2"/>
  <c r="G487" s="1"/>
  <c r="H488"/>
  <c r="H487" s="1"/>
  <c r="F488"/>
  <c r="F487" s="1"/>
  <c r="H1351" i="1"/>
  <c r="I1351"/>
  <c r="G1351"/>
  <c r="G86" i="2"/>
  <c r="H86"/>
  <c r="F86"/>
  <c r="I770" i="1"/>
  <c r="H770"/>
  <c r="G770"/>
  <c r="F338" i="2" l="1"/>
  <c r="G338"/>
  <c r="H338"/>
  <c r="H200" i="1"/>
  <c r="H199" s="1"/>
  <c r="H198" s="1"/>
  <c r="I200"/>
  <c r="I199" s="1"/>
  <c r="I198" s="1"/>
  <c r="G200"/>
  <c r="G199" s="1"/>
  <c r="G198" s="1"/>
  <c r="G600" i="2" l="1"/>
  <c r="H600"/>
  <c r="G601"/>
  <c r="H601"/>
  <c r="H1009" i="1"/>
  <c r="I1009"/>
  <c r="G756" i="2" l="1"/>
  <c r="G755" s="1"/>
  <c r="H756"/>
  <c r="H755" s="1"/>
  <c r="F756"/>
  <c r="F755" s="1"/>
  <c r="G1191" i="1"/>
  <c r="G747" i="2"/>
  <c r="H747"/>
  <c r="F747"/>
  <c r="G587"/>
  <c r="H587"/>
  <c r="F587"/>
  <c r="G589"/>
  <c r="H589"/>
  <c r="F589"/>
  <c r="F588"/>
  <c r="G588"/>
  <c r="H588"/>
  <c r="I1223" i="1"/>
  <c r="H1223"/>
  <c r="G1223"/>
  <c r="I1182"/>
  <c r="H1182"/>
  <c r="G1182"/>
  <c r="G968" i="2"/>
  <c r="H968"/>
  <c r="F968"/>
  <c r="I1085" i="1"/>
  <c r="I1084" s="1"/>
  <c r="H1085"/>
  <c r="H1084" s="1"/>
  <c r="G1085"/>
  <c r="G1084" s="1"/>
  <c r="H967" i="2" l="1"/>
  <c r="H966" s="1"/>
  <c r="G967"/>
  <c r="G966" s="1"/>
  <c r="F967"/>
  <c r="F966" s="1"/>
  <c r="G909"/>
  <c r="G908" s="1"/>
  <c r="H909"/>
  <c r="H908" s="1"/>
  <c r="F909"/>
  <c r="F908" s="1"/>
  <c r="G788" i="1"/>
  <c r="G785" s="1"/>
  <c r="G784" s="1"/>
  <c r="H788"/>
  <c r="I788"/>
  <c r="G785" i="2" l="1"/>
  <c r="G784" s="1"/>
  <c r="H785"/>
  <c r="H784" s="1"/>
  <c r="F785"/>
  <c r="F784" s="1"/>
  <c r="H873" i="1" l="1"/>
  <c r="I873"/>
  <c r="G873"/>
  <c r="G787" i="2"/>
  <c r="G786" s="1"/>
  <c r="H787"/>
  <c r="H786" s="1"/>
  <c r="F787"/>
  <c r="F786" s="1"/>
  <c r="G796"/>
  <c r="G795" s="1"/>
  <c r="H796"/>
  <c r="H795" s="1"/>
  <c r="F796"/>
  <c r="F795" s="1"/>
  <c r="I865" i="1"/>
  <c r="H865"/>
  <c r="G865"/>
  <c r="G207" l="1"/>
  <c r="G206" s="1"/>
  <c r="G438" i="2" l="1"/>
  <c r="G437" s="1"/>
  <c r="H438"/>
  <c r="H437" s="1"/>
  <c r="F438"/>
  <c r="F437" s="1"/>
  <c r="G448"/>
  <c r="H448"/>
  <c r="G449"/>
  <c r="H449"/>
  <c r="F449"/>
  <c r="F448"/>
  <c r="G443"/>
  <c r="G442" s="1"/>
  <c r="H443"/>
  <c r="H442" s="1"/>
  <c r="F443"/>
  <c r="F442" s="1"/>
  <c r="F441"/>
  <c r="G441"/>
  <c r="H441"/>
  <c r="G440"/>
  <c r="H440"/>
  <c r="F440"/>
  <c r="H1382" i="1"/>
  <c r="I1382"/>
  <c r="H1389"/>
  <c r="I1389"/>
  <c r="H1385"/>
  <c r="I1385"/>
  <c r="G1385"/>
  <c r="I1331"/>
  <c r="H1331"/>
  <c r="G1331"/>
  <c r="G393" i="2"/>
  <c r="G392" s="1"/>
  <c r="H393"/>
  <c r="H392" s="1"/>
  <c r="F393"/>
  <c r="F392" s="1"/>
  <c r="I1290" i="1"/>
  <c r="H1290"/>
  <c r="G1290"/>
  <c r="I1381" l="1"/>
  <c r="I1380" s="1"/>
  <c r="H1381"/>
  <c r="H1380" s="1"/>
  <c r="H446" i="2"/>
  <c r="G446"/>
  <c r="F446"/>
  <c r="F439"/>
  <c r="G439"/>
  <c r="H439"/>
  <c r="F436" l="1"/>
  <c r="F435" s="1"/>
  <c r="G436"/>
  <c r="G435" s="1"/>
  <c r="H436"/>
  <c r="H435" s="1"/>
  <c r="H978"/>
  <c r="G550"/>
  <c r="G549" s="1"/>
  <c r="H550"/>
  <c r="H549" s="1"/>
  <c r="F550"/>
  <c r="F549" s="1"/>
  <c r="G374"/>
  <c r="H374"/>
  <c r="F374"/>
  <c r="G372" l="1"/>
  <c r="G373"/>
  <c r="F372"/>
  <c r="F373"/>
  <c r="H372"/>
  <c r="H373"/>
  <c r="G290"/>
  <c r="G289" s="1"/>
  <c r="G288" s="1"/>
  <c r="H290"/>
  <c r="H289" s="1"/>
  <c r="H288" s="1"/>
  <c r="H342" i="1"/>
  <c r="I342"/>
  <c r="G342"/>
  <c r="H529"/>
  <c r="H528" s="1"/>
  <c r="I529"/>
  <c r="I528" s="1"/>
  <c r="G937" i="2" l="1"/>
  <c r="G936" s="1"/>
  <c r="H937"/>
  <c r="H936" s="1"/>
  <c r="F937"/>
  <c r="F936" s="1"/>
  <c r="H593" i="1"/>
  <c r="H592" s="1"/>
  <c r="H591" s="1"/>
  <c r="H590" s="1"/>
  <c r="I593"/>
  <c r="I592" s="1"/>
  <c r="I591" s="1"/>
  <c r="G593"/>
  <c r="G592" s="1"/>
  <c r="G591" s="1"/>
  <c r="G590" s="1"/>
  <c r="I590" l="1"/>
  <c r="F56" i="3"/>
  <c r="F55" s="1"/>
  <c r="D56"/>
  <c r="D55" s="1"/>
  <c r="E56"/>
  <c r="E55" s="1"/>
  <c r="H198" i="2" l="1"/>
  <c r="G198"/>
  <c r="F198"/>
  <c r="H166" i="1"/>
  <c r="H165" s="1"/>
  <c r="H164" s="1"/>
  <c r="I166"/>
  <c r="I165" s="1"/>
  <c r="I164" s="1"/>
  <c r="G166"/>
  <c r="G165" s="1"/>
  <c r="G164" s="1"/>
  <c r="H173" l="1"/>
  <c r="I173"/>
  <c r="G173"/>
  <c r="G463" i="2" l="1"/>
  <c r="G462" s="1"/>
  <c r="H463"/>
  <c r="H462" s="1"/>
  <c r="F463"/>
  <c r="F462" s="1"/>
  <c r="H1257" i="1"/>
  <c r="I1257"/>
  <c r="G1257"/>
  <c r="G1025" i="2" l="1"/>
  <c r="H1025"/>
  <c r="F1025"/>
  <c r="G33" i="1"/>
  <c r="G32" s="1"/>
  <c r="G31" s="1"/>
  <c r="G30" l="1"/>
  <c r="G624"/>
  <c r="H624"/>
  <c r="I624"/>
  <c r="H869" l="1"/>
  <c r="I869"/>
  <c r="G869"/>
  <c r="H867"/>
  <c r="I867"/>
  <c r="G867"/>
  <c r="I898"/>
  <c r="H898"/>
  <c r="G898"/>
  <c r="H1097"/>
  <c r="H1096" s="1"/>
  <c r="I1097"/>
  <c r="I1096" s="1"/>
  <c r="G1097"/>
  <c r="G1096" s="1"/>
  <c r="G98" l="1"/>
  <c r="G326" i="2" l="1"/>
  <c r="H326"/>
  <c r="F326"/>
  <c r="G204"/>
  <c r="H204"/>
  <c r="F204"/>
  <c r="H491" i="1"/>
  <c r="H490" s="1"/>
  <c r="H489" s="1"/>
  <c r="I491"/>
  <c r="I490" s="1"/>
  <c r="I489" s="1"/>
  <c r="G491"/>
  <c r="G490" s="1"/>
  <c r="G489" s="1"/>
  <c r="H500"/>
  <c r="H497" s="1"/>
  <c r="I500"/>
  <c r="I497" s="1"/>
  <c r="G500"/>
  <c r="G497" s="1"/>
  <c r="G657" i="2" l="1"/>
  <c r="G656" s="1"/>
  <c r="H657"/>
  <c r="H656" s="1"/>
  <c r="F657"/>
  <c r="F656" s="1"/>
  <c r="G596" l="1"/>
  <c r="G595" s="1"/>
  <c r="H596"/>
  <c r="H595" s="1"/>
  <c r="F596"/>
  <c r="F595" s="1"/>
  <c r="H1007" i="1"/>
  <c r="I1007"/>
  <c r="G1007"/>
  <c r="G883" i="2" l="1"/>
  <c r="G882" s="1"/>
  <c r="H883"/>
  <c r="H882" s="1"/>
  <c r="F883"/>
  <c r="F882" s="1"/>
  <c r="G701" i="1"/>
  <c r="F153" i="2" l="1"/>
  <c r="G487" i="1"/>
  <c r="G486" s="1"/>
  <c r="F616" i="2"/>
  <c r="G763" l="1"/>
  <c r="H763"/>
  <c r="F763"/>
  <c r="G751"/>
  <c r="H751"/>
  <c r="F751"/>
  <c r="H1112" i="1"/>
  <c r="H1111" s="1"/>
  <c r="I1112"/>
  <c r="I1111" s="1"/>
  <c r="G1112"/>
  <c r="G1111" s="1"/>
  <c r="H1109"/>
  <c r="I1109"/>
  <c r="G1109"/>
  <c r="G611" i="2"/>
  <c r="H611"/>
  <c r="F611"/>
  <c r="H1131" i="1"/>
  <c r="I1131"/>
  <c r="G1131"/>
  <c r="G610" i="2"/>
  <c r="H610"/>
  <c r="F610"/>
  <c r="F601"/>
  <c r="F600"/>
  <c r="G599"/>
  <c r="H599"/>
  <c r="G1009" i="1"/>
  <c r="G672" i="2"/>
  <c r="H672"/>
  <c r="F672"/>
  <c r="H946" i="1"/>
  <c r="I946"/>
  <c r="G946"/>
  <c r="G1045" i="2"/>
  <c r="H1045"/>
  <c r="F1046"/>
  <c r="F1045" s="1"/>
  <c r="H1108" i="1" l="1"/>
  <c r="H1107" s="1"/>
  <c r="H1106" s="1"/>
  <c r="G1108"/>
  <c r="G1107" s="1"/>
  <c r="G1106" s="1"/>
  <c r="I1108"/>
  <c r="I1107" s="1"/>
  <c r="I1106" s="1"/>
  <c r="F599" i="2"/>
  <c r="G864"/>
  <c r="G863" s="1"/>
  <c r="G862" s="1"/>
  <c r="H864"/>
  <c r="H863" s="1"/>
  <c r="H862" s="1"/>
  <c r="F864"/>
  <c r="F863" s="1"/>
  <c r="F862" s="1"/>
  <c r="G831"/>
  <c r="H831"/>
  <c r="F831"/>
  <c r="G818"/>
  <c r="H818"/>
  <c r="G819"/>
  <c r="H819"/>
  <c r="F819"/>
  <c r="F818"/>
  <c r="H903" i="1"/>
  <c r="H902" s="1"/>
  <c r="I903"/>
  <c r="I902" s="1"/>
  <c r="G903"/>
  <c r="G902" s="1"/>
  <c r="G817" i="2" l="1"/>
  <c r="G816" s="1"/>
  <c r="H817"/>
  <c r="H816" s="1"/>
  <c r="F817"/>
  <c r="F816" s="1"/>
  <c r="G101" i="1" l="1"/>
  <c r="G27" i="2" l="1"/>
  <c r="H27"/>
  <c r="F27"/>
  <c r="G924"/>
  <c r="H924"/>
  <c r="F924"/>
  <c r="H609" i="1"/>
  <c r="H608" s="1"/>
  <c r="H602" s="1"/>
  <c r="I609"/>
  <c r="I608" s="1"/>
  <c r="I602" s="1"/>
  <c r="G609"/>
  <c r="G608" s="1"/>
  <c r="G602" s="1"/>
  <c r="H600"/>
  <c r="I600"/>
  <c r="G600"/>
  <c r="G599" s="1"/>
  <c r="G598" s="1"/>
  <c r="I597" l="1"/>
  <c r="H597"/>
  <c r="G597"/>
  <c r="G665" i="2"/>
  <c r="H665"/>
  <c r="F665"/>
  <c r="H1229" i="1"/>
  <c r="H1228" s="1"/>
  <c r="I1229"/>
  <c r="I1228" s="1"/>
  <c r="G1229"/>
  <c r="G1228" s="1"/>
  <c r="G615" i="2" l="1"/>
  <c r="H615"/>
  <c r="F615"/>
  <c r="F603"/>
  <c r="G603"/>
  <c r="H603"/>
  <c r="G604"/>
  <c r="H604"/>
  <c r="F604"/>
  <c r="H1021" i="1"/>
  <c r="I1021"/>
  <c r="G1021"/>
  <c r="H1012"/>
  <c r="I1012"/>
  <c r="G1012"/>
  <c r="G559" i="2"/>
  <c r="G558" s="1"/>
  <c r="H559"/>
  <c r="H558" s="1"/>
  <c r="F559"/>
  <c r="F558" s="1"/>
  <c r="H987" i="1"/>
  <c r="I987"/>
  <c r="G987"/>
  <c r="F602" i="2" l="1"/>
  <c r="H602"/>
  <c r="G602"/>
  <c r="G624" l="1"/>
  <c r="G623" s="1"/>
  <c r="H624"/>
  <c r="H623" s="1"/>
  <c r="F624"/>
  <c r="F623" s="1"/>
  <c r="H932" i="1"/>
  <c r="I932"/>
  <c r="G932"/>
  <c r="G973" i="2"/>
  <c r="H973"/>
  <c r="F973"/>
  <c r="G542" l="1"/>
  <c r="G541" s="1"/>
  <c r="G540" s="1"/>
  <c r="H542"/>
  <c r="H541" s="1"/>
  <c r="H540" s="1"/>
  <c r="F542"/>
  <c r="F541" s="1"/>
  <c r="F540" s="1"/>
  <c r="H427" i="1" l="1"/>
  <c r="I427"/>
  <c r="G428"/>
  <c r="G427" s="1"/>
  <c r="G529" i="2"/>
  <c r="G528" s="1"/>
  <c r="H529"/>
  <c r="H528" s="1"/>
  <c r="F529"/>
  <c r="F528" s="1"/>
  <c r="G415" i="1"/>
  <c r="G278" i="2"/>
  <c r="H278"/>
  <c r="F278"/>
  <c r="G215"/>
  <c r="H215"/>
  <c r="F215"/>
  <c r="G214" i="1"/>
  <c r="G948" i="2" l="1"/>
  <c r="H948"/>
  <c r="F948"/>
  <c r="G138"/>
  <c r="H138"/>
  <c r="F138"/>
  <c r="H484" i="1"/>
  <c r="H483" s="1"/>
  <c r="I484"/>
  <c r="I483" s="1"/>
  <c r="H503"/>
  <c r="H502" s="1"/>
  <c r="I503"/>
  <c r="I502" s="1"/>
  <c r="H583"/>
  <c r="H582" s="1"/>
  <c r="H581" s="1"/>
  <c r="I583"/>
  <c r="I582" s="1"/>
  <c r="I581" s="1"/>
  <c r="G583"/>
  <c r="G582" s="1"/>
  <c r="G581" s="1"/>
  <c r="H482" l="1"/>
  <c r="E38" i="3" s="1"/>
  <c r="I482" i="1"/>
  <c r="F38" i="3" s="1"/>
  <c r="H982" i="2"/>
  <c r="G982"/>
  <c r="G484" i="1"/>
  <c r="G483" s="1"/>
  <c r="G503"/>
  <c r="G502" s="1"/>
  <c r="G482" l="1"/>
  <c r="D38" i="3" s="1"/>
  <c r="F982" i="2"/>
  <c r="F976" l="1"/>
  <c r="F975" s="1"/>
  <c r="G975"/>
  <c r="H975"/>
  <c r="G293" i="1"/>
  <c r="G312" i="2"/>
  <c r="G311" s="1"/>
  <c r="H312"/>
  <c r="H311" s="1"/>
  <c r="F312"/>
  <c r="F311" s="1"/>
  <c r="H280" i="1"/>
  <c r="I280"/>
  <c r="G280"/>
  <c r="G529" l="1"/>
  <c r="G528" s="1"/>
  <c r="F290" i="2" l="1"/>
  <c r="F289" s="1"/>
  <c r="F288" s="1"/>
  <c r="G486" l="1"/>
  <c r="H486"/>
  <c r="F486"/>
  <c r="H1254" i="1"/>
  <c r="H1253" s="1"/>
  <c r="I1254"/>
  <c r="I1253" s="1"/>
  <c r="I1252" s="1"/>
  <c r="G1254"/>
  <c r="G1253" s="1"/>
  <c r="H1252" l="1"/>
  <c r="G1252"/>
  <c r="G834" i="2" l="1"/>
  <c r="H834"/>
  <c r="F834"/>
  <c r="G836" l="1"/>
  <c r="G835" s="1"/>
  <c r="H836"/>
  <c r="H835" s="1"/>
  <c r="F836"/>
  <c r="F835" s="1"/>
  <c r="G115" l="1"/>
  <c r="H115"/>
  <c r="F115"/>
  <c r="G162" l="1"/>
  <c r="H162"/>
  <c r="F162"/>
  <c r="G74" l="1"/>
  <c r="H74"/>
  <c r="F74"/>
  <c r="G75"/>
  <c r="H75"/>
  <c r="F75"/>
  <c r="H1416" i="1"/>
  <c r="I1416"/>
  <c r="G1416"/>
  <c r="G536" i="2" l="1"/>
  <c r="G535" s="1"/>
  <c r="H536"/>
  <c r="H535" s="1"/>
  <c r="F536"/>
  <c r="F535" s="1"/>
  <c r="H422" i="1"/>
  <c r="I422"/>
  <c r="G422"/>
  <c r="G216" i="2"/>
  <c r="H216"/>
  <c r="F216"/>
  <c r="I357" i="1"/>
  <c r="G357"/>
  <c r="G339" i="2"/>
  <c r="H339"/>
  <c r="F339"/>
  <c r="G556"/>
  <c r="G555" s="1"/>
  <c r="H556"/>
  <c r="H555" s="1"/>
  <c r="F556"/>
  <c r="F555" s="1"/>
  <c r="I480" i="1"/>
  <c r="I479" s="1"/>
  <c r="I478" s="1"/>
  <c r="G480"/>
  <c r="G479" s="1"/>
  <c r="G478" s="1"/>
  <c r="H480"/>
  <c r="H479" s="1"/>
  <c r="H478" s="1"/>
  <c r="G361" i="2" l="1"/>
  <c r="G360" s="1"/>
  <c r="H361"/>
  <c r="H360" s="1"/>
  <c r="F361"/>
  <c r="F360" s="1"/>
  <c r="H305" i="1"/>
  <c r="I305"/>
  <c r="G690" i="2" l="1"/>
  <c r="G689" s="1"/>
  <c r="F690"/>
  <c r="F689" s="1"/>
  <c r="H690"/>
  <c r="H689" s="1"/>
  <c r="H1062" i="1"/>
  <c r="G1062"/>
  <c r="I1062" l="1"/>
  <c r="F598" i="2" l="1"/>
  <c r="F597" s="1"/>
  <c r="G1166" i="1"/>
  <c r="G1159" s="1"/>
  <c r="F343" i="2" l="1"/>
  <c r="G549" i="1"/>
  <c r="G548" s="1"/>
  <c r="G547" s="1"/>
  <c r="G828" i="2" l="1"/>
  <c r="G827" s="1"/>
  <c r="H828"/>
  <c r="H827" s="1"/>
  <c r="F828"/>
  <c r="F827" s="1"/>
  <c r="G833"/>
  <c r="G832" s="1"/>
  <c r="H833"/>
  <c r="H832" s="1"/>
  <c r="F833"/>
  <c r="G824"/>
  <c r="G823" s="1"/>
  <c r="H824"/>
  <c r="H823" s="1"/>
  <c r="F824"/>
  <c r="F823" s="1"/>
  <c r="F832" l="1"/>
  <c r="G794"/>
  <c r="G792" s="1"/>
  <c r="H794"/>
  <c r="H792" s="1"/>
  <c r="F794"/>
  <c r="F792" s="1"/>
  <c r="G826" l="1"/>
  <c r="G825" s="1"/>
  <c r="H826"/>
  <c r="H825" s="1"/>
  <c r="F826"/>
  <c r="F825" s="1"/>
  <c r="G822"/>
  <c r="G821" s="1"/>
  <c r="G820" s="1"/>
  <c r="H822"/>
  <c r="H821" s="1"/>
  <c r="H820" s="1"/>
  <c r="F822"/>
  <c r="F821" s="1"/>
  <c r="F820" s="1"/>
  <c r="H791"/>
  <c r="H790" s="1"/>
  <c r="H789"/>
  <c r="H788" s="1"/>
  <c r="H783"/>
  <c r="H782" s="1"/>
  <c r="G791"/>
  <c r="G790" s="1"/>
  <c r="G789"/>
  <c r="G788" s="1"/>
  <c r="G783"/>
  <c r="G782" s="1"/>
  <c r="F791"/>
  <c r="F790" s="1"/>
  <c r="F789"/>
  <c r="F788" s="1"/>
  <c r="F783"/>
  <c r="F782" s="1"/>
  <c r="F815"/>
  <c r="G815"/>
  <c r="H815"/>
  <c r="F801"/>
  <c r="G801"/>
  <c r="H801"/>
  <c r="I875" i="1" l="1"/>
  <c r="I864" s="1"/>
  <c r="H875"/>
  <c r="H864" s="1"/>
  <c r="G875"/>
  <c r="G864" s="1"/>
  <c r="F830" i="2"/>
  <c r="F829" s="1"/>
  <c r="H814"/>
  <c r="G814"/>
  <c r="F814"/>
  <c r="H813"/>
  <c r="G813"/>
  <c r="F813"/>
  <c r="H800"/>
  <c r="G800"/>
  <c r="F800"/>
  <c r="H799"/>
  <c r="G799"/>
  <c r="F799"/>
  <c r="H798"/>
  <c r="G798"/>
  <c r="F798"/>
  <c r="H863" i="1" l="1"/>
  <c r="H862" s="1"/>
  <c r="H861" s="1"/>
  <c r="G863"/>
  <c r="G862" s="1"/>
  <c r="G861" s="1"/>
  <c r="I863"/>
  <c r="I862" s="1"/>
  <c r="I861" s="1"/>
  <c r="I897"/>
  <c r="I896" s="1"/>
  <c r="I895" s="1"/>
  <c r="F812" i="2"/>
  <c r="F811" s="1"/>
  <c r="H797"/>
  <c r="H781" s="1"/>
  <c r="G812"/>
  <c r="G811" s="1"/>
  <c r="H812"/>
  <c r="H811" s="1"/>
  <c r="F797"/>
  <c r="F781" s="1"/>
  <c r="G797"/>
  <c r="G781" s="1"/>
  <c r="G846" i="1"/>
  <c r="G845" s="1"/>
  <c r="G825"/>
  <c r="G824" s="1"/>
  <c r="G840"/>
  <c r="H840"/>
  <c r="H839" s="1"/>
  <c r="I840"/>
  <c r="I839" s="1"/>
  <c r="H825"/>
  <c r="H824" s="1"/>
  <c r="I825"/>
  <c r="I824" s="1"/>
  <c r="G897" l="1"/>
  <c r="G896" s="1"/>
  <c r="G895" s="1"/>
  <c r="H897"/>
  <c r="H896" s="1"/>
  <c r="H895" s="1"/>
  <c r="H630" i="2" l="1"/>
  <c r="H629" s="1"/>
  <c r="G630"/>
  <c r="G629" s="1"/>
  <c r="F630"/>
  <c r="F629" s="1"/>
  <c r="G746"/>
  <c r="G745" s="1"/>
  <c r="H746"/>
  <c r="H745" s="1"/>
  <c r="F746"/>
  <c r="F745" s="1"/>
  <c r="G758"/>
  <c r="G757" s="1"/>
  <c r="G754" s="1"/>
  <c r="H758"/>
  <c r="H757" s="1"/>
  <c r="H754" s="1"/>
  <c r="F758"/>
  <c r="F757" s="1"/>
  <c r="F754" s="1"/>
  <c r="I1193" i="1"/>
  <c r="I1190" s="1"/>
  <c r="H1193"/>
  <c r="H1190" s="1"/>
  <c r="G1193"/>
  <c r="G1190" s="1"/>
  <c r="G609" i="2"/>
  <c r="G608" s="1"/>
  <c r="H609"/>
  <c r="H608" s="1"/>
  <c r="F609"/>
  <c r="F608" s="1"/>
  <c r="G734"/>
  <c r="G733" s="1"/>
  <c r="H734"/>
  <c r="H733" s="1"/>
  <c r="F734"/>
  <c r="F733" s="1"/>
  <c r="H1104" i="1"/>
  <c r="H1103" s="1"/>
  <c r="I1104"/>
  <c r="I1103" s="1"/>
  <c r="G1104"/>
  <c r="G1103" s="1"/>
  <c r="G740" i="2"/>
  <c r="G739" s="1"/>
  <c r="G738" s="1"/>
  <c r="H740"/>
  <c r="H739" s="1"/>
  <c r="H738" s="1"/>
  <c r="F740"/>
  <c r="F739" s="1"/>
  <c r="F738" s="1"/>
  <c r="H1082" i="1"/>
  <c r="H1081" s="1"/>
  <c r="I1082"/>
  <c r="I1081" s="1"/>
  <c r="G1082"/>
  <c r="G1081" s="1"/>
  <c r="G727" i="2"/>
  <c r="G726" s="1"/>
  <c r="H727"/>
  <c r="H726" s="1"/>
  <c r="F727"/>
  <c r="F726" s="1"/>
  <c r="I1076" i="1"/>
  <c r="I1073" s="1"/>
  <c r="H1076"/>
  <c r="H1073" s="1"/>
  <c r="G1076"/>
  <c r="G1073" s="1"/>
  <c r="G618" i="2"/>
  <c r="H618"/>
  <c r="F619"/>
  <c r="F618"/>
  <c r="F614"/>
  <c r="F613"/>
  <c r="G586"/>
  <c r="G585" s="1"/>
  <c r="H586"/>
  <c r="H585" s="1"/>
  <c r="F586"/>
  <c r="F585" s="1"/>
  <c r="I1023" i="1"/>
  <c r="H1023"/>
  <c r="G1023"/>
  <c r="H614" i="2"/>
  <c r="G1018" i="1"/>
  <c r="H1001"/>
  <c r="I1001"/>
  <c r="G1001"/>
  <c r="G913" i="2"/>
  <c r="H913"/>
  <c r="F913"/>
  <c r="G737"/>
  <c r="G736" s="1"/>
  <c r="H737"/>
  <c r="H736" s="1"/>
  <c r="F737"/>
  <c r="G729"/>
  <c r="G728" s="1"/>
  <c r="H729"/>
  <c r="H728" s="1"/>
  <c r="F729"/>
  <c r="F728" s="1"/>
  <c r="I973" i="1"/>
  <c r="I970" s="1"/>
  <c r="H973"/>
  <c r="H970" s="1"/>
  <c r="G973"/>
  <c r="G970" s="1"/>
  <c r="I982"/>
  <c r="I981" s="1"/>
  <c r="I980" s="1"/>
  <c r="I979" s="1"/>
  <c r="H982"/>
  <c r="H981" s="1"/>
  <c r="H980" s="1"/>
  <c r="H979" s="1"/>
  <c r="G982"/>
  <c r="G981" s="1"/>
  <c r="G980" s="1"/>
  <c r="G979" s="1"/>
  <c r="I977"/>
  <c r="H977"/>
  <c r="G977"/>
  <c r="G993" l="1"/>
  <c r="H1072"/>
  <c r="I1072"/>
  <c r="G1072"/>
  <c r="G975"/>
  <c r="G969" s="1"/>
  <c r="I975"/>
  <c r="I969" s="1"/>
  <c r="H975"/>
  <c r="H969" s="1"/>
  <c r="G1102"/>
  <c r="I1102"/>
  <c r="H1102"/>
  <c r="G613" i="2"/>
  <c r="F736"/>
  <c r="F612"/>
  <c r="F617"/>
  <c r="G614"/>
  <c r="I1018" i="1"/>
  <c r="H613" i="2"/>
  <c r="H612" s="1"/>
  <c r="H619"/>
  <c r="H617" s="1"/>
  <c r="G619"/>
  <c r="G617" s="1"/>
  <c r="H1018" i="1"/>
  <c r="G612" i="2" l="1"/>
  <c r="G911" l="1"/>
  <c r="G910" s="1"/>
  <c r="H911"/>
  <c r="H910" s="1"/>
  <c r="F911"/>
  <c r="F910" s="1"/>
  <c r="I786" i="1"/>
  <c r="I785" s="1"/>
  <c r="I784" s="1"/>
  <c r="H786"/>
  <c r="H785" s="1"/>
  <c r="H784" s="1"/>
  <c r="H214" i="2" l="1"/>
  <c r="F214"/>
  <c r="G214"/>
  <c r="H357" i="1"/>
  <c r="I588" l="1"/>
  <c r="I587" s="1"/>
  <c r="I586" s="1"/>
  <c r="I585" s="1"/>
  <c r="I579"/>
  <c r="I578" s="1"/>
  <c r="I575"/>
  <c r="I573"/>
  <c r="I570"/>
  <c r="I566"/>
  <c r="I565" s="1"/>
  <c r="I564" s="1"/>
  <c r="I561"/>
  <c r="I560" s="1"/>
  <c r="I559" s="1"/>
  <c r="H588"/>
  <c r="H587" s="1"/>
  <c r="H586" s="1"/>
  <c r="H585" s="1"/>
  <c r="H579"/>
  <c r="H578" s="1"/>
  <c r="H575"/>
  <c r="H573"/>
  <c r="H570"/>
  <c r="H566"/>
  <c r="H565" s="1"/>
  <c r="H564" s="1"/>
  <c r="H561"/>
  <c r="H560" s="1"/>
  <c r="H559" s="1"/>
  <c r="I569" l="1"/>
  <c r="H569"/>
  <c r="H568" l="1"/>
  <c r="H558" s="1"/>
  <c r="H557" s="1"/>
  <c r="I568"/>
  <c r="I558" s="1"/>
  <c r="I557" s="1"/>
  <c r="I1415" l="1"/>
  <c r="I1414" s="1"/>
  <c r="I1413" s="1"/>
  <c r="I1412" s="1"/>
  <c r="I1408"/>
  <c r="I1407" s="1"/>
  <c r="I1405"/>
  <c r="I1400"/>
  <c r="I1378"/>
  <c r="I1377" s="1"/>
  <c r="I1376" s="1"/>
  <c r="I1374"/>
  <c r="I1373" s="1"/>
  <c r="I1368"/>
  <c r="I1367" s="1"/>
  <c r="I1366" s="1"/>
  <c r="I1365" s="1"/>
  <c r="I1356"/>
  <c r="I1354"/>
  <c r="I1349"/>
  <c r="I1348" s="1"/>
  <c r="I1346"/>
  <c r="I1327"/>
  <c r="I1325"/>
  <c r="I1321"/>
  <c r="I1315"/>
  <c r="I1309"/>
  <c r="I1306"/>
  <c r="I1305" s="1"/>
  <c r="I1304" s="1"/>
  <c r="I1302"/>
  <c r="I1294"/>
  <c r="I1288"/>
  <c r="I1287" s="1"/>
  <c r="I1279"/>
  <c r="I1278" s="1"/>
  <c r="I1277" s="1"/>
  <c r="I1276" s="1"/>
  <c r="I1269"/>
  <c r="I1268" s="1"/>
  <c r="I1266"/>
  <c r="I1263"/>
  <c r="I1261"/>
  <c r="I1250"/>
  <c r="I1242"/>
  <c r="I1241" s="1"/>
  <c r="I1240" s="1"/>
  <c r="I1239" s="1"/>
  <c r="I1238" s="1"/>
  <c r="I1237" s="1"/>
  <c r="I1235"/>
  <c r="I1233" s="1"/>
  <c r="I1232" s="1"/>
  <c r="I1231" s="1"/>
  <c r="I1226"/>
  <c r="I1222" s="1"/>
  <c r="I1221" s="1"/>
  <c r="I1218"/>
  <c r="I1217" s="1"/>
  <c r="I1216" s="1"/>
  <c r="I1208"/>
  <c r="I1207" s="1"/>
  <c r="I1206" s="1"/>
  <c r="I1212"/>
  <c r="I1211" s="1"/>
  <c r="I1210" s="1"/>
  <c r="I1195"/>
  <c r="I1187"/>
  <c r="I1185"/>
  <c r="I1179"/>
  <c r="I1176"/>
  <c r="I1175" s="1"/>
  <c r="I1172"/>
  <c r="I1169"/>
  <c r="I1152"/>
  <c r="I1151" s="1"/>
  <c r="I1149"/>
  <c r="I1148" s="1"/>
  <c r="I1144"/>
  <c r="I1139"/>
  <c r="I1128"/>
  <c r="I1123"/>
  <c r="I1122" s="1"/>
  <c r="I1119"/>
  <c r="I1100"/>
  <c r="I1099" s="1"/>
  <c r="I1094"/>
  <c r="I1093" s="1"/>
  <c r="I1091"/>
  <c r="I1090" s="1"/>
  <c r="I1066"/>
  <c r="I1061" s="1"/>
  <c r="I1057"/>
  <c r="I1053"/>
  <c r="I1050"/>
  <c r="I1047"/>
  <c r="I1044"/>
  <c r="I1043" s="1"/>
  <c r="I1041"/>
  <c r="I1039"/>
  <c r="I997"/>
  <c r="I993" s="1"/>
  <c r="I989"/>
  <c r="I986" s="1"/>
  <c r="I985" s="1"/>
  <c r="I967"/>
  <c r="I965"/>
  <c r="I963"/>
  <c r="I959"/>
  <c r="I957"/>
  <c r="I954"/>
  <c r="I950"/>
  <c r="I943"/>
  <c r="I942" s="1"/>
  <c r="I940"/>
  <c r="I938"/>
  <c r="I928"/>
  <c r="I927" s="1"/>
  <c r="I919"/>
  <c r="I917"/>
  <c r="I914"/>
  <c r="I911"/>
  <c r="I855"/>
  <c r="I854" s="1"/>
  <c r="I852"/>
  <c r="I851" s="1"/>
  <c r="I849"/>
  <c r="I848" s="1"/>
  <c r="I837"/>
  <c r="I836" s="1"/>
  <c r="I834"/>
  <c r="I833" s="1"/>
  <c r="I831"/>
  <c r="I830" s="1"/>
  <c r="I818"/>
  <c r="I817" s="1"/>
  <c r="I816" s="1"/>
  <c r="I815" s="1"/>
  <c r="I814" s="1"/>
  <c r="I813" s="1"/>
  <c r="I811"/>
  <c r="I810" s="1"/>
  <c r="I809" s="1"/>
  <c r="I808" s="1"/>
  <c r="I807" s="1"/>
  <c r="I806" s="1"/>
  <c r="I798"/>
  <c r="I796"/>
  <c r="I794"/>
  <c r="I791"/>
  <c r="I779"/>
  <c r="I778" s="1"/>
  <c r="I776"/>
  <c r="I775" s="1"/>
  <c r="I769" s="1"/>
  <c r="I763"/>
  <c r="I762" s="1"/>
  <c r="I758"/>
  <c r="I757" s="1"/>
  <c r="I756" s="1"/>
  <c r="I755" s="1"/>
  <c r="I754" s="1"/>
  <c r="I751"/>
  <c r="I750" s="1"/>
  <c r="I747"/>
  <c r="I744"/>
  <c r="I741"/>
  <c r="I736"/>
  <c r="I731"/>
  <c r="I730" s="1"/>
  <c r="I727"/>
  <c r="I726" s="1"/>
  <c r="I725" s="1"/>
  <c r="I724" s="1"/>
  <c r="I722"/>
  <c r="I721" s="1"/>
  <c r="I720" s="1"/>
  <c r="I717"/>
  <c r="I716" s="1"/>
  <c r="I714"/>
  <c r="I713" s="1"/>
  <c r="I709"/>
  <c r="I708" s="1"/>
  <c r="I707" s="1"/>
  <c r="I704"/>
  <c r="I703" s="1"/>
  <c r="I699"/>
  <c r="I697"/>
  <c r="I695"/>
  <c r="I688"/>
  <c r="I685"/>
  <c r="I682"/>
  <c r="I679"/>
  <c r="I676"/>
  <c r="I673"/>
  <c r="I670"/>
  <c r="I667"/>
  <c r="I664"/>
  <c r="I661"/>
  <c r="I658"/>
  <c r="I655"/>
  <c r="I652"/>
  <c r="I649"/>
  <c r="I644"/>
  <c r="I643" s="1"/>
  <c r="I642" s="1"/>
  <c r="I637"/>
  <c r="I636" s="1"/>
  <c r="I635" s="1"/>
  <c r="I629"/>
  <c r="I628" s="1"/>
  <c r="I627" s="1"/>
  <c r="I623"/>
  <c r="I622" s="1"/>
  <c r="I621" s="1"/>
  <c r="I620" s="1"/>
  <c r="I619" s="1"/>
  <c r="I615"/>
  <c r="I614" s="1"/>
  <c r="I613" s="1"/>
  <c r="I612" s="1"/>
  <c r="I611" s="1"/>
  <c r="I545"/>
  <c r="I544" s="1"/>
  <c r="I539"/>
  <c r="I538" s="1"/>
  <c r="I537" s="1"/>
  <c r="I535"/>
  <c r="I533"/>
  <c r="I523"/>
  <c r="I522" s="1"/>
  <c r="I521" s="1"/>
  <c r="I514" s="1"/>
  <c r="I512"/>
  <c r="I511" s="1"/>
  <c r="I510" s="1"/>
  <c r="I477" s="1"/>
  <c r="I475"/>
  <c r="I474" s="1"/>
  <c r="I468"/>
  <c r="I467" s="1"/>
  <c r="I460"/>
  <c r="I459" s="1"/>
  <c r="I458" s="1"/>
  <c r="I454"/>
  <c r="I453" s="1"/>
  <c r="I451"/>
  <c r="I450" s="1"/>
  <c r="I449" s="1"/>
  <c r="I447"/>
  <c r="I446" s="1"/>
  <c r="I444"/>
  <c r="I442" s="1"/>
  <c r="I439"/>
  <c r="I438" s="1"/>
  <c r="I431"/>
  <c r="I430" s="1"/>
  <c r="I420"/>
  <c r="I418"/>
  <c r="I413"/>
  <c r="I411"/>
  <c r="I409"/>
  <c r="I399"/>
  <c r="I398" s="1"/>
  <c r="I392"/>
  <c r="I389" s="1"/>
  <c r="I390"/>
  <c r="I354"/>
  <c r="I351"/>
  <c r="I349" s="1"/>
  <c r="I345"/>
  <c r="I344" s="1"/>
  <c r="I340"/>
  <c r="I339" s="1"/>
  <c r="I332"/>
  <c r="I324"/>
  <c r="I322" s="1"/>
  <c r="I318"/>
  <c r="I317" s="1"/>
  <c r="I314"/>
  <c r="I313" s="1"/>
  <c r="I310"/>
  <c r="I308"/>
  <c r="I298"/>
  <c r="I297" s="1"/>
  <c r="I295"/>
  <c r="I292" s="1"/>
  <c r="I287"/>
  <c r="I286" s="1"/>
  <c r="I284"/>
  <c r="I283" s="1"/>
  <c r="I282" s="1"/>
  <c r="I278"/>
  <c r="I276"/>
  <c r="I269"/>
  <c r="I268" s="1"/>
  <c r="I267" s="1"/>
  <c r="I262"/>
  <c r="I259"/>
  <c r="I256"/>
  <c r="I253"/>
  <c r="I252" s="1"/>
  <c r="I250"/>
  <c r="I249" s="1"/>
  <c r="I241"/>
  <c r="I239" s="1"/>
  <c r="I212"/>
  <c r="I210"/>
  <c r="I193"/>
  <c r="I187"/>
  <c r="I182"/>
  <c r="I180"/>
  <c r="I179" s="1"/>
  <c r="I172"/>
  <c r="I170"/>
  <c r="I169" s="1"/>
  <c r="I168" s="1"/>
  <c r="I155"/>
  <c r="I153"/>
  <c r="I152" s="1"/>
  <c r="I145"/>
  <c r="I144" s="1"/>
  <c r="I132"/>
  <c r="I131" s="1"/>
  <c r="I129"/>
  <c r="I128" s="1"/>
  <c r="I126"/>
  <c r="I124"/>
  <c r="I121"/>
  <c r="I120" s="1"/>
  <c r="I117"/>
  <c r="I116" s="1"/>
  <c r="I113"/>
  <c r="I112" s="1"/>
  <c r="I109"/>
  <c r="I108" s="1"/>
  <c r="I103"/>
  <c r="I101"/>
  <c r="I98"/>
  <c r="I95"/>
  <c r="I94" s="1"/>
  <c r="I91"/>
  <c r="I90" s="1"/>
  <c r="I89" s="1"/>
  <c r="I87"/>
  <c r="I86" s="1"/>
  <c r="I85" s="1"/>
  <c r="I83"/>
  <c r="I80"/>
  <c r="I76"/>
  <c r="I75" s="1"/>
  <c r="I68"/>
  <c r="I67" s="1"/>
  <c r="I64"/>
  <c r="I63" s="1"/>
  <c r="I58"/>
  <c r="I57" s="1"/>
  <c r="I56" s="1"/>
  <c r="I35"/>
  <c r="I123" l="1"/>
  <c r="I823"/>
  <c r="I417"/>
  <c r="I353"/>
  <c r="I1324"/>
  <c r="I189"/>
  <c r="I186" s="1"/>
  <c r="I185" s="1"/>
  <c r="I331"/>
  <c r="I330" s="1"/>
  <c r="I1127"/>
  <c r="I1126" s="1"/>
  <c r="I1089"/>
  <c r="I1088" s="1"/>
  <c r="I1087" s="1"/>
  <c r="I648"/>
  <c r="I647" s="1"/>
  <c r="I79"/>
  <c r="I62" s="1"/>
  <c r="I790"/>
  <c r="I783" s="1"/>
  <c r="I729"/>
  <c r="H384" i="2"/>
  <c r="H380" s="1"/>
  <c r="I1115" i="1"/>
  <c r="I596"/>
  <c r="I466"/>
  <c r="I397"/>
  <c r="I209"/>
  <c r="I163"/>
  <c r="I694"/>
  <c r="I693" s="1"/>
  <c r="I692" s="1"/>
  <c r="I408"/>
  <c r="I143"/>
  <c r="I1314"/>
  <c r="I1313" s="1"/>
  <c r="I1260"/>
  <c r="I1301"/>
  <c r="I1345"/>
  <c r="I1265"/>
  <c r="I1308"/>
  <c r="I1320"/>
  <c r="I1319" s="1"/>
  <c r="I1293"/>
  <c r="I1292" s="1"/>
  <c r="I1286" s="1"/>
  <c r="I1249"/>
  <c r="I1248" s="1"/>
  <c r="I248"/>
  <c r="I304"/>
  <c r="I1220"/>
  <c r="I1215" s="1"/>
  <c r="I527"/>
  <c r="I356"/>
  <c r="I1178"/>
  <c r="I1138"/>
  <c r="I1137" s="1"/>
  <c r="I1399"/>
  <c r="I551"/>
  <c r="I543" s="1"/>
  <c r="I542" s="1"/>
  <c r="I348"/>
  <c r="I1168"/>
  <c r="I1158" s="1"/>
  <c r="I1372"/>
  <c r="I532"/>
  <c r="I531" s="1"/>
  <c r="I238"/>
  <c r="I634"/>
  <c r="I626" s="1"/>
  <c r="I945"/>
  <c r="H35"/>
  <c r="I962"/>
  <c r="I961" s="1"/>
  <c r="I1353"/>
  <c r="I321"/>
  <c r="I320" s="1"/>
  <c r="I910"/>
  <c r="I1046"/>
  <c r="I1205"/>
  <c r="I712"/>
  <c r="I107"/>
  <c r="I97"/>
  <c r="I151"/>
  <c r="I150" s="1"/>
  <c r="I149" s="1"/>
  <c r="I441"/>
  <c r="I437" s="1"/>
  <c r="I433" s="1"/>
  <c r="I937"/>
  <c r="I1038"/>
  <c r="I992" s="1"/>
  <c r="I258"/>
  <c r="I255" s="1"/>
  <c r="I274"/>
  <c r="I273" s="1"/>
  <c r="I735"/>
  <c r="I734" s="1"/>
  <c r="I733" s="1"/>
  <c r="I761"/>
  <c r="I1234"/>
  <c r="I1371" l="1"/>
  <c r="I1370" s="1"/>
  <c r="I1341"/>
  <c r="I1323" s="1"/>
  <c r="I162"/>
  <c r="F21" i="3" s="1"/>
  <c r="I1256" i="1"/>
  <c r="I926"/>
  <c r="I925" s="1"/>
  <c r="I924" s="1"/>
  <c r="I760"/>
  <c r="I347"/>
  <c r="I312"/>
  <c r="I991"/>
  <c r="I1157"/>
  <c r="I1156" s="1"/>
  <c r="I247"/>
  <c r="I93"/>
  <c r="I55" s="1"/>
  <c r="I303"/>
  <c r="I302" s="1"/>
  <c r="I301" s="1"/>
  <c r="I205"/>
  <c r="I1300"/>
  <c r="I526"/>
  <c r="I525" s="1"/>
  <c r="I909"/>
  <c r="I908" s="1"/>
  <c r="I1125"/>
  <c r="I1114" s="1"/>
  <c r="F39" i="3" s="1"/>
  <c r="I465" i="1"/>
  <c r="I457" s="1"/>
  <c r="I1204"/>
  <c r="I691"/>
  <c r="I646" s="1"/>
  <c r="F47" i="3" s="1"/>
  <c r="I142" i="1" l="1"/>
  <c r="I1299"/>
  <c r="I1285" s="1"/>
  <c r="F42" i="3" s="1"/>
  <c r="I984" i="1"/>
  <c r="F36" i="3" s="1"/>
  <c r="I300" i="1"/>
  <c r="I1247"/>
  <c r="I1246" s="1"/>
  <c r="I1245" s="1"/>
  <c r="I9"/>
  <c r="I184"/>
  <c r="I846"/>
  <c r="I845" s="1"/>
  <c r="H830" i="2"/>
  <c r="H829" s="1"/>
  <c r="I618" i="1"/>
  <c r="I595" s="1"/>
  <c r="H1415"/>
  <c r="H1414" s="1"/>
  <c r="H1413" s="1"/>
  <c r="H1412" s="1"/>
  <c r="H1408"/>
  <c r="H1407" s="1"/>
  <c r="H1405"/>
  <c r="H1400"/>
  <c r="H1378"/>
  <c r="H1377" s="1"/>
  <c r="H1376" s="1"/>
  <c r="H1374"/>
  <c r="H1373" s="1"/>
  <c r="H1368"/>
  <c r="H1367" s="1"/>
  <c r="H1366" s="1"/>
  <c r="H1365" s="1"/>
  <c r="H1356"/>
  <c r="H1354"/>
  <c r="H1349"/>
  <c r="H1348" s="1"/>
  <c r="H1346"/>
  <c r="H1327"/>
  <c r="H1325"/>
  <c r="H1321"/>
  <c r="H1315"/>
  <c r="H1309"/>
  <c r="H1306"/>
  <c r="H1305" s="1"/>
  <c r="H1304" s="1"/>
  <c r="H1302"/>
  <c r="H1294"/>
  <c r="H1288"/>
  <c r="H1287" s="1"/>
  <c r="H1279"/>
  <c r="H1278" s="1"/>
  <c r="H1277" s="1"/>
  <c r="H1276" s="1"/>
  <c r="H1269"/>
  <c r="H1268" s="1"/>
  <c r="H1266"/>
  <c r="H1263"/>
  <c r="H1261"/>
  <c r="H1250"/>
  <c r="H1242"/>
  <c r="H1241" s="1"/>
  <c r="H1240" s="1"/>
  <c r="H1239" s="1"/>
  <c r="H1238" s="1"/>
  <c r="H1237" s="1"/>
  <c r="H1235"/>
  <c r="H1233" s="1"/>
  <c r="H1232" s="1"/>
  <c r="H1231" s="1"/>
  <c r="H1226"/>
  <c r="H1222" s="1"/>
  <c r="H1221" s="1"/>
  <c r="H1218"/>
  <c r="H1217" s="1"/>
  <c r="H1216" s="1"/>
  <c r="H1208"/>
  <c r="H1207" s="1"/>
  <c r="H1206" s="1"/>
  <c r="H1212"/>
  <c r="H1211" s="1"/>
  <c r="H1210" s="1"/>
  <c r="H1195"/>
  <c r="H1187"/>
  <c r="H1185"/>
  <c r="H1179"/>
  <c r="H1176"/>
  <c r="H1175" s="1"/>
  <c r="H1172"/>
  <c r="H1169"/>
  <c r="H1152"/>
  <c r="H1151" s="1"/>
  <c r="H1149"/>
  <c r="H1148" s="1"/>
  <c r="H1144"/>
  <c r="H1139"/>
  <c r="H1128"/>
  <c r="H1123"/>
  <c r="H1122" s="1"/>
  <c r="H1119"/>
  <c r="H1100"/>
  <c r="H1099" s="1"/>
  <c r="H1094"/>
  <c r="H1093" s="1"/>
  <c r="H1091"/>
  <c r="H1090" s="1"/>
  <c r="H1066"/>
  <c r="H1061" s="1"/>
  <c r="H1057"/>
  <c r="H1053"/>
  <c r="H1050"/>
  <c r="H1047"/>
  <c r="H1044"/>
  <c r="H1043" s="1"/>
  <c r="H1041"/>
  <c r="H1039"/>
  <c r="H997"/>
  <c r="H993" s="1"/>
  <c r="H989"/>
  <c r="H986" s="1"/>
  <c r="H985" s="1"/>
  <c r="H967"/>
  <c r="H965"/>
  <c r="H963"/>
  <c r="H959"/>
  <c r="H957"/>
  <c r="H954"/>
  <c r="H950"/>
  <c r="H943"/>
  <c r="H942" s="1"/>
  <c r="H940"/>
  <c r="H938"/>
  <c r="H928"/>
  <c r="H927" s="1"/>
  <c r="H919"/>
  <c r="H917"/>
  <c r="H914"/>
  <c r="H911"/>
  <c r="H855"/>
  <c r="H854" s="1"/>
  <c r="H852"/>
  <c r="H851" s="1"/>
  <c r="H849"/>
  <c r="H848" s="1"/>
  <c r="H837"/>
  <c r="H836" s="1"/>
  <c r="H834"/>
  <c r="H833" s="1"/>
  <c r="H831"/>
  <c r="H830" s="1"/>
  <c r="H818"/>
  <c r="H817" s="1"/>
  <c r="H816" s="1"/>
  <c r="H815" s="1"/>
  <c r="H814" s="1"/>
  <c r="H813" s="1"/>
  <c r="H811"/>
  <c r="H810" s="1"/>
  <c r="H809" s="1"/>
  <c r="H808" s="1"/>
  <c r="H807" s="1"/>
  <c r="H806" s="1"/>
  <c r="H798"/>
  <c r="H796"/>
  <c r="H794"/>
  <c r="H791"/>
  <c r="H779"/>
  <c r="H778" s="1"/>
  <c r="H776"/>
  <c r="H775" s="1"/>
  <c r="H769" s="1"/>
  <c r="H763"/>
  <c r="H762" s="1"/>
  <c r="H758"/>
  <c r="H757" s="1"/>
  <c r="H756" s="1"/>
  <c r="H755" s="1"/>
  <c r="H754" s="1"/>
  <c r="H751"/>
  <c r="H750" s="1"/>
  <c r="H747"/>
  <c r="H744"/>
  <c r="H741"/>
  <c r="H736"/>
  <c r="H731"/>
  <c r="H730" s="1"/>
  <c r="H727"/>
  <c r="H726" s="1"/>
  <c r="H725" s="1"/>
  <c r="H724" s="1"/>
  <c r="H722"/>
  <c r="H721" s="1"/>
  <c r="H720" s="1"/>
  <c r="H717"/>
  <c r="H716" s="1"/>
  <c r="H714"/>
  <c r="H713" s="1"/>
  <c r="H709"/>
  <c r="H708" s="1"/>
  <c r="H707" s="1"/>
  <c r="H704"/>
  <c r="H703" s="1"/>
  <c r="H699"/>
  <c r="H697"/>
  <c r="H695"/>
  <c r="H688"/>
  <c r="H685"/>
  <c r="H682"/>
  <c r="H679"/>
  <c r="H676"/>
  <c r="H673"/>
  <c r="H670"/>
  <c r="H667"/>
  <c r="H664"/>
  <c r="H661"/>
  <c r="H658"/>
  <c r="H655"/>
  <c r="H652"/>
  <c r="H649"/>
  <c r="H644"/>
  <c r="H643" s="1"/>
  <c r="H642" s="1"/>
  <c r="H637"/>
  <c r="H636" s="1"/>
  <c r="H635" s="1"/>
  <c r="H629"/>
  <c r="H628" s="1"/>
  <c r="H627" s="1"/>
  <c r="H623"/>
  <c r="H622" s="1"/>
  <c r="H621" s="1"/>
  <c r="H620" s="1"/>
  <c r="H619" s="1"/>
  <c r="E45" i="3" s="1"/>
  <c r="H615" i="1"/>
  <c r="H614" s="1"/>
  <c r="H613" s="1"/>
  <c r="H612" s="1"/>
  <c r="H611" s="1"/>
  <c r="H545"/>
  <c r="H544" s="1"/>
  <c r="H539"/>
  <c r="H538" s="1"/>
  <c r="H537" s="1"/>
  <c r="H535"/>
  <c r="H533"/>
  <c r="H523"/>
  <c r="H522" s="1"/>
  <c r="H521" s="1"/>
  <c r="H514" s="1"/>
  <c r="H512"/>
  <c r="H511" s="1"/>
  <c r="H510" s="1"/>
  <c r="H477" s="1"/>
  <c r="H475"/>
  <c r="H474" s="1"/>
  <c r="H468"/>
  <c r="H467" s="1"/>
  <c r="H460"/>
  <c r="H459" s="1"/>
  <c r="H458" s="1"/>
  <c r="H454"/>
  <c r="H453" s="1"/>
  <c r="H451"/>
  <c r="H450" s="1"/>
  <c r="H449" s="1"/>
  <c r="H447"/>
  <c r="H446" s="1"/>
  <c r="H444"/>
  <c r="H442" s="1"/>
  <c r="H439"/>
  <c r="H438" s="1"/>
  <c r="H431"/>
  <c r="H430" s="1"/>
  <c r="H420"/>
  <c r="H418"/>
  <c r="H413"/>
  <c r="H411"/>
  <c r="H409"/>
  <c r="H399"/>
  <c r="H398" s="1"/>
  <c r="H392"/>
  <c r="H389" s="1"/>
  <c r="H390"/>
  <c r="H354"/>
  <c r="H351"/>
  <c r="H349" s="1"/>
  <c r="H345"/>
  <c r="H344" s="1"/>
  <c r="H340"/>
  <c r="H339" s="1"/>
  <c r="H332"/>
  <c r="H324"/>
  <c r="H322" s="1"/>
  <c r="H318"/>
  <c r="H317" s="1"/>
  <c r="H314"/>
  <c r="H313" s="1"/>
  <c r="H310"/>
  <c r="H308"/>
  <c r="H298"/>
  <c r="H297" s="1"/>
  <c r="H295"/>
  <c r="H292" s="1"/>
  <c r="H287"/>
  <c r="H286" s="1"/>
  <c r="H284"/>
  <c r="H283" s="1"/>
  <c r="H282" s="1"/>
  <c r="H278"/>
  <c r="H276"/>
  <c r="H269"/>
  <c r="H268" s="1"/>
  <c r="H267" s="1"/>
  <c r="H262"/>
  <c r="H259"/>
  <c r="H256"/>
  <c r="H253"/>
  <c r="H252" s="1"/>
  <c r="H250"/>
  <c r="H249" s="1"/>
  <c r="H241"/>
  <c r="H239" s="1"/>
  <c r="H212"/>
  <c r="H210"/>
  <c r="H193"/>
  <c r="H187"/>
  <c r="H182"/>
  <c r="H180"/>
  <c r="H179" s="1"/>
  <c r="H172"/>
  <c r="H170"/>
  <c r="H169" s="1"/>
  <c r="H168" s="1"/>
  <c r="H155"/>
  <c r="H153"/>
  <c r="H152" s="1"/>
  <c r="H145"/>
  <c r="H144" s="1"/>
  <c r="H132"/>
  <c r="H131" s="1"/>
  <c r="H129"/>
  <c r="H128" s="1"/>
  <c r="H126"/>
  <c r="H124"/>
  <c r="H121"/>
  <c r="H120" s="1"/>
  <c r="H117"/>
  <c r="H116" s="1"/>
  <c r="H113"/>
  <c r="H112" s="1"/>
  <c r="H109"/>
  <c r="H108" s="1"/>
  <c r="H103"/>
  <c r="H101"/>
  <c r="H98"/>
  <c r="H95"/>
  <c r="H94" s="1"/>
  <c r="H91"/>
  <c r="H90" s="1"/>
  <c r="H89" s="1"/>
  <c r="E15" i="3" s="1"/>
  <c r="H87" i="1"/>
  <c r="H86" s="1"/>
  <c r="H85" s="1"/>
  <c r="E13" i="3" s="1"/>
  <c r="H83" i="1"/>
  <c r="H80"/>
  <c r="H76"/>
  <c r="H75" s="1"/>
  <c r="H68"/>
  <c r="H67" s="1"/>
  <c r="H64"/>
  <c r="H63" s="1"/>
  <c r="H58"/>
  <c r="H57" s="1"/>
  <c r="H56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44" i="2"/>
  <c r="H1040"/>
  <c r="H1039"/>
  <c r="H1037"/>
  <c r="H1036"/>
  <c r="H1035"/>
  <c r="H1033"/>
  <c r="H1032"/>
  <c r="H1030"/>
  <c r="H1029" s="1"/>
  <c r="H1026"/>
  <c r="H1024"/>
  <c r="H1023"/>
  <c r="H1022"/>
  <c r="H1019"/>
  <c r="H1018" s="1"/>
  <c r="H1017"/>
  <c r="H1016" s="1"/>
  <c r="H1015"/>
  <c r="H1014"/>
  <c r="H1012"/>
  <c r="H1011" s="1"/>
  <c r="H1010"/>
  <c r="H1009"/>
  <c r="H1007"/>
  <c r="H1006"/>
  <c r="H1005"/>
  <c r="H1003"/>
  <c r="H1002" s="1"/>
  <c r="H1001"/>
  <c r="H1000" s="1"/>
  <c r="H997"/>
  <c r="H996" s="1"/>
  <c r="H981"/>
  <c r="H977"/>
  <c r="H974" s="1"/>
  <c r="H972"/>
  <c r="H971" s="1"/>
  <c r="H965"/>
  <c r="H964" s="1"/>
  <c r="H963" s="1"/>
  <c r="H961"/>
  <c r="H960" s="1"/>
  <c r="H959"/>
  <c r="H958" s="1"/>
  <c r="H957"/>
  <c r="H956" s="1"/>
  <c r="H952"/>
  <c r="H951" s="1"/>
  <c r="H950" s="1"/>
  <c r="H949"/>
  <c r="H947"/>
  <c r="H945"/>
  <c r="H944" s="1"/>
  <c r="H943"/>
  <c r="H942"/>
  <c r="H940"/>
  <c r="H939"/>
  <c r="H934"/>
  <c r="H933"/>
  <c r="H930"/>
  <c r="H929" s="1"/>
  <c r="H928" s="1"/>
  <c r="H927" s="1"/>
  <c r="H926"/>
  <c r="H925"/>
  <c r="H922"/>
  <c r="H921" s="1"/>
  <c r="H920"/>
  <c r="H919" s="1"/>
  <c r="H918"/>
  <c r="H917"/>
  <c r="H914"/>
  <c r="H912" s="1"/>
  <c r="H907" s="1"/>
  <c r="H904"/>
  <c r="H903" s="1"/>
  <c r="H902" s="1"/>
  <c r="H901" s="1"/>
  <c r="H900"/>
  <c r="H898" s="1"/>
  <c r="H896"/>
  <c r="H894"/>
  <c r="H889"/>
  <c r="H888" s="1"/>
  <c r="H887"/>
  <c r="H886"/>
  <c r="H881"/>
  <c r="H880" s="1"/>
  <c r="H879"/>
  <c r="H878" s="1"/>
  <c r="H877"/>
  <c r="H876" s="1"/>
  <c r="H874"/>
  <c r="H873" s="1"/>
  <c r="H872" s="1"/>
  <c r="H867"/>
  <c r="H866" s="1"/>
  <c r="H865" s="1"/>
  <c r="H861"/>
  <c r="H860" s="1"/>
  <c r="H859" s="1"/>
  <c r="H858"/>
  <c r="H857" s="1"/>
  <c r="H855" s="1"/>
  <c r="H810"/>
  <c r="H809" s="1"/>
  <c r="H808" s="1"/>
  <c r="H807"/>
  <c r="H806" s="1"/>
  <c r="H805" s="1"/>
  <c r="H804"/>
  <c r="H803" s="1"/>
  <c r="H802" s="1"/>
  <c r="H779"/>
  <c r="H778"/>
  <c r="H776"/>
  <c r="H775" s="1"/>
  <c r="H774"/>
  <c r="H773"/>
  <c r="H771"/>
  <c r="H770"/>
  <c r="H766"/>
  <c r="H764"/>
  <c r="H762"/>
  <c r="H761"/>
  <c r="H753"/>
  <c r="H752"/>
  <c r="H749"/>
  <c r="H748" s="1"/>
  <c r="H744"/>
  <c r="H743"/>
  <c r="H725"/>
  <c r="H724"/>
  <c r="H723"/>
  <c r="H722"/>
  <c r="H721"/>
  <c r="H720"/>
  <c r="H717"/>
  <c r="H716"/>
  <c r="H715"/>
  <c r="H712"/>
  <c r="H711" s="1"/>
  <c r="H710" s="1"/>
  <c r="H709"/>
  <c r="H708"/>
  <c r="H707"/>
  <c r="H705"/>
  <c r="H704"/>
  <c r="H703"/>
  <c r="H702"/>
  <c r="H694"/>
  <c r="H693" s="1"/>
  <c r="H688" s="1"/>
  <c r="H687"/>
  <c r="H686"/>
  <c r="H684"/>
  <c r="H683"/>
  <c r="H682"/>
  <c r="H680"/>
  <c r="H679"/>
  <c r="H678"/>
  <c r="H676"/>
  <c r="H675"/>
  <c r="H674"/>
  <c r="H671"/>
  <c r="H670"/>
  <c r="H668"/>
  <c r="H667"/>
  <c r="H664"/>
  <c r="H663"/>
  <c r="H661"/>
  <c r="H660"/>
  <c r="H655"/>
  <c r="H654" s="1"/>
  <c r="H653"/>
  <c r="H650"/>
  <c r="H649" s="1"/>
  <c r="H648"/>
  <c r="H647" s="1"/>
  <c r="H646"/>
  <c r="H645" s="1"/>
  <c r="H644"/>
  <c r="H643" s="1"/>
  <c r="H642"/>
  <c r="H641" s="1"/>
  <c r="H594"/>
  <c r="H593" s="1"/>
  <c r="H584"/>
  <c r="H582"/>
  <c r="H580"/>
  <c r="H578"/>
  <c r="H575"/>
  <c r="H574"/>
  <c r="H572"/>
  <c r="H571"/>
  <c r="H563"/>
  <c r="H562" s="1"/>
  <c r="H561"/>
  <c r="H553"/>
  <c r="H552" s="1"/>
  <c r="H551" s="1"/>
  <c r="H548"/>
  <c r="H547" s="1"/>
  <c r="H546" s="1"/>
  <c r="H545"/>
  <c r="H544" s="1"/>
  <c r="H543" s="1"/>
  <c r="H534"/>
  <c r="H533" s="1"/>
  <c r="H532"/>
  <c r="H531" s="1"/>
  <c r="H527"/>
  <c r="H526" s="1"/>
  <c r="H525"/>
  <c r="H524" s="1"/>
  <c r="H523"/>
  <c r="H522" s="1"/>
  <c r="H517"/>
  <c r="H516"/>
  <c r="H515"/>
  <c r="H512"/>
  <c r="H510" s="1"/>
  <c r="H507"/>
  <c r="H506"/>
  <c r="H500"/>
  <c r="H499" s="1"/>
  <c r="H496" s="1"/>
  <c r="H495"/>
  <c r="H494" s="1"/>
  <c r="H493"/>
  <c r="H492" s="1"/>
  <c r="H491"/>
  <c r="H490" s="1"/>
  <c r="H485"/>
  <c r="H484"/>
  <c r="H483" s="1"/>
  <c r="H480"/>
  <c r="H479" s="1"/>
  <c r="H478"/>
  <c r="H477" s="1"/>
  <c r="H457"/>
  <c r="H456" s="1"/>
  <c r="H455"/>
  <c r="H454" s="1"/>
  <c r="H433"/>
  <c r="H432" s="1"/>
  <c r="H431" s="1"/>
  <c r="H430" s="1"/>
  <c r="H429"/>
  <c r="H428"/>
  <c r="H427"/>
  <c r="H423"/>
  <c r="H422" s="1"/>
  <c r="H421" s="1"/>
  <c r="H420" s="1"/>
  <c r="H419"/>
  <c r="H418"/>
  <c r="H417"/>
  <c r="H414"/>
  <c r="H413" s="1"/>
  <c r="H412" s="1"/>
  <c r="H411"/>
  <c r="H410" s="1"/>
  <c r="H409" s="1"/>
  <c r="H406"/>
  <c r="H405" s="1"/>
  <c r="H404" s="1"/>
  <c r="H403" s="1"/>
  <c r="H399"/>
  <c r="H398" s="1"/>
  <c r="H397" s="1"/>
  <c r="H396" s="1"/>
  <c r="H391"/>
  <c r="H390" s="1"/>
  <c r="H388" s="1"/>
  <c r="H379"/>
  <c r="H378" s="1"/>
  <c r="H377"/>
  <c r="H376" s="1"/>
  <c r="H371"/>
  <c r="H370" s="1"/>
  <c r="H367"/>
  <c r="H366"/>
  <c r="H365" s="1"/>
  <c r="H364"/>
  <c r="H363" s="1"/>
  <c r="H354"/>
  <c r="H353"/>
  <c r="H344"/>
  <c r="H342"/>
  <c r="H341"/>
  <c r="H340"/>
  <c r="H337"/>
  <c r="H334"/>
  <c r="H331"/>
  <c r="H330" s="1"/>
  <c r="H329" s="1"/>
  <c r="H328"/>
  <c r="H325"/>
  <c r="H324"/>
  <c r="H318"/>
  <c r="H317"/>
  <c r="H310"/>
  <c r="H309" s="1"/>
  <c r="H308"/>
  <c r="H307" s="1"/>
  <c r="H314"/>
  <c r="H305"/>
  <c r="H303"/>
  <c r="H302"/>
  <c r="H299"/>
  <c r="H297"/>
  <c r="H296"/>
  <c r="H292"/>
  <c r="H291" s="1"/>
  <c r="H285"/>
  <c r="H284" s="1"/>
  <c r="H283"/>
  <c r="H282"/>
  <c r="H280"/>
  <c r="H279" s="1"/>
  <c r="H277" s="1"/>
  <c r="H275"/>
  <c r="H273" s="1"/>
  <c r="H272" s="1"/>
  <c r="H268"/>
  <c r="H267" s="1"/>
  <c r="H266"/>
  <c r="H265" s="1"/>
  <c r="H264"/>
  <c r="H261"/>
  <c r="H260" s="1"/>
  <c r="H259"/>
  <c r="H258" s="1"/>
  <c r="H212"/>
  <c r="H209"/>
  <c r="H208" s="1"/>
  <c r="H207" s="1"/>
  <c r="H206" s="1"/>
  <c r="H205"/>
  <c r="H203"/>
  <c r="H202"/>
  <c r="H200"/>
  <c r="H199" s="1"/>
  <c r="H197"/>
  <c r="H193"/>
  <c r="H192" s="1"/>
  <c r="H191"/>
  <c r="H190" s="1"/>
  <c r="H185"/>
  <c r="H184" s="1"/>
  <c r="H183"/>
  <c r="H181" s="1"/>
  <c r="H179"/>
  <c r="H178" s="1"/>
  <c r="H176"/>
  <c r="H175"/>
  <c r="H168"/>
  <c r="H167" s="1"/>
  <c r="H166" s="1"/>
  <c r="H165"/>
  <c r="H164" s="1"/>
  <c r="H163"/>
  <c r="H161" s="1"/>
  <c r="H155"/>
  <c r="H154"/>
  <c r="H152"/>
  <c r="H150"/>
  <c r="H149" s="1"/>
  <c r="H148"/>
  <c r="H147"/>
  <c r="H145"/>
  <c r="H144"/>
  <c r="H143"/>
  <c r="H141"/>
  <c r="H140" s="1"/>
  <c r="H137"/>
  <c r="H134"/>
  <c r="H133"/>
  <c r="H127"/>
  <c r="H125" s="1"/>
  <c r="H124"/>
  <c r="H123" s="1"/>
  <c r="H122" s="1"/>
  <c r="H121"/>
  <c r="H120" s="1"/>
  <c r="H118"/>
  <c r="H117" s="1"/>
  <c r="H116" s="1"/>
  <c r="H114"/>
  <c r="H113" s="1"/>
  <c r="H111"/>
  <c r="H110"/>
  <c r="H109"/>
  <c r="H108"/>
  <c r="H104"/>
  <c r="H103" s="1"/>
  <c r="H101"/>
  <c r="H100"/>
  <c r="H97"/>
  <c r="H95" s="1"/>
  <c r="H94"/>
  <c r="H93"/>
  <c r="H91"/>
  <c r="H90"/>
  <c r="H84"/>
  <c r="H83"/>
  <c r="H81"/>
  <c r="H80"/>
  <c r="H78"/>
  <c r="H77"/>
  <c r="H73"/>
  <c r="H71"/>
  <c r="H70"/>
  <c r="H68"/>
  <c r="H67"/>
  <c r="H65"/>
  <c r="H64"/>
  <c r="H62"/>
  <c r="H61"/>
  <c r="H59"/>
  <c r="H58"/>
  <c r="H56"/>
  <c r="H55"/>
  <c r="H53"/>
  <c r="H52"/>
  <c r="H49"/>
  <c r="H48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1044"/>
  <c r="G1040"/>
  <c r="G1039"/>
  <c r="G1037"/>
  <c r="G1035"/>
  <c r="G1033"/>
  <c r="G1032"/>
  <c r="G1030"/>
  <c r="G1029" s="1"/>
  <c r="G1026"/>
  <c r="G1024"/>
  <c r="G1023"/>
  <c r="G1022"/>
  <c r="G1019"/>
  <c r="G1018" s="1"/>
  <c r="G1017"/>
  <c r="G1016" s="1"/>
  <c r="G1015"/>
  <c r="G1014"/>
  <c r="G1012"/>
  <c r="G1011" s="1"/>
  <c r="G1010"/>
  <c r="G1009"/>
  <c r="G1007"/>
  <c r="G1006"/>
  <c r="G1005"/>
  <c r="G1003"/>
  <c r="G1002" s="1"/>
  <c r="G1001"/>
  <c r="G1000" s="1"/>
  <c r="G997"/>
  <c r="G996" s="1"/>
  <c r="G981"/>
  <c r="G978"/>
  <c r="G977" s="1"/>
  <c r="G974" s="1"/>
  <c r="G972"/>
  <c r="G971" s="1"/>
  <c r="G965"/>
  <c r="G964" s="1"/>
  <c r="G963" s="1"/>
  <c r="G961"/>
  <c r="G960" s="1"/>
  <c r="G959"/>
  <c r="G958" s="1"/>
  <c r="G957"/>
  <c r="G956" s="1"/>
  <c r="G952"/>
  <c r="G951" s="1"/>
  <c r="G949"/>
  <c r="G947"/>
  <c r="G945"/>
  <c r="G944" s="1"/>
  <c r="G943"/>
  <c r="G942"/>
  <c r="G940"/>
  <c r="G939"/>
  <c r="G934"/>
  <c r="G933"/>
  <c r="G930"/>
  <c r="G929" s="1"/>
  <c r="G928" s="1"/>
  <c r="G927" s="1"/>
  <c r="G926"/>
  <c r="G925"/>
  <c r="G922"/>
  <c r="G921" s="1"/>
  <c r="G920"/>
  <c r="G919" s="1"/>
  <c r="G918"/>
  <c r="G917"/>
  <c r="G914"/>
  <c r="G912" s="1"/>
  <c r="G907" s="1"/>
  <c r="G904"/>
  <c r="G903" s="1"/>
  <c r="G902" s="1"/>
  <c r="G901" s="1"/>
  <c r="G900"/>
  <c r="G899" s="1"/>
  <c r="G896"/>
  <c r="G894"/>
  <c r="G889"/>
  <c r="G888" s="1"/>
  <c r="G887"/>
  <c r="G886"/>
  <c r="G881"/>
  <c r="G880" s="1"/>
  <c r="G879"/>
  <c r="G878" s="1"/>
  <c r="G877"/>
  <c r="G876" s="1"/>
  <c r="G874"/>
  <c r="G873" s="1"/>
  <c r="G872" s="1"/>
  <c r="G867"/>
  <c r="G866" s="1"/>
  <c r="G865" s="1"/>
  <c r="G861"/>
  <c r="G860" s="1"/>
  <c r="G859" s="1"/>
  <c r="G858"/>
  <c r="G857" s="1"/>
  <c r="G855" s="1"/>
  <c r="G810"/>
  <c r="G809" s="1"/>
  <c r="G808" s="1"/>
  <c r="G807"/>
  <c r="G806" s="1"/>
  <c r="G805" s="1"/>
  <c r="G804"/>
  <c r="G803" s="1"/>
  <c r="G802" s="1"/>
  <c r="G779"/>
  <c r="G778"/>
  <c r="G776"/>
  <c r="G775" s="1"/>
  <c r="G774"/>
  <c r="G773"/>
  <c r="G771"/>
  <c r="G770"/>
  <c r="G766"/>
  <c r="G764"/>
  <c r="G762"/>
  <c r="G761"/>
  <c r="G753"/>
  <c r="G752"/>
  <c r="G749"/>
  <c r="G748" s="1"/>
  <c r="G744"/>
  <c r="G743"/>
  <c r="G725"/>
  <c r="G724"/>
  <c r="G723"/>
  <c r="G722"/>
  <c r="G721"/>
  <c r="G720"/>
  <c r="G717"/>
  <c r="G716"/>
  <c r="G715"/>
  <c r="G712"/>
  <c r="G711" s="1"/>
  <c r="G710" s="1"/>
  <c r="G709"/>
  <c r="G708"/>
  <c r="G707"/>
  <c r="G705"/>
  <c r="G704"/>
  <c r="G703"/>
  <c r="G702"/>
  <c r="G694"/>
  <c r="G693" s="1"/>
  <c r="G688" s="1"/>
  <c r="G687"/>
  <c r="G686"/>
  <c r="G684"/>
  <c r="G683"/>
  <c r="G682"/>
  <c r="G680"/>
  <c r="G679"/>
  <c r="G678"/>
  <c r="G676"/>
  <c r="G675"/>
  <c r="G674"/>
  <c r="G671"/>
  <c r="G670"/>
  <c r="G668"/>
  <c r="G667"/>
  <c r="G664"/>
  <c r="G663"/>
  <c r="G661"/>
  <c r="G660"/>
  <c r="G655"/>
  <c r="G654" s="1"/>
  <c r="G653"/>
  <c r="G650"/>
  <c r="G649" s="1"/>
  <c r="G648"/>
  <c r="G647" s="1"/>
  <c r="G646"/>
  <c r="G645" s="1"/>
  <c r="G644"/>
  <c r="G643" s="1"/>
  <c r="G642"/>
  <c r="G641" s="1"/>
  <c r="G594"/>
  <c r="G593" s="1"/>
  <c r="G584"/>
  <c r="G582"/>
  <c r="G580"/>
  <c r="G578"/>
  <c r="G575"/>
  <c r="G574"/>
  <c r="G572"/>
  <c r="G571"/>
  <c r="G563"/>
  <c r="G562" s="1"/>
  <c r="G561"/>
  <c r="G553"/>
  <c r="G552" s="1"/>
  <c r="G551" s="1"/>
  <c r="G548"/>
  <c r="G547" s="1"/>
  <c r="G546" s="1"/>
  <c r="G545"/>
  <c r="G544" s="1"/>
  <c r="G543" s="1"/>
  <c r="G534"/>
  <c r="G533" s="1"/>
  <c r="G532"/>
  <c r="G531" s="1"/>
  <c r="G527"/>
  <c r="G526" s="1"/>
  <c r="G525"/>
  <c r="G524" s="1"/>
  <c r="G523"/>
  <c r="G522" s="1"/>
  <c r="G517"/>
  <c r="G516"/>
  <c r="G515"/>
  <c r="G512"/>
  <c r="G510" s="1"/>
  <c r="G507"/>
  <c r="G506"/>
  <c r="G500"/>
  <c r="G499" s="1"/>
  <c r="G496" s="1"/>
  <c r="G495"/>
  <c r="G494" s="1"/>
  <c r="G493"/>
  <c r="G492" s="1"/>
  <c r="G491"/>
  <c r="G490" s="1"/>
  <c r="G485"/>
  <c r="G484"/>
  <c r="G483" s="1"/>
  <c r="G480"/>
  <c r="G479" s="1"/>
  <c r="G478"/>
  <c r="G477" s="1"/>
  <c r="G457"/>
  <c r="G456" s="1"/>
  <c r="G455"/>
  <c r="G454" s="1"/>
  <c r="G433"/>
  <c r="G432" s="1"/>
  <c r="G431" s="1"/>
  <c r="G430" s="1"/>
  <c r="G429"/>
  <c r="G428"/>
  <c r="G427"/>
  <c r="G423"/>
  <c r="G422" s="1"/>
  <c r="G421" s="1"/>
  <c r="G420" s="1"/>
  <c r="G419"/>
  <c r="G418"/>
  <c r="G417"/>
  <c r="G414"/>
  <c r="G413" s="1"/>
  <c r="G412" s="1"/>
  <c r="G411"/>
  <c r="G410" s="1"/>
  <c r="G409" s="1"/>
  <c r="G406"/>
  <c r="G405" s="1"/>
  <c r="G404" s="1"/>
  <c r="G403" s="1"/>
  <c r="G399"/>
  <c r="G398" s="1"/>
  <c r="G397" s="1"/>
  <c r="G396" s="1"/>
  <c r="G391"/>
  <c r="G390" s="1"/>
  <c r="G388" s="1"/>
  <c r="G379"/>
  <c r="G378" s="1"/>
  <c r="G377"/>
  <c r="G376" s="1"/>
  <c r="G371"/>
  <c r="G370" s="1"/>
  <c r="G367"/>
  <c r="G366"/>
  <c r="G365" s="1"/>
  <c r="G364"/>
  <c r="G363" s="1"/>
  <c r="G354"/>
  <c r="G353"/>
  <c r="G344"/>
  <c r="G342"/>
  <c r="G341"/>
  <c r="G340"/>
  <c r="G337"/>
  <c r="G334"/>
  <c r="G331"/>
  <c r="G330" s="1"/>
  <c r="G329" s="1"/>
  <c r="G328"/>
  <c r="G325"/>
  <c r="G324"/>
  <c r="G318"/>
  <c r="G317"/>
  <c r="G310"/>
  <c r="G309" s="1"/>
  <c r="G308"/>
  <c r="G307" s="1"/>
  <c r="G314"/>
  <c r="G305"/>
  <c r="G303"/>
  <c r="G302"/>
  <c r="G299"/>
  <c r="G297"/>
  <c r="G296"/>
  <c r="G292"/>
  <c r="G291" s="1"/>
  <c r="G285"/>
  <c r="G284" s="1"/>
  <c r="G283"/>
  <c r="G282"/>
  <c r="G280"/>
  <c r="G279" s="1"/>
  <c r="G277" s="1"/>
  <c r="G275"/>
  <c r="G273" s="1"/>
  <c r="G272" s="1"/>
  <c r="G268"/>
  <c r="G267" s="1"/>
  <c r="G266"/>
  <c r="G265" s="1"/>
  <c r="G264"/>
  <c r="G261"/>
  <c r="G260" s="1"/>
  <c r="G259"/>
  <c r="G258" s="1"/>
  <c r="G212"/>
  <c r="G209"/>
  <c r="G208" s="1"/>
  <c r="G207" s="1"/>
  <c r="G206" s="1"/>
  <c r="G205"/>
  <c r="G203"/>
  <c r="G202"/>
  <c r="G200"/>
  <c r="G199" s="1"/>
  <c r="G197"/>
  <c r="G193"/>
  <c r="G192" s="1"/>
  <c r="G191"/>
  <c r="G190" s="1"/>
  <c r="G185"/>
  <c r="G184" s="1"/>
  <c r="G183"/>
  <c r="G181" s="1"/>
  <c r="G179"/>
  <c r="G178" s="1"/>
  <c r="G176"/>
  <c r="G175"/>
  <c r="G168"/>
  <c r="G167" s="1"/>
  <c r="G166" s="1"/>
  <c r="G165"/>
  <c r="G164" s="1"/>
  <c r="G163"/>
  <c r="G161" s="1"/>
  <c r="G155"/>
  <c r="G154"/>
  <c r="G152"/>
  <c r="G150"/>
  <c r="G149" s="1"/>
  <c r="G148"/>
  <c r="G147"/>
  <c r="G145"/>
  <c r="G144"/>
  <c r="G143"/>
  <c r="G141"/>
  <c r="G140" s="1"/>
  <c r="G137"/>
  <c r="G134"/>
  <c r="G133"/>
  <c r="G127"/>
  <c r="G124"/>
  <c r="G123" s="1"/>
  <c r="G122" s="1"/>
  <c r="G121"/>
  <c r="G120" s="1"/>
  <c r="G118"/>
  <c r="G117" s="1"/>
  <c r="G116" s="1"/>
  <c r="G114"/>
  <c r="G113" s="1"/>
  <c r="G111"/>
  <c r="G110"/>
  <c r="G109"/>
  <c r="G108"/>
  <c r="G104"/>
  <c r="G103" s="1"/>
  <c r="G101"/>
  <c r="G100"/>
  <c r="G97"/>
  <c r="G95" s="1"/>
  <c r="G94"/>
  <c r="G93"/>
  <c r="G91"/>
  <c r="G90"/>
  <c r="G84"/>
  <c r="G83"/>
  <c r="G81"/>
  <c r="G80"/>
  <c r="G78"/>
  <c r="G77"/>
  <c r="G73"/>
  <c r="G71"/>
  <c r="G70"/>
  <c r="G68"/>
  <c r="G67"/>
  <c r="G65"/>
  <c r="G64"/>
  <c r="G62"/>
  <c r="G61"/>
  <c r="G59"/>
  <c r="G58"/>
  <c r="G56"/>
  <c r="G55"/>
  <c r="G53"/>
  <c r="G52"/>
  <c r="G49"/>
  <c r="G48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H123" i="1" l="1"/>
  <c r="G1038" i="2"/>
  <c r="H1038"/>
  <c r="G893"/>
  <c r="G892" s="1"/>
  <c r="H316"/>
  <c r="G316"/>
  <c r="G126"/>
  <c r="G125"/>
  <c r="G119" s="1"/>
  <c r="G92"/>
  <c r="H893"/>
  <c r="H892" s="1"/>
  <c r="H891" s="1"/>
  <c r="H92"/>
  <c r="H839"/>
  <c r="I844" i="1"/>
  <c r="I822" s="1"/>
  <c r="I821" s="1"/>
  <c r="G839" i="2"/>
  <c r="G780"/>
  <c r="H780"/>
  <c r="H823" i="1"/>
  <c r="H453" i="2"/>
  <c r="G453"/>
  <c r="H719"/>
  <c r="H718" s="1"/>
  <c r="G719"/>
  <c r="G718" s="1"/>
  <c r="H579"/>
  <c r="G579"/>
  <c r="G530"/>
  <c r="H530"/>
  <c r="H1324" i="1"/>
  <c r="H417"/>
  <c r="H353"/>
  <c r="I923"/>
  <c r="I922" s="1"/>
  <c r="G387" i="2"/>
  <c r="H387"/>
  <c r="G281"/>
  <c r="H281"/>
  <c r="H180"/>
  <c r="H177" s="1"/>
  <c r="G180"/>
  <c r="G177" s="1"/>
  <c r="H331" i="1"/>
  <c r="H330" s="1"/>
  <c r="H189"/>
  <c r="H186" s="1"/>
  <c r="H185" s="1"/>
  <c r="H1127"/>
  <c r="H1126" s="1"/>
  <c r="H1089"/>
  <c r="H1088" s="1"/>
  <c r="H1087" s="1"/>
  <c r="H916" i="2"/>
  <c r="G916"/>
  <c r="H648" i="1"/>
  <c r="H647" s="1"/>
  <c r="G352" i="2"/>
  <c r="G351" s="1"/>
  <c r="H352"/>
  <c r="H351" s="1"/>
  <c r="H790" i="1"/>
  <c r="H783" s="1"/>
  <c r="H79"/>
  <c r="H62" s="1"/>
  <c r="E12" i="3" s="1"/>
  <c r="G970" i="2"/>
  <c r="H970"/>
  <c r="H729" i="1"/>
  <c r="G384" i="2"/>
  <c r="G380" s="1"/>
  <c r="H1115" i="1"/>
  <c r="I54"/>
  <c r="H596"/>
  <c r="H482" i="2"/>
  <c r="G482"/>
  <c r="G906"/>
  <c r="H906"/>
  <c r="H466" i="1"/>
  <c r="G160" i="2"/>
  <c r="H397" i="1"/>
  <c r="H160" i="2"/>
  <c r="I1284" i="1"/>
  <c r="H209"/>
  <c r="H189" i="2"/>
  <c r="G189"/>
  <c r="H163" i="1"/>
  <c r="F18" i="3"/>
  <c r="G211" i="2"/>
  <c r="G210" s="1"/>
  <c r="H211"/>
  <c r="H210" s="1"/>
  <c r="F37" i="3"/>
  <c r="F34" s="1"/>
  <c r="G1020" i="2"/>
  <c r="H1020"/>
  <c r="H651"/>
  <c r="G651"/>
  <c r="H694" i="1"/>
  <c r="H693" s="1"/>
  <c r="H692" s="1"/>
  <c r="G875" i="2"/>
  <c r="H875"/>
  <c r="G980"/>
  <c r="G979" s="1"/>
  <c r="H980"/>
  <c r="H979" s="1"/>
  <c r="G760"/>
  <c r="G759" s="1"/>
  <c r="H760"/>
  <c r="H759" s="1"/>
  <c r="H750"/>
  <c r="G750"/>
  <c r="H669"/>
  <c r="G669"/>
  <c r="H107"/>
  <c r="H102" s="1"/>
  <c r="G107"/>
  <c r="G102" s="1"/>
  <c r="H923"/>
  <c r="G25"/>
  <c r="H25"/>
  <c r="G923"/>
  <c r="H662"/>
  <c r="G662"/>
  <c r="H263"/>
  <c r="G263"/>
  <c r="G652"/>
  <c r="H652"/>
  <c r="H408" i="1"/>
  <c r="G521" i="2"/>
  <c r="H521"/>
  <c r="H136"/>
  <c r="H135" s="1"/>
  <c r="G136"/>
  <c r="G135" s="1"/>
  <c r="H143" i="1"/>
  <c r="E19" i="3" s="1"/>
  <c r="G313" i="2"/>
  <c r="G306" s="1"/>
  <c r="H313"/>
  <c r="H306" s="1"/>
  <c r="G1036"/>
  <c r="H1314" i="1"/>
  <c r="H1313" s="1"/>
  <c r="H1260"/>
  <c r="H1301"/>
  <c r="H1345"/>
  <c r="H1265"/>
  <c r="H1308"/>
  <c r="H1320"/>
  <c r="H1319" s="1"/>
  <c r="H1293"/>
  <c r="H1292" s="1"/>
  <c r="H1286" s="1"/>
  <c r="H1249"/>
  <c r="H1248" s="1"/>
  <c r="H248"/>
  <c r="G112" i="2"/>
  <c r="H112"/>
  <c r="H304" i="1"/>
  <c r="G560" i="2"/>
  <c r="G557" s="1"/>
  <c r="G554" s="1"/>
  <c r="H560"/>
  <c r="H557" s="1"/>
  <c r="H554" s="1"/>
  <c r="H1220" i="1"/>
  <c r="H1215" s="1"/>
  <c r="G359" i="2"/>
  <c r="G358" s="1"/>
  <c r="H359"/>
  <c r="H358" s="1"/>
  <c r="H527" i="1"/>
  <c r="H13" i="2"/>
  <c r="H20"/>
  <c r="G13"/>
  <c r="G20"/>
  <c r="G10"/>
  <c r="H10"/>
  <c r="H356" i="1"/>
  <c r="H1178"/>
  <c r="G14" i="2"/>
  <c r="G950"/>
  <c r="H321" i="1"/>
  <c r="H320" s="1"/>
  <c r="H551"/>
  <c r="H543" s="1"/>
  <c r="H542" s="1"/>
  <c r="H1038"/>
  <c r="H1353"/>
  <c r="H1372"/>
  <c r="H14" i="2"/>
  <c r="H945" i="1"/>
  <c r="H57" i="2"/>
  <c r="F31" i="3"/>
  <c r="H772" i="2"/>
  <c r="H72"/>
  <c r="G51"/>
  <c r="G57"/>
  <c r="G132"/>
  <c r="G131" s="1"/>
  <c r="G570"/>
  <c r="G885"/>
  <c r="G884" s="1"/>
  <c r="H31"/>
  <c r="H51"/>
  <c r="H294"/>
  <c r="H938"/>
  <c r="H274" i="1"/>
  <c r="H273" s="1"/>
  <c r="H441"/>
  <c r="H437" s="1"/>
  <c r="H433" s="1"/>
  <c r="H761"/>
  <c r="H142" i="2"/>
  <c r="H941"/>
  <c r="G769"/>
  <c r="G932"/>
  <c r="G931" s="1"/>
  <c r="H76"/>
  <c r="H82"/>
  <c r="H126"/>
  <c r="H375"/>
  <c r="H1205" i="1"/>
  <c r="H634"/>
  <c r="H626" s="1"/>
  <c r="E46" i="3" s="1"/>
  <c r="G34" i="2"/>
  <c r="G40"/>
  <c r="G66"/>
  <c r="G99"/>
  <c r="G98" s="1"/>
  <c r="G301"/>
  <c r="G300" s="1"/>
  <c r="H66"/>
  <c r="H301"/>
  <c r="H300" s="1"/>
  <c r="H416"/>
  <c r="H415" s="1"/>
  <c r="H408" s="1"/>
  <c r="H946"/>
  <c r="H962" i="1"/>
  <c r="H961" s="1"/>
  <c r="H1138"/>
  <c r="H1137" s="1"/>
  <c r="H1168"/>
  <c r="H1158" s="1"/>
  <c r="G79" i="2"/>
  <c r="H712" i="1"/>
  <c r="H937"/>
  <c r="H40" i="2"/>
  <c r="H63"/>
  <c r="H89"/>
  <c r="H257"/>
  <c r="H213" s="1"/>
  <c r="H336"/>
  <c r="H333" s="1"/>
  <c r="H769"/>
  <c r="H532" i="1"/>
  <c r="H531" s="1"/>
  <c r="H735"/>
  <c r="H734" s="1"/>
  <c r="H733" s="1"/>
  <c r="H910"/>
  <c r="H1046"/>
  <c r="G31" i="2"/>
  <c r="G89"/>
  <c r="G673"/>
  <c r="G1004"/>
  <c r="H132"/>
  <c r="H131" s="1"/>
  <c r="H146"/>
  <c r="H685"/>
  <c r="H742"/>
  <c r="G142"/>
  <c r="H37"/>
  <c r="H47"/>
  <c r="H46" s="1"/>
  <c r="H85"/>
  <c r="H99"/>
  <c r="H98" s="1"/>
  <c r="H505"/>
  <c r="G63"/>
  <c r="G82"/>
  <c r="H426"/>
  <c r="H425" s="1"/>
  <c r="H424" s="1"/>
  <c r="H570"/>
  <c r="H666"/>
  <c r="H677"/>
  <c r="H777"/>
  <c r="H899"/>
  <c r="H932"/>
  <c r="H931" s="1"/>
  <c r="H1004"/>
  <c r="G659"/>
  <c r="H151"/>
  <c r="H201"/>
  <c r="H323"/>
  <c r="F41" i="3"/>
  <c r="F44"/>
  <c r="G941" i="2"/>
  <c r="G946"/>
  <c r="H1008"/>
  <c r="G1008"/>
  <c r="H476"/>
  <c r="H174"/>
  <c r="H173" s="1"/>
  <c r="H514"/>
  <c r="H513" s="1"/>
  <c r="H659"/>
  <c r="H681"/>
  <c r="H701"/>
  <c r="H714"/>
  <c r="H713" s="1"/>
  <c r="H1013"/>
  <c r="F22" i="3"/>
  <c r="H54" i="2"/>
  <c r="H69"/>
  <c r="H34"/>
  <c r="H60"/>
  <c r="H79"/>
  <c r="H573"/>
  <c r="H673"/>
  <c r="H885"/>
  <c r="H884" s="1"/>
  <c r="H1031"/>
  <c r="F9" i="3"/>
  <c r="H706" i="2"/>
  <c r="F26" i="3"/>
  <c r="G72" i="2"/>
  <c r="G514"/>
  <c r="G513" s="1"/>
  <c r="G505"/>
  <c r="H1399" i="1"/>
  <c r="G294" i="2"/>
  <c r="G336"/>
  <c r="G333" s="1"/>
  <c r="H258" i="1"/>
  <c r="H255" s="1"/>
  <c r="H238"/>
  <c r="H151"/>
  <c r="H150" s="1"/>
  <c r="H149" s="1"/>
  <c r="G1031" i="2"/>
  <c r="G146"/>
  <c r="H97" i="1"/>
  <c r="E14" i="3"/>
  <c r="E11"/>
  <c r="H107" i="1"/>
  <c r="E10" i="3"/>
  <c r="E32"/>
  <c r="G69" i="2"/>
  <c r="G85"/>
  <c r="G257"/>
  <c r="G213" s="1"/>
  <c r="G375"/>
  <c r="G416"/>
  <c r="G415" s="1"/>
  <c r="G408" s="1"/>
  <c r="G476"/>
  <c r="G573"/>
  <c r="G681"/>
  <c r="G701"/>
  <c r="G742"/>
  <c r="G898"/>
  <c r="G1013"/>
  <c r="H348" i="1"/>
  <c r="G37" i="2"/>
  <c r="G47"/>
  <c r="G46" s="1"/>
  <c r="G54"/>
  <c r="G60"/>
  <c r="G76"/>
  <c r="G201"/>
  <c r="G666"/>
  <c r="G677"/>
  <c r="G772"/>
  <c r="G777"/>
  <c r="G938"/>
  <c r="G196"/>
  <c r="G323"/>
  <c r="G426"/>
  <c r="G425" s="1"/>
  <c r="G424" s="1"/>
  <c r="G489"/>
  <c r="G640"/>
  <c r="G685"/>
  <c r="G706"/>
  <c r="G714"/>
  <c r="G713" s="1"/>
  <c r="G955"/>
  <c r="H1234" i="1"/>
  <c r="H196" i="2"/>
  <c r="H489"/>
  <c r="H119"/>
  <c r="H955"/>
  <c r="H640"/>
  <c r="G174"/>
  <c r="G173" s="1"/>
  <c r="G151"/>
  <c r="H566" l="1"/>
  <c r="H992" i="1"/>
  <c r="H991" s="1"/>
  <c r="H1341"/>
  <c r="H1323" s="1"/>
  <c r="G566" i="2"/>
  <c r="G139"/>
  <c r="H139"/>
  <c r="G472"/>
  <c r="G452" s="1"/>
  <c r="H472"/>
  <c r="H452" s="1"/>
  <c r="H1371" i="1"/>
  <c r="H1370" s="1"/>
  <c r="E43" i="3" s="1"/>
  <c r="H162" i="1"/>
  <c r="E21" i="3" s="1"/>
  <c r="H24" i="2"/>
  <c r="G24"/>
  <c r="H926" i="1"/>
  <c r="H925" s="1"/>
  <c r="H1256"/>
  <c r="I820"/>
  <c r="I805" s="1"/>
  <c r="F51" i="3"/>
  <c r="F50" s="1"/>
  <c r="F58" s="1"/>
  <c r="H760" i="1"/>
  <c r="G504" i="2"/>
  <c r="H504"/>
  <c r="H995"/>
  <c r="G995"/>
  <c r="H347" i="1"/>
  <c r="E29" i="3" s="1"/>
  <c r="H312" i="1"/>
  <c r="E28" i="3" s="1"/>
  <c r="H1157" i="1"/>
  <c r="H915" i="2"/>
  <c r="G915"/>
  <c r="G50"/>
  <c r="H50"/>
  <c r="H93" i="1"/>
  <c r="H55" s="1"/>
  <c r="H247"/>
  <c r="E25" i="3" s="1"/>
  <c r="E30"/>
  <c r="H303" i="1"/>
  <c r="H302" s="1"/>
  <c r="H301" s="1"/>
  <c r="E27" i="3" s="1"/>
  <c r="G357" i="2"/>
  <c r="H357"/>
  <c r="G315"/>
  <c r="H315"/>
  <c r="I1244" i="1"/>
  <c r="G935" i="2"/>
  <c r="H935"/>
  <c r="E23" i="3"/>
  <c r="H1300" i="1"/>
  <c r="H205"/>
  <c r="E24" i="3" s="1"/>
  <c r="H526" i="1"/>
  <c r="H525" s="1"/>
  <c r="H909"/>
  <c r="H908" s="1"/>
  <c r="E54" i="3" s="1"/>
  <c r="G741" i="2"/>
  <c r="H741"/>
  <c r="H1204" i="1"/>
  <c r="H1125"/>
  <c r="H1114" s="1"/>
  <c r="E39" i="3" s="1"/>
  <c r="E52"/>
  <c r="H691" i="1"/>
  <c r="H646" s="1"/>
  <c r="E47" i="3" s="1"/>
  <c r="H465" i="1"/>
  <c r="E33" i="3" s="1"/>
  <c r="E31" s="1"/>
  <c r="H332" i="2"/>
  <c r="G293"/>
  <c r="H293"/>
  <c r="G871"/>
  <c r="H262"/>
  <c r="E53" i="3"/>
  <c r="G262" i="2"/>
  <c r="G276"/>
  <c r="G271" s="1"/>
  <c r="H768"/>
  <c r="H767" s="1"/>
  <c r="H700"/>
  <c r="H699" s="1"/>
  <c r="G195"/>
  <c r="G194" s="1"/>
  <c r="G768"/>
  <c r="G767" s="1"/>
  <c r="H195"/>
  <c r="H194" s="1"/>
  <c r="G658"/>
  <c r="H9" i="1"/>
  <c r="G700" i="2"/>
  <c r="G699" s="1"/>
  <c r="H658"/>
  <c r="H871"/>
  <c r="H870" s="1"/>
  <c r="H276"/>
  <c r="H271" s="1"/>
  <c r="G332"/>
  <c r="E20" i="3"/>
  <c r="G891" i="2"/>
  <c r="G565" l="1"/>
  <c r="G564" s="1"/>
  <c r="H565"/>
  <c r="H564" s="1"/>
  <c r="H142" i="1"/>
  <c r="H1156"/>
  <c r="E40" i="3" s="1"/>
  <c r="E18"/>
  <c r="H1299" i="1"/>
  <c r="H1285" s="1"/>
  <c r="E42" i="3" s="1"/>
  <c r="H984" i="1"/>
  <c r="E36" i="3" s="1"/>
  <c r="I1420" i="1"/>
  <c r="H1247"/>
  <c r="H1246" s="1"/>
  <c r="H1245" s="1"/>
  <c r="H184"/>
  <c r="E48" i="3"/>
  <c r="E49"/>
  <c r="H846" i="1"/>
  <c r="H845" s="1"/>
  <c r="G830" i="2"/>
  <c r="G829" s="1"/>
  <c r="E22" i="3"/>
  <c r="H457" i="1"/>
  <c r="G870" i="2"/>
  <c r="G869" s="1"/>
  <c r="H618" i="1"/>
  <c r="H595" s="1"/>
  <c r="H924"/>
  <c r="H23" i="2"/>
  <c r="E17" i="3"/>
  <c r="E9" s="1"/>
  <c r="H869" i="2"/>
  <c r="H407"/>
  <c r="G23"/>
  <c r="G407"/>
  <c r="E26" i="3"/>
  <c r="H300" i="1"/>
  <c r="H844" l="1"/>
  <c r="H822" s="1"/>
  <c r="H821" s="1"/>
  <c r="I1432"/>
  <c r="I1433" s="1"/>
  <c r="I1423"/>
  <c r="H1048" i="2"/>
  <c r="F60" i="3"/>
  <c r="F61" s="1"/>
  <c r="H1050" i="2"/>
  <c r="E37" i="3"/>
  <c r="H923" i="1"/>
  <c r="H922" s="1"/>
  <c r="E41" i="3"/>
  <c r="H1284" i="1"/>
  <c r="E44" i="3"/>
  <c r="H54" i="1"/>
  <c r="E35" i="3"/>
  <c r="E51" l="1"/>
  <c r="E50" s="1"/>
  <c r="H820" i="1"/>
  <c r="H805" s="1"/>
  <c r="H1052" i="2"/>
  <c r="H1244" i="1"/>
  <c r="E34" i="3"/>
  <c r="G1048" i="2"/>
  <c r="E58" i="3" l="1"/>
  <c r="H1420" i="1"/>
  <c r="H1423" s="1"/>
  <c r="F285" i="2"/>
  <c r="F284" s="1"/>
  <c r="G444" i="1"/>
  <c r="G442" s="1"/>
  <c r="H1432" l="1"/>
  <c r="H1433" s="1"/>
  <c r="G1050" i="2"/>
  <c r="G1052" s="1"/>
  <c r="E60" i="3"/>
  <c r="E61" s="1"/>
  <c r="F399" i="2"/>
  <c r="F398" s="1"/>
  <c r="F397" s="1"/>
  <c r="F396" s="1"/>
  <c r="F391"/>
  <c r="F390" s="1"/>
  <c r="F388" s="1"/>
  <c r="G1294" i="1"/>
  <c r="G1288"/>
  <c r="G1287" s="1"/>
  <c r="F387" i="2" l="1"/>
  <c r="G1293" i="1"/>
  <c r="G1292" s="1"/>
  <c r="G1286" s="1"/>
  <c r="F259" i="2" l="1"/>
  <c r="F258" s="1"/>
  <c r="F261"/>
  <c r="F260" s="1"/>
  <c r="G392" i="1"/>
  <c r="G389" s="1"/>
  <c r="G356" l="1"/>
  <c r="F257" i="2"/>
  <c r="F213" s="1"/>
  <c r="G390" i="1"/>
  <c r="F165" i="2"/>
  <c r="F164" s="1"/>
  <c r="G351" i="1"/>
  <c r="G349" s="1"/>
  <c r="F280" i="2"/>
  <c r="F279" s="1"/>
  <c r="F277" s="1"/>
  <c r="G322" i="1"/>
  <c r="F266" i="2"/>
  <c r="F265" s="1"/>
  <c r="G241" i="1"/>
  <c r="G239" s="1"/>
  <c r="F193" i="2"/>
  <c r="F192" s="1"/>
  <c r="G212" i="1"/>
  <c r="F1033" i="2" l="1"/>
  <c r="F1035"/>
  <c r="F1032"/>
  <c r="F1031" l="1"/>
  <c r="F978"/>
  <c r="G295" i="1"/>
  <c r="G292" s="1"/>
  <c r="F371" i="2" l="1"/>
  <c r="F370" s="1"/>
  <c r="G451" i="1"/>
  <c r="G450" s="1"/>
  <c r="F563" i="2"/>
  <c r="F562" s="1"/>
  <c r="G512" i="1"/>
  <c r="G511" s="1"/>
  <c r="G510" s="1"/>
  <c r="G477" s="1"/>
  <c r="G431" l="1"/>
  <c r="F527" i="2"/>
  <c r="F526" s="1"/>
  <c r="F532"/>
  <c r="F534"/>
  <c r="F533" s="1"/>
  <c r="G413" i="1"/>
  <c r="G418"/>
  <c r="G420"/>
  <c r="F175" i="2"/>
  <c r="F341"/>
  <c r="F340"/>
  <c r="F366"/>
  <c r="F365" s="1"/>
  <c r="F364"/>
  <c r="F363" s="1"/>
  <c r="G310" i="1"/>
  <c r="G308"/>
  <c r="F121" i="2"/>
  <c r="F120" s="1"/>
  <c r="G256" i="1"/>
  <c r="F981" i="2"/>
  <c r="G132" i="1"/>
  <c r="G131" s="1"/>
  <c r="F354" i="2"/>
  <c r="G417" i="1" l="1"/>
  <c r="F980" i="2"/>
  <c r="F979" s="1"/>
  <c r="G304" i="1"/>
  <c r="F359" i="2"/>
  <c r="F358" s="1"/>
  <c r="G303" i="1" l="1"/>
  <c r="G302" s="1"/>
  <c r="F268" i="2"/>
  <c r="F267" s="1"/>
  <c r="F179" l="1"/>
  <c r="F178" s="1"/>
  <c r="G187" i="1"/>
  <c r="F331" i="2" l="1"/>
  <c r="F330" s="1"/>
  <c r="F329" s="1"/>
  <c r="G475" i="1"/>
  <c r="G474" s="1"/>
  <c r="F545" i="2" l="1"/>
  <c r="F544" s="1"/>
  <c r="F543" s="1"/>
  <c r="F531"/>
  <c r="F530" s="1"/>
  <c r="F525"/>
  <c r="F524" s="1"/>
  <c r="F523"/>
  <c r="F522" s="1"/>
  <c r="G430" i="1"/>
  <c r="G409"/>
  <c r="G411"/>
  <c r="G354"/>
  <c r="F163" i="2"/>
  <c r="F161" s="1"/>
  <c r="F160" s="1"/>
  <c r="G348" i="1"/>
  <c r="F548" i="2"/>
  <c r="F547" s="1"/>
  <c r="F546" s="1"/>
  <c r="F553"/>
  <c r="F552" s="1"/>
  <c r="F551" s="1"/>
  <c r="G340" i="1"/>
  <c r="G339" s="1"/>
  <c r="G345"/>
  <c r="G344" s="1"/>
  <c r="G318"/>
  <c r="F264" i="2"/>
  <c r="F263" s="1"/>
  <c r="F191"/>
  <c r="F190" s="1"/>
  <c r="F189" s="1"/>
  <c r="G210" i="1"/>
  <c r="G209" s="1"/>
  <c r="G238"/>
  <c r="G205" l="1"/>
  <c r="G408"/>
  <c r="F521" i="2"/>
  <c r="F262"/>
  <c r="F952"/>
  <c r="F951" s="1"/>
  <c r="G121" i="1"/>
  <c r="F137" i="2"/>
  <c r="G95" i="1"/>
  <c r="G94" s="1"/>
  <c r="F136" i="2" l="1"/>
  <c r="F135" s="1"/>
  <c r="F512"/>
  <c r="F510" s="1"/>
  <c r="F308"/>
  <c r="F307" s="1"/>
  <c r="F310"/>
  <c r="F309" s="1"/>
  <c r="F314"/>
  <c r="F127"/>
  <c r="G262" i="1"/>
  <c r="F126" i="2" l="1"/>
  <c r="F125"/>
  <c r="F313"/>
  <c r="F306" s="1"/>
  <c r="F97"/>
  <c r="F709" l="1"/>
  <c r="F705"/>
  <c r="G1144" i="1"/>
  <c r="G1139"/>
  <c r="F342" i="2" l="1"/>
  <c r="G399" i="1"/>
  <c r="G398" s="1"/>
  <c r="G284" l="1"/>
  <c r="G283" l="1"/>
  <c r="G282" s="1"/>
  <c r="F495" i="2"/>
  <c r="F494" s="1"/>
  <c r="F493"/>
  <c r="G1279" i="1"/>
  <c r="G1278" s="1"/>
  <c r="G1277" s="1"/>
  <c r="G1276" s="1"/>
  <c r="G758"/>
  <c r="G757" s="1"/>
  <c r="G615"/>
  <c r="G614" s="1"/>
  <c r="G613" s="1"/>
  <c r="G612" s="1"/>
  <c r="G611" s="1"/>
  <c r="G596" s="1"/>
  <c r="F706" i="2" l="1"/>
  <c r="F1023" l="1"/>
  <c r="G91" i="1"/>
  <c r="G90" s="1"/>
  <c r="G89" s="1"/>
  <c r="D15" i="3" s="1"/>
  <c r="F1037" i="2" l="1"/>
  <c r="F1040"/>
  <c r="F762" l="1"/>
  <c r="F749"/>
  <c r="F748" s="1"/>
  <c r="F753"/>
  <c r="F717"/>
  <c r="F572"/>
  <c r="F702"/>
  <c r="G1242" i="1"/>
  <c r="G1241" s="1"/>
  <c r="G1240" s="1"/>
  <c r="G1239" s="1"/>
  <c r="G1238" s="1"/>
  <c r="G1237" s="1"/>
  <c r="G1185"/>
  <c r="G1187"/>
  <c r="G1128"/>
  <c r="G1152"/>
  <c r="G1127" l="1"/>
  <c r="G1126" s="1"/>
  <c r="F914" i="2"/>
  <c r="F912" s="1"/>
  <c r="F907" s="1"/>
  <c r="F1007" l="1"/>
  <c r="G13" i="1"/>
  <c r="F292" i="2" l="1"/>
  <c r="G397" i="1" l="1"/>
  <c r="G347" s="1"/>
  <c r="F704" i="2"/>
  <c r="F655"/>
  <c r="F654" s="1"/>
  <c r="G1044" i="1"/>
  <c r="G1043" s="1"/>
  <c r="F582" i="2"/>
  <c r="F653"/>
  <c r="G943" i="1"/>
  <c r="G942" s="1"/>
  <c r="F575" i="2"/>
  <c r="F651" l="1"/>
  <c r="F652"/>
  <c r="F1044" l="1"/>
  <c r="G298" i="1"/>
  <c r="G297" s="1"/>
  <c r="F484" i="2" l="1"/>
  <c r="G1263" i="1"/>
  <c r="F900" i="2" l="1"/>
  <c r="F898" l="1"/>
  <c r="F899"/>
  <c r="F949"/>
  <c r="F291" l="1"/>
  <c r="G527" i="1" l="1"/>
  <c r="F725" i="2" l="1"/>
  <c r="G1100" i="1"/>
  <c r="G1099" s="1"/>
  <c r="F807" i="2" l="1"/>
  <c r="F804"/>
  <c r="F414" l="1"/>
  <c r="F413" s="1"/>
  <c r="F412" s="1"/>
  <c r="G1405" i="1"/>
  <c r="G1306"/>
  <c r="G1305" s="1"/>
  <c r="G1304" l="1"/>
  <c r="F145" i="2" l="1"/>
  <c r="F143" l="1"/>
  <c r="F1039"/>
  <c r="F1038" s="1"/>
  <c r="F1030"/>
  <c r="F1029" s="1"/>
  <c r="F1024"/>
  <c r="F1022"/>
  <c r="F1019"/>
  <c r="F1018" s="1"/>
  <c r="F1017"/>
  <c r="F1016" s="1"/>
  <c r="F1015"/>
  <c r="F1014"/>
  <c r="F1012"/>
  <c r="F1011" s="1"/>
  <c r="F1010"/>
  <c r="F1009"/>
  <c r="F1006"/>
  <c r="F1005"/>
  <c r="F1003"/>
  <c r="F1002" s="1"/>
  <c r="F1001"/>
  <c r="F1000" s="1"/>
  <c r="F972"/>
  <c r="F971" s="1"/>
  <c r="F965"/>
  <c r="F964" s="1"/>
  <c r="F963" s="1"/>
  <c r="F959"/>
  <c r="F958" s="1"/>
  <c r="F957"/>
  <c r="F956" s="1"/>
  <c r="F950"/>
  <c r="F947"/>
  <c r="F946" s="1"/>
  <c r="F945"/>
  <c r="F944" s="1"/>
  <c r="F943"/>
  <c r="F942"/>
  <c r="F940"/>
  <c r="F939"/>
  <c r="F934"/>
  <c r="F933"/>
  <c r="F930"/>
  <c r="F929" s="1"/>
  <c r="F928" s="1"/>
  <c r="F927" s="1"/>
  <c r="F926"/>
  <c r="F925"/>
  <c r="F922"/>
  <c r="F921" s="1"/>
  <c r="F920"/>
  <c r="F919" s="1"/>
  <c r="F918"/>
  <c r="F917"/>
  <c r="F904"/>
  <c r="F903" s="1"/>
  <c r="F902" s="1"/>
  <c r="F901" s="1"/>
  <c r="F896"/>
  <c r="F894"/>
  <c r="F887"/>
  <c r="F886"/>
  <c r="F881"/>
  <c r="F880" s="1"/>
  <c r="F879"/>
  <c r="F878" s="1"/>
  <c r="F877"/>
  <c r="F876" s="1"/>
  <c r="F874"/>
  <c r="F873" s="1"/>
  <c r="F872" s="1"/>
  <c r="F861"/>
  <c r="F860" s="1"/>
  <c r="F859" s="1"/>
  <c r="F858"/>
  <c r="F857" s="1"/>
  <c r="F855" s="1"/>
  <c r="F779"/>
  <c r="F778"/>
  <c r="F776"/>
  <c r="F775" s="1"/>
  <c r="F774"/>
  <c r="F773"/>
  <c r="F771"/>
  <c r="F770"/>
  <c r="F766"/>
  <c r="F764"/>
  <c r="F752"/>
  <c r="F750" s="1"/>
  <c r="F744"/>
  <c r="F724"/>
  <c r="F723"/>
  <c r="F722"/>
  <c r="F721"/>
  <c r="F720"/>
  <c r="F715"/>
  <c r="F703"/>
  <c r="F701" s="1"/>
  <c r="F694"/>
  <c r="F693" s="1"/>
  <c r="F688" s="1"/>
  <c r="F687"/>
  <c r="F683"/>
  <c r="F684"/>
  <c r="F682"/>
  <c r="F680"/>
  <c r="F678"/>
  <c r="F675"/>
  <c r="F676"/>
  <c r="F674"/>
  <c r="F671"/>
  <c r="F670"/>
  <c r="F668"/>
  <c r="F667"/>
  <c r="F664"/>
  <c r="F661"/>
  <c r="F660"/>
  <c r="F650"/>
  <c r="F649" s="1"/>
  <c r="F646"/>
  <c r="F645" s="1"/>
  <c r="F644"/>
  <c r="F643" s="1"/>
  <c r="F642"/>
  <c r="F641" s="1"/>
  <c r="F594"/>
  <c r="F593" s="1"/>
  <c r="F584"/>
  <c r="F580"/>
  <c r="F578"/>
  <c r="F574"/>
  <c r="F571"/>
  <c r="F570" s="1"/>
  <c r="F561"/>
  <c r="F516"/>
  <c r="F517"/>
  <c r="F515"/>
  <c r="F507"/>
  <c r="F506"/>
  <c r="F500"/>
  <c r="F499" s="1"/>
  <c r="F496" s="1"/>
  <c r="F492"/>
  <c r="F491"/>
  <c r="F490" s="1"/>
  <c r="F480"/>
  <c r="F479" s="1"/>
  <c r="F478"/>
  <c r="F477" s="1"/>
  <c r="F457"/>
  <c r="F456" s="1"/>
  <c r="F455"/>
  <c r="F454" s="1"/>
  <c r="F433"/>
  <c r="F432" s="1"/>
  <c r="F431" s="1"/>
  <c r="F430" s="1"/>
  <c r="F428"/>
  <c r="F429"/>
  <c r="F427"/>
  <c r="F423"/>
  <c r="F422" s="1"/>
  <c r="F421" s="1"/>
  <c r="F420" s="1"/>
  <c r="F418"/>
  <c r="F419"/>
  <c r="F417"/>
  <c r="F411"/>
  <c r="F410" s="1"/>
  <c r="F409" s="1"/>
  <c r="F406"/>
  <c r="F405" s="1"/>
  <c r="F404" s="1"/>
  <c r="F403" s="1"/>
  <c r="F379"/>
  <c r="F378" s="1"/>
  <c r="F377"/>
  <c r="F376" s="1"/>
  <c r="F353"/>
  <c r="F352" s="1"/>
  <c r="F344"/>
  <c r="F337"/>
  <c r="F325"/>
  <c r="F328"/>
  <c r="F324"/>
  <c r="F317"/>
  <c r="F316" s="1"/>
  <c r="F303"/>
  <c r="F305"/>
  <c r="F302"/>
  <c r="F299"/>
  <c r="F297"/>
  <c r="F296"/>
  <c r="F283"/>
  <c r="F282"/>
  <c r="F275"/>
  <c r="F273" s="1"/>
  <c r="F272" s="1"/>
  <c r="F212"/>
  <c r="F209"/>
  <c r="F208" s="1"/>
  <c r="F207" s="1"/>
  <c r="F206" s="1"/>
  <c r="F203"/>
  <c r="F205"/>
  <c r="F202"/>
  <c r="F200"/>
  <c r="F199" s="1"/>
  <c r="F197"/>
  <c r="F185"/>
  <c r="F184" s="1"/>
  <c r="F183"/>
  <c r="F181" s="1"/>
  <c r="F176"/>
  <c r="F174" s="1"/>
  <c r="F168"/>
  <c r="F167" s="1"/>
  <c r="F154"/>
  <c r="F155"/>
  <c r="F152"/>
  <c r="F150"/>
  <c r="F149" s="1"/>
  <c r="F148"/>
  <c r="F147"/>
  <c r="F144"/>
  <c r="F141"/>
  <c r="F140" s="1"/>
  <c r="F134"/>
  <c r="F133"/>
  <c r="F124"/>
  <c r="F123" s="1"/>
  <c r="F122" s="1"/>
  <c r="F118"/>
  <c r="F117" s="1"/>
  <c r="F116" s="1"/>
  <c r="F109"/>
  <c r="F110"/>
  <c r="F111"/>
  <c r="F108"/>
  <c r="F104"/>
  <c r="F103" s="1"/>
  <c r="F101"/>
  <c r="F100"/>
  <c r="F94"/>
  <c r="F93"/>
  <c r="F91"/>
  <c r="F90"/>
  <c r="F84"/>
  <c r="F83"/>
  <c r="F81"/>
  <c r="F80"/>
  <c r="F78"/>
  <c r="F77"/>
  <c r="F73"/>
  <c r="F71"/>
  <c r="F70"/>
  <c r="F68"/>
  <c r="F67"/>
  <c r="F65"/>
  <c r="F64"/>
  <c r="F62"/>
  <c r="F61"/>
  <c r="F59"/>
  <c r="F58"/>
  <c r="F56"/>
  <c r="F55"/>
  <c r="F53"/>
  <c r="F52"/>
  <c r="F49"/>
  <c r="F48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218" i="1"/>
  <c r="G1217" s="1"/>
  <c r="G1216" s="1"/>
  <c r="G1208"/>
  <c r="G1207" s="1"/>
  <c r="G1206" s="1"/>
  <c r="G1212"/>
  <c r="G1211" s="1"/>
  <c r="G1210" s="1"/>
  <c r="F761" i="2"/>
  <c r="G1179" i="1"/>
  <c r="G1176"/>
  <c r="G1175" s="1"/>
  <c r="F686" i="2"/>
  <c r="G1169" i="1"/>
  <c r="F716" i="2"/>
  <c r="F712"/>
  <c r="F711" s="1"/>
  <c r="F710" s="1"/>
  <c r="G1123" i="1"/>
  <c r="G1122" s="1"/>
  <c r="G1119"/>
  <c r="G1094"/>
  <c r="G1093" s="1"/>
  <c r="G1091"/>
  <c r="G1090" s="1"/>
  <c r="G1066"/>
  <c r="G1061" s="1"/>
  <c r="G1057"/>
  <c r="G1050"/>
  <c r="F663" i="2"/>
  <c r="F648"/>
  <c r="F647" s="1"/>
  <c r="G1039" i="1"/>
  <c r="G989"/>
  <c r="G986" s="1"/>
  <c r="G985" s="1"/>
  <c r="G928"/>
  <c r="G927" s="1"/>
  <c r="G938"/>
  <c r="G1195"/>
  <c r="G1266"/>
  <c r="G1269"/>
  <c r="G1268" s="1"/>
  <c r="G1261"/>
  <c r="G919"/>
  <c r="G917"/>
  <c r="G914"/>
  <c r="G911"/>
  <c r="G751"/>
  <c r="G750" s="1"/>
  <c r="G117"/>
  <c r="G116" s="1"/>
  <c r="G76"/>
  <c r="G75" s="1"/>
  <c r="G109"/>
  <c r="G108" s="1"/>
  <c r="G278"/>
  <c r="G276"/>
  <c r="F367" i="2"/>
  <c r="F997"/>
  <c r="F996" s="1"/>
  <c r="G523" i="1"/>
  <c r="G522" s="1"/>
  <c r="G521" s="1"/>
  <c r="G514" s="1"/>
  <c r="G1408"/>
  <c r="G1407" s="1"/>
  <c r="G1400"/>
  <c r="G1368"/>
  <c r="G1367" s="1"/>
  <c r="G1366" s="1"/>
  <c r="G1365" s="1"/>
  <c r="G1356"/>
  <c r="G1354"/>
  <c r="G1349"/>
  <c r="G1348" s="1"/>
  <c r="G1346"/>
  <c r="G1325"/>
  <c r="G1250"/>
  <c r="F806" i="2"/>
  <c r="F805" s="1"/>
  <c r="F803"/>
  <c r="F802" s="1"/>
  <c r="G852" i="1"/>
  <c r="G851" s="1"/>
  <c r="G849"/>
  <c r="G848" s="1"/>
  <c r="F810" i="2"/>
  <c r="F809" s="1"/>
  <c r="F808" s="1"/>
  <c r="G834" i="1"/>
  <c r="G833" s="1"/>
  <c r="G831"/>
  <c r="G830" s="1"/>
  <c r="G798"/>
  <c r="G796"/>
  <c r="G794"/>
  <c r="G731"/>
  <c r="G730" s="1"/>
  <c r="G287"/>
  <c r="G286" s="1"/>
  <c r="G454"/>
  <c r="G453" s="1"/>
  <c r="G954"/>
  <c r="F17" i="2"/>
  <c r="G756" i="1"/>
  <c r="G755" s="1"/>
  <c r="G754" s="1"/>
  <c r="G644"/>
  <c r="G643" s="1"/>
  <c r="G642" s="1"/>
  <c r="G1415"/>
  <c r="G1414" s="1"/>
  <c r="G1413" s="1"/>
  <c r="G1412" s="1"/>
  <c r="G1327"/>
  <c r="G182"/>
  <c r="G331"/>
  <c r="G21"/>
  <c r="G441"/>
  <c r="G629"/>
  <c r="G628" s="1"/>
  <c r="G627" s="1"/>
  <c r="G439"/>
  <c r="G438" s="1"/>
  <c r="F114" i="2"/>
  <c r="F113" s="1"/>
  <c r="F1026"/>
  <c r="G250" i="1"/>
  <c r="G249" s="1"/>
  <c r="G145"/>
  <c r="G144" s="1"/>
  <c r="G1374"/>
  <c r="G1373" s="1"/>
  <c r="G699"/>
  <c r="F977" i="2"/>
  <c r="F974" s="1"/>
  <c r="G1235" i="1"/>
  <c r="G1233" s="1"/>
  <c r="G1232" s="1"/>
  <c r="G1231" s="1"/>
  <c r="G818"/>
  <c r="G817" s="1"/>
  <c r="G816" s="1"/>
  <c r="G815" s="1"/>
  <c r="G814" s="1"/>
  <c r="G813" s="1"/>
  <c r="G539"/>
  <c r="G538" s="1"/>
  <c r="G537" s="1"/>
  <c r="G460"/>
  <c r="G459" s="1"/>
  <c r="G458" s="1"/>
  <c r="G811"/>
  <c r="G810" s="1"/>
  <c r="G809" s="1"/>
  <c r="G808" s="1"/>
  <c r="G807" s="1"/>
  <c r="F15" i="2"/>
  <c r="G566" i="1"/>
  <c r="G565" s="1"/>
  <c r="G564" s="1"/>
  <c r="D16" i="3" s="1"/>
  <c r="G317" i="1"/>
  <c r="F961" i="2"/>
  <c r="F960" s="1"/>
  <c r="G129" i="1"/>
  <c r="G128" s="1"/>
  <c r="G26"/>
  <c r="G313"/>
  <c r="G727"/>
  <c r="G726" s="1"/>
  <c r="G725" s="1"/>
  <c r="G724" s="1"/>
  <c r="F95" i="2"/>
  <c r="G688" i="1"/>
  <c r="F485" i="2"/>
  <c r="F483"/>
  <c r="G17" i="1"/>
  <c r="G12" s="1"/>
  <c r="G11" s="1"/>
  <c r="G714"/>
  <c r="G713" s="1"/>
  <c r="G1382"/>
  <c r="G1381" s="1"/>
  <c r="G1380" s="1"/>
  <c r="G1378"/>
  <c r="G1377" s="1"/>
  <c r="G1376" s="1"/>
  <c r="G736"/>
  <c r="F334" i="2"/>
  <c r="G717" i="1"/>
  <c r="G716" s="1"/>
  <c r="G779"/>
  <c r="G778" s="1"/>
  <c r="G776"/>
  <c r="G775" s="1"/>
  <c r="G769" s="1"/>
  <c r="G763"/>
  <c r="G762" s="1"/>
  <c r="G747"/>
  <c r="G741"/>
  <c r="G744"/>
  <c r="G679"/>
  <c r="G676"/>
  <c r="G673"/>
  <c r="G670"/>
  <c r="G685"/>
  <c r="G682"/>
  <c r="G667"/>
  <c r="G664"/>
  <c r="G661"/>
  <c r="G658"/>
  <c r="G655"/>
  <c r="G652"/>
  <c r="G649"/>
  <c r="G449"/>
  <c r="G535"/>
  <c r="G533"/>
  <c r="G124"/>
  <c r="G83"/>
  <c r="G64"/>
  <c r="G63" s="1"/>
  <c r="G579"/>
  <c r="G578" s="1"/>
  <c r="G46"/>
  <c r="G950"/>
  <c r="G967"/>
  <c r="G965"/>
  <c r="G963"/>
  <c r="G940"/>
  <c r="G959"/>
  <c r="G957"/>
  <c r="G1302"/>
  <c r="G1309"/>
  <c r="G180"/>
  <c r="G179" s="1"/>
  <c r="G269"/>
  <c r="G268" s="1"/>
  <c r="G267" s="1"/>
  <c r="G153"/>
  <c r="G152" s="1"/>
  <c r="G545"/>
  <c r="G544" s="1"/>
  <c r="G468"/>
  <c r="G353"/>
  <c r="G321"/>
  <c r="G193"/>
  <c r="G189" s="1"/>
  <c r="G301"/>
  <c r="G259"/>
  <c r="G120"/>
  <c r="G113"/>
  <c r="G112" s="1"/>
  <c r="G87"/>
  <c r="G86" s="1"/>
  <c r="G85" s="1"/>
  <c r="D13" i="3" s="1"/>
  <c r="G80" i="1"/>
  <c r="G575"/>
  <c r="G573"/>
  <c r="G570"/>
  <c r="F889" i="2"/>
  <c r="F888" s="1"/>
  <c r="G1321" i="1"/>
  <c r="G1315"/>
  <c r="G49"/>
  <c r="G24"/>
  <c r="G791"/>
  <c r="G722"/>
  <c r="G721" s="1"/>
  <c r="G720" s="1"/>
  <c r="G709"/>
  <c r="G708" s="1"/>
  <c r="G707" s="1"/>
  <c r="G704"/>
  <c r="G703" s="1"/>
  <c r="G697"/>
  <c r="G695"/>
  <c r="G637"/>
  <c r="G636" s="1"/>
  <c r="G635" s="1"/>
  <c r="G623"/>
  <c r="G622" s="1"/>
  <c r="G621" s="1"/>
  <c r="G620" s="1"/>
  <c r="G619" s="1"/>
  <c r="G103"/>
  <c r="G51"/>
  <c r="G126"/>
  <c r="G39"/>
  <c r="G447"/>
  <c r="G446" s="1"/>
  <c r="G42"/>
  <c r="G155"/>
  <c r="G68"/>
  <c r="G67" s="1"/>
  <c r="G561"/>
  <c r="G58"/>
  <c r="G57" s="1"/>
  <c r="G170"/>
  <c r="G169" s="1"/>
  <c r="G168" s="1"/>
  <c r="G253"/>
  <c r="G252" s="1"/>
  <c r="G1041"/>
  <c r="G123" l="1"/>
  <c r="F92" i="2"/>
  <c r="F893"/>
  <c r="F892" s="1"/>
  <c r="F891" s="1"/>
  <c r="F780"/>
  <c r="G1324" i="1"/>
  <c r="F453" i="2"/>
  <c r="F719"/>
  <c r="F718" s="1"/>
  <c r="F579"/>
  <c r="G467" i="1"/>
  <c r="G466" s="1"/>
  <c r="F760" i="2"/>
  <c r="F759" s="1"/>
  <c r="G1399" i="1"/>
  <c r="F281" i="2"/>
  <c r="F180"/>
  <c r="F177" s="1"/>
  <c r="G1089" i="1"/>
  <c r="G1088" s="1"/>
  <c r="G1087" s="1"/>
  <c r="G648"/>
  <c r="G647" s="1"/>
  <c r="G790"/>
  <c r="G783" s="1"/>
  <c r="G79"/>
  <c r="G62" s="1"/>
  <c r="D12" i="3" s="1"/>
  <c r="G729" i="1"/>
  <c r="F970" i="2"/>
  <c r="G1115" i="1"/>
  <c r="F384" i="2"/>
  <c r="F380" s="1"/>
  <c r="G806" i="1"/>
  <c r="F351" i="2"/>
  <c r="F482"/>
  <c r="F662"/>
  <c r="F211"/>
  <c r="F210" s="1"/>
  <c r="F1020"/>
  <c r="G20" i="1"/>
  <c r="G19" s="1"/>
  <c r="G694"/>
  <c r="G693" s="1"/>
  <c r="G692" s="1"/>
  <c r="F875" i="2"/>
  <c r="F669"/>
  <c r="F107"/>
  <c r="F102" s="1"/>
  <c r="F25"/>
  <c r="F923"/>
  <c r="G143" i="1"/>
  <c r="D19" i="3" s="1"/>
  <c r="G248" i="1"/>
  <c r="G1308"/>
  <c r="G1314"/>
  <c r="G1313" s="1"/>
  <c r="G1301"/>
  <c r="G1345"/>
  <c r="G1265"/>
  <c r="G1320"/>
  <c r="G1319" s="1"/>
  <c r="G1249"/>
  <c r="G1248" s="1"/>
  <c r="G1260"/>
  <c r="F112" i="2"/>
  <c r="F13"/>
  <c r="F20"/>
  <c r="F10"/>
  <c r="G1178" i="1"/>
  <c r="F906" i="2"/>
  <c r="G910" i="1"/>
  <c r="G569"/>
  <c r="G568" s="1"/>
  <c r="G560"/>
  <c r="G559" s="1"/>
  <c r="F119" i="2"/>
  <c r="G330" i="1"/>
  <c r="G97"/>
  <c r="G56"/>
  <c r="D10" i="3" s="1"/>
  <c r="G45" i="1"/>
  <c r="G44" s="1"/>
  <c r="G38"/>
  <c r="G37" s="1"/>
  <c r="G172"/>
  <c r="G163" s="1"/>
  <c r="F560" i="2"/>
  <c r="F557" s="1"/>
  <c r="F554" s="1"/>
  <c r="F1013"/>
  <c r="F166"/>
  <c r="G107" i="1"/>
  <c r="G937"/>
  <c r="G1234"/>
  <c r="G274"/>
  <c r="G273" s="1"/>
  <c r="F14" i="2"/>
  <c r="F489"/>
  <c r="G186" i="1"/>
  <c r="G185" s="1"/>
  <c r="F714" i="2"/>
  <c r="F713" s="1"/>
  <c r="G1372" i="1"/>
  <c r="F685" i="2"/>
  <c r="F1004"/>
  <c r="G712" i="1"/>
  <c r="F89" i="2"/>
  <c r="F146"/>
  <c r="G1151" i="1"/>
  <c r="F941" i="2"/>
  <c r="F132"/>
  <c r="F131" s="1"/>
  <c r="F82"/>
  <c r="G258" i="1"/>
  <c r="G255" s="1"/>
  <c r="G1149"/>
  <c r="G1148" s="1"/>
  <c r="F66" i="2"/>
  <c r="F323"/>
  <c r="F426"/>
  <c r="F425" s="1"/>
  <c r="F424" s="1"/>
  <c r="F47"/>
  <c r="F46" s="1"/>
  <c r="F51"/>
  <c r="F301"/>
  <c r="F300" s="1"/>
  <c r="F659"/>
  <c r="F955"/>
  <c r="F31"/>
  <c r="F37"/>
  <c r="F57"/>
  <c r="F63"/>
  <c r="F69"/>
  <c r="G1353" i="1"/>
  <c r="F34" i="2"/>
  <c r="F40"/>
  <c r="F79"/>
  <c r="F54"/>
  <c r="F60"/>
  <c r="F1008"/>
  <c r="F416"/>
  <c r="F415" s="1"/>
  <c r="F408" s="1"/>
  <c r="F196"/>
  <c r="F173"/>
  <c r="F72"/>
  <c r="F76"/>
  <c r="F99"/>
  <c r="F98" s="1"/>
  <c r="F151"/>
  <c r="F201"/>
  <c r="F375"/>
  <c r="F357" s="1"/>
  <c r="F514"/>
  <c r="F513" s="1"/>
  <c r="F573"/>
  <c r="F681"/>
  <c r="F700"/>
  <c r="F885"/>
  <c r="F884" s="1"/>
  <c r="G945" i="1"/>
  <c r="F476" i="2"/>
  <c r="G1038" i="1"/>
  <c r="G1047"/>
  <c r="G634"/>
  <c r="G626" s="1"/>
  <c r="G735"/>
  <c r="G734" s="1"/>
  <c r="G733" s="1"/>
  <c r="G1205"/>
  <c r="F294" i="2"/>
  <c r="F932"/>
  <c r="F931" s="1"/>
  <c r="F769"/>
  <c r="F938"/>
  <c r="F336"/>
  <c r="F333" s="1"/>
  <c r="F85"/>
  <c r="F666"/>
  <c r="F673"/>
  <c r="F640"/>
  <c r="G532" i="1"/>
  <c r="G531" s="1"/>
  <c r="G526" s="1"/>
  <c r="G525" s="1"/>
  <c r="G837"/>
  <c r="G836" s="1"/>
  <c r="G588"/>
  <c r="G587" s="1"/>
  <c r="G586" s="1"/>
  <c r="G585" s="1"/>
  <c r="G1172"/>
  <c r="G1168" s="1"/>
  <c r="G1158" s="1"/>
  <c r="F772" i="2"/>
  <c r="F777"/>
  <c r="G761" i="1"/>
  <c r="F743" i="2"/>
  <c r="F742" s="1"/>
  <c r="G151" i="1"/>
  <c r="G150" s="1"/>
  <c r="G149" s="1"/>
  <c r="G1138"/>
  <c r="F142" i="2"/>
  <c r="G962" i="1"/>
  <c r="G961" s="1"/>
  <c r="G320"/>
  <c r="F505" i="2"/>
  <c r="F916"/>
  <c r="D45" i="3"/>
  <c r="D32"/>
  <c r="G437" i="1"/>
  <c r="G433" s="1"/>
  <c r="F679" i="2"/>
  <c r="F677" s="1"/>
  <c r="G1053" i="1"/>
  <c r="F1036" i="2"/>
  <c r="G1226" i="1"/>
  <c r="G1222" s="1"/>
  <c r="G1221" s="1"/>
  <c r="G855"/>
  <c r="G854" s="1"/>
  <c r="G844" s="1"/>
  <c r="F867" i="2"/>
  <c r="F566" l="1"/>
  <c r="G1341" i="1"/>
  <c r="G1323" s="1"/>
  <c r="F139" i="2"/>
  <c r="F472"/>
  <c r="F452" s="1"/>
  <c r="G1371" i="1"/>
  <c r="G1256"/>
  <c r="G162"/>
  <c r="D21" i="3" s="1"/>
  <c r="F866" i="2"/>
  <c r="F865" s="1"/>
  <c r="F839" s="1"/>
  <c r="F24"/>
  <c r="G926" i="1"/>
  <c r="G925" s="1"/>
  <c r="G760"/>
  <c r="D49" i="3" s="1"/>
  <c r="F504" i="2"/>
  <c r="F995"/>
  <c r="F915"/>
  <c r="F50"/>
  <c r="G247" i="1"/>
  <c r="G93"/>
  <c r="G55" s="1"/>
  <c r="F315" i="2"/>
  <c r="F935"/>
  <c r="G1220" i="1"/>
  <c r="G1215" s="1"/>
  <c r="G1300"/>
  <c r="G1157"/>
  <c r="G1156" s="1"/>
  <c r="G551"/>
  <c r="G909"/>
  <c r="G908" s="1"/>
  <c r="D54" i="3" s="1"/>
  <c r="G839" i="1"/>
  <c r="G823" s="1"/>
  <c r="F741" i="2"/>
  <c r="G312" i="1"/>
  <c r="D28" i="3" s="1"/>
  <c r="D30"/>
  <c r="F276" i="2"/>
  <c r="F271" s="1"/>
  <c r="G558" i="1"/>
  <c r="G557" s="1"/>
  <c r="F768" i="2"/>
  <c r="D24" i="3"/>
  <c r="F332" i="2"/>
  <c r="G465" i="1"/>
  <c r="D33" i="3" s="1"/>
  <c r="D52"/>
  <c r="D23"/>
  <c r="G1137" i="1"/>
  <c r="G1046"/>
  <c r="G992" s="1"/>
  <c r="D53" i="3"/>
  <c r="D46"/>
  <c r="F699" i="2"/>
  <c r="G691" i="1"/>
  <c r="G646" s="1"/>
  <c r="D47" i="3" s="1"/>
  <c r="D14"/>
  <c r="F293" i="2"/>
  <c r="G1370" i="1"/>
  <c r="D43" i="3" s="1"/>
  <c r="F195" i="2"/>
  <c r="F194" s="1"/>
  <c r="F871"/>
  <c r="F870" s="1"/>
  <c r="F658"/>
  <c r="G10" i="1"/>
  <c r="D11" i="3"/>
  <c r="D27"/>
  <c r="F565" i="2" l="1"/>
  <c r="F564" s="1"/>
  <c r="G142" i="1"/>
  <c r="G1299"/>
  <c r="G1285" s="1"/>
  <c r="F767" i="2"/>
  <c r="G1247" i="1"/>
  <c r="G1246" s="1"/>
  <c r="G1245" s="1"/>
  <c r="G9"/>
  <c r="D40" i="3"/>
  <c r="G543" i="1"/>
  <c r="G542" s="1"/>
  <c r="G991"/>
  <c r="G822"/>
  <c r="D48" i="3"/>
  <c r="G1204" i="1"/>
  <c r="G1125"/>
  <c r="G1114" s="1"/>
  <c r="D39" i="3" s="1"/>
  <c r="G924" i="1"/>
  <c r="D35" i="3" s="1"/>
  <c r="F407" i="2"/>
  <c r="G184" i="1"/>
  <c r="D20" i="3"/>
  <c r="D18" s="1"/>
  <c r="D31"/>
  <c r="G457" i="1"/>
  <c r="D25" i="3"/>
  <c r="D22" s="1"/>
  <c r="D17"/>
  <c r="D9" s="1"/>
  <c r="G618" i="1"/>
  <c r="G595" s="1"/>
  <c r="G36"/>
  <c r="G35" s="1"/>
  <c r="F23" i="2"/>
  <c r="D29" i="3"/>
  <c r="D26" s="1"/>
  <c r="G300" i="1"/>
  <c r="F869" i="2"/>
  <c r="G821" i="1" l="1"/>
  <c r="G820" s="1"/>
  <c r="G805" s="1"/>
  <c r="G54"/>
  <c r="G1284"/>
  <c r="G1244" s="1"/>
  <c r="D42" i="3"/>
  <c r="D41" s="1"/>
  <c r="F1048" i="2"/>
  <c r="G984" i="1"/>
  <c r="D36" i="3" s="1"/>
  <c r="D37"/>
  <c r="D44"/>
  <c r="D51" l="1"/>
  <c r="D50" s="1"/>
  <c r="G923" i="1"/>
  <c r="G922" s="1"/>
  <c r="D34" i="3"/>
  <c r="D58" l="1"/>
  <c r="G1420" i="1"/>
  <c r="G1432" l="1"/>
  <c r="G1433" s="1"/>
  <c r="G1423"/>
  <c r="D60" i="3"/>
  <c r="D61" s="1"/>
  <c r="F1050" i="2"/>
  <c r="F1052" s="1"/>
</calcChain>
</file>

<file path=xl/sharedStrings.xml><?xml version="1.0" encoding="utf-8"?>
<sst xmlns="http://schemas.openxmlformats.org/spreadsheetml/2006/main" count="9652" uniqueCount="1034">
  <si>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</si>
  <si>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</si>
  <si>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</si>
  <si>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</si>
  <si>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</si>
  <si>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</si>
  <si>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</si>
  <si>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</si>
  <si>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</si>
  <si>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</si>
  <si>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</si>
  <si>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</si>
  <si>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</si>
  <si>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</si>
  <si>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</si>
  <si>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</si>
  <si>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</si>
  <si>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</si>
  <si>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</si>
  <si>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</si>
  <si>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</si>
  <si>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</si>
  <si>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</si>
  <si>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</si>
  <si>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</si>
  <si>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</si>
  <si>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</si>
  <si>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</si>
  <si>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</si>
  <si>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</si>
  <si>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</si>
  <si>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</si>
  <si>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</si>
  <si>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</si>
  <si>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</si>
  <si>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</si>
  <si>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</si>
  <si>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</si>
  <si>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</si>
  <si>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</si>
  <si>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</si>
  <si>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</si>
  <si>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</si>
  <si>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</si>
  <si>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</si>
  <si>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</si>
  <si>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</si>
  <si>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</si>
  <si>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</si>
  <si>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</si>
  <si>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</si>
  <si>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</si>
  <si>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</si>
  <si>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</si>
  <si>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</si>
  <si>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</si>
  <si>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</si>
  <si>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</si>
  <si>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</si>
  <si>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</si>
  <si>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</si>
  <si>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</si>
  <si>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</si>
  <si>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</si>
  <si>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</si>
  <si>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</si>
  <si>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</si>
  <si>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</si>
  <si>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</si>
  <si>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</si>
  <si>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</si>
  <si>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</si>
  <si>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</si>
  <si>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</si>
  <si>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</si>
  <si>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</si>
  <si>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</si>
  <si>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</si>
  <si>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</si>
  <si>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</si>
  <si>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</si>
  <si>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</si>
  <si>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</si>
  <si>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</si>
  <si>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</si>
  <si>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</si>
  <si>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</si>
  <si>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</si>
  <si>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</si>
  <si>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</si>
  <si>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</si>
  <si>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</si>
  <si>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</si>
  <si>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</si>
  <si>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</si>
  <si>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</si>
  <si>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</si>
  <si>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</si>
  <si>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</si>
  <si>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</si>
  <si>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</si>
  <si>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</si>
  <si>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</si>
  <si>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</si>
  <si>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</si>
  <si>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</si>
  <si>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</si>
  <si>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</si>
  <si>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</si>
  <si>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</si>
  <si>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</si>
  <si>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</si>
  <si>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</si>
  <si>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</si>
  <si>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</si>
  <si>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</si>
  <si>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</si>
  <si>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</si>
  <si>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</si>
  <si>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</si>
  <si>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</si>
  <si>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</si>
  <si>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</si>
  <si>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</si>
  <si>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</si>
  <si>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</si>
  <si>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</si>
  <si>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</si>
  <si>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</si>
  <si>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</si>
  <si>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</si>
  <si>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</si>
  <si>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</si>
  <si>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</si>
  <si>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</si>
  <si>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</si>
  <si>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</si>
  <si>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</si>
  <si>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</si>
  <si>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</si>
  <si>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</si>
  <si>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</si>
  <si>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</si>
  <si>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</si>
  <si>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</si>
  <si>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</si>
  <si>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</si>
  <si>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</si>
  <si>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</si>
  <si>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</si>
  <si>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</si>
  <si>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</si>
  <si>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</si>
  <si>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</si>
  <si>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</si>
  <si>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</si>
  <si>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</si>
  <si>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</si>
  <si>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</si>
  <si>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</si>
  <si>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</si>
  <si>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</si>
  <si>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</si>
  <si>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</si>
  <si>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</si>
  <si>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</si>
  <si>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</si>
  <si>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</si>
  <si>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</si>
  <si>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</si>
  <si>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</si>
  <si>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</si>
  <si>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</si>
  <si>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</si>
  <si>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</si>
  <si>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</si>
  <si>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</si>
  <si>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</si>
  <si>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</si>
  <si>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</si>
  <si>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</si>
  <si>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</si>
  <si>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</si>
  <si>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</si>
  <si>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</si>
  <si>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</si>
  <si>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</si>
  <si>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</si>
  <si>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</si>
  <si>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</si>
  <si>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</si>
  <si>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</si>
  <si>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</si>
  <si>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</si>
  <si>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</si>
  <si>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</si>
  <si>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</si>
  <si>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</si>
  <si>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</si>
  <si>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</si>
  <si>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</si>
  <si>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</si>
  <si>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</si>
  <si>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</si>
  <si>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</si>
  <si>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</si>
  <si>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</si>
  <si>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</si>
  <si>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</si>
  <si>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</si>
  <si>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</si>
  <si>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</si>
  <si>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</si>
  <si>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</si>
  <si>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</si>
  <si>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</si>
  <si>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</si>
  <si>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</si>
  <si>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</si>
  <si>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</si>
  <si>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</si>
  <si>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</si>
  <si>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</si>
  <si>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</si>
  <si>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</si>
  <si>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</si>
  <si>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</si>
  <si>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</si>
  <si>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</si>
  <si>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</si>
  <si>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</si>
  <si>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</si>
  <si>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</si>
  <si>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</si>
  <si>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</si>
  <si>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</si>
  <si>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</si>
  <si>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</si>
  <si>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</si>
  <si>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</si>
  <si>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</si>
  <si>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</si>
  <si>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</si>
  <si>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</si>
  <si>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</si>
  <si>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</si>
  <si>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</si>
  <si>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</si>
  <si>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</si>
  <si>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</si>
  <si>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</si>
  <si>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</si>
  <si>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</si>
  <si>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</si>
  <si>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</si>
  <si>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</si>
  <si>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</si>
  <si>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</si>
  <si>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</si>
  <si>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</si>
  <si>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</si>
  <si>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</si>
  <si>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</si>
  <si>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</si>
  <si>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</si>
  <si>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</si>
  <si>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</si>
  <si>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</si>
  <si>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</si>
  <si>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</si>
  <si>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</si>
  <si>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</si>
  <si>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</si>
  <si>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</si>
  <si>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</si>
  <si>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</si>
  <si>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</si>
  <si>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</si>
  <si>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</si>
  <si>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</si>
  <si>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</si>
  <si>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</si>
  <si>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</si>
  <si>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</si>
  <si>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</si>
  <si>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</si>
  <si>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</si>
  <si>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</si>
  <si>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</si>
  <si>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</si>
  <si>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</si>
  <si>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</si>
  <si>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</si>
  <si>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</si>
  <si>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</si>
  <si>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</si>
  <si>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</si>
  <si>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</si>
  <si>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</si>
  <si>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</si>
  <si>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</si>
  <si>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</si>
  <si>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</si>
  <si>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</si>
  <si>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</si>
  <si>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</si>
  <si>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</si>
  <si>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</si>
  <si>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</si>
  <si>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</si>
  <si>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</si>
  <si>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</si>
  <si>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</si>
  <si>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</si>
  <si>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</si>
  <si>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</si>
  <si>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</si>
  <si>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</si>
  <si>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</si>
  <si>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</si>
  <si>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</si>
  <si>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</si>
  <si>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</si>
  <si>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</si>
  <si>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</si>
  <si>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</si>
  <si>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</si>
  <si>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</si>
  <si>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</si>
  <si>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</si>
  <si>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</si>
  <si>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</si>
  <si>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</si>
  <si>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</si>
  <si>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</si>
  <si>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</si>
  <si>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</si>
  <si>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</si>
  <si>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</si>
  <si>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</si>
  <si>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</si>
  <si>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</si>
  <si>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</si>
  <si>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</si>
  <si>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</si>
  <si>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</si>
  <si>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</si>
  <si>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</si>
  <si>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</si>
  <si>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</si>
  <si>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</si>
  <si>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</si>
  <si>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</si>
  <si>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</si>
  <si>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</si>
  <si>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</si>
  <si>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</si>
  <si>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</si>
  <si>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</si>
  <si>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</si>
  <si>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</si>
  <si>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</si>
  <si>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</si>
  <si>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</si>
  <si>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</si>
  <si>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</si>
  <si>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</si>
  <si>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</si>
  <si>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</si>
  <si>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</si>
  <si>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</si>
  <si>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</si>
  <si>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</si>
  <si>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</si>
  <si>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</si>
  <si>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</si>
  <si>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</si>
  <si>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</si>
  <si>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</si>
  <si>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</si>
  <si>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</si>
  <si>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</si>
  <si>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</si>
  <si>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</si>
  <si>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</si>
  <si>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</si>
  <si>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</si>
  <si>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</si>
  <si>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</si>
  <si>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</si>
  <si>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</si>
  <si>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</si>
  <si>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</si>
  <si>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</si>
  <si>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</si>
  <si>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</si>
  <si>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</si>
  <si>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</si>
  <si>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</si>
  <si>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</si>
  <si>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</si>
  <si>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</si>
  <si>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</si>
  <si>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</si>
  <si>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</si>
  <si>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</si>
  <si>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</si>
  <si>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</si>
  <si>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</si>
  <si>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</si>
  <si>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</si>
  <si>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</si>
  <si>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</si>
  <si>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</si>
  <si>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</si>
  <si>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</si>
  <si>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</si>
  <si>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</si>
  <si>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</si>
  <si>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</si>
  <si>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</si>
  <si>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</si>
  <si>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</si>
  <si>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</si>
  <si>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</si>
  <si>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</si>
  <si>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</si>
  <si>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</si>
  <si>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</si>
  <si>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</si>
  <si>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</si>
  <si>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</si>
  <si>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</si>
  <si>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</si>
  <si>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</si>
  <si>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</si>
  <si>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</si>
  <si>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</si>
  <si>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</si>
  <si>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</si>
  <si>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</si>
  <si>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</si>
  <si>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</si>
  <si>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</si>
  <si>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</si>
  <si>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</si>
  <si>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</si>
  <si>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</si>
  <si>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</si>
  <si>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</si>
  <si>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</si>
  <si>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</si>
  <si>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</si>
  <si>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</si>
  <si>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</si>
  <si>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</si>
  <si>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</si>
  <si>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</si>
  <si>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</si>
  <si>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</si>
  <si>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</si>
  <si>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</si>
  <si>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</si>
  <si>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</si>
  <si>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</si>
  <si>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</si>
  <si>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</si>
  <si>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</si>
  <si>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</si>
  <si>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</si>
  <si>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</si>
  <si>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</si>
  <si>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</si>
  <si>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</si>
  <si>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</si>
  <si>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</si>
  <si>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</si>
  <si>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</si>
  <si>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</si>
  <si>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</si>
  <si>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</si>
  <si>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</si>
  <si>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</si>
  <si>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</si>
  <si>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</si>
  <si>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</si>
  <si>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</si>
  <si>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</si>
  <si>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</si>
  <si>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</si>
  <si>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</si>
  <si>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</si>
  <si>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</si>
  <si>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</si>
  <si>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</si>
  <si>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</si>
  <si>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</si>
  <si>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</si>
  <si>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</si>
  <si>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</si>
  <si>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</si>
  <si>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</si>
  <si>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</si>
  <si>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</si>
  <si>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</si>
  <si>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</si>
  <si>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</si>
  <si>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</si>
  <si>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</si>
  <si>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</si>
  <si>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</si>
  <si>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</si>
  <si>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</si>
  <si>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</si>
  <si>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</si>
  <si>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</si>
  <si>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</si>
  <si>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</si>
  <si>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</si>
  <si>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</si>
  <si>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</si>
  <si>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</si>
  <si>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</si>
  <si>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</si>
  <si>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</si>
  <si>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</si>
  <si>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</si>
  <si>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</si>
  <si>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</si>
  <si>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</si>
  <si>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</si>
  <si>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</si>
  <si>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</si>
  <si>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</si>
  <si>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</si>
  <si>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</si>
  <si>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</si>
  <si>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</si>
  <si>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</si>
  <si>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</si>
  <si>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</si>
  <si>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</si>
  <si>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</si>
  <si>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</si>
  <si>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</si>
  <si>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</si>
  <si>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</si>
  <si>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</si>
  <si>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</si>
  <si>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</si>
  <si>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</si>
  <si>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</si>
  <si>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</si>
  <si>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</si>
  <si>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</si>
  <si>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</si>
  <si>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</si>
  <si>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</si>
  <si>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</si>
  <si>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</si>
  <si>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</si>
  <si>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</si>
  <si>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</si>
  <si>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</si>
  <si>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</si>
  <si>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</si>
  <si>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</si>
  <si>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</si>
  <si>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</si>
  <si>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</si>
  <si>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</si>
  <si>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</si>
  <si>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</si>
  <si>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</si>
  <si>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</si>
  <si>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</si>
  <si>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</si>
  <si>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</si>
  <si>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</si>
  <si>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</si>
  <si>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</si>
  <si>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</si>
  <si>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</si>
  <si>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</si>
  <si>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</si>
  <si>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</si>
  <si>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</si>
  <si>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</si>
  <si>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</si>
  <si>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</si>
  <si>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</si>
  <si>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</si>
  <si>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</si>
  <si>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</si>
  <si>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</si>
  <si>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</si>
  <si>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</si>
  <si>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</si>
  <si>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</si>
  <si>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</si>
  <si>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</si>
  <si>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</si>
  <si>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</si>
  <si>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</si>
  <si>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</si>
  <si>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</si>
  <si>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</si>
  <si>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</si>
  <si>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</si>
  <si>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</si>
  <si>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</si>
  <si>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</si>
  <si>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</si>
  <si>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</si>
  <si>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</si>
  <si>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</si>
  <si>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</si>
  <si>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</si>
  <si>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</si>
  <si>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</si>
  <si>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</si>
  <si>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</si>
  <si>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</si>
  <si>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</si>
  <si>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</si>
  <si>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</si>
  <si>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</si>
  <si>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</si>
  <si>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</si>
  <si>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</si>
  <si>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</si>
  <si>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</si>
  <si>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</si>
  <si>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</si>
  <si>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</si>
  <si>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</si>
  <si>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</si>
  <si>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</si>
  <si>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</si>
  <si>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</si>
  <si>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</si>
  <si>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</si>
  <si>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</si>
  <si>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</si>
  <si>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</si>
  <si>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</si>
  <si>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</si>
  <si>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</si>
  <si>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</si>
  <si>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</si>
  <si>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</si>
  <si>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</si>
  <si>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</si>
  <si>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</si>
  <si>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</si>
  <si>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</si>
  <si>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</si>
  <si>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</si>
  <si>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</si>
  <si>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</si>
  <si>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</si>
  <si>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</si>
  <si>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</si>
  <si>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</si>
  <si>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</si>
  <si>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</si>
  <si>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</si>
  <si>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</si>
  <si>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</si>
  <si>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</si>
  <si>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</si>
  <si>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</si>
  <si>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</si>
  <si>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</si>
  <si>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</si>
  <si>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</si>
  <si>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</si>
  <si>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</si>
  <si>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</si>
  <si>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</si>
  <si>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</si>
  <si>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</si>
  <si>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</si>
  <si>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</si>
  <si>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</si>
  <si>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</si>
  <si>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</si>
  <si>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</si>
  <si>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</si>
  <si>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</si>
  <si>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</si>
  <si>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</si>
  <si>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</si>
  <si>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</si>
  <si>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</si>
  <si>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</si>
  <si>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</si>
  <si>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</si>
  <si>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</si>
  <si>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</si>
  <si>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</si>
  <si>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</si>
  <si>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</si>
  <si>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</si>
  <si>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</si>
  <si>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</si>
  <si>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</si>
  <si>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</si>
  <si>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</si>
  <si>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</si>
  <si>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</si>
  <si>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</si>
  <si>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</si>
  <si>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</si>
  <si>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</si>
  <si>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</si>
  <si>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</si>
  <si>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</si>
  <si>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</si>
  <si>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</si>
  <si>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</si>
  <si>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</si>
  <si>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</si>
  <si>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</si>
  <si>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</si>
  <si>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</si>
  <si>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</si>
  <si>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</si>
  <si>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</si>
  <si>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</si>
  <si>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</si>
  <si>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</si>
  <si>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</si>
  <si>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</si>
  <si>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</si>
  <si>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</si>
  <si>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</si>
  <si>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</si>
  <si>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</si>
  <si>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</si>
  <si>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</si>
  <si>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</si>
  <si>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</si>
  <si>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</si>
  <si>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</si>
  <si>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</si>
  <si>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</si>
  <si>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</si>
  <si>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</si>
  <si>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</si>
  <si>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</si>
  <si>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</si>
  <si>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</si>
  <si>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</si>
  <si>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</si>
  <si>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</si>
  <si>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</si>
  <si>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</si>
  <si>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</si>
  <si>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</si>
  <si>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</si>
  <si>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</si>
  <si>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</si>
  <si>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</si>
  <si>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</si>
  <si>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</si>
  <si>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</si>
  <si>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</si>
  <si>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</si>
  <si>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</si>
  <si>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</si>
  <si>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</si>
  <si>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</si>
  <si>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</si>
  <si>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</si>
  <si>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</si>
  <si>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</si>
  <si>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</si>
  <si>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</si>
  <si>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</si>
  <si>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</si>
  <si>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</si>
  <si>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</si>
  <si>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</si>
  <si>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</si>
  <si>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</si>
  <si>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</si>
  <si>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</si>
  <si>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</si>
  <si>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</si>
  <si>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</si>
  <si>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</si>
  <si>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</si>
  <si>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</si>
  <si>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</si>
  <si>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</si>
  <si>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</si>
  <si>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</si>
  <si>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</si>
  <si>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</si>
  <si>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</si>
  <si>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</si>
  <si>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</si>
  <si>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</si>
  <si>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</si>
  <si>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</si>
  <si>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</si>
  <si>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</si>
  <si>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</si>
  <si>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</si>
  <si>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</si>
  <si>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</si>
  <si>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</si>
  <si>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</si>
  <si>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</si>
  <si>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</si>
  <si>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</si>
  <si>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</si>
  <si>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</si>
  <si>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</si>
  <si>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</si>
  <si>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</si>
  <si>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</si>
  <si>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</si>
  <si>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</si>
  <si>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</si>
  <si>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</si>
  <si>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</si>
  <si>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</si>
  <si>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</si>
  <si>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</si>
  <si>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</si>
  <si>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</si>
  <si>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</si>
  <si>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</si>
  <si>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</si>
  <si>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</si>
  <si>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</si>
  <si>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</si>
  <si>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</si>
  <si>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</si>
  <si>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</si>
  <si>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</si>
  <si>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</si>
  <si>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</si>
  <si>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</si>
  <si>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</si>
  <si>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</si>
  <si>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</si>
  <si>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</si>
  <si>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</si>
  <si>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</si>
  <si>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</si>
  <si>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</si>
  <si>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</si>
  <si>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</si>
  <si>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</si>
  <si>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</si>
  <si>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</si>
  <si>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</si>
  <si>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</si>
  <si>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</si>
  <si>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</si>
  <si>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</si>
  <si>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</si>
  <si>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</si>
  <si>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</si>
  <si>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</si>
  <si>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</si>
  <si>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</si>
  <si>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</si>
  <si>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</si>
  <si>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</si>
  <si>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</si>
  <si>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</si>
  <si>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</si>
  <si>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</si>
  <si>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</si>
  <si>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</si>
  <si>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</si>
  <si>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</si>
  <si>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</si>
  <si>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</si>
  <si>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</si>
  <si>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</si>
  <si>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</si>
  <si>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</si>
  <si>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</si>
  <si>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</si>
  <si>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</si>
  <si>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</si>
  <si>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</si>
  <si>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</si>
  <si>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</si>
  <si>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</si>
  <si>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</si>
  <si>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</si>
  <si>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</si>
  <si>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</si>
  <si>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</si>
  <si>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</si>
  <si>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</si>
  <si>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</si>
  <si>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</si>
  <si>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</si>
  <si>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</si>
  <si>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</si>
  <si>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</si>
  <si>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</si>
  <si>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</si>
  <si>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</si>
  <si>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</si>
  <si>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</si>
  <si>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</si>
  <si>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</si>
  <si>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</si>
  <si>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</si>
  <si>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</si>
  <si>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</si>
  <si>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</si>
  <si>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</si>
  <si>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</si>
  <si>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</si>
  <si>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</si>
  <si>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</si>
  <si>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</si>
  <si>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</si>
  <si>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</si>
  <si>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</si>
  <si>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</si>
  <si>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</si>
  <si>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</si>
  <si>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</si>
  <si>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</si>
  <si>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</si>
  <si>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</si>
  <si>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</si>
  <si>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</si>
  <si>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</si>
  <si>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</si>
  <si>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</si>
  <si>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</si>
  <si>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</si>
  <si>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</si>
  <si>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</si>
  <si>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</si>
  <si>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</si>
  <si>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</si>
  <si>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</si>
  <si>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</si>
  <si>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</si>
  <si>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</si>
  <si>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</si>
  <si>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</si>
  <si>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</si>
  <si>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</si>
  <si>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</si>
  <si>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</si>
  <si>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</si>
  <si>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</si>
  <si>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</si>
  <si>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</si>
  <si>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</si>
  <si>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</si>
  <si>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</si>
  <si>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</si>
  <si>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</si>
  <si>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</si>
  <si>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</si>
  <si>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</si>
  <si>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</si>
  <si>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</si>
  <si>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</si>
  <si>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</si>
  <si>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</si>
  <si>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</si>
  <si>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</si>
  <si>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</si>
  <si>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</si>
  <si>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</si>
  <si>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</si>
  <si>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</si>
  <si>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</si>
  <si>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</si>
  <si>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</si>
  <si>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</si>
  <si>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</si>
  <si>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</si>
  <si>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</si>
  <si>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</si>
  <si>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</si>
  <si>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</si>
  <si>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</si>
  <si>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</si>
  <si>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</si>
  <si>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</si>
  <si>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</si>
  <si>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</si>
  <si>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</si>
  <si>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</si>
  <si>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</si>
  <si>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</si>
  <si>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47 1 14 00000</t>
  </si>
  <si>
    <t>47 1 14 73121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</si>
  <si>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</si>
  <si>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</si>
  <si>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Реализация мероприятий по модернизации школьных систем образования</t>
  </si>
  <si>
    <t>79 4 07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</si>
  <si>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</si>
  <si>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79 4 07 S3510</t>
  </si>
  <si>
    <t>86 0 07 90000</t>
  </si>
  <si>
    <t>64 1 G2 00000</t>
  </si>
  <si>
    <t>Государственная поддержка закупки контейнеров для раздельного накопления твердых коммунальных отходов</t>
  </si>
  <si>
    <t>64 1 G2 52690</t>
  </si>
  <si>
    <t>79 4 07 03170</t>
  </si>
  <si>
    <t>69 7 21 00000</t>
  </si>
  <si>
    <t>69 7 21 44000</t>
  </si>
  <si>
    <t>69 7 20 00000</t>
  </si>
  <si>
    <t>50 0 00 99220</t>
  </si>
  <si>
    <t>Поощрение муниципальных управленческих команд в Челябинской области</t>
  </si>
  <si>
    <t>79 4 EВ 00000</t>
  </si>
  <si>
    <t>Региональный проект "Патриотическое воспитание граждан Российской Федерации"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</si>
  <si>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</si>
  <si>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79 4 EВ 5179F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</si>
  <si>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  один из родителей которых призван на военную службу по мобилизации в Вооруженные Силы Российской Федерации</t>
  </si>
  <si>
    <t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</si>
  <si>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79 4 07 S4030</t>
  </si>
  <si>
    <t>ПРИЛОЖЕНИЕ 2</t>
  </si>
  <si>
    <t>к Решению Собрания</t>
  </si>
  <si>
    <t>от 23.12.2022 г. №1</t>
  </si>
  <si>
    <t>ПРИЛОЖЕНИЕ 3</t>
  </si>
  <si>
    <t>к Решению Собрания депутатов</t>
  </si>
  <si>
    <t>Миасского городского округа</t>
  </si>
  <si>
    <t>ПРИЛОЖЕНИЕ 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</si>
</sst>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55"/>
  <sheetViews>
    <sheetView zoomScale="90" zoomScaleNormal="90" workbookViewId="0">
      <selection activeCell="C9" sqref="C9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>
      <c r="D1" s="14"/>
      <c r="E1" s="14"/>
      <c r="G1" s="14" t="s">
        <v>1027</v>
      </c>
    </row>
    <row r="2" spans="1:8">
      <c r="D2" s="14"/>
      <c r="E2" s="14"/>
      <c r="G2" s="14" t="s">
        <v>1028</v>
      </c>
    </row>
    <row r="3" spans="1:8">
      <c r="D3" s="14"/>
      <c r="E3" s="14"/>
      <c r="G3" s="14" t="s">
        <v>0</v>
      </c>
    </row>
    <row r="4" spans="1:8">
      <c r="D4" s="14"/>
      <c r="E4" s="14"/>
      <c r="G4" s="14" t="s">
        <v>1</v>
      </c>
    </row>
    <row r="5" spans="1:8">
      <c r="C5" s="18"/>
      <c r="D5" s="1"/>
      <c r="E5" s="1"/>
      <c r="G5" s="1" t="s">
        <v>1029</v>
      </c>
    </row>
    <row r="6" spans="1:8" ht="72.75" customHeight="1">
      <c r="A6" s="160" t="s">
        <v>833</v>
      </c>
      <c r="B6" s="160"/>
      <c r="C6" s="160"/>
      <c r="D6" s="160"/>
      <c r="E6" s="160"/>
      <c r="F6" s="160"/>
      <c r="G6" s="161"/>
      <c r="H6" s="161"/>
    </row>
    <row r="7" spans="1:8">
      <c r="A7" s="62"/>
      <c r="C7" s="18"/>
      <c r="D7" s="21"/>
      <c r="E7" s="21"/>
      <c r="F7" s="63"/>
      <c r="G7" s="63"/>
      <c r="H7" s="63" t="s">
        <v>458</v>
      </c>
    </row>
    <row r="8" spans="1:8" ht="63">
      <c r="A8" s="80" t="s">
        <v>151</v>
      </c>
      <c r="B8" s="22" t="s">
        <v>152</v>
      </c>
      <c r="C8" s="22" t="s">
        <v>153</v>
      </c>
      <c r="D8" s="22" t="s">
        <v>155</v>
      </c>
      <c r="E8" s="22" t="s">
        <v>156</v>
      </c>
      <c r="F8" s="7" t="s">
        <v>761</v>
      </c>
      <c r="G8" s="7" t="s">
        <v>762</v>
      </c>
      <c r="H8" s="7" t="s">
        <v>835</v>
      </c>
    </row>
    <row r="9" spans="1:8" s="27" customFormat="1" ht="31.5">
      <c r="A9" s="23" t="s">
        <v>462</v>
      </c>
      <c r="B9" s="29" t="s">
        <v>200</v>
      </c>
      <c r="C9" s="29"/>
      <c r="D9" s="38"/>
      <c r="E9" s="38"/>
      <c r="F9" s="10">
        <f>SUM(F11)</f>
        <v>33828.199999999997</v>
      </c>
      <c r="G9" s="10">
        <f>SUM(G11)</f>
        <v>39787.300000000003</v>
      </c>
      <c r="H9" s="10">
        <f>SUM(H11)</f>
        <v>39787.300000000003</v>
      </c>
    </row>
    <row r="10" spans="1:8" s="27" customFormat="1" ht="31.5">
      <c r="A10" s="80" t="s">
        <v>705</v>
      </c>
      <c r="B10" s="31" t="s">
        <v>703</v>
      </c>
      <c r="C10" s="29"/>
      <c r="D10" s="38"/>
      <c r="E10" s="38"/>
      <c r="F10" s="9">
        <f>SUM(F11)</f>
        <v>33828.199999999997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>
      <c r="A11" s="80" t="s">
        <v>379</v>
      </c>
      <c r="B11" s="49" t="s">
        <v>704</v>
      </c>
      <c r="C11" s="4"/>
      <c r="D11" s="4"/>
      <c r="E11" s="4"/>
      <c r="F11" s="9">
        <f>F12</f>
        <v>33828.199999999997</v>
      </c>
      <c r="G11" s="9">
        <f>G12</f>
        <v>39787.300000000003</v>
      </c>
      <c r="H11" s="9">
        <f>H12</f>
        <v>39787.300000000003</v>
      </c>
    </row>
    <row r="12" spans="1:8">
      <c r="A12" s="80" t="s">
        <v>36</v>
      </c>
      <c r="B12" s="49" t="s">
        <v>704</v>
      </c>
      <c r="C12" s="4" t="s">
        <v>93</v>
      </c>
      <c r="D12" s="4" t="s">
        <v>25</v>
      </c>
      <c r="E12" s="4" t="s">
        <v>48</v>
      </c>
      <c r="F12" s="9">
        <f>SUM(Ведомственная!G1209)</f>
        <v>33828.199999999997</v>
      </c>
      <c r="G12" s="9">
        <f>SUM(Ведомственная!H1209)</f>
        <v>39787.300000000003</v>
      </c>
      <c r="H12" s="9">
        <f>SUM(Ведомственная!I1209)</f>
        <v>39787.300000000003</v>
      </c>
    </row>
    <row r="13" spans="1:8" s="27" customFormat="1" ht="44.25" customHeight="1">
      <c r="A13" s="23" t="s">
        <v>463</v>
      </c>
      <c r="B13" s="64" t="s">
        <v>374</v>
      </c>
      <c r="C13" s="25"/>
      <c r="D13" s="24"/>
      <c r="E13" s="24"/>
      <c r="F13" s="26">
        <f>SUM(F21)</f>
        <v>26400.9</v>
      </c>
      <c r="G13" s="26">
        <f>SUM(G21)</f>
        <v>31774.7</v>
      </c>
      <c r="H13" s="26">
        <f>SUM(H21)</f>
        <v>31774.7</v>
      </c>
    </row>
    <row r="14" spans="1:8" ht="47.25" hidden="1">
      <c r="A14" s="80" t="s">
        <v>371</v>
      </c>
      <c r="B14" s="6" t="s">
        <v>412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>
      <c r="A15" s="80" t="s">
        <v>414</v>
      </c>
      <c r="B15" s="6" t="s">
        <v>413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>
      <c r="A16" s="80" t="s">
        <v>218</v>
      </c>
      <c r="B16" s="6" t="s">
        <v>413</v>
      </c>
      <c r="C16" s="22">
        <v>600</v>
      </c>
      <c r="D16" s="4" t="s">
        <v>107</v>
      </c>
      <c r="E16" s="4" t="s">
        <v>28</v>
      </c>
      <c r="F16" s="7"/>
      <c r="G16" s="7"/>
      <c r="H16" s="7"/>
    </row>
    <row r="17" spans="1:8" ht="94.5" hidden="1">
      <c r="A17" s="80" t="s">
        <v>433</v>
      </c>
      <c r="B17" s="6" t="s">
        <v>434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>
      <c r="A18" s="80" t="s">
        <v>46</v>
      </c>
      <c r="B18" s="6" t="s">
        <v>434</v>
      </c>
      <c r="C18" s="22">
        <v>200</v>
      </c>
      <c r="D18" s="4" t="s">
        <v>107</v>
      </c>
      <c r="E18" s="4" t="s">
        <v>28</v>
      </c>
      <c r="F18" s="7"/>
      <c r="G18" s="7"/>
      <c r="H18" s="7"/>
    </row>
    <row r="19" spans="1:8" ht="31.5" hidden="1">
      <c r="A19" s="80" t="s">
        <v>218</v>
      </c>
      <c r="B19" s="6" t="s">
        <v>434</v>
      </c>
      <c r="C19" s="22">
        <v>600</v>
      </c>
      <c r="D19" s="4" t="s">
        <v>107</v>
      </c>
      <c r="E19" s="4" t="s">
        <v>28</v>
      </c>
      <c r="F19" s="7"/>
      <c r="G19" s="7"/>
      <c r="H19" s="7"/>
    </row>
    <row r="20" spans="1:8" ht="31.5">
      <c r="A20" s="80" t="s">
        <v>708</v>
      </c>
      <c r="B20" s="6" t="s">
        <v>706</v>
      </c>
      <c r="C20" s="22"/>
      <c r="D20" s="4"/>
      <c r="E20" s="4"/>
      <c r="F20" s="7">
        <f>SUM(F21)</f>
        <v>26400.9</v>
      </c>
      <c r="G20" s="7">
        <f t="shared" ref="G20:H20" si="1">SUM(G21)</f>
        <v>31774.7</v>
      </c>
      <c r="H20" s="7">
        <f t="shared" si="1"/>
        <v>31774.7</v>
      </c>
    </row>
    <row r="21" spans="1:8" ht="78.75">
      <c r="A21" s="80" t="s">
        <v>380</v>
      </c>
      <c r="B21" s="49" t="s">
        <v>707</v>
      </c>
      <c r="C21" s="4"/>
      <c r="D21" s="4"/>
      <c r="E21" s="4"/>
      <c r="F21" s="9">
        <f>F22</f>
        <v>26400.9</v>
      </c>
      <c r="G21" s="9">
        <f>G22</f>
        <v>31774.7</v>
      </c>
      <c r="H21" s="9">
        <f>H22</f>
        <v>31774.7</v>
      </c>
    </row>
    <row r="22" spans="1:8">
      <c r="A22" s="80" t="s">
        <v>36</v>
      </c>
      <c r="B22" s="49" t="s">
        <v>707</v>
      </c>
      <c r="C22" s="4">
        <v>300</v>
      </c>
      <c r="D22" s="4" t="s">
        <v>25</v>
      </c>
      <c r="E22" s="4" t="s">
        <v>11</v>
      </c>
      <c r="F22" s="9">
        <f>SUM(Ведомственная!G1219)</f>
        <v>26400.9</v>
      </c>
      <c r="G22" s="9">
        <f>SUM(Ведомственная!H1219)</f>
        <v>31774.7</v>
      </c>
      <c r="H22" s="9">
        <f>SUM(Ведомственная!I1219)</f>
        <v>31774.7</v>
      </c>
    </row>
    <row r="23" spans="1:8" s="27" customFormat="1" ht="31.5">
      <c r="A23" s="23" t="s">
        <v>444</v>
      </c>
      <c r="B23" s="38" t="s">
        <v>341</v>
      </c>
      <c r="C23" s="38"/>
      <c r="D23" s="38"/>
      <c r="E23" s="38"/>
      <c r="F23" s="10">
        <f>SUM(F24)+F102+F50</f>
        <v>974811.9</v>
      </c>
      <c r="G23" s="10">
        <f>SUM(G24)+G102+G50</f>
        <v>1154450.4000000001</v>
      </c>
      <c r="H23" s="10">
        <f>SUM(H24)+H102+H50</f>
        <v>1207741.1000000001</v>
      </c>
    </row>
    <row r="24" spans="1:8">
      <c r="A24" s="80" t="s">
        <v>381</v>
      </c>
      <c r="B24" s="81" t="s">
        <v>342</v>
      </c>
      <c r="C24" s="81"/>
      <c r="D24" s="81"/>
      <c r="E24" s="81"/>
      <c r="F24" s="9">
        <f>SUM(F25+F31+F34+F37+F40+F46)+F43</f>
        <v>252859.2</v>
      </c>
      <c r="G24" s="9">
        <f t="shared" ref="G24:H24" si="2">SUM(G25+G31+G34+G37+G40+G46)+G43</f>
        <v>285588.40000000002</v>
      </c>
      <c r="H24" s="9">
        <f t="shared" si="2"/>
        <v>291287.00000000006</v>
      </c>
    </row>
    <row r="25" spans="1:8" ht="47.25">
      <c r="A25" s="80" t="s">
        <v>364</v>
      </c>
      <c r="B25" s="31" t="s">
        <v>500</v>
      </c>
      <c r="C25" s="31"/>
      <c r="D25" s="81"/>
      <c r="E25" s="81"/>
      <c r="F25" s="9">
        <f>SUM(F26:F30)</f>
        <v>56400.000000000007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>
      <c r="A26" s="80" t="s">
        <v>45</v>
      </c>
      <c r="B26" s="31" t="s">
        <v>500</v>
      </c>
      <c r="C26" s="31">
        <v>100</v>
      </c>
      <c r="D26" s="81" t="s">
        <v>25</v>
      </c>
      <c r="E26" s="81" t="s">
        <v>11</v>
      </c>
      <c r="F26" s="9">
        <f>SUM(Ведомственная!G737)</f>
        <v>43168.4</v>
      </c>
      <c r="G26" s="9">
        <f>SUM(Ведомственная!H737)</f>
        <v>57017.3</v>
      </c>
      <c r="H26" s="9">
        <f>SUM(Ведомственная!I737)</f>
        <v>57017.3</v>
      </c>
    </row>
    <row r="27" spans="1:8" ht="31.5">
      <c r="A27" s="80" t="s">
        <v>46</v>
      </c>
      <c r="B27" s="31" t="s">
        <v>500</v>
      </c>
      <c r="C27" s="31">
        <v>200</v>
      </c>
      <c r="D27" s="81" t="s">
        <v>107</v>
      </c>
      <c r="E27" s="81" t="s">
        <v>161</v>
      </c>
      <c r="F27" s="9">
        <f>SUM(Ведомственная!G601)</f>
        <v>48</v>
      </c>
      <c r="G27" s="9">
        <f>SUM(Ведомственная!H601)</f>
        <v>0</v>
      </c>
      <c r="H27" s="9">
        <f>SUM(Ведомственная!I601)</f>
        <v>0</v>
      </c>
    </row>
    <row r="28" spans="1:8" ht="31.5">
      <c r="A28" s="80" t="s">
        <v>46</v>
      </c>
      <c r="B28" s="31" t="s">
        <v>500</v>
      </c>
      <c r="C28" s="31">
        <v>200</v>
      </c>
      <c r="D28" s="81" t="s">
        <v>25</v>
      </c>
      <c r="E28" s="81" t="s">
        <v>11</v>
      </c>
      <c r="F28" s="9">
        <f>SUM(Ведомственная!G738)</f>
        <v>12731.7</v>
      </c>
      <c r="G28" s="9">
        <f>SUM(Ведомственная!H738)</f>
        <v>24373.200000000001</v>
      </c>
      <c r="H28" s="9">
        <f>SUM(Ведомственная!I738)</f>
        <v>25323.9</v>
      </c>
    </row>
    <row r="29" spans="1:8">
      <c r="A29" s="80" t="s">
        <v>36</v>
      </c>
      <c r="B29" s="31" t="s">
        <v>500</v>
      </c>
      <c r="C29" s="31">
        <v>200</v>
      </c>
      <c r="D29" s="81" t="s">
        <v>25</v>
      </c>
      <c r="E29" s="81" t="s">
        <v>11</v>
      </c>
      <c r="F29" s="9">
        <f>SUM(Ведомственная!G739)</f>
        <v>142.30000000000001</v>
      </c>
      <c r="G29" s="9">
        <f>SUM(Ведомственная!H739)</f>
        <v>160</v>
      </c>
      <c r="H29" s="9">
        <f>SUM(Ведомственная!I739)</f>
        <v>160</v>
      </c>
    </row>
    <row r="30" spans="1:8">
      <c r="A30" s="80" t="s">
        <v>20</v>
      </c>
      <c r="B30" s="31" t="s">
        <v>500</v>
      </c>
      <c r="C30" s="31">
        <v>800</v>
      </c>
      <c r="D30" s="81" t="s">
        <v>25</v>
      </c>
      <c r="E30" s="81" t="s">
        <v>11</v>
      </c>
      <c r="F30" s="9">
        <f>SUM(Ведомственная!G740)</f>
        <v>309.60000000000002</v>
      </c>
      <c r="G30" s="9">
        <f>SUM(Ведомственная!H740)</f>
        <v>326</v>
      </c>
      <c r="H30" s="9">
        <f>SUM(Ведомственная!I740)</f>
        <v>326</v>
      </c>
    </row>
    <row r="31" spans="1:8" ht="31.5">
      <c r="A31" s="80" t="s">
        <v>369</v>
      </c>
      <c r="B31" s="31" t="s">
        <v>504</v>
      </c>
      <c r="C31" s="31"/>
      <c r="D31" s="81"/>
      <c r="E31" s="81"/>
      <c r="F31" s="9">
        <f>F32+F33</f>
        <v>8080.1</v>
      </c>
      <c r="G31" s="9">
        <f>G32+G33</f>
        <v>6803</v>
      </c>
      <c r="H31" s="9">
        <f>H32+H33</f>
        <v>6803</v>
      </c>
    </row>
    <row r="32" spans="1:8" ht="63">
      <c r="A32" s="80" t="s">
        <v>45</v>
      </c>
      <c r="B32" s="31" t="s">
        <v>504</v>
      </c>
      <c r="C32" s="31">
        <v>100</v>
      </c>
      <c r="D32" s="81" t="s">
        <v>25</v>
      </c>
      <c r="E32" s="81" t="s">
        <v>72</v>
      </c>
      <c r="F32" s="9">
        <f>SUM(Ведомственная!G764)</f>
        <v>8080.1</v>
      </c>
      <c r="G32" s="9">
        <f>SUM(Ведомственная!H764)</f>
        <v>6803</v>
      </c>
      <c r="H32" s="9">
        <f>SUM(Ведомственная!I764)</f>
        <v>6803</v>
      </c>
    </row>
    <row r="33" spans="1:8" ht="31.5">
      <c r="A33" s="80" t="s">
        <v>46</v>
      </c>
      <c r="B33" s="31" t="s">
        <v>504</v>
      </c>
      <c r="C33" s="31">
        <v>200</v>
      </c>
      <c r="D33" s="81" t="s">
        <v>25</v>
      </c>
      <c r="E33" s="81" t="s">
        <v>72</v>
      </c>
      <c r="F33" s="9">
        <f>SUM(Ведомственная!G765)</f>
        <v>0</v>
      </c>
      <c r="G33" s="9">
        <f>SUM(Ведомственная!H765)</f>
        <v>0</v>
      </c>
      <c r="H33" s="9">
        <f>SUM(Ведомственная!I765)</f>
        <v>0</v>
      </c>
    </row>
    <row r="34" spans="1:8" ht="94.5">
      <c r="A34" s="80" t="s">
        <v>367</v>
      </c>
      <c r="B34" s="31" t="s">
        <v>501</v>
      </c>
      <c r="C34" s="31"/>
      <c r="D34" s="81"/>
      <c r="E34" s="81"/>
      <c r="F34" s="9">
        <f>F35+F36</f>
        <v>96052.099999999991</v>
      </c>
      <c r="G34" s="9">
        <f>G35+G36</f>
        <v>99576</v>
      </c>
      <c r="H34" s="9">
        <f>H35+H36</f>
        <v>100757.20000000001</v>
      </c>
    </row>
    <row r="35" spans="1:8" ht="31.5">
      <c r="A35" s="80" t="s">
        <v>46</v>
      </c>
      <c r="B35" s="31" t="s">
        <v>501</v>
      </c>
      <c r="C35" s="31">
        <v>200</v>
      </c>
      <c r="D35" s="81" t="s">
        <v>25</v>
      </c>
      <c r="E35" s="81" t="s">
        <v>11</v>
      </c>
      <c r="F35" s="9">
        <f>SUM(Ведомственная!G742)</f>
        <v>1454.4</v>
      </c>
      <c r="G35" s="9">
        <f>SUM(Ведомственная!H742)</f>
        <v>1471.2</v>
      </c>
      <c r="H35" s="9">
        <f>SUM(Ведомственная!I742)</f>
        <v>1488.6</v>
      </c>
    </row>
    <row r="36" spans="1:8">
      <c r="A36" s="80" t="s">
        <v>36</v>
      </c>
      <c r="B36" s="31" t="s">
        <v>501</v>
      </c>
      <c r="C36" s="31">
        <v>300</v>
      </c>
      <c r="D36" s="81" t="s">
        <v>25</v>
      </c>
      <c r="E36" s="81" t="s">
        <v>11</v>
      </c>
      <c r="F36" s="9">
        <f>SUM(Ведомственная!G743)</f>
        <v>94597.7</v>
      </c>
      <c r="G36" s="9">
        <f>SUM(Ведомственная!H743)</f>
        <v>98104.8</v>
      </c>
      <c r="H36" s="9">
        <f>SUM(Ведомственная!I743)</f>
        <v>99268.6</v>
      </c>
    </row>
    <row r="37" spans="1:8" ht="31.5">
      <c r="A37" s="80" t="s">
        <v>365</v>
      </c>
      <c r="B37" s="31" t="s">
        <v>502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>
      <c r="A38" s="80" t="s">
        <v>46</v>
      </c>
      <c r="B38" s="31" t="s">
        <v>502</v>
      </c>
      <c r="C38" s="31">
        <v>200</v>
      </c>
      <c r="D38" s="81" t="s">
        <v>25</v>
      </c>
      <c r="E38" s="81" t="s">
        <v>11</v>
      </c>
      <c r="F38" s="9">
        <f>SUM(Ведомственная!G745)</f>
        <v>879.5</v>
      </c>
      <c r="G38" s="9">
        <f>SUM(Ведомственная!H745)</f>
        <v>914.2</v>
      </c>
      <c r="H38" s="9">
        <f>SUM(Ведомственная!I745)</f>
        <v>952.2</v>
      </c>
    </row>
    <row r="39" spans="1:8">
      <c r="A39" s="80" t="s">
        <v>36</v>
      </c>
      <c r="B39" s="31" t="s">
        <v>502</v>
      </c>
      <c r="C39" s="31">
        <v>300</v>
      </c>
      <c r="D39" s="81" t="s">
        <v>25</v>
      </c>
      <c r="E39" s="81" t="s">
        <v>11</v>
      </c>
      <c r="F39" s="9">
        <f>SUM(Ведомственная!G746)</f>
        <v>58383.5</v>
      </c>
      <c r="G39" s="9">
        <f>SUM(Ведомственная!H746)</f>
        <v>60719.3</v>
      </c>
      <c r="H39" s="9">
        <f>SUM(Ведомственная!I746)</f>
        <v>63146.7</v>
      </c>
    </row>
    <row r="40" spans="1:8" ht="63">
      <c r="A40" s="80" t="s">
        <v>368</v>
      </c>
      <c r="B40" s="31" t="s">
        <v>503</v>
      </c>
      <c r="C40" s="31"/>
      <c r="D40" s="81"/>
      <c r="E40" s="81"/>
      <c r="F40" s="9">
        <f>F41+F42</f>
        <v>25424</v>
      </c>
      <c r="G40" s="9">
        <f>G41+G42</f>
        <v>27533</v>
      </c>
      <c r="H40" s="9">
        <f>H41+H42</f>
        <v>28634.3</v>
      </c>
    </row>
    <row r="41" spans="1:8" ht="31.5">
      <c r="A41" s="80" t="s">
        <v>46</v>
      </c>
      <c r="B41" s="31" t="s">
        <v>503</v>
      </c>
      <c r="C41" s="31">
        <v>200</v>
      </c>
      <c r="D41" s="81" t="s">
        <v>25</v>
      </c>
      <c r="E41" s="81" t="s">
        <v>11</v>
      </c>
      <c r="F41" s="9">
        <f>SUM(Ведомственная!G748)</f>
        <v>376.3</v>
      </c>
      <c r="G41" s="9">
        <f>SUM(Ведомственная!H748)</f>
        <v>409.7</v>
      </c>
      <c r="H41" s="9">
        <f>SUM(Ведомственная!I748)</f>
        <v>426</v>
      </c>
    </row>
    <row r="42" spans="1:8">
      <c r="A42" s="80" t="s">
        <v>36</v>
      </c>
      <c r="B42" s="31" t="s">
        <v>503</v>
      </c>
      <c r="C42" s="31">
        <v>300</v>
      </c>
      <c r="D42" s="81" t="s">
        <v>25</v>
      </c>
      <c r="E42" s="81" t="s">
        <v>11</v>
      </c>
      <c r="F42" s="9">
        <f>SUM(Ведомственная!G749)</f>
        <v>25047.7</v>
      </c>
      <c r="G42" s="9">
        <f>SUM(Ведомственная!H749)</f>
        <v>27123.3</v>
      </c>
      <c r="H42" s="9">
        <f>SUM(Ведомственная!I749)</f>
        <v>28208.3</v>
      </c>
    </row>
    <row r="43" spans="1:8" ht="141.75">
      <c r="A43" s="130" t="s">
        <v>1004</v>
      </c>
      <c r="B43" s="31" t="s">
        <v>1005</v>
      </c>
      <c r="C43" s="31"/>
      <c r="D43" s="131"/>
      <c r="E43" s="131"/>
      <c r="F43" s="9">
        <f>SUM(F44:F45)</f>
        <v>273.60000000000002</v>
      </c>
      <c r="G43" s="9">
        <f t="shared" ref="G43:H43" si="4">SUM(G44:G45)</f>
        <v>0</v>
      </c>
      <c r="H43" s="9">
        <f t="shared" si="4"/>
        <v>0</v>
      </c>
    </row>
    <row r="44" spans="1:8" ht="63">
      <c r="A44" s="157" t="s">
        <v>45</v>
      </c>
      <c r="B44" s="31" t="s">
        <v>1005</v>
      </c>
      <c r="C44" s="31">
        <v>100</v>
      </c>
      <c r="D44" s="158" t="s">
        <v>25</v>
      </c>
      <c r="E44" s="158" t="s">
        <v>72</v>
      </c>
      <c r="F44" s="9">
        <f>SUM(Ведомственная!G767)</f>
        <v>132.9</v>
      </c>
      <c r="G44" s="9">
        <f>SUM(Ведомственная!H767)</f>
        <v>0</v>
      </c>
      <c r="H44" s="9">
        <f>SUM(Ведомственная!I767)</f>
        <v>0</v>
      </c>
    </row>
    <row r="45" spans="1:8" ht="31.5">
      <c r="A45" s="130" t="s">
        <v>46</v>
      </c>
      <c r="B45" s="31" t="s">
        <v>1005</v>
      </c>
      <c r="C45" s="31">
        <v>200</v>
      </c>
      <c r="D45" s="131" t="s">
        <v>25</v>
      </c>
      <c r="E45" s="131" t="s">
        <v>72</v>
      </c>
      <c r="F45" s="9">
        <f>SUM(Ведомственная!G768)</f>
        <v>140.69999999999999</v>
      </c>
      <c r="G45" s="9">
        <f>SUM(Ведомственная!H768)</f>
        <v>0</v>
      </c>
      <c r="H45" s="9">
        <f>SUM(Ведомственная!I768)</f>
        <v>0</v>
      </c>
    </row>
    <row r="46" spans="1:8" ht="31.5">
      <c r="A46" s="80" t="s">
        <v>729</v>
      </c>
      <c r="B46" s="31" t="s">
        <v>509</v>
      </c>
      <c r="C46" s="31"/>
      <c r="D46" s="81"/>
      <c r="E46" s="81"/>
      <c r="F46" s="9">
        <f>SUM(F47)</f>
        <v>7366.4</v>
      </c>
      <c r="G46" s="9">
        <f>SUM(G47)</f>
        <v>8166.4</v>
      </c>
      <c r="H46" s="9">
        <f>SUM(H47)</f>
        <v>8166.4</v>
      </c>
    </row>
    <row r="47" spans="1:8" ht="47.25">
      <c r="A47" s="80" t="s">
        <v>366</v>
      </c>
      <c r="B47" s="31" t="s">
        <v>510</v>
      </c>
      <c r="C47" s="31"/>
      <c r="D47" s="81"/>
      <c r="E47" s="81"/>
      <c r="F47" s="9">
        <f>F48+F49</f>
        <v>7366.4</v>
      </c>
      <c r="G47" s="9">
        <f>G48+G49</f>
        <v>8166.4</v>
      </c>
      <c r="H47" s="9">
        <f>H48+H49</f>
        <v>8166.4</v>
      </c>
    </row>
    <row r="48" spans="1:8" ht="31.5">
      <c r="A48" s="80" t="s">
        <v>46</v>
      </c>
      <c r="B48" s="31" t="s">
        <v>510</v>
      </c>
      <c r="C48" s="31">
        <v>200</v>
      </c>
      <c r="D48" s="81" t="s">
        <v>25</v>
      </c>
      <c r="E48" s="81" t="s">
        <v>11</v>
      </c>
      <c r="F48" s="9">
        <f>SUM(Ведомственная!G752)</f>
        <v>101.2</v>
      </c>
      <c r="G48" s="9">
        <f>SUM(Ведомственная!H752)</f>
        <v>120.4</v>
      </c>
      <c r="H48" s="9">
        <f>SUM(Ведомственная!I752)</f>
        <v>120.4</v>
      </c>
    </row>
    <row r="49" spans="1:8">
      <c r="A49" s="80" t="s">
        <v>36</v>
      </c>
      <c r="B49" s="31" t="s">
        <v>510</v>
      </c>
      <c r="C49" s="31">
        <v>300</v>
      </c>
      <c r="D49" s="81" t="s">
        <v>25</v>
      </c>
      <c r="E49" s="81" t="s">
        <v>11</v>
      </c>
      <c r="F49" s="9">
        <f>SUM(Ведомственная!G753)</f>
        <v>7265.2</v>
      </c>
      <c r="G49" s="9">
        <f>SUM(Ведомственная!H753)</f>
        <v>8046</v>
      </c>
      <c r="H49" s="9">
        <f>SUM(Ведомственная!I753)</f>
        <v>8046</v>
      </c>
    </row>
    <row r="50" spans="1:8" ht="31.5">
      <c r="A50" s="80" t="s">
        <v>351</v>
      </c>
      <c r="B50" s="81" t="s">
        <v>352</v>
      </c>
      <c r="C50" s="31"/>
      <c r="D50" s="81"/>
      <c r="E50" s="81"/>
      <c r="F50" s="9">
        <f>SUM(F51+F54+F57+F60+F63+F66+F69+F72+F76+F79+F82+F85+F89+F92+F95+F98)+F87</f>
        <v>631993.5</v>
      </c>
      <c r="G50" s="9">
        <f>SUM(G51+G54+G57+G60+G63+G66+G69+G72+G76+G79+G82+G85+G89+G92+G95+G98)+G87</f>
        <v>759151.10000000009</v>
      </c>
      <c r="H50" s="9">
        <f>SUM(H51+H54+H57+H60+H63+H66+H69+H72+H76+H79+H82+H85+H89+H92+H95+H98)+H87</f>
        <v>806292.1</v>
      </c>
    </row>
    <row r="51" spans="1:8" ht="47.25">
      <c r="A51" s="80" t="s">
        <v>516</v>
      </c>
      <c r="B51" s="81" t="s">
        <v>486</v>
      </c>
      <c r="C51" s="31"/>
      <c r="D51" s="81"/>
      <c r="E51" s="81"/>
      <c r="F51" s="9">
        <f>F52+F53</f>
        <v>170694.80000000002</v>
      </c>
      <c r="G51" s="9">
        <f>G52+G53</f>
        <v>192064.80000000002</v>
      </c>
      <c r="H51" s="9">
        <f>H52+H53</f>
        <v>199747.4</v>
      </c>
    </row>
    <row r="52" spans="1:8" ht="31.5">
      <c r="A52" s="80" t="s">
        <v>46</v>
      </c>
      <c r="B52" s="81" t="s">
        <v>486</v>
      </c>
      <c r="C52" s="31">
        <v>200</v>
      </c>
      <c r="D52" s="81" t="s">
        <v>25</v>
      </c>
      <c r="E52" s="81" t="s">
        <v>48</v>
      </c>
      <c r="F52" s="9">
        <f>SUM(Ведомственная!G650)</f>
        <v>2586.6</v>
      </c>
      <c r="G52" s="9">
        <f>SUM(Ведомственная!H650)</f>
        <v>2865.1</v>
      </c>
      <c r="H52" s="9">
        <f>SUM(Ведомственная!I650)</f>
        <v>2979.6</v>
      </c>
    </row>
    <row r="53" spans="1:8">
      <c r="A53" s="80" t="s">
        <v>36</v>
      </c>
      <c r="B53" s="81" t="s">
        <v>486</v>
      </c>
      <c r="C53" s="31">
        <v>300</v>
      </c>
      <c r="D53" s="81" t="s">
        <v>25</v>
      </c>
      <c r="E53" s="81" t="s">
        <v>48</v>
      </c>
      <c r="F53" s="9">
        <f>SUM(Ведомственная!G651)</f>
        <v>168108.2</v>
      </c>
      <c r="G53" s="9">
        <f>SUM(Ведомственная!H651)</f>
        <v>189199.7</v>
      </c>
      <c r="H53" s="9">
        <f>SUM(Ведомственная!I651)</f>
        <v>196767.8</v>
      </c>
    </row>
    <row r="54" spans="1:8" ht="47.25">
      <c r="A54" s="80" t="s">
        <v>353</v>
      </c>
      <c r="B54" s="81" t="s">
        <v>487</v>
      </c>
      <c r="C54" s="81"/>
      <c r="D54" s="81"/>
      <c r="E54" s="81"/>
      <c r="F54" s="9">
        <f>F55+F56</f>
        <v>9281.9</v>
      </c>
      <c r="G54" s="9">
        <f>G55+G56</f>
        <v>11117.9</v>
      </c>
      <c r="H54" s="9">
        <f>H55+H56</f>
        <v>11480.2</v>
      </c>
    </row>
    <row r="55" spans="1:8" ht="31.5">
      <c r="A55" s="80" t="s">
        <v>46</v>
      </c>
      <c r="B55" s="81" t="s">
        <v>487</v>
      </c>
      <c r="C55" s="81" t="s">
        <v>85</v>
      </c>
      <c r="D55" s="81" t="s">
        <v>25</v>
      </c>
      <c r="E55" s="81" t="s">
        <v>48</v>
      </c>
      <c r="F55" s="9">
        <f>SUM(Ведомственная!G653)</f>
        <v>138</v>
      </c>
      <c r="G55" s="9">
        <f>SUM(Ведомственная!H653)</f>
        <v>165.6</v>
      </c>
      <c r="H55" s="9">
        <f>SUM(Ведомственная!I653)</f>
        <v>171</v>
      </c>
    </row>
    <row r="56" spans="1:8">
      <c r="A56" s="80" t="s">
        <v>36</v>
      </c>
      <c r="B56" s="81" t="s">
        <v>487</v>
      </c>
      <c r="C56" s="81" t="s">
        <v>93</v>
      </c>
      <c r="D56" s="81" t="s">
        <v>25</v>
      </c>
      <c r="E56" s="81" t="s">
        <v>48</v>
      </c>
      <c r="F56" s="9">
        <f>SUM(Ведомственная!G654)</f>
        <v>9143.9</v>
      </c>
      <c r="G56" s="9">
        <f>SUM(Ведомственная!H654)</f>
        <v>10952.3</v>
      </c>
      <c r="H56" s="9">
        <f>SUM(Ведомственная!I654)</f>
        <v>11309.2</v>
      </c>
    </row>
    <row r="57" spans="1:8" ht="47.25">
      <c r="A57" s="80" t="s">
        <v>354</v>
      </c>
      <c r="B57" s="81" t="s">
        <v>488</v>
      </c>
      <c r="C57" s="81"/>
      <c r="D57" s="81"/>
      <c r="E57" s="81"/>
      <c r="F57" s="9">
        <f>F58+F59</f>
        <v>122822</v>
      </c>
      <c r="G57" s="9">
        <f>G58+G59</f>
        <v>138326</v>
      </c>
      <c r="H57" s="9">
        <f>H58+H59</f>
        <v>143700.29999999999</v>
      </c>
    </row>
    <row r="58" spans="1:8" ht="31.5">
      <c r="A58" s="80" t="s">
        <v>46</v>
      </c>
      <c r="B58" s="81" t="s">
        <v>488</v>
      </c>
      <c r="C58" s="81" t="s">
        <v>85</v>
      </c>
      <c r="D58" s="81" t="s">
        <v>25</v>
      </c>
      <c r="E58" s="81" t="s">
        <v>48</v>
      </c>
      <c r="F58" s="9">
        <f>SUM(Ведомственная!G656)</f>
        <v>1823.8</v>
      </c>
      <c r="G58" s="9">
        <f>SUM(Ведомственная!H656)</f>
        <v>2060.6</v>
      </c>
      <c r="H58" s="9">
        <f>SUM(Ведомственная!I656)</f>
        <v>2136</v>
      </c>
    </row>
    <row r="59" spans="1:8">
      <c r="A59" s="80" t="s">
        <v>36</v>
      </c>
      <c r="B59" s="81" t="s">
        <v>488</v>
      </c>
      <c r="C59" s="81" t="s">
        <v>93</v>
      </c>
      <c r="D59" s="81" t="s">
        <v>25</v>
      </c>
      <c r="E59" s="81" t="s">
        <v>48</v>
      </c>
      <c r="F59" s="9">
        <f>SUM(Ведомственная!G657)</f>
        <v>120998.2</v>
      </c>
      <c r="G59" s="9">
        <f>SUM(Ведомственная!H657)</f>
        <v>136265.4</v>
      </c>
      <c r="H59" s="9">
        <f>SUM(Ведомственная!I657)</f>
        <v>141564.29999999999</v>
      </c>
    </row>
    <row r="60" spans="1:8" ht="63">
      <c r="A60" s="80" t="s">
        <v>355</v>
      </c>
      <c r="B60" s="81" t="s">
        <v>489</v>
      </c>
      <c r="C60" s="81"/>
      <c r="D60" s="81"/>
      <c r="E60" s="81"/>
      <c r="F60" s="9">
        <f>F61+F62</f>
        <v>365.9</v>
      </c>
      <c r="G60" s="9">
        <f>G61+G62</f>
        <v>536.5</v>
      </c>
      <c r="H60" s="9">
        <f>H61+H62</f>
        <v>558</v>
      </c>
    </row>
    <row r="61" spans="1:8" ht="31.5">
      <c r="A61" s="80" t="s">
        <v>46</v>
      </c>
      <c r="B61" s="81" t="s">
        <v>489</v>
      </c>
      <c r="C61" s="81" t="s">
        <v>85</v>
      </c>
      <c r="D61" s="81" t="s">
        <v>25</v>
      </c>
      <c r="E61" s="81" t="s">
        <v>48</v>
      </c>
      <c r="F61" s="9">
        <f>SUM(Ведомственная!G659)</f>
        <v>8</v>
      </c>
      <c r="G61" s="9">
        <f>SUM(Ведомственная!H659)</f>
        <v>8.3000000000000007</v>
      </c>
      <c r="H61" s="9">
        <f>SUM(Ведомственная!I659)</f>
        <v>8.6</v>
      </c>
    </row>
    <row r="62" spans="1:8">
      <c r="A62" s="80" t="s">
        <v>36</v>
      </c>
      <c r="B62" s="81" t="s">
        <v>489</v>
      </c>
      <c r="C62" s="81" t="s">
        <v>93</v>
      </c>
      <c r="D62" s="81" t="s">
        <v>25</v>
      </c>
      <c r="E62" s="81" t="s">
        <v>48</v>
      </c>
      <c r="F62" s="9">
        <f>SUM(Ведомственная!G660)</f>
        <v>357.9</v>
      </c>
      <c r="G62" s="9">
        <f>SUM(Ведомственная!H660)</f>
        <v>528.20000000000005</v>
      </c>
      <c r="H62" s="9">
        <f>SUM(Ведомственная!I660)</f>
        <v>549.4</v>
      </c>
    </row>
    <row r="63" spans="1:8" ht="63">
      <c r="A63" s="80" t="s">
        <v>356</v>
      </c>
      <c r="B63" s="81" t="s">
        <v>490</v>
      </c>
      <c r="C63" s="81"/>
      <c r="D63" s="81"/>
      <c r="E63" s="81"/>
      <c r="F63" s="9">
        <f>F64+F65</f>
        <v>17.2</v>
      </c>
      <c r="G63" s="9">
        <f>G64+G65</f>
        <v>27.2</v>
      </c>
      <c r="H63" s="9">
        <f>H64+H65</f>
        <v>27.2</v>
      </c>
    </row>
    <row r="64" spans="1:8" ht="31.5">
      <c r="A64" s="80" t="s">
        <v>46</v>
      </c>
      <c r="B64" s="81" t="s">
        <v>490</v>
      </c>
      <c r="C64" s="81" t="s">
        <v>85</v>
      </c>
      <c r="D64" s="81" t="s">
        <v>25</v>
      </c>
      <c r="E64" s="81" t="s">
        <v>48</v>
      </c>
      <c r="F64" s="9">
        <f>SUM(Ведомственная!G662)</f>
        <v>0.4</v>
      </c>
      <c r="G64" s="9">
        <f>SUM(Ведомственная!H662)</f>
        <v>0.4</v>
      </c>
      <c r="H64" s="9">
        <f>SUM(Ведомственная!I662)</f>
        <v>0.4</v>
      </c>
    </row>
    <row r="65" spans="1:8">
      <c r="A65" s="80" t="s">
        <v>36</v>
      </c>
      <c r="B65" s="81" t="s">
        <v>490</v>
      </c>
      <c r="C65" s="81" t="s">
        <v>93</v>
      </c>
      <c r="D65" s="81" t="s">
        <v>25</v>
      </c>
      <c r="E65" s="81" t="s">
        <v>48</v>
      </c>
      <c r="F65" s="9">
        <f>SUM(Ведомственная!G663)</f>
        <v>16.8</v>
      </c>
      <c r="G65" s="9">
        <f>SUM(Ведомственная!H663)</f>
        <v>26.8</v>
      </c>
      <c r="H65" s="9">
        <f>SUM(Ведомственная!I663)</f>
        <v>26.8</v>
      </c>
    </row>
    <row r="66" spans="1:8" ht="63">
      <c r="A66" s="80" t="s">
        <v>357</v>
      </c>
      <c r="B66" s="81" t="s">
        <v>491</v>
      </c>
      <c r="C66" s="81"/>
      <c r="D66" s="81"/>
      <c r="E66" s="81"/>
      <c r="F66" s="9">
        <f>F67+F68</f>
        <v>10882.5</v>
      </c>
      <c r="G66" s="9">
        <f>G67+G68</f>
        <v>9557.9</v>
      </c>
      <c r="H66" s="9">
        <f>H67+H68</f>
        <v>10991.9</v>
      </c>
    </row>
    <row r="67" spans="1:8" ht="31.5">
      <c r="A67" s="80" t="s">
        <v>46</v>
      </c>
      <c r="B67" s="81" t="s">
        <v>491</v>
      </c>
      <c r="C67" s="81" t="s">
        <v>85</v>
      </c>
      <c r="D67" s="81" t="s">
        <v>25</v>
      </c>
      <c r="E67" s="81" t="s">
        <v>48</v>
      </c>
      <c r="F67" s="9">
        <f>SUM(Ведомственная!G665)</f>
        <v>682.8</v>
      </c>
      <c r="G67" s="9">
        <f>SUM(Ведомственная!H665)</f>
        <v>805</v>
      </c>
      <c r="H67" s="9">
        <f>SUM(Ведомственная!I665)</f>
        <v>846.9</v>
      </c>
    </row>
    <row r="68" spans="1:8">
      <c r="A68" s="80" t="s">
        <v>36</v>
      </c>
      <c r="B68" s="81" t="s">
        <v>491</v>
      </c>
      <c r="C68" s="81" t="s">
        <v>93</v>
      </c>
      <c r="D68" s="81" t="s">
        <v>25</v>
      </c>
      <c r="E68" s="81" t="s">
        <v>48</v>
      </c>
      <c r="F68" s="9">
        <f>SUM(Ведомственная!G666)</f>
        <v>10199.700000000001</v>
      </c>
      <c r="G68" s="9">
        <f>SUM(Ведомственная!H666)</f>
        <v>8752.9</v>
      </c>
      <c r="H68" s="9">
        <f>SUM(Ведомственная!I666)</f>
        <v>10145</v>
      </c>
    </row>
    <row r="69" spans="1:8" ht="47.25">
      <c r="A69" s="80" t="s">
        <v>370</v>
      </c>
      <c r="B69" s="81" t="s">
        <v>492</v>
      </c>
      <c r="C69" s="81"/>
      <c r="D69" s="81"/>
      <c r="E69" s="81"/>
      <c r="F69" s="9">
        <f>F70+F71</f>
        <v>159362.29999999999</v>
      </c>
      <c r="G69" s="9">
        <f>G70+G71</f>
        <v>237424</v>
      </c>
      <c r="H69" s="9">
        <f>H70+H71</f>
        <v>268529.2</v>
      </c>
    </row>
    <row r="70" spans="1:8" ht="31.5">
      <c r="A70" s="80" t="s">
        <v>46</v>
      </c>
      <c r="B70" s="81" t="s">
        <v>492</v>
      </c>
      <c r="C70" s="81" t="s">
        <v>85</v>
      </c>
      <c r="D70" s="81" t="s">
        <v>25</v>
      </c>
      <c r="E70" s="81" t="s">
        <v>48</v>
      </c>
      <c r="F70" s="9">
        <f>SUM(Ведомственная!G668)</f>
        <v>3139.3</v>
      </c>
      <c r="G70" s="9">
        <f>SUM(Ведомственная!H668)</f>
        <v>3534.7</v>
      </c>
      <c r="H70" s="9">
        <f>SUM(Ведомственная!I668)</f>
        <v>3997.8</v>
      </c>
    </row>
    <row r="71" spans="1:8">
      <c r="A71" s="80" t="s">
        <v>36</v>
      </c>
      <c r="B71" s="81" t="s">
        <v>492</v>
      </c>
      <c r="C71" s="81" t="s">
        <v>93</v>
      </c>
      <c r="D71" s="81" t="s">
        <v>25</v>
      </c>
      <c r="E71" s="81" t="s">
        <v>48</v>
      </c>
      <c r="F71" s="9">
        <f>SUM(Ведомственная!G669)</f>
        <v>156223</v>
      </c>
      <c r="G71" s="9">
        <f>SUM(Ведомственная!H669)</f>
        <v>233889.3</v>
      </c>
      <c r="H71" s="9">
        <f>SUM(Ведомственная!I669)</f>
        <v>264531.40000000002</v>
      </c>
    </row>
    <row r="72" spans="1:8" ht="47.25">
      <c r="A72" s="80" t="s">
        <v>361</v>
      </c>
      <c r="B72" s="81" t="s">
        <v>493</v>
      </c>
      <c r="C72" s="81"/>
      <c r="D72" s="81"/>
      <c r="E72" s="81"/>
      <c r="F72" s="9">
        <f>SUM(F73:F75)</f>
        <v>10167.400000000001</v>
      </c>
      <c r="G72" s="9">
        <f>SUM(G73:G75)</f>
        <v>12106.900000000001</v>
      </c>
      <c r="H72" s="9">
        <f>SUM(H73:H75)</f>
        <v>12591.2</v>
      </c>
    </row>
    <row r="73" spans="1:8" ht="31.5">
      <c r="A73" s="80" t="s">
        <v>46</v>
      </c>
      <c r="B73" s="81" t="s">
        <v>493</v>
      </c>
      <c r="C73" s="81" t="s">
        <v>85</v>
      </c>
      <c r="D73" s="81" t="s">
        <v>25</v>
      </c>
      <c r="E73" s="81" t="s">
        <v>48</v>
      </c>
      <c r="F73" s="9">
        <f>SUM(Ведомственная!G671)</f>
        <v>52.9</v>
      </c>
      <c r="G73" s="9">
        <f>SUM(Ведомственная!H671)</f>
        <v>54.7</v>
      </c>
      <c r="H73" s="9">
        <f>SUM(Ведомственная!I671)</f>
        <v>57.1</v>
      </c>
    </row>
    <row r="74" spans="1:8">
      <c r="A74" s="80" t="s">
        <v>36</v>
      </c>
      <c r="B74" s="81" t="s">
        <v>493</v>
      </c>
      <c r="C74" s="81" t="s">
        <v>93</v>
      </c>
      <c r="D74" s="81" t="s">
        <v>25</v>
      </c>
      <c r="E74" s="81" t="s">
        <v>48</v>
      </c>
      <c r="F74" s="9">
        <f>SUM(Ведомственная!G672+Ведомственная!G1213+Ведомственная!G1417)</f>
        <v>9491.4000000000015</v>
      </c>
      <c r="G74" s="9">
        <f>SUM(Ведомственная!H672+Ведомственная!H1213+Ведомственная!H1417)</f>
        <v>11487.7</v>
      </c>
      <c r="H74" s="9">
        <f>SUM(Ведомственная!I672+Ведомственная!I1213+Ведомственная!I1417)</f>
        <v>11963.4</v>
      </c>
    </row>
    <row r="75" spans="1:8" ht="31.5">
      <c r="A75" s="80" t="s">
        <v>115</v>
      </c>
      <c r="B75" s="81" t="s">
        <v>493</v>
      </c>
      <c r="C75" s="81" t="s">
        <v>116</v>
      </c>
      <c r="D75" s="81" t="s">
        <v>25</v>
      </c>
      <c r="E75" s="81" t="s">
        <v>48</v>
      </c>
      <c r="F75" s="9">
        <f>SUM(Ведомственная!G1214)+Ведомственная!G1418</f>
        <v>623.1</v>
      </c>
      <c r="G75" s="9">
        <f>SUM(Ведомственная!H1214)+Ведомственная!H1418</f>
        <v>564.5</v>
      </c>
      <c r="H75" s="9">
        <f>SUM(Ведомственная!I1214)+Ведомственная!I1418</f>
        <v>570.70000000000005</v>
      </c>
    </row>
    <row r="76" spans="1:8" ht="63">
      <c r="A76" s="80" t="s">
        <v>362</v>
      </c>
      <c r="B76" s="81" t="s">
        <v>494</v>
      </c>
      <c r="C76" s="81"/>
      <c r="D76" s="81"/>
      <c r="E76" s="81"/>
      <c r="F76" s="9">
        <f>F77+F78</f>
        <v>2350.3000000000002</v>
      </c>
      <c r="G76" s="9">
        <f>G77+G78</f>
        <v>1850.3</v>
      </c>
      <c r="H76" s="9">
        <f>H77+H78</f>
        <v>1850.3</v>
      </c>
    </row>
    <row r="77" spans="1:8" ht="31.5">
      <c r="A77" s="80" t="s">
        <v>46</v>
      </c>
      <c r="B77" s="81" t="s">
        <v>494</v>
      </c>
      <c r="C77" s="81" t="s">
        <v>85</v>
      </c>
      <c r="D77" s="81" t="s">
        <v>25</v>
      </c>
      <c r="E77" s="81" t="s">
        <v>48</v>
      </c>
      <c r="F77" s="9">
        <f>SUM(Ведомственная!G674)</f>
        <v>37.299999999999997</v>
      </c>
      <c r="G77" s="9">
        <f>SUM(Ведомственная!H674)</f>
        <v>32.700000000000003</v>
      </c>
      <c r="H77" s="9">
        <f>SUM(Ведомственная!I674)</f>
        <v>32.700000000000003</v>
      </c>
    </row>
    <row r="78" spans="1:8">
      <c r="A78" s="80" t="s">
        <v>36</v>
      </c>
      <c r="B78" s="81" t="s">
        <v>494</v>
      </c>
      <c r="C78" s="81" t="s">
        <v>93</v>
      </c>
      <c r="D78" s="81" t="s">
        <v>25</v>
      </c>
      <c r="E78" s="81" t="s">
        <v>48</v>
      </c>
      <c r="F78" s="9">
        <f>SUM(Ведомственная!G675)</f>
        <v>2313</v>
      </c>
      <c r="G78" s="9">
        <f>SUM(Ведомственная!H675)</f>
        <v>1817.6</v>
      </c>
      <c r="H78" s="9">
        <f>SUM(Ведомственная!I675)</f>
        <v>1817.6</v>
      </c>
    </row>
    <row r="79" spans="1:8" ht="31.5">
      <c r="A79" s="80" t="s">
        <v>363</v>
      </c>
      <c r="B79" s="81" t="s">
        <v>495</v>
      </c>
      <c r="C79" s="81"/>
      <c r="D79" s="81"/>
      <c r="E79" s="81"/>
      <c r="F79" s="9">
        <f>F80+F81</f>
        <v>0.1</v>
      </c>
      <c r="G79" s="9">
        <f>G80+G81</f>
        <v>0.1</v>
      </c>
      <c r="H79" s="9">
        <f>H80+H81</f>
        <v>0.1</v>
      </c>
    </row>
    <row r="80" spans="1:8" ht="31.5" hidden="1">
      <c r="A80" s="80" t="s">
        <v>46</v>
      </c>
      <c r="B80" s="81" t="s">
        <v>495</v>
      </c>
      <c r="C80" s="81" t="s">
        <v>85</v>
      </c>
      <c r="D80" s="81" t="s">
        <v>25</v>
      </c>
      <c r="E80" s="81" t="s">
        <v>48</v>
      </c>
      <c r="F80" s="9">
        <f>SUM(Ведомственная!G677)</f>
        <v>0</v>
      </c>
      <c r="G80" s="9">
        <f>SUM(Ведомственная!H677)</f>
        <v>0</v>
      </c>
      <c r="H80" s="9">
        <f>SUM(Ведомственная!I677)</f>
        <v>0</v>
      </c>
    </row>
    <row r="81" spans="1:8">
      <c r="A81" s="80" t="s">
        <v>36</v>
      </c>
      <c r="B81" s="81" t="s">
        <v>495</v>
      </c>
      <c r="C81" s="81" t="s">
        <v>93</v>
      </c>
      <c r="D81" s="81" t="s">
        <v>25</v>
      </c>
      <c r="E81" s="81" t="s">
        <v>48</v>
      </c>
      <c r="F81" s="9">
        <f>SUM(Ведомственная!G678)</f>
        <v>0.1</v>
      </c>
      <c r="G81" s="9">
        <f>SUM(Ведомственная!H678)</f>
        <v>0.1</v>
      </c>
      <c r="H81" s="9">
        <f>SUM(Ведомственная!I678)</f>
        <v>0.1</v>
      </c>
    </row>
    <row r="82" spans="1:8" ht="94.5">
      <c r="A82" s="80" t="s">
        <v>805</v>
      </c>
      <c r="B82" s="81" t="s">
        <v>496</v>
      </c>
      <c r="C82" s="81"/>
      <c r="D82" s="81"/>
      <c r="E82" s="81"/>
      <c r="F82" s="9">
        <f>F83+F84</f>
        <v>13160.800000000001</v>
      </c>
      <c r="G82" s="9">
        <f>G83+G84</f>
        <v>10090.5</v>
      </c>
      <c r="H82" s="9">
        <f>H83+H84</f>
        <v>10090.5</v>
      </c>
    </row>
    <row r="83" spans="1:8" ht="31.5">
      <c r="A83" s="80" t="s">
        <v>46</v>
      </c>
      <c r="B83" s="81" t="s">
        <v>496</v>
      </c>
      <c r="C83" s="81" t="s">
        <v>85</v>
      </c>
      <c r="D83" s="81" t="s">
        <v>25</v>
      </c>
      <c r="E83" s="81" t="s">
        <v>48</v>
      </c>
      <c r="F83" s="9">
        <f>SUM(Ведомственная!G680)</f>
        <v>151.6</v>
      </c>
      <c r="G83" s="9">
        <f>SUM(Ведомственная!H680)</f>
        <v>114.1</v>
      </c>
      <c r="H83" s="9">
        <f>SUM(Ведомственная!I680)</f>
        <v>114.1</v>
      </c>
    </row>
    <row r="84" spans="1:8">
      <c r="A84" s="80" t="s">
        <v>36</v>
      </c>
      <c r="B84" s="81" t="s">
        <v>496</v>
      </c>
      <c r="C84" s="81" t="s">
        <v>93</v>
      </c>
      <c r="D84" s="81" t="s">
        <v>25</v>
      </c>
      <c r="E84" s="81" t="s">
        <v>48</v>
      </c>
      <c r="F84" s="9">
        <f>SUM(Ведомственная!G681)</f>
        <v>13009.2</v>
      </c>
      <c r="G84" s="9">
        <f>SUM(Ведомственная!H681)</f>
        <v>9976.4</v>
      </c>
      <c r="H84" s="9">
        <f>SUM(Ведомственная!I681)</f>
        <v>9976.4</v>
      </c>
    </row>
    <row r="85" spans="1:8" ht="66" customHeight="1">
      <c r="A85" s="11" t="s">
        <v>810</v>
      </c>
      <c r="B85" s="81" t="s">
        <v>789</v>
      </c>
      <c r="C85" s="81"/>
      <c r="D85" s="81"/>
      <c r="E85" s="81"/>
      <c r="F85" s="9">
        <f>SUM(F86:F86)</f>
        <v>71.8</v>
      </c>
      <c r="G85" s="9">
        <f>SUM(G86:G86)</f>
        <v>71.8</v>
      </c>
      <c r="H85" s="9">
        <f>SUM(H86:H86)</f>
        <v>71.8</v>
      </c>
    </row>
    <row r="86" spans="1:8" ht="31.5">
      <c r="A86" s="80" t="s">
        <v>46</v>
      </c>
      <c r="B86" s="81" t="s">
        <v>789</v>
      </c>
      <c r="C86" s="81" t="s">
        <v>85</v>
      </c>
      <c r="D86" s="81" t="s">
        <v>25</v>
      </c>
      <c r="E86" s="81" t="s">
        <v>72</v>
      </c>
      <c r="F86" s="9">
        <f>SUM(Ведомственная!G771)</f>
        <v>71.8</v>
      </c>
      <c r="G86" s="9">
        <f>SUM(Ведомственная!H771)</f>
        <v>71.8</v>
      </c>
      <c r="H86" s="9">
        <f>SUM(Ведомственная!I771)</f>
        <v>71.8</v>
      </c>
    </row>
    <row r="87" spans="1:8" ht="110.25">
      <c r="A87" s="103" t="s">
        <v>913</v>
      </c>
      <c r="B87" s="31" t="s">
        <v>860</v>
      </c>
      <c r="C87" s="81"/>
      <c r="D87" s="81"/>
      <c r="E87" s="81"/>
      <c r="F87" s="9">
        <f>SUM(F88)</f>
        <v>88.2</v>
      </c>
      <c r="G87" s="9">
        <f t="shared" ref="G87:H87" si="5">SUM(G88)</f>
        <v>88.2</v>
      </c>
      <c r="H87" s="9">
        <f t="shared" si="5"/>
        <v>88.2</v>
      </c>
    </row>
    <row r="88" spans="1:8" ht="31.5">
      <c r="A88" s="80" t="s">
        <v>46</v>
      </c>
      <c r="B88" s="31" t="s">
        <v>860</v>
      </c>
      <c r="C88" s="81" t="s">
        <v>85</v>
      </c>
      <c r="D88" s="81" t="s">
        <v>25</v>
      </c>
      <c r="E88" s="81" t="s">
        <v>72</v>
      </c>
      <c r="F88" s="9">
        <f>SUM(Ведомственная!G774)</f>
        <v>88.2</v>
      </c>
      <c r="G88" s="9">
        <f>SUM(Ведомственная!H774)</f>
        <v>88.2</v>
      </c>
      <c r="H88" s="9">
        <f>SUM(Ведомственная!I774)</f>
        <v>88.2</v>
      </c>
    </row>
    <row r="89" spans="1:8" ht="47.25">
      <c r="A89" s="80" t="s">
        <v>359</v>
      </c>
      <c r="B89" s="81" t="s">
        <v>497</v>
      </c>
      <c r="C89" s="81"/>
      <c r="D89" s="81"/>
      <c r="E89" s="81"/>
      <c r="F89" s="9">
        <f>F90+F91</f>
        <v>15867</v>
      </c>
      <c r="G89" s="9">
        <f>G90+G91</f>
        <v>16919.3</v>
      </c>
      <c r="H89" s="9">
        <f>H90+H91</f>
        <v>17596.099999999999</v>
      </c>
    </row>
    <row r="90" spans="1:8" ht="31.5">
      <c r="A90" s="80" t="s">
        <v>46</v>
      </c>
      <c r="B90" s="81" t="s">
        <v>497</v>
      </c>
      <c r="C90" s="81" t="s">
        <v>85</v>
      </c>
      <c r="D90" s="81" t="s">
        <v>25</v>
      </c>
      <c r="E90" s="81" t="s">
        <v>48</v>
      </c>
      <c r="F90" s="9">
        <f>SUM(Ведомственная!G683)</f>
        <v>232.9</v>
      </c>
      <c r="G90" s="9">
        <f>SUM(Ведомственная!H683)</f>
        <v>250</v>
      </c>
      <c r="H90" s="9">
        <f>SUM(Ведомственная!I683)</f>
        <v>260.10000000000002</v>
      </c>
    </row>
    <row r="91" spans="1:8">
      <c r="A91" s="80" t="s">
        <v>36</v>
      </c>
      <c r="B91" s="81" t="s">
        <v>497</v>
      </c>
      <c r="C91" s="81" t="s">
        <v>93</v>
      </c>
      <c r="D91" s="81" t="s">
        <v>25</v>
      </c>
      <c r="E91" s="81" t="s">
        <v>48</v>
      </c>
      <c r="F91" s="9">
        <f>SUM(Ведомственная!G684)</f>
        <v>15634.1</v>
      </c>
      <c r="G91" s="9">
        <f>SUM(Ведомственная!H684)</f>
        <v>16669.3</v>
      </c>
      <c r="H91" s="9">
        <f>SUM(Ведомственная!I684)</f>
        <v>17336</v>
      </c>
    </row>
    <row r="92" spans="1:8" ht="31.5">
      <c r="A92" s="80" t="s">
        <v>360</v>
      </c>
      <c r="B92" s="81" t="s">
        <v>498</v>
      </c>
      <c r="C92" s="81"/>
      <c r="D92" s="81"/>
      <c r="E92" s="81"/>
      <c r="F92" s="9">
        <f>F93+F94</f>
        <v>92943.8</v>
      </c>
      <c r="G92" s="9">
        <f>G93+G94</f>
        <v>105829.8</v>
      </c>
      <c r="H92" s="9">
        <f>H93+H94</f>
        <v>105829.8</v>
      </c>
    </row>
    <row r="93" spans="1:8" ht="31.5">
      <c r="A93" s="80" t="s">
        <v>46</v>
      </c>
      <c r="B93" s="81" t="s">
        <v>498</v>
      </c>
      <c r="C93" s="81" t="s">
        <v>85</v>
      </c>
      <c r="D93" s="81" t="s">
        <v>25</v>
      </c>
      <c r="E93" s="81" t="s">
        <v>48</v>
      </c>
      <c r="F93" s="9">
        <f>SUM(Ведомственная!G686)</f>
        <v>2173.8000000000002</v>
      </c>
      <c r="G93" s="9">
        <f>SUM(Ведомственная!H686)</f>
        <v>2173.5</v>
      </c>
      <c r="H93" s="9">
        <f>SUM(Ведомственная!I686)</f>
        <v>2173.5</v>
      </c>
    </row>
    <row r="94" spans="1:8">
      <c r="A94" s="80" t="s">
        <v>36</v>
      </c>
      <c r="B94" s="81" t="s">
        <v>498</v>
      </c>
      <c r="C94" s="81" t="s">
        <v>93</v>
      </c>
      <c r="D94" s="81" t="s">
        <v>25</v>
      </c>
      <c r="E94" s="81" t="s">
        <v>48</v>
      </c>
      <c r="F94" s="9">
        <f>SUM(Ведомственная!G687)</f>
        <v>90770</v>
      </c>
      <c r="G94" s="9">
        <f>SUM(Ведомственная!H687)</f>
        <v>103656.3</v>
      </c>
      <c r="H94" s="9">
        <f>SUM(Ведомственная!I687)</f>
        <v>103656.3</v>
      </c>
    </row>
    <row r="95" spans="1:8" ht="31.5">
      <c r="A95" s="80" t="s">
        <v>473</v>
      </c>
      <c r="B95" s="81" t="s">
        <v>499</v>
      </c>
      <c r="C95" s="81"/>
      <c r="D95" s="81"/>
      <c r="E95" s="81"/>
      <c r="F95" s="9">
        <f>SUM(F96:F97)</f>
        <v>17714.099999999999</v>
      </c>
      <c r="G95" s="9">
        <f>SUM(G96:G97)</f>
        <v>17974.7</v>
      </c>
      <c r="H95" s="9">
        <f>SUM(H96:H97)</f>
        <v>17974.7</v>
      </c>
    </row>
    <row r="96" spans="1:8" ht="31.5" hidden="1">
      <c r="A96" s="80" t="s">
        <v>46</v>
      </c>
      <c r="B96" s="81" t="s">
        <v>403</v>
      </c>
      <c r="C96" s="81" t="s">
        <v>85</v>
      </c>
      <c r="D96" s="81" t="s">
        <v>25</v>
      </c>
      <c r="E96" s="81" t="s">
        <v>48</v>
      </c>
      <c r="F96" s="9"/>
      <c r="G96" s="9"/>
      <c r="H96" s="9"/>
    </row>
    <row r="97" spans="1:8">
      <c r="A97" s="80" t="s">
        <v>36</v>
      </c>
      <c r="B97" s="81" t="s">
        <v>499</v>
      </c>
      <c r="C97" s="81" t="s">
        <v>93</v>
      </c>
      <c r="D97" s="81" t="s">
        <v>25</v>
      </c>
      <c r="E97" s="81" t="s">
        <v>48</v>
      </c>
      <c r="F97" s="9">
        <f>SUM(Ведомственная!G690)</f>
        <v>17714.099999999999</v>
      </c>
      <c r="G97" s="9">
        <f>SUM(Ведомственная!H690)</f>
        <v>17974.7</v>
      </c>
      <c r="H97" s="9">
        <f>SUM(Ведомственная!I690)</f>
        <v>17974.7</v>
      </c>
    </row>
    <row r="98" spans="1:8" ht="63">
      <c r="A98" s="80" t="s">
        <v>507</v>
      </c>
      <c r="B98" s="81" t="s">
        <v>506</v>
      </c>
      <c r="C98" s="81"/>
      <c r="D98" s="81"/>
      <c r="E98" s="81"/>
      <c r="F98" s="9">
        <f>SUM(F99)</f>
        <v>6203.4</v>
      </c>
      <c r="G98" s="9">
        <f>SUM(G99)</f>
        <v>5165.2</v>
      </c>
      <c r="H98" s="9">
        <f>SUM(H99)</f>
        <v>5165.2</v>
      </c>
    </row>
    <row r="99" spans="1:8" ht="47.25">
      <c r="A99" s="80" t="s">
        <v>370</v>
      </c>
      <c r="B99" s="81" t="s">
        <v>505</v>
      </c>
      <c r="C99" s="31"/>
      <c r="D99" s="81"/>
      <c r="E99" s="81"/>
      <c r="F99" s="9">
        <f>F100+F101</f>
        <v>6203.4</v>
      </c>
      <c r="G99" s="9">
        <f>G100+G101</f>
        <v>5165.2</v>
      </c>
      <c r="H99" s="9">
        <f>H100+H101</f>
        <v>5165.2</v>
      </c>
    </row>
    <row r="100" spans="1:8" ht="63">
      <c r="A100" s="80" t="s">
        <v>45</v>
      </c>
      <c r="B100" s="81" t="s">
        <v>505</v>
      </c>
      <c r="C100" s="31">
        <v>100</v>
      </c>
      <c r="D100" s="81" t="s">
        <v>25</v>
      </c>
      <c r="E100" s="81" t="s">
        <v>72</v>
      </c>
      <c r="F100" s="9">
        <f>SUM(Ведомственная!G777)</f>
        <v>6203.4</v>
      </c>
      <c r="G100" s="9">
        <f>SUM(Ведомственная!H777)</f>
        <v>5165.2</v>
      </c>
      <c r="H100" s="9">
        <f>SUM(Ведомственная!I777)</f>
        <v>5165.2</v>
      </c>
    </row>
    <row r="101" spans="1:8" ht="31.5">
      <c r="A101" s="80" t="s">
        <v>46</v>
      </c>
      <c r="B101" s="81" t="s">
        <v>505</v>
      </c>
      <c r="C101" s="31">
        <v>200</v>
      </c>
      <c r="D101" s="81" t="s">
        <v>25</v>
      </c>
      <c r="E101" s="81" t="s">
        <v>72</v>
      </c>
      <c r="F101" s="9">
        <f>SUM(Ведомственная!G772)</f>
        <v>0</v>
      </c>
      <c r="G101" s="9">
        <f>SUM(Ведомственная!H772)</f>
        <v>0</v>
      </c>
      <c r="H101" s="9">
        <f>SUM(Ведомственная!I772)</f>
        <v>0</v>
      </c>
    </row>
    <row r="102" spans="1:8" ht="47.25">
      <c r="A102" s="80" t="s">
        <v>347</v>
      </c>
      <c r="B102" s="81" t="s">
        <v>348</v>
      </c>
      <c r="C102" s="31"/>
      <c r="D102" s="81"/>
      <c r="E102" s="81"/>
      <c r="F102" s="9">
        <f>SUM(F103)+F107</f>
        <v>89959.2</v>
      </c>
      <c r="G102" s="9">
        <f>SUM(G103)+G107</f>
        <v>109710.9</v>
      </c>
      <c r="H102" s="9">
        <f>SUM(H103)+H107</f>
        <v>110162</v>
      </c>
    </row>
    <row r="103" spans="1:8" ht="31.5">
      <c r="A103" s="80" t="s">
        <v>372</v>
      </c>
      <c r="B103" s="31" t="s">
        <v>508</v>
      </c>
      <c r="C103" s="31"/>
      <c r="D103" s="81"/>
      <c r="E103" s="81"/>
      <c r="F103" s="9">
        <f>F104+F105+F106</f>
        <v>25368.7</v>
      </c>
      <c r="G103" s="9">
        <f>G104+G105+G106</f>
        <v>21157.4</v>
      </c>
      <c r="H103" s="9">
        <f>H104+H105+H106</f>
        <v>21157.4</v>
      </c>
    </row>
    <row r="104" spans="1:8" ht="63">
      <c r="A104" s="80" t="s">
        <v>45</v>
      </c>
      <c r="B104" s="31" t="s">
        <v>508</v>
      </c>
      <c r="C104" s="31">
        <v>100</v>
      </c>
      <c r="D104" s="81" t="s">
        <v>25</v>
      </c>
      <c r="E104" s="81" t="s">
        <v>72</v>
      </c>
      <c r="F104" s="9">
        <f>SUM(Ведомственная!G780)</f>
        <v>25368.7</v>
      </c>
      <c r="G104" s="9">
        <f>SUM(Ведомственная!H780)</f>
        <v>21157.4</v>
      </c>
      <c r="H104" s="9">
        <f>SUM(Ведомственная!I780)</f>
        <v>21157.4</v>
      </c>
    </row>
    <row r="105" spans="1:8" ht="31.5" hidden="1">
      <c r="A105" s="80" t="s">
        <v>46</v>
      </c>
      <c r="B105" s="31" t="s">
        <v>373</v>
      </c>
      <c r="C105" s="31">
        <v>200</v>
      </c>
      <c r="D105" s="81" t="s">
        <v>25</v>
      </c>
      <c r="E105" s="81" t="s">
        <v>72</v>
      </c>
      <c r="F105" s="9"/>
      <c r="G105" s="9"/>
      <c r="H105" s="9"/>
    </row>
    <row r="106" spans="1:8" hidden="1">
      <c r="A106" s="80" t="s">
        <v>20</v>
      </c>
      <c r="B106" s="31" t="s">
        <v>373</v>
      </c>
      <c r="C106" s="31">
        <v>800</v>
      </c>
      <c r="D106" s="81" t="s">
        <v>25</v>
      </c>
      <c r="E106" s="81" t="s">
        <v>72</v>
      </c>
      <c r="F106" s="9"/>
      <c r="G106" s="9"/>
      <c r="H106" s="9"/>
    </row>
    <row r="107" spans="1:8" ht="31.5">
      <c r="A107" s="80" t="s">
        <v>349</v>
      </c>
      <c r="B107" s="81" t="s">
        <v>485</v>
      </c>
      <c r="C107" s="31"/>
      <c r="D107" s="81"/>
      <c r="E107" s="81"/>
      <c r="F107" s="9">
        <f>SUM(F108:F111)</f>
        <v>64590.5</v>
      </c>
      <c r="G107" s="9">
        <f>SUM(G108:G111)</f>
        <v>88553.5</v>
      </c>
      <c r="H107" s="9">
        <f>SUM(H108:H111)</f>
        <v>89004.6</v>
      </c>
    </row>
    <row r="108" spans="1:8" ht="63">
      <c r="A108" s="80" t="s">
        <v>45</v>
      </c>
      <c r="B108" s="81" t="s">
        <v>485</v>
      </c>
      <c r="C108" s="31">
        <v>100</v>
      </c>
      <c r="D108" s="81" t="s">
        <v>25</v>
      </c>
      <c r="E108" s="81" t="s">
        <v>38</v>
      </c>
      <c r="F108" s="9">
        <f>SUM(Ведомственная!G630)</f>
        <v>58086.2</v>
      </c>
      <c r="G108" s="9">
        <f>SUM(Ведомственная!H630)</f>
        <v>74992.5</v>
      </c>
      <c r="H108" s="9">
        <f>SUM(Ведомственная!I630)</f>
        <v>74992.5</v>
      </c>
    </row>
    <row r="109" spans="1:8" ht="31.5">
      <c r="A109" s="80" t="s">
        <v>46</v>
      </c>
      <c r="B109" s="81" t="s">
        <v>485</v>
      </c>
      <c r="C109" s="31">
        <v>200</v>
      </c>
      <c r="D109" s="81" t="s">
        <v>25</v>
      </c>
      <c r="E109" s="81" t="s">
        <v>38</v>
      </c>
      <c r="F109" s="9">
        <f>SUM(Ведомственная!G631)</f>
        <v>6281.4</v>
      </c>
      <c r="G109" s="9">
        <f>SUM(Ведомственная!H631)</f>
        <v>13267.4</v>
      </c>
      <c r="H109" s="9">
        <f>SUM(Ведомственная!I631)</f>
        <v>13718.5</v>
      </c>
    </row>
    <row r="110" spans="1:8" ht="19.5" customHeight="1">
      <c r="A110" s="80" t="s">
        <v>36</v>
      </c>
      <c r="B110" s="81" t="s">
        <v>485</v>
      </c>
      <c r="C110" s="31">
        <v>300</v>
      </c>
      <c r="D110" s="81" t="s">
        <v>25</v>
      </c>
      <c r="E110" s="81" t="s">
        <v>38</v>
      </c>
      <c r="F110" s="9">
        <f>SUM(Ведомственная!G632)</f>
        <v>1.8</v>
      </c>
      <c r="G110" s="9">
        <f>SUM(Ведомственная!H632)</f>
        <v>0</v>
      </c>
      <c r="H110" s="9">
        <f>SUM(Ведомственная!I632)</f>
        <v>0</v>
      </c>
    </row>
    <row r="111" spans="1:8">
      <c r="A111" s="80" t="s">
        <v>20</v>
      </c>
      <c r="B111" s="81" t="s">
        <v>485</v>
      </c>
      <c r="C111" s="31">
        <v>800</v>
      </c>
      <c r="D111" s="81" t="s">
        <v>25</v>
      </c>
      <c r="E111" s="81" t="s">
        <v>38</v>
      </c>
      <c r="F111" s="9">
        <f>SUM(Ведомственная!G633)</f>
        <v>221.1</v>
      </c>
      <c r="G111" s="9">
        <f>SUM(Ведомственная!H633)</f>
        <v>293.60000000000002</v>
      </c>
      <c r="H111" s="9">
        <f>SUM(Ведомственная!I633)</f>
        <v>293.60000000000002</v>
      </c>
    </row>
    <row r="112" spans="1:8" s="27" customFormat="1" ht="47.25">
      <c r="A112" s="23" t="s">
        <v>545</v>
      </c>
      <c r="B112" s="29" t="s">
        <v>546</v>
      </c>
      <c r="C112" s="29"/>
      <c r="D112" s="38"/>
      <c r="E112" s="38"/>
      <c r="F112" s="10">
        <f>SUM(F116)+F113</f>
        <v>0</v>
      </c>
      <c r="G112" s="10">
        <f t="shared" ref="G112:H112" si="6">SUM(G116)+G113</f>
        <v>500</v>
      </c>
      <c r="H112" s="10">
        <f t="shared" si="6"/>
        <v>500</v>
      </c>
    </row>
    <row r="113" spans="1:8">
      <c r="A113" s="2" t="s">
        <v>29</v>
      </c>
      <c r="B113" s="31" t="s">
        <v>725</v>
      </c>
      <c r="C113" s="31"/>
      <c r="D113" s="81"/>
      <c r="E113" s="81"/>
      <c r="F113" s="9">
        <f t="shared" ref="F113:H114" si="7">SUM(F114)</f>
        <v>0</v>
      </c>
      <c r="G113" s="9">
        <f t="shared" si="7"/>
        <v>500</v>
      </c>
      <c r="H113" s="9">
        <f t="shared" si="7"/>
        <v>500</v>
      </c>
    </row>
    <row r="114" spans="1:8" ht="31.5">
      <c r="A114" s="80" t="s">
        <v>423</v>
      </c>
      <c r="B114" s="31" t="s">
        <v>726</v>
      </c>
      <c r="C114" s="31"/>
      <c r="D114" s="81"/>
      <c r="E114" s="81"/>
      <c r="F114" s="9">
        <f t="shared" si="7"/>
        <v>0</v>
      </c>
      <c r="G114" s="9">
        <f t="shared" si="7"/>
        <v>500</v>
      </c>
      <c r="H114" s="9">
        <f t="shared" si="7"/>
        <v>500</v>
      </c>
    </row>
    <row r="115" spans="1:8">
      <c r="A115" s="80" t="s">
        <v>20</v>
      </c>
      <c r="B115" s="31" t="s">
        <v>726</v>
      </c>
      <c r="C115" s="31">
        <v>200</v>
      </c>
      <c r="D115" s="81" t="s">
        <v>11</v>
      </c>
      <c r="E115" s="81" t="s">
        <v>22</v>
      </c>
      <c r="F115" s="9">
        <f>SUM(Ведомственная!G251)</f>
        <v>0</v>
      </c>
      <c r="G115" s="9">
        <f>SUM(Ведомственная!H251)</f>
        <v>500</v>
      </c>
      <c r="H115" s="9">
        <f>SUM(Ведомственная!I251)</f>
        <v>500</v>
      </c>
    </row>
    <row r="116" spans="1:8" ht="47.25" hidden="1">
      <c r="A116" s="80" t="s">
        <v>16</v>
      </c>
      <c r="B116" s="81" t="s">
        <v>711</v>
      </c>
      <c r="C116" s="31"/>
      <c r="D116" s="81"/>
      <c r="E116" s="81"/>
      <c r="F116" s="9">
        <f t="shared" ref="F116:H117" si="8">SUM(F117)</f>
        <v>0</v>
      </c>
      <c r="G116" s="9">
        <f t="shared" si="8"/>
        <v>0</v>
      </c>
      <c r="H116" s="9">
        <f t="shared" si="8"/>
        <v>0</v>
      </c>
    </row>
    <row r="117" spans="1:8" ht="31.5" hidden="1">
      <c r="A117" s="80" t="s">
        <v>223</v>
      </c>
      <c r="B117" s="81" t="s">
        <v>710</v>
      </c>
      <c r="C117" s="81"/>
      <c r="D117" s="81"/>
      <c r="E117" s="81"/>
      <c r="F117" s="9">
        <f t="shared" si="8"/>
        <v>0</v>
      </c>
      <c r="G117" s="9">
        <f t="shared" si="8"/>
        <v>0</v>
      </c>
      <c r="H117" s="9">
        <f t="shared" si="8"/>
        <v>0</v>
      </c>
    </row>
    <row r="118" spans="1:8" hidden="1">
      <c r="A118" s="80" t="s">
        <v>20</v>
      </c>
      <c r="B118" s="81" t="s">
        <v>710</v>
      </c>
      <c r="C118" s="81" t="s">
        <v>90</v>
      </c>
      <c r="D118" s="81" t="s">
        <v>11</v>
      </c>
      <c r="E118" s="81" t="s">
        <v>22</v>
      </c>
      <c r="F118" s="9">
        <f>SUM(Ведомственная!G254)</f>
        <v>0</v>
      </c>
      <c r="G118" s="9">
        <f>SUM(Ведомственная!H254)</f>
        <v>0</v>
      </c>
      <c r="H118" s="9">
        <f>SUM(Ведомственная!I254)</f>
        <v>0</v>
      </c>
    </row>
    <row r="119" spans="1:8" ht="35.25" customHeight="1">
      <c r="A119" s="65" t="s">
        <v>549</v>
      </c>
      <c r="B119" s="38" t="s">
        <v>221</v>
      </c>
      <c r="C119" s="31"/>
      <c r="D119" s="81"/>
      <c r="E119" s="81"/>
      <c r="F119" s="10">
        <f>SUM(F120+F122+F125)</f>
        <v>8985</v>
      </c>
      <c r="G119" s="10">
        <f>SUM(G120+G122+G125)</f>
        <v>4100</v>
      </c>
      <c r="H119" s="10">
        <f>SUM(H120+H122+H125)</f>
        <v>4100</v>
      </c>
    </row>
    <row r="120" spans="1:8" ht="35.25" hidden="1" customHeight="1">
      <c r="A120" s="80" t="s">
        <v>92</v>
      </c>
      <c r="B120" s="81" t="s">
        <v>605</v>
      </c>
      <c r="C120" s="31"/>
      <c r="D120" s="81"/>
      <c r="E120" s="81"/>
      <c r="F120" s="9">
        <f>SUM(F121)</f>
        <v>0</v>
      </c>
      <c r="G120" s="9">
        <f>SUM(G121)</f>
        <v>0</v>
      </c>
      <c r="H120" s="9">
        <f>SUM(H121)</f>
        <v>0</v>
      </c>
    </row>
    <row r="121" spans="1:8" ht="35.25" hidden="1" customHeight="1">
      <c r="A121" s="34" t="s">
        <v>46</v>
      </c>
      <c r="B121" s="81" t="s">
        <v>605</v>
      </c>
      <c r="C121" s="31">
        <v>200</v>
      </c>
      <c r="D121" s="81" t="s">
        <v>11</v>
      </c>
      <c r="E121" s="81" t="s">
        <v>22</v>
      </c>
      <c r="F121" s="9">
        <f>SUM(Ведомственная!G257)</f>
        <v>0</v>
      </c>
      <c r="G121" s="9">
        <f>SUM(Ведомственная!H257)</f>
        <v>0</v>
      </c>
      <c r="H121" s="9">
        <f>SUM(Ведомственная!I257)</f>
        <v>0</v>
      </c>
    </row>
    <row r="122" spans="1:8" ht="31.5">
      <c r="A122" s="80" t="s">
        <v>63</v>
      </c>
      <c r="B122" s="81" t="s">
        <v>547</v>
      </c>
      <c r="C122" s="31"/>
      <c r="D122" s="81"/>
      <c r="E122" s="81"/>
      <c r="F122" s="9">
        <f t="shared" ref="F122:H123" si="9">SUM(F123)</f>
        <v>5385</v>
      </c>
      <c r="G122" s="9">
        <f t="shared" si="9"/>
        <v>3800</v>
      </c>
      <c r="H122" s="9">
        <f t="shared" si="9"/>
        <v>3800</v>
      </c>
    </row>
    <row r="123" spans="1:8" ht="47.25">
      <c r="A123" s="101" t="s">
        <v>903</v>
      </c>
      <c r="B123" s="81" t="s">
        <v>548</v>
      </c>
      <c r="C123" s="81"/>
      <c r="D123" s="81"/>
      <c r="E123" s="81"/>
      <c r="F123" s="9">
        <f t="shared" si="9"/>
        <v>5385</v>
      </c>
      <c r="G123" s="9">
        <f t="shared" si="9"/>
        <v>3800</v>
      </c>
      <c r="H123" s="9">
        <f t="shared" si="9"/>
        <v>3800</v>
      </c>
    </row>
    <row r="124" spans="1:8" ht="31.5">
      <c r="A124" s="80" t="s">
        <v>218</v>
      </c>
      <c r="B124" s="81" t="s">
        <v>548</v>
      </c>
      <c r="C124" s="81" t="s">
        <v>116</v>
      </c>
      <c r="D124" s="81" t="s">
        <v>11</v>
      </c>
      <c r="E124" s="81" t="s">
        <v>22</v>
      </c>
      <c r="F124" s="9">
        <f>SUM(Ведомственная!G260)</f>
        <v>5385</v>
      </c>
      <c r="G124" s="9">
        <f>SUM(Ведомственная!H260)</f>
        <v>3800</v>
      </c>
      <c r="H124" s="9">
        <f>SUM(Ведомственная!I260)</f>
        <v>3800</v>
      </c>
    </row>
    <row r="125" spans="1:8">
      <c r="A125" s="80" t="s">
        <v>550</v>
      </c>
      <c r="B125" s="81" t="s">
        <v>222</v>
      </c>
      <c r="C125" s="81"/>
      <c r="D125" s="81"/>
      <c r="E125" s="37"/>
      <c r="F125" s="9">
        <f>SUM(F127)+F128</f>
        <v>3600</v>
      </c>
      <c r="G125" s="9">
        <f t="shared" ref="G125:H125" si="10">SUM(G127)+G128</f>
        <v>300</v>
      </c>
      <c r="H125" s="9">
        <f t="shared" si="10"/>
        <v>300</v>
      </c>
    </row>
    <row r="126" spans="1:8">
      <c r="A126" s="2" t="s">
        <v>29</v>
      </c>
      <c r="B126" s="81" t="s">
        <v>551</v>
      </c>
      <c r="C126" s="81"/>
      <c r="D126" s="81"/>
      <c r="E126" s="37"/>
      <c r="F126" s="9">
        <f>SUM(F127)</f>
        <v>0</v>
      </c>
      <c r="G126" s="9">
        <f>SUM(G127)</f>
        <v>300</v>
      </c>
      <c r="H126" s="9">
        <f>SUM(H127)</f>
        <v>300</v>
      </c>
    </row>
    <row r="127" spans="1:8" ht="31.5">
      <c r="A127" s="2" t="s">
        <v>46</v>
      </c>
      <c r="B127" s="81" t="s">
        <v>551</v>
      </c>
      <c r="C127" s="81" t="s">
        <v>85</v>
      </c>
      <c r="D127" s="81" t="s">
        <v>11</v>
      </c>
      <c r="E127" s="81" t="s">
        <v>22</v>
      </c>
      <c r="F127" s="9">
        <f>SUM(Ведомственная!G263)</f>
        <v>0</v>
      </c>
      <c r="G127" s="9">
        <f>SUM(Ведомственная!H263)</f>
        <v>300</v>
      </c>
      <c r="H127" s="9">
        <f>SUM(Ведомственная!I263)</f>
        <v>300</v>
      </c>
    </row>
    <row r="128" spans="1:8" ht="31.5">
      <c r="A128" s="2" t="s">
        <v>63</v>
      </c>
      <c r="B128" s="129" t="s">
        <v>1002</v>
      </c>
      <c r="C128" s="129"/>
      <c r="D128" s="129"/>
      <c r="E128" s="129"/>
      <c r="F128" s="9">
        <f>SUM(F129)</f>
        <v>3600</v>
      </c>
      <c r="G128" s="9"/>
      <c r="H128" s="9"/>
    </row>
    <row r="129" spans="1:8" ht="47.25">
      <c r="A129" s="2" t="s">
        <v>903</v>
      </c>
      <c r="B129" s="129" t="s">
        <v>1003</v>
      </c>
      <c r="C129" s="129"/>
      <c r="D129" s="129"/>
      <c r="E129" s="129"/>
      <c r="F129" s="9">
        <f>SUM(F130)</f>
        <v>3600</v>
      </c>
      <c r="G129" s="9">
        <f>SUM(G130)</f>
        <v>0</v>
      </c>
      <c r="H129" s="9">
        <f>SUM(H130)</f>
        <v>0</v>
      </c>
    </row>
    <row r="130" spans="1:8" ht="31.5">
      <c r="A130" s="2" t="s">
        <v>218</v>
      </c>
      <c r="B130" s="129" t="s">
        <v>1003</v>
      </c>
      <c r="C130" s="129" t="s">
        <v>116</v>
      </c>
      <c r="D130" s="129" t="s">
        <v>11</v>
      </c>
      <c r="E130" s="129" t="s">
        <v>22</v>
      </c>
      <c r="F130" s="9">
        <f>SUM(Ведомственная!G266)</f>
        <v>3600</v>
      </c>
      <c r="G130" s="9">
        <f>SUM(Ведомственная!H266)</f>
        <v>0</v>
      </c>
      <c r="H130" s="9">
        <f>SUM(Ведомственная!I266)</f>
        <v>0</v>
      </c>
    </row>
    <row r="131" spans="1:8" s="27" customFormat="1" ht="31.5">
      <c r="A131" s="23" t="s">
        <v>535</v>
      </c>
      <c r="B131" s="38" t="s">
        <v>205</v>
      </c>
      <c r="C131" s="29"/>
      <c r="D131" s="38"/>
      <c r="E131" s="38"/>
      <c r="F131" s="10">
        <f>SUM(F132)</f>
        <v>458</v>
      </c>
      <c r="G131" s="10">
        <f>SUM(G132)</f>
        <v>418.5</v>
      </c>
      <c r="H131" s="10">
        <f>SUM(H132)</f>
        <v>418.5</v>
      </c>
    </row>
    <row r="132" spans="1:8" ht="31.5">
      <c r="A132" s="80" t="s">
        <v>203</v>
      </c>
      <c r="B132" s="31" t="s">
        <v>763</v>
      </c>
      <c r="C132" s="31"/>
      <c r="D132" s="81"/>
      <c r="E132" s="81"/>
      <c r="F132" s="9">
        <f>SUM(F133:F134)</f>
        <v>458</v>
      </c>
      <c r="G132" s="9">
        <f>SUM(G133:G134)</f>
        <v>418.5</v>
      </c>
      <c r="H132" s="9">
        <f>SUM(H133:H134)</f>
        <v>418.5</v>
      </c>
    </row>
    <row r="133" spans="1:8" ht="63">
      <c r="A133" s="80" t="s">
        <v>45</v>
      </c>
      <c r="B133" s="31" t="s">
        <v>763</v>
      </c>
      <c r="C133" s="31">
        <v>100</v>
      </c>
      <c r="D133" s="81" t="s">
        <v>28</v>
      </c>
      <c r="E133" s="81" t="s">
        <v>11</v>
      </c>
      <c r="F133" s="9">
        <f>SUM(Ведомственная!G65)</f>
        <v>448.5</v>
      </c>
      <c r="G133" s="9">
        <f>SUM(Ведомственная!H65)</f>
        <v>409</v>
      </c>
      <c r="H133" s="9">
        <f>SUM(Ведомственная!I65)</f>
        <v>409</v>
      </c>
    </row>
    <row r="134" spans="1:8" ht="31.5">
      <c r="A134" s="80" t="s">
        <v>46</v>
      </c>
      <c r="B134" s="31" t="s">
        <v>763</v>
      </c>
      <c r="C134" s="81" t="s">
        <v>85</v>
      </c>
      <c r="D134" s="81" t="s">
        <v>28</v>
      </c>
      <c r="E134" s="81" t="s">
        <v>11</v>
      </c>
      <c r="F134" s="9">
        <f>SUM(Ведомственная!G66)</f>
        <v>9.5</v>
      </c>
      <c r="G134" s="9">
        <f>SUM(Ведомственная!H66)</f>
        <v>9.5</v>
      </c>
      <c r="H134" s="9">
        <f>SUM(Ведомственная!I66)</f>
        <v>9.5</v>
      </c>
    </row>
    <row r="135" spans="1:8" ht="31.5">
      <c r="A135" s="23" t="s">
        <v>700</v>
      </c>
      <c r="B135" s="38" t="s">
        <v>206</v>
      </c>
      <c r="C135" s="29"/>
      <c r="D135" s="38"/>
      <c r="E135" s="38"/>
      <c r="F135" s="10">
        <f t="shared" ref="F135:H135" si="11">SUM(F136)</f>
        <v>150</v>
      </c>
      <c r="G135" s="10">
        <f t="shared" si="11"/>
        <v>150</v>
      </c>
      <c r="H135" s="10">
        <f t="shared" si="11"/>
        <v>150</v>
      </c>
    </row>
    <row r="136" spans="1:8" ht="31.5">
      <c r="A136" s="80" t="s">
        <v>92</v>
      </c>
      <c r="B136" s="31" t="s">
        <v>575</v>
      </c>
      <c r="C136" s="29"/>
      <c r="D136" s="38"/>
      <c r="E136" s="38"/>
      <c r="F136" s="9">
        <f>SUM(F137:F138)</f>
        <v>150</v>
      </c>
      <c r="G136" s="9">
        <f t="shared" ref="G136:H136" si="12">SUM(G137:G138)</f>
        <v>150</v>
      </c>
      <c r="H136" s="9">
        <f t="shared" si="12"/>
        <v>150</v>
      </c>
    </row>
    <row r="137" spans="1:8" ht="29.25" customHeight="1">
      <c r="A137" s="80" t="s">
        <v>46</v>
      </c>
      <c r="B137" s="31" t="s">
        <v>575</v>
      </c>
      <c r="C137" s="31">
        <v>200</v>
      </c>
      <c r="D137" s="81" t="s">
        <v>28</v>
      </c>
      <c r="E137" s="81">
        <v>13</v>
      </c>
      <c r="F137" s="9">
        <f>SUM(Ведомственная!G96)</f>
        <v>44.6</v>
      </c>
      <c r="G137" s="9">
        <f>SUM(Ведомственная!H96)</f>
        <v>150</v>
      </c>
      <c r="H137" s="9">
        <f>SUM(Ведомственная!I96)</f>
        <v>150</v>
      </c>
    </row>
    <row r="138" spans="1:8" ht="31.5" hidden="1">
      <c r="A138" s="80" t="s">
        <v>46</v>
      </c>
      <c r="B138" s="31" t="s">
        <v>575</v>
      </c>
      <c r="C138" s="31">
        <v>200</v>
      </c>
      <c r="D138" s="81" t="s">
        <v>107</v>
      </c>
      <c r="E138" s="81" t="s">
        <v>161</v>
      </c>
      <c r="F138" s="9">
        <f>SUM(Ведомственная!G485)</f>
        <v>105.4</v>
      </c>
      <c r="G138" s="9">
        <f>SUM(Ведомственная!H485)</f>
        <v>0</v>
      </c>
      <c r="H138" s="9">
        <f>SUM(Ведомственная!I485)</f>
        <v>0</v>
      </c>
    </row>
    <row r="139" spans="1:8" s="27" customFormat="1" ht="31.5">
      <c r="A139" s="23" t="s">
        <v>839</v>
      </c>
      <c r="B139" s="29" t="s">
        <v>197</v>
      </c>
      <c r="C139" s="29"/>
      <c r="D139" s="38"/>
      <c r="E139" s="38"/>
      <c r="F139" s="10">
        <f>SUM(F140+F142+F146+F149+F151)+F156</f>
        <v>192874.40000000002</v>
      </c>
      <c r="G139" s="10">
        <f t="shared" ref="G139:H139" si="13">SUM(G140+G142+G146+G149+G151)+G156</f>
        <v>137088.4</v>
      </c>
      <c r="H139" s="10">
        <f t="shared" si="13"/>
        <v>126630.39999999999</v>
      </c>
    </row>
    <row r="140" spans="1:8">
      <c r="A140" s="80" t="s">
        <v>198</v>
      </c>
      <c r="B140" s="81" t="s">
        <v>199</v>
      </c>
      <c r="C140" s="81"/>
      <c r="D140" s="81"/>
      <c r="E140" s="81"/>
      <c r="F140" s="9">
        <f>SUM(F141)</f>
        <v>3645.4</v>
      </c>
      <c r="G140" s="9">
        <f>SUM(G141)</f>
        <v>3480.7</v>
      </c>
      <c r="H140" s="9">
        <f>SUM(H141)</f>
        <v>3480.7</v>
      </c>
    </row>
    <row r="141" spans="1:8" ht="63">
      <c r="A141" s="80" t="s">
        <v>45</v>
      </c>
      <c r="B141" s="81" t="s">
        <v>199</v>
      </c>
      <c r="C141" s="81" t="s">
        <v>83</v>
      </c>
      <c r="D141" s="81" t="s">
        <v>28</v>
      </c>
      <c r="E141" s="81" t="s">
        <v>38</v>
      </c>
      <c r="F141" s="9">
        <f>SUM(Ведомственная!G59)</f>
        <v>3645.4</v>
      </c>
      <c r="G141" s="9">
        <f>SUM(Ведомственная!H59)</f>
        <v>3480.7</v>
      </c>
      <c r="H141" s="9">
        <f>SUM(Ведомственная!I59)</f>
        <v>3480.7</v>
      </c>
    </row>
    <row r="142" spans="1:8">
      <c r="A142" s="80" t="s">
        <v>74</v>
      </c>
      <c r="B142" s="81" t="s">
        <v>201</v>
      </c>
      <c r="C142" s="81"/>
      <c r="D142" s="81"/>
      <c r="E142" s="81"/>
      <c r="F142" s="9">
        <f>SUM(F143:F145)</f>
        <v>161796.70000000001</v>
      </c>
      <c r="G142" s="9">
        <f>SUM(G143:G145)</f>
        <v>124885.7</v>
      </c>
      <c r="H142" s="9">
        <f>SUM(H143:H145)</f>
        <v>115709.8</v>
      </c>
    </row>
    <row r="143" spans="1:8" ht="63">
      <c r="A143" s="80" t="s">
        <v>45</v>
      </c>
      <c r="B143" s="81" t="s">
        <v>201</v>
      </c>
      <c r="C143" s="81" t="s">
        <v>83</v>
      </c>
      <c r="D143" s="81" t="s">
        <v>28</v>
      </c>
      <c r="E143" s="81" t="s">
        <v>11</v>
      </c>
      <c r="F143" s="9">
        <f>SUM(Ведомственная!G69)</f>
        <v>161770.80000000002</v>
      </c>
      <c r="G143" s="9">
        <f>SUM(Ведомственная!H69)</f>
        <v>124825.7</v>
      </c>
      <c r="H143" s="9">
        <f>SUM(Ведомственная!I69)</f>
        <v>115649.8</v>
      </c>
    </row>
    <row r="144" spans="1:8" ht="31.5">
      <c r="A144" s="80" t="s">
        <v>46</v>
      </c>
      <c r="B144" s="81" t="s">
        <v>201</v>
      </c>
      <c r="C144" s="81" t="s">
        <v>85</v>
      </c>
      <c r="D144" s="81" t="s">
        <v>28</v>
      </c>
      <c r="E144" s="81" t="s">
        <v>11</v>
      </c>
      <c r="F144" s="9">
        <f>SUM(Ведомственная!G70)</f>
        <v>20.3</v>
      </c>
      <c r="G144" s="9">
        <f>SUM(Ведомственная!H70)</f>
        <v>60</v>
      </c>
      <c r="H144" s="9">
        <f>SUM(Ведомственная!I70)</f>
        <v>60</v>
      </c>
    </row>
    <row r="145" spans="1:8" ht="19.5" customHeight="1">
      <c r="A145" s="80" t="s">
        <v>36</v>
      </c>
      <c r="B145" s="81" t="s">
        <v>201</v>
      </c>
      <c r="C145" s="81" t="s">
        <v>93</v>
      </c>
      <c r="D145" s="81" t="s">
        <v>28</v>
      </c>
      <c r="E145" s="81" t="s">
        <v>11</v>
      </c>
      <c r="F145" s="9">
        <f>SUM(Ведомственная!G71)</f>
        <v>5.6</v>
      </c>
      <c r="G145" s="9">
        <f>SUM(Ведомственная!H71)</f>
        <v>0</v>
      </c>
      <c r="H145" s="9">
        <f>SUM(Ведомственная!I71)</f>
        <v>0</v>
      </c>
    </row>
    <row r="146" spans="1:8">
      <c r="A146" s="80" t="s">
        <v>89</v>
      </c>
      <c r="B146" s="31" t="s">
        <v>207</v>
      </c>
      <c r="C146" s="31"/>
      <c r="D146" s="81"/>
      <c r="E146" s="81"/>
      <c r="F146" s="9">
        <f>SUM(F147:F148)</f>
        <v>3812.5</v>
      </c>
      <c r="G146" s="9">
        <f>SUM(G147:G148)</f>
        <v>2122</v>
      </c>
      <c r="H146" s="9">
        <f>SUM(H147:H148)</f>
        <v>839.9</v>
      </c>
    </row>
    <row r="147" spans="1:8" ht="31.5">
      <c r="A147" s="80" t="s">
        <v>46</v>
      </c>
      <c r="B147" s="31" t="s">
        <v>207</v>
      </c>
      <c r="C147" s="31">
        <v>200</v>
      </c>
      <c r="D147" s="81" t="s">
        <v>28</v>
      </c>
      <c r="E147" s="81">
        <v>13</v>
      </c>
      <c r="F147" s="9">
        <f>SUM(Ведомственная!G99)</f>
        <v>3690.9</v>
      </c>
      <c r="G147" s="9">
        <f>SUM(Ведомственная!H99)</f>
        <v>2000</v>
      </c>
      <c r="H147" s="9">
        <f>SUM(Ведомственная!I99)</f>
        <v>717.9</v>
      </c>
    </row>
    <row r="148" spans="1:8">
      <c r="A148" s="80" t="s">
        <v>20</v>
      </c>
      <c r="B148" s="31" t="s">
        <v>207</v>
      </c>
      <c r="C148" s="31">
        <v>800</v>
      </c>
      <c r="D148" s="81" t="s">
        <v>28</v>
      </c>
      <c r="E148" s="81">
        <v>13</v>
      </c>
      <c r="F148" s="9">
        <f>SUM(Ведомственная!G100)</f>
        <v>121.6</v>
      </c>
      <c r="G148" s="9">
        <f>SUM(Ведомственная!H100)</f>
        <v>122</v>
      </c>
      <c r="H148" s="9">
        <f>SUM(Ведомственная!I100)</f>
        <v>122</v>
      </c>
    </row>
    <row r="149" spans="1:8" ht="31.5">
      <c r="A149" s="80" t="s">
        <v>91</v>
      </c>
      <c r="B149" s="31" t="s">
        <v>208</v>
      </c>
      <c r="C149" s="31"/>
      <c r="D149" s="81"/>
      <c r="E149" s="81"/>
      <c r="F149" s="9">
        <f>SUM(F150)</f>
        <v>8899.2000000000007</v>
      </c>
      <c r="G149" s="9">
        <f t="shared" ref="G149:H149" si="14">SUM(G150)</f>
        <v>1000</v>
      </c>
      <c r="H149" s="9">
        <f t="shared" si="14"/>
        <v>1000</v>
      </c>
    </row>
    <row r="150" spans="1:8" ht="31.5">
      <c r="A150" s="80" t="s">
        <v>46</v>
      </c>
      <c r="B150" s="31" t="s">
        <v>208</v>
      </c>
      <c r="C150" s="31">
        <v>200</v>
      </c>
      <c r="D150" s="81" t="s">
        <v>28</v>
      </c>
      <c r="E150" s="81">
        <v>13</v>
      </c>
      <c r="F150" s="9">
        <f>SUM(Ведомственная!G102)</f>
        <v>8899.2000000000007</v>
      </c>
      <c r="G150" s="9">
        <f>SUM(Ведомственная!H102)</f>
        <v>1000</v>
      </c>
      <c r="H150" s="9">
        <f>SUM(Ведомственная!I102)</f>
        <v>1000</v>
      </c>
    </row>
    <row r="151" spans="1:8" ht="31.5">
      <c r="A151" s="80" t="s">
        <v>92</v>
      </c>
      <c r="B151" s="31" t="s">
        <v>209</v>
      </c>
      <c r="C151" s="31"/>
      <c r="D151" s="81"/>
      <c r="E151" s="81"/>
      <c r="F151" s="9">
        <f>SUM(F152:F155)</f>
        <v>13007</v>
      </c>
      <c r="G151" s="9">
        <f>SUM(G152:G155)</f>
        <v>5600</v>
      </c>
      <c r="H151" s="9">
        <f>SUM(H152:H155)</f>
        <v>5600</v>
      </c>
    </row>
    <row r="152" spans="1:8" ht="30" customHeight="1">
      <c r="A152" s="80" t="s">
        <v>46</v>
      </c>
      <c r="B152" s="31" t="s">
        <v>209</v>
      </c>
      <c r="C152" s="31">
        <v>200</v>
      </c>
      <c r="D152" s="81" t="s">
        <v>28</v>
      </c>
      <c r="E152" s="81">
        <v>13</v>
      </c>
      <c r="F152" s="9">
        <f>SUM(Ведомственная!G104)</f>
        <v>10088.9</v>
      </c>
      <c r="G152" s="9">
        <f>SUM(Ведомственная!H104)</f>
        <v>3000</v>
      </c>
      <c r="H152" s="9">
        <f>SUM(Ведомственная!I104)</f>
        <v>3000</v>
      </c>
    </row>
    <row r="153" spans="1:8" ht="31.5" hidden="1">
      <c r="A153" s="80" t="s">
        <v>46</v>
      </c>
      <c r="B153" s="31" t="s">
        <v>209</v>
      </c>
      <c r="C153" s="31">
        <v>200</v>
      </c>
      <c r="D153" s="81" t="s">
        <v>107</v>
      </c>
      <c r="E153" s="81" t="s">
        <v>161</v>
      </c>
      <c r="F153" s="9">
        <f>SUM(Ведомственная!G488)</f>
        <v>221.5</v>
      </c>
      <c r="G153" s="9"/>
      <c r="H153" s="9"/>
    </row>
    <row r="154" spans="1:8" ht="15" customHeight="1">
      <c r="A154" s="80" t="s">
        <v>36</v>
      </c>
      <c r="B154" s="31" t="s">
        <v>209</v>
      </c>
      <c r="C154" s="31">
        <v>300</v>
      </c>
      <c r="D154" s="81" t="s">
        <v>28</v>
      </c>
      <c r="E154" s="81">
        <v>13</v>
      </c>
      <c r="F154" s="9">
        <f>SUM(Ведомственная!G105)</f>
        <v>730</v>
      </c>
      <c r="G154" s="9">
        <f>SUM(Ведомственная!H105)</f>
        <v>600</v>
      </c>
      <c r="H154" s="9">
        <f>SUM(Ведомственная!I105)</f>
        <v>600</v>
      </c>
    </row>
    <row r="155" spans="1:8">
      <c r="A155" s="80" t="s">
        <v>20</v>
      </c>
      <c r="B155" s="31" t="s">
        <v>209</v>
      </c>
      <c r="C155" s="31">
        <v>800</v>
      </c>
      <c r="D155" s="81" t="s">
        <v>28</v>
      </c>
      <c r="E155" s="81">
        <v>13</v>
      </c>
      <c r="F155" s="9">
        <f>SUM(Ведомственная!G106)</f>
        <v>1966.6</v>
      </c>
      <c r="G155" s="9">
        <f>SUM(Ведомственная!H106)</f>
        <v>2000</v>
      </c>
      <c r="H155" s="9">
        <f>SUM(Ведомственная!I106)</f>
        <v>2000</v>
      </c>
    </row>
    <row r="156" spans="1:8" ht="31.5">
      <c r="A156" s="2" t="s">
        <v>1019</v>
      </c>
      <c r="B156" s="155" t="s">
        <v>1018</v>
      </c>
      <c r="C156" s="155"/>
      <c r="D156" s="155"/>
      <c r="E156" s="155"/>
      <c r="F156" s="9">
        <f>SUM(F157:F159)</f>
        <v>1713.6</v>
      </c>
      <c r="G156" s="9">
        <f t="shared" ref="G156:H156" si="15">SUM(G157:G159)</f>
        <v>0</v>
      </c>
      <c r="H156" s="9">
        <f t="shared" si="15"/>
        <v>0</v>
      </c>
    </row>
    <row r="157" spans="1:8" ht="63">
      <c r="A157" s="2" t="s">
        <v>45</v>
      </c>
      <c r="B157" s="155" t="s">
        <v>1018</v>
      </c>
      <c r="C157" s="155" t="s">
        <v>83</v>
      </c>
      <c r="D157" s="155" t="s">
        <v>28</v>
      </c>
      <c r="E157" s="155" t="s">
        <v>38</v>
      </c>
      <c r="F157" s="9">
        <f>SUM(Ведомственная!G61)</f>
        <v>797</v>
      </c>
      <c r="G157" s="9">
        <f>SUM(Ведомственная!H61)</f>
        <v>0</v>
      </c>
      <c r="H157" s="9">
        <f>SUM(Ведомственная!I61)</f>
        <v>0</v>
      </c>
    </row>
    <row r="158" spans="1:8" ht="63">
      <c r="A158" s="2" t="s">
        <v>45</v>
      </c>
      <c r="B158" s="155" t="s">
        <v>1018</v>
      </c>
      <c r="C158" s="155" t="s">
        <v>83</v>
      </c>
      <c r="D158" s="155" t="s">
        <v>28</v>
      </c>
      <c r="E158" s="155" t="s">
        <v>11</v>
      </c>
      <c r="F158" s="9">
        <f>SUM(Ведомственная!G73)</f>
        <v>617.70000000000005</v>
      </c>
      <c r="G158" s="9">
        <f>SUM(Ведомственная!H73)</f>
        <v>0</v>
      </c>
      <c r="H158" s="9">
        <f>SUM(Ведомственная!I73)</f>
        <v>0</v>
      </c>
    </row>
    <row r="159" spans="1:8">
      <c r="A159" s="154" t="s">
        <v>36</v>
      </c>
      <c r="B159" s="155" t="s">
        <v>1018</v>
      </c>
      <c r="C159" s="155" t="s">
        <v>93</v>
      </c>
      <c r="D159" s="155" t="s">
        <v>28</v>
      </c>
      <c r="E159" s="155" t="s">
        <v>11</v>
      </c>
      <c r="F159" s="9">
        <f>SUM(Ведомственная!G74)</f>
        <v>298.89999999999998</v>
      </c>
      <c r="G159" s="9">
        <f>SUM(Ведомственная!H74)</f>
        <v>0</v>
      </c>
      <c r="H159" s="9">
        <f>SUM(Ведомственная!I74)</f>
        <v>0</v>
      </c>
    </row>
    <row r="160" spans="1:8" s="27" customFormat="1" ht="31.5">
      <c r="A160" s="66" t="s">
        <v>561</v>
      </c>
      <c r="B160" s="24" t="s">
        <v>290</v>
      </c>
      <c r="C160" s="24"/>
      <c r="D160" s="24"/>
      <c r="E160" s="24"/>
      <c r="F160" s="26">
        <f>SUM(F161)+F164</f>
        <v>42759.1</v>
      </c>
      <c r="G160" s="26">
        <f t="shared" ref="G160:H160" si="16">SUM(G161)+G164</f>
        <v>5086.7</v>
      </c>
      <c r="H160" s="26">
        <f t="shared" si="16"/>
        <v>27066</v>
      </c>
    </row>
    <row r="161" spans="1:8">
      <c r="A161" s="2" t="s">
        <v>29</v>
      </c>
      <c r="B161" s="4" t="s">
        <v>291</v>
      </c>
      <c r="C161" s="4"/>
      <c r="D161" s="4"/>
      <c r="E161" s="4"/>
      <c r="F161" s="7">
        <f>SUM(F163)+F162</f>
        <v>41693.1</v>
      </c>
      <c r="G161" s="7">
        <f t="shared" ref="G161:H161" si="17">SUM(G163)+G162</f>
        <v>4020.7</v>
      </c>
      <c r="H161" s="7">
        <f t="shared" si="17"/>
        <v>26000</v>
      </c>
    </row>
    <row r="162" spans="1:8" ht="31.5">
      <c r="A162" s="2" t="s">
        <v>46</v>
      </c>
      <c r="B162" s="4" t="s">
        <v>291</v>
      </c>
      <c r="C162" s="4" t="s">
        <v>85</v>
      </c>
      <c r="D162" s="4" t="s">
        <v>11</v>
      </c>
      <c r="E162" s="4" t="s">
        <v>164</v>
      </c>
      <c r="F162" s="7">
        <f>SUM(Ведомственная!G208)</f>
        <v>26804.2</v>
      </c>
      <c r="G162" s="7">
        <f>SUM(Ведомственная!H208)</f>
        <v>0</v>
      </c>
      <c r="H162" s="7">
        <f>SUM(Ведомственная!I208)</f>
        <v>0</v>
      </c>
    </row>
    <row r="163" spans="1:8" ht="31.5">
      <c r="A163" s="2" t="s">
        <v>46</v>
      </c>
      <c r="B163" s="4" t="s">
        <v>291</v>
      </c>
      <c r="C163" s="4" t="s">
        <v>85</v>
      </c>
      <c r="D163" s="4" t="s">
        <v>161</v>
      </c>
      <c r="E163" s="4" t="s">
        <v>48</v>
      </c>
      <c r="F163" s="7">
        <f>SUM(Ведомственная!G350)</f>
        <v>14888.9</v>
      </c>
      <c r="G163" s="7">
        <f>SUM(Ведомственная!H350)</f>
        <v>4020.7</v>
      </c>
      <c r="H163" s="7">
        <f>SUM(Ведомственная!I350)</f>
        <v>26000</v>
      </c>
    </row>
    <row r="164" spans="1:8" ht="63">
      <c r="A164" s="34" t="s">
        <v>773</v>
      </c>
      <c r="B164" s="5" t="s">
        <v>772</v>
      </c>
      <c r="C164" s="4"/>
      <c r="D164" s="4"/>
      <c r="E164" s="4"/>
      <c r="F164" s="7">
        <f>SUM(F165)</f>
        <v>1066</v>
      </c>
      <c r="G164" s="7">
        <f>SUM(G165)</f>
        <v>1066</v>
      </c>
      <c r="H164" s="7">
        <f>SUM(H165)</f>
        <v>1066</v>
      </c>
    </row>
    <row r="165" spans="1:8" ht="31.5">
      <c r="A165" s="2" t="s">
        <v>46</v>
      </c>
      <c r="B165" s="5" t="s">
        <v>772</v>
      </c>
      <c r="C165" s="4" t="s">
        <v>85</v>
      </c>
      <c r="D165" s="4" t="s">
        <v>161</v>
      </c>
      <c r="E165" s="4" t="s">
        <v>48</v>
      </c>
      <c r="F165" s="7">
        <f>SUM(Ведомственная!G352)</f>
        <v>1066</v>
      </c>
      <c r="G165" s="7">
        <f>SUM(Ведомственная!H352)</f>
        <v>1066</v>
      </c>
      <c r="H165" s="7">
        <f>SUM(Ведомственная!I352)</f>
        <v>1066</v>
      </c>
    </row>
    <row r="166" spans="1:8" s="27" customFormat="1" ht="47.25">
      <c r="A166" s="67" t="s">
        <v>559</v>
      </c>
      <c r="B166" s="24" t="s">
        <v>282</v>
      </c>
      <c r="C166" s="24"/>
      <c r="D166" s="24"/>
      <c r="E166" s="24"/>
      <c r="F166" s="26">
        <f t="shared" ref="F166:H167" si="18">SUM(F167)</f>
        <v>740.4</v>
      </c>
      <c r="G166" s="26">
        <f t="shared" si="18"/>
        <v>0</v>
      </c>
      <c r="H166" s="26">
        <f t="shared" si="18"/>
        <v>76.7</v>
      </c>
    </row>
    <row r="167" spans="1:8">
      <c r="A167" s="2" t="s">
        <v>29</v>
      </c>
      <c r="B167" s="4" t="s">
        <v>283</v>
      </c>
      <c r="C167" s="4"/>
      <c r="D167" s="4"/>
      <c r="E167" s="4"/>
      <c r="F167" s="7">
        <f>SUM(F168:F169)</f>
        <v>740.4</v>
      </c>
      <c r="G167" s="7">
        <f t="shared" si="18"/>
        <v>0</v>
      </c>
      <c r="H167" s="7">
        <f t="shared" si="18"/>
        <v>76.7</v>
      </c>
    </row>
    <row r="168" spans="1:8" ht="31.5">
      <c r="A168" s="2" t="s">
        <v>46</v>
      </c>
      <c r="B168" s="4" t="s">
        <v>283</v>
      </c>
      <c r="C168" s="4" t="s">
        <v>85</v>
      </c>
      <c r="D168" s="4" t="s">
        <v>161</v>
      </c>
      <c r="E168" s="4" t="s">
        <v>38</v>
      </c>
      <c r="F168" s="7">
        <f>SUM(Ведомственная!G315)</f>
        <v>740.4</v>
      </c>
      <c r="G168" s="7">
        <f>SUM(Ведомственная!H315)</f>
        <v>0</v>
      </c>
      <c r="H168" s="7">
        <f>SUM(Ведомственная!I315)</f>
        <v>76.7</v>
      </c>
    </row>
    <row r="169" spans="1:8">
      <c r="A169" s="2" t="s">
        <v>20</v>
      </c>
      <c r="B169" s="4" t="s">
        <v>283</v>
      </c>
      <c r="C169" s="4" t="s">
        <v>90</v>
      </c>
      <c r="D169" s="4" t="s">
        <v>161</v>
      </c>
      <c r="E169" s="4" t="s">
        <v>38</v>
      </c>
      <c r="F169" s="7">
        <f>SUM(Ведомственная!G316)</f>
        <v>0</v>
      </c>
      <c r="G169" s="7"/>
      <c r="H169" s="7"/>
    </row>
    <row r="170" spans="1:8" ht="31.5">
      <c r="A170" s="2" t="s">
        <v>854</v>
      </c>
      <c r="B170" s="24" t="s">
        <v>855</v>
      </c>
      <c r="C170" s="4"/>
      <c r="D170" s="4"/>
      <c r="E170" s="4"/>
      <c r="F170" s="26">
        <f>SUM(F171)</f>
        <v>66.7</v>
      </c>
      <c r="G170" s="26">
        <f t="shared" ref="G170:H170" si="19">SUM(G171)</f>
        <v>0</v>
      </c>
      <c r="H170" s="26">
        <f t="shared" si="19"/>
        <v>0</v>
      </c>
    </row>
    <row r="171" spans="1:8">
      <c r="A171" s="2" t="s">
        <v>29</v>
      </c>
      <c r="B171" s="4" t="s">
        <v>856</v>
      </c>
      <c r="C171" s="4"/>
      <c r="D171" s="4"/>
      <c r="E171" s="4"/>
      <c r="F171" s="7">
        <f>SUM(F172:F172)</f>
        <v>66.7</v>
      </c>
      <c r="G171" s="7">
        <f>SUM(G172:G172)</f>
        <v>0</v>
      </c>
      <c r="H171" s="7">
        <f>SUM(H172:H172)</f>
        <v>0</v>
      </c>
    </row>
    <row r="172" spans="1:8" ht="31.5">
      <c r="A172" s="2" t="s">
        <v>257</v>
      </c>
      <c r="B172" s="4" t="s">
        <v>856</v>
      </c>
      <c r="C172" s="4" t="s">
        <v>236</v>
      </c>
      <c r="D172" s="4" t="s">
        <v>161</v>
      </c>
      <c r="E172" s="4" t="s">
        <v>38</v>
      </c>
      <c r="F172" s="7">
        <f>SUM(Ведомственная!G436)</f>
        <v>66.7</v>
      </c>
      <c r="G172" s="7">
        <f>SUM(Ведомственная!H436)</f>
        <v>0</v>
      </c>
      <c r="H172" s="7">
        <f>SUM(Ведомственная!I436)</f>
        <v>0</v>
      </c>
    </row>
    <row r="173" spans="1:8" s="27" customFormat="1" ht="47.25">
      <c r="A173" s="67" t="s">
        <v>560</v>
      </c>
      <c r="B173" s="24" t="s">
        <v>284</v>
      </c>
      <c r="C173" s="24"/>
      <c r="D173" s="24"/>
      <c r="E173" s="24"/>
      <c r="F173" s="26">
        <f>SUM(F174)</f>
        <v>3928.9</v>
      </c>
      <c r="G173" s="26">
        <f>SUM(G174)</f>
        <v>3400</v>
      </c>
      <c r="H173" s="26">
        <f>SUM(H174)</f>
        <v>3500</v>
      </c>
    </row>
    <row r="174" spans="1:8">
      <c r="A174" s="2" t="s">
        <v>29</v>
      </c>
      <c r="B174" s="4" t="s">
        <v>285</v>
      </c>
      <c r="C174" s="4"/>
      <c r="D174" s="4"/>
      <c r="E174" s="4"/>
      <c r="F174" s="7">
        <f>SUM(F175:F176)</f>
        <v>3928.9</v>
      </c>
      <c r="G174" s="7">
        <f>SUM(G175:G176)</f>
        <v>3400</v>
      </c>
      <c r="H174" s="7">
        <f>SUM(H175:H176)</f>
        <v>3500</v>
      </c>
    </row>
    <row r="175" spans="1:8" ht="31.5">
      <c r="A175" s="2" t="s">
        <v>46</v>
      </c>
      <c r="B175" s="4" t="s">
        <v>285</v>
      </c>
      <c r="C175" s="4" t="s">
        <v>85</v>
      </c>
      <c r="D175" s="4" t="s">
        <v>161</v>
      </c>
      <c r="E175" s="4" t="s">
        <v>38</v>
      </c>
      <c r="F175" s="7">
        <f>SUM(Ведомственная!G319)</f>
        <v>1500</v>
      </c>
      <c r="G175" s="7">
        <f>SUM(Ведомственная!H319)</f>
        <v>1000</v>
      </c>
      <c r="H175" s="7">
        <f>SUM(Ведомственная!I319)</f>
        <v>500</v>
      </c>
    </row>
    <row r="176" spans="1:8" ht="31.5">
      <c r="A176" s="2" t="s">
        <v>46</v>
      </c>
      <c r="B176" s="4" t="s">
        <v>285</v>
      </c>
      <c r="C176" s="4" t="s">
        <v>85</v>
      </c>
      <c r="D176" s="4" t="s">
        <v>161</v>
      </c>
      <c r="E176" s="4" t="s">
        <v>48</v>
      </c>
      <c r="F176" s="7">
        <f>SUM(Ведомственная!G355)</f>
        <v>2428.9</v>
      </c>
      <c r="G176" s="7">
        <f>SUM(Ведомственная!H355)</f>
        <v>2400</v>
      </c>
      <c r="H176" s="7">
        <f>SUM(Ведомственная!I355)</f>
        <v>3000</v>
      </c>
    </row>
    <row r="177" spans="1:8" s="27" customFormat="1" ht="31.5">
      <c r="A177" s="68" t="s">
        <v>577</v>
      </c>
      <c r="B177" s="24" t="s">
        <v>276</v>
      </c>
      <c r="C177" s="24"/>
      <c r="D177" s="24"/>
      <c r="E177" s="24"/>
      <c r="F177" s="26">
        <f>SUM(F180)+F178</f>
        <v>301088</v>
      </c>
      <c r="G177" s="26">
        <f>SUM(G180)+G178</f>
        <v>226300</v>
      </c>
      <c r="H177" s="26">
        <f>SUM(H180)+H178</f>
        <v>242637.6</v>
      </c>
    </row>
    <row r="178" spans="1:8" s="27" customFormat="1">
      <c r="A178" s="2" t="s">
        <v>29</v>
      </c>
      <c r="B178" s="4" t="s">
        <v>600</v>
      </c>
      <c r="C178" s="24"/>
      <c r="D178" s="24"/>
      <c r="E178" s="24"/>
      <c r="F178" s="7">
        <f>SUM(F179)</f>
        <v>1900</v>
      </c>
      <c r="G178" s="7">
        <f>SUM(G179)</f>
        <v>7600</v>
      </c>
      <c r="H178" s="7">
        <f>SUM(H179)</f>
        <v>0</v>
      </c>
    </row>
    <row r="179" spans="1:8" s="27" customFormat="1" ht="31.5">
      <c r="A179" s="2" t="s">
        <v>46</v>
      </c>
      <c r="B179" s="4" t="s">
        <v>600</v>
      </c>
      <c r="C179" s="4" t="s">
        <v>85</v>
      </c>
      <c r="D179" s="4" t="s">
        <v>11</v>
      </c>
      <c r="E179" s="4" t="s">
        <v>13</v>
      </c>
      <c r="F179" s="26">
        <f>SUM(Ведомственная!G188)</f>
        <v>1900</v>
      </c>
      <c r="G179" s="26">
        <f>SUM(Ведомственная!H188)</f>
        <v>7600</v>
      </c>
      <c r="H179" s="26">
        <f>SUM(Ведомственная!I188)</f>
        <v>0</v>
      </c>
    </row>
    <row r="180" spans="1:8" ht="47.25">
      <c r="A180" s="2" t="s">
        <v>16</v>
      </c>
      <c r="B180" s="4" t="s">
        <v>578</v>
      </c>
      <c r="C180" s="4"/>
      <c r="D180" s="4"/>
      <c r="E180" s="4"/>
      <c r="F180" s="7">
        <f>SUM(F181+F184)+F186</f>
        <v>299188</v>
      </c>
      <c r="G180" s="7">
        <f t="shared" ref="G180:H180" si="20">SUM(G181+G184)+G186</f>
        <v>218700</v>
      </c>
      <c r="H180" s="7">
        <f t="shared" si="20"/>
        <v>242637.6</v>
      </c>
    </row>
    <row r="181" spans="1:8">
      <c r="A181" s="2" t="s">
        <v>18</v>
      </c>
      <c r="B181" s="4" t="s">
        <v>579</v>
      </c>
      <c r="C181" s="4"/>
      <c r="D181" s="4"/>
      <c r="E181" s="4"/>
      <c r="F181" s="7">
        <f>SUM(F182:F183)</f>
        <v>93890.9</v>
      </c>
      <c r="G181" s="7">
        <f t="shared" ref="G181:H181" si="21">SUM(G182:G183)</f>
        <v>32400</v>
      </c>
      <c r="H181" s="7">
        <f t="shared" si="21"/>
        <v>56337.599999999999</v>
      </c>
    </row>
    <row r="182" spans="1:8" ht="31.5">
      <c r="A182" s="2" t="s">
        <v>46</v>
      </c>
      <c r="B182" s="4" t="s">
        <v>579</v>
      </c>
      <c r="C182" s="4" t="s">
        <v>85</v>
      </c>
      <c r="D182" s="4" t="s">
        <v>11</v>
      </c>
      <c r="E182" s="4" t="s">
        <v>13</v>
      </c>
      <c r="F182" s="7">
        <f>SUM(Ведомственная!G191)</f>
        <v>0</v>
      </c>
      <c r="G182" s="7">
        <f>SUM(Ведомственная!H191)</f>
        <v>25422.799999999999</v>
      </c>
      <c r="H182" s="7">
        <f>SUM(Ведомственная!I191)</f>
        <v>56337.599999999999</v>
      </c>
    </row>
    <row r="183" spans="1:8">
      <c r="A183" s="2" t="s">
        <v>20</v>
      </c>
      <c r="B183" s="4" t="s">
        <v>579</v>
      </c>
      <c r="C183" s="4" t="s">
        <v>90</v>
      </c>
      <c r="D183" s="4" t="s">
        <v>11</v>
      </c>
      <c r="E183" s="4" t="s">
        <v>13</v>
      </c>
      <c r="F183" s="7">
        <f>SUM(Ведомственная!G192)</f>
        <v>93890.9</v>
      </c>
      <c r="G183" s="7">
        <f>SUM(Ведомственная!H192)</f>
        <v>6977.2</v>
      </c>
      <c r="H183" s="7">
        <f>SUM(Ведомственная!I192)</f>
        <v>0</v>
      </c>
    </row>
    <row r="184" spans="1:8">
      <c r="A184" s="2" t="s">
        <v>253</v>
      </c>
      <c r="B184" s="4" t="s">
        <v>580</v>
      </c>
      <c r="C184" s="4"/>
      <c r="D184" s="4"/>
      <c r="E184" s="4"/>
      <c r="F184" s="7">
        <f>SUM(F185)</f>
        <v>19700</v>
      </c>
      <c r="G184" s="7">
        <f>SUM(G185)</f>
        <v>0</v>
      </c>
      <c r="H184" s="7">
        <f>SUM(H185)</f>
        <v>0</v>
      </c>
    </row>
    <row r="185" spans="1:8">
      <c r="A185" s="2" t="s">
        <v>20</v>
      </c>
      <c r="B185" s="4" t="s">
        <v>580</v>
      </c>
      <c r="C185" s="4" t="s">
        <v>90</v>
      </c>
      <c r="D185" s="4" t="s">
        <v>11</v>
      </c>
      <c r="E185" s="4" t="s">
        <v>13</v>
      </c>
      <c r="F185" s="7">
        <f>SUM(Ведомственная!G194)</f>
        <v>19700</v>
      </c>
      <c r="G185" s="7">
        <f>SUM(Ведомственная!H194)</f>
        <v>0</v>
      </c>
      <c r="H185" s="7">
        <f>SUM(Ведомственная!I194)</f>
        <v>0</v>
      </c>
    </row>
    <row r="186" spans="1:8" ht="47.25">
      <c r="A186" s="2" t="s">
        <v>873</v>
      </c>
      <c r="B186" s="4" t="s">
        <v>872</v>
      </c>
      <c r="C186" s="4"/>
      <c r="D186" s="4"/>
      <c r="E186" s="4"/>
      <c r="F186" s="7">
        <f>SUM(F187:F188)</f>
        <v>185597.1</v>
      </c>
      <c r="G186" s="7">
        <f t="shared" ref="G186:H186" si="22">SUM(G187:G188)</f>
        <v>186300</v>
      </c>
      <c r="H186" s="7">
        <f t="shared" si="22"/>
        <v>186300</v>
      </c>
    </row>
    <row r="187" spans="1:8" ht="31.5">
      <c r="A187" s="2" t="s">
        <v>46</v>
      </c>
      <c r="B187" s="4" t="s">
        <v>872</v>
      </c>
      <c r="C187" s="4" t="s">
        <v>85</v>
      </c>
      <c r="D187" s="4" t="s">
        <v>11</v>
      </c>
      <c r="E187" s="4" t="s">
        <v>13</v>
      </c>
      <c r="F187" s="7">
        <f>SUM(Ведомственная!G196)</f>
        <v>0</v>
      </c>
      <c r="G187" s="7">
        <f>SUM(Ведомственная!H196)</f>
        <v>179215.5</v>
      </c>
      <c r="H187" s="7">
        <f>SUM(Ведомственная!I196)</f>
        <v>186300</v>
      </c>
    </row>
    <row r="188" spans="1:8">
      <c r="A188" s="2" t="s">
        <v>20</v>
      </c>
      <c r="B188" s="4" t="s">
        <v>872</v>
      </c>
      <c r="C188" s="4" t="s">
        <v>90</v>
      </c>
      <c r="D188" s="4" t="s">
        <v>11</v>
      </c>
      <c r="E188" s="4" t="s">
        <v>13</v>
      </c>
      <c r="F188" s="7">
        <f>SUM(Ведомственная!G197)</f>
        <v>185597.1</v>
      </c>
      <c r="G188" s="7">
        <f>SUM(Ведомственная!H197)</f>
        <v>7084.5</v>
      </c>
      <c r="H188" s="7">
        <f>SUM(Ведомственная!I197)</f>
        <v>0</v>
      </c>
    </row>
    <row r="189" spans="1:8" s="27" customFormat="1" ht="47.25">
      <c r="A189" s="67" t="s">
        <v>544</v>
      </c>
      <c r="B189" s="24" t="s">
        <v>277</v>
      </c>
      <c r="C189" s="24"/>
      <c r="D189" s="24"/>
      <c r="E189" s="24"/>
      <c r="F189" s="26">
        <f>SUM(F190)+F192</f>
        <v>34569.599999999999</v>
      </c>
      <c r="G189" s="26">
        <f t="shared" ref="G189:H189" si="23">SUM(G190)+G192</f>
        <v>9000</v>
      </c>
      <c r="H189" s="26">
        <f t="shared" si="23"/>
        <v>9000</v>
      </c>
    </row>
    <row r="190" spans="1:8">
      <c r="A190" s="2" t="s">
        <v>29</v>
      </c>
      <c r="B190" s="4" t="s">
        <v>278</v>
      </c>
      <c r="C190" s="4"/>
      <c r="D190" s="4"/>
      <c r="E190" s="4"/>
      <c r="F190" s="7">
        <f>SUM(F191)</f>
        <v>19251.099999999999</v>
      </c>
      <c r="G190" s="7">
        <f>SUM(G191)</f>
        <v>9000</v>
      </c>
      <c r="H190" s="7">
        <f>SUM(H191)</f>
        <v>9000</v>
      </c>
    </row>
    <row r="191" spans="1:8" ht="31.5">
      <c r="A191" s="2" t="s">
        <v>46</v>
      </c>
      <c r="B191" s="4" t="s">
        <v>278</v>
      </c>
      <c r="C191" s="4" t="s">
        <v>85</v>
      </c>
      <c r="D191" s="4" t="s">
        <v>11</v>
      </c>
      <c r="E191" s="4" t="s">
        <v>164</v>
      </c>
      <c r="F191" s="7">
        <f>SUM(Ведомственная!G211)</f>
        <v>19251.099999999999</v>
      </c>
      <c r="G191" s="7">
        <f>SUM(Ведомственная!H211)</f>
        <v>9000</v>
      </c>
      <c r="H191" s="7">
        <f>SUM(Ведомственная!I211)</f>
        <v>9000</v>
      </c>
    </row>
    <row r="192" spans="1:8" ht="31.5">
      <c r="A192" s="34" t="s">
        <v>894</v>
      </c>
      <c r="B192" s="5" t="s">
        <v>747</v>
      </c>
      <c r="C192" s="4"/>
      <c r="D192" s="4"/>
      <c r="E192" s="4"/>
      <c r="F192" s="7">
        <f>SUM(F193)</f>
        <v>15318.5</v>
      </c>
      <c r="G192" s="7">
        <f>SUM(G193)</f>
        <v>0</v>
      </c>
      <c r="H192" s="7">
        <f>SUM(H193)</f>
        <v>0</v>
      </c>
    </row>
    <row r="193" spans="1:8" ht="31.5">
      <c r="A193" s="34" t="s">
        <v>46</v>
      </c>
      <c r="B193" s="5" t="s">
        <v>747</v>
      </c>
      <c r="C193" s="4" t="s">
        <v>85</v>
      </c>
      <c r="D193" s="4" t="s">
        <v>11</v>
      </c>
      <c r="E193" s="4" t="s">
        <v>164</v>
      </c>
      <c r="F193" s="7">
        <f>SUM(Ведомственная!G213)</f>
        <v>15318.5</v>
      </c>
      <c r="G193" s="7">
        <f>SUM(Ведомственная!H213)</f>
        <v>0</v>
      </c>
      <c r="H193" s="7">
        <f>SUM(Ведомственная!I213)</f>
        <v>0</v>
      </c>
    </row>
    <row r="194" spans="1:8" s="27" customFormat="1" ht="31.5">
      <c r="A194" s="67" t="s">
        <v>541</v>
      </c>
      <c r="B194" s="24" t="s">
        <v>265</v>
      </c>
      <c r="C194" s="24"/>
      <c r="D194" s="24"/>
      <c r="E194" s="24"/>
      <c r="F194" s="26">
        <f>SUM(F195,F206,F210)</f>
        <v>26838.100000000002</v>
      </c>
      <c r="G194" s="26">
        <f>SUM(G195,G206,G210)</f>
        <v>22213.499999999996</v>
      </c>
      <c r="H194" s="26">
        <f>SUM(H195,H206,H210)</f>
        <v>22213.499999999996</v>
      </c>
    </row>
    <row r="195" spans="1:8" ht="47.25">
      <c r="A195" s="2" t="s">
        <v>542</v>
      </c>
      <c r="B195" s="4" t="s">
        <v>266</v>
      </c>
      <c r="C195" s="4"/>
      <c r="D195" s="4"/>
      <c r="E195" s="4"/>
      <c r="F195" s="7">
        <f>SUM(F196,F201)</f>
        <v>25679.9</v>
      </c>
      <c r="G195" s="7">
        <f>SUM(G196,G201)</f>
        <v>21613.499999999996</v>
      </c>
      <c r="H195" s="7">
        <f>SUM(H196,H201)</f>
        <v>21613.499999999996</v>
      </c>
    </row>
    <row r="196" spans="1:8">
      <c r="A196" s="2" t="s">
        <v>29</v>
      </c>
      <c r="B196" s="4" t="s">
        <v>267</v>
      </c>
      <c r="C196" s="4"/>
      <c r="D196" s="4"/>
      <c r="E196" s="4"/>
      <c r="F196" s="7">
        <f>SUM(F197)+F199</f>
        <v>3163.7000000000003</v>
      </c>
      <c r="G196" s="7">
        <f>SUM(G197)+G199</f>
        <v>1537.6000000000001</v>
      </c>
      <c r="H196" s="7">
        <f>SUM(H197)+H199</f>
        <v>1537.6000000000001</v>
      </c>
    </row>
    <row r="197" spans="1:8" ht="31.5">
      <c r="A197" s="2" t="s">
        <v>262</v>
      </c>
      <c r="B197" s="4" t="s">
        <v>268</v>
      </c>
      <c r="C197" s="4"/>
      <c r="D197" s="4"/>
      <c r="E197" s="4"/>
      <c r="F197" s="7">
        <f>SUM(F198)</f>
        <v>3136.4</v>
      </c>
      <c r="G197" s="7">
        <f>SUM(G198)</f>
        <v>1506.9</v>
      </c>
      <c r="H197" s="7">
        <f>SUM(H198)</f>
        <v>1506.9</v>
      </c>
    </row>
    <row r="198" spans="1:8" ht="31.5">
      <c r="A198" s="2" t="s">
        <v>46</v>
      </c>
      <c r="B198" s="4" t="s">
        <v>268</v>
      </c>
      <c r="C198" s="4" t="s">
        <v>85</v>
      </c>
      <c r="D198" s="4" t="s">
        <v>48</v>
      </c>
      <c r="E198" s="4" t="s">
        <v>25</v>
      </c>
      <c r="F198" s="7">
        <f>SUM(Ведомственная!G167)</f>
        <v>3136.4</v>
      </c>
      <c r="G198" s="7">
        <f>SUM(Ведомственная!H167)</f>
        <v>1506.9</v>
      </c>
      <c r="H198" s="7">
        <f>SUM(Ведомственная!I167)</f>
        <v>1506.9</v>
      </c>
    </row>
    <row r="199" spans="1:8" ht="31.5">
      <c r="A199" s="2" t="s">
        <v>263</v>
      </c>
      <c r="B199" s="4" t="s">
        <v>269</v>
      </c>
      <c r="C199" s="4"/>
      <c r="D199" s="4"/>
      <c r="E199" s="4"/>
      <c r="F199" s="7">
        <f>SUM(F200)</f>
        <v>27.3</v>
      </c>
      <c r="G199" s="7">
        <f>SUM(G200)</f>
        <v>30.7</v>
      </c>
      <c r="H199" s="7">
        <f>SUM(H200)</f>
        <v>30.7</v>
      </c>
    </row>
    <row r="200" spans="1:8" ht="31.5">
      <c r="A200" s="2" t="s">
        <v>46</v>
      </c>
      <c r="B200" s="4" t="s">
        <v>269</v>
      </c>
      <c r="C200" s="4" t="s">
        <v>85</v>
      </c>
      <c r="D200" s="4" t="s">
        <v>48</v>
      </c>
      <c r="E200" s="4" t="s">
        <v>164</v>
      </c>
      <c r="F200" s="7">
        <f>SUM(Ведомственная!G154)</f>
        <v>27.3</v>
      </c>
      <c r="G200" s="7">
        <f>SUM(Ведомственная!H154)</f>
        <v>30.7</v>
      </c>
      <c r="H200" s="7">
        <f>SUM(Ведомственная!I154)</f>
        <v>30.7</v>
      </c>
    </row>
    <row r="201" spans="1:8" ht="31.5">
      <c r="A201" s="2" t="s">
        <v>39</v>
      </c>
      <c r="B201" s="4" t="s">
        <v>270</v>
      </c>
      <c r="C201" s="4"/>
      <c r="D201" s="4"/>
      <c r="E201" s="4"/>
      <c r="F201" s="7">
        <f>SUM(F202:F205)</f>
        <v>22516.2</v>
      </c>
      <c r="G201" s="7">
        <f>SUM(G202:G205)</f>
        <v>20075.899999999998</v>
      </c>
      <c r="H201" s="7">
        <f>SUM(H202:H205)</f>
        <v>20075.899999999998</v>
      </c>
    </row>
    <row r="202" spans="1:8" ht="63">
      <c r="A202" s="2" t="s">
        <v>45</v>
      </c>
      <c r="B202" s="4" t="s">
        <v>270</v>
      </c>
      <c r="C202" s="4" t="s">
        <v>83</v>
      </c>
      <c r="D202" s="4" t="s">
        <v>48</v>
      </c>
      <c r="E202" s="4" t="s">
        <v>164</v>
      </c>
      <c r="F202" s="7">
        <f>SUM(Ведомственная!G156)</f>
        <v>18487.7</v>
      </c>
      <c r="G202" s="7">
        <f>SUM(Ведомственная!H156)</f>
        <v>18021.099999999999</v>
      </c>
      <c r="H202" s="7">
        <f>SUM(Ведомственная!I156)</f>
        <v>18021.099999999999</v>
      </c>
    </row>
    <row r="203" spans="1:8" ht="31.5">
      <c r="A203" s="2" t="s">
        <v>46</v>
      </c>
      <c r="B203" s="4" t="s">
        <v>270</v>
      </c>
      <c r="C203" s="4" t="s">
        <v>85</v>
      </c>
      <c r="D203" s="4" t="s">
        <v>48</v>
      </c>
      <c r="E203" s="4" t="s">
        <v>164</v>
      </c>
      <c r="F203" s="7">
        <f>SUM(Ведомственная!G157)</f>
        <v>3896.9</v>
      </c>
      <c r="G203" s="7">
        <f>SUM(Ведомственная!H157)</f>
        <v>2000</v>
      </c>
      <c r="H203" s="7">
        <f>SUM(Ведомственная!I157)</f>
        <v>2000</v>
      </c>
    </row>
    <row r="204" spans="1:8" ht="31.5">
      <c r="A204" s="2" t="s">
        <v>46</v>
      </c>
      <c r="B204" s="4" t="s">
        <v>270</v>
      </c>
      <c r="C204" s="4" t="s">
        <v>85</v>
      </c>
      <c r="D204" s="4" t="s">
        <v>107</v>
      </c>
      <c r="E204" s="4" t="s">
        <v>161</v>
      </c>
      <c r="F204" s="7">
        <f>SUM(Ведомственная!G492)</f>
        <v>71</v>
      </c>
      <c r="G204" s="7">
        <f>SUM(Ведомственная!H492)</f>
        <v>0</v>
      </c>
      <c r="H204" s="7">
        <f>SUM(Ведомственная!I492)</f>
        <v>0</v>
      </c>
    </row>
    <row r="205" spans="1:8">
      <c r="A205" s="2" t="s">
        <v>20</v>
      </c>
      <c r="B205" s="4" t="s">
        <v>270</v>
      </c>
      <c r="C205" s="4" t="s">
        <v>90</v>
      </c>
      <c r="D205" s="4" t="s">
        <v>48</v>
      </c>
      <c r="E205" s="4" t="s">
        <v>164</v>
      </c>
      <c r="F205" s="7">
        <f>SUM(Ведомственная!G158)</f>
        <v>60.6</v>
      </c>
      <c r="G205" s="7">
        <f>SUM(Ведомственная!H158)</f>
        <v>54.8</v>
      </c>
      <c r="H205" s="7">
        <f>SUM(Ведомственная!I158)</f>
        <v>54.8</v>
      </c>
    </row>
    <row r="206" spans="1:8" ht="47.25">
      <c r="A206" s="2" t="s">
        <v>264</v>
      </c>
      <c r="B206" s="4" t="s">
        <v>271</v>
      </c>
      <c r="C206" s="4"/>
      <c r="D206" s="4"/>
      <c r="E206" s="4"/>
      <c r="F206" s="7">
        <f t="shared" ref="F206:H208" si="24">SUM(F207)</f>
        <v>958</v>
      </c>
      <c r="G206" s="7">
        <f t="shared" si="24"/>
        <v>500</v>
      </c>
      <c r="H206" s="7">
        <f t="shared" si="24"/>
        <v>500</v>
      </c>
    </row>
    <row r="207" spans="1:8">
      <c r="A207" s="2" t="s">
        <v>29</v>
      </c>
      <c r="B207" s="4" t="s">
        <v>272</v>
      </c>
      <c r="C207" s="4"/>
      <c r="D207" s="4"/>
      <c r="E207" s="4"/>
      <c r="F207" s="7">
        <f t="shared" si="24"/>
        <v>958</v>
      </c>
      <c r="G207" s="7">
        <f t="shared" si="24"/>
        <v>500</v>
      </c>
      <c r="H207" s="7">
        <f t="shared" si="24"/>
        <v>500</v>
      </c>
    </row>
    <row r="208" spans="1:8" ht="31.5">
      <c r="A208" s="2" t="s">
        <v>263</v>
      </c>
      <c r="B208" s="4" t="s">
        <v>273</v>
      </c>
      <c r="C208" s="4"/>
      <c r="D208" s="4"/>
      <c r="E208" s="4"/>
      <c r="F208" s="7">
        <f t="shared" si="24"/>
        <v>958</v>
      </c>
      <c r="G208" s="7">
        <f t="shared" si="24"/>
        <v>500</v>
      </c>
      <c r="H208" s="7">
        <f t="shared" si="24"/>
        <v>500</v>
      </c>
    </row>
    <row r="209" spans="1:8" ht="31.5">
      <c r="A209" s="2" t="s">
        <v>46</v>
      </c>
      <c r="B209" s="4" t="s">
        <v>273</v>
      </c>
      <c r="C209" s="4" t="s">
        <v>85</v>
      </c>
      <c r="D209" s="4" t="s">
        <v>48</v>
      </c>
      <c r="E209" s="4" t="s">
        <v>25</v>
      </c>
      <c r="F209" s="7">
        <f>SUM(Ведомственная!G171)</f>
        <v>958</v>
      </c>
      <c r="G209" s="7">
        <f>SUM(Ведомственная!H171)</f>
        <v>500</v>
      </c>
      <c r="H209" s="7">
        <f>SUM(Ведомственная!I171)</f>
        <v>500</v>
      </c>
    </row>
    <row r="210" spans="1:8" ht="31.5">
      <c r="A210" s="2" t="s">
        <v>543</v>
      </c>
      <c r="B210" s="4" t="s">
        <v>274</v>
      </c>
      <c r="C210" s="4"/>
      <c r="D210" s="4"/>
      <c r="E210" s="4"/>
      <c r="F210" s="7">
        <f t="shared" ref="F210:H211" si="25">SUM(F211)</f>
        <v>200.2</v>
      </c>
      <c r="G210" s="7">
        <f t="shared" si="25"/>
        <v>100</v>
      </c>
      <c r="H210" s="7">
        <f t="shared" si="25"/>
        <v>100</v>
      </c>
    </row>
    <row r="211" spans="1:8">
      <c r="A211" s="2" t="s">
        <v>29</v>
      </c>
      <c r="B211" s="4" t="s">
        <v>275</v>
      </c>
      <c r="C211" s="4"/>
      <c r="D211" s="4"/>
      <c r="E211" s="4"/>
      <c r="F211" s="7">
        <f>SUM(F212)</f>
        <v>200.2</v>
      </c>
      <c r="G211" s="7">
        <f t="shared" si="25"/>
        <v>100</v>
      </c>
      <c r="H211" s="7">
        <f t="shared" si="25"/>
        <v>100</v>
      </c>
    </row>
    <row r="212" spans="1:8" ht="31.5">
      <c r="A212" s="2" t="s">
        <v>46</v>
      </c>
      <c r="B212" s="4" t="s">
        <v>428</v>
      </c>
      <c r="C212" s="4" t="s">
        <v>85</v>
      </c>
      <c r="D212" s="4" t="s">
        <v>48</v>
      </c>
      <c r="E212" s="4" t="s">
        <v>25</v>
      </c>
      <c r="F212" s="7">
        <f>SUM(Ведомственная!G174)</f>
        <v>200.2</v>
      </c>
      <c r="G212" s="7">
        <f>SUM(Ведомственная!H174)</f>
        <v>100</v>
      </c>
      <c r="H212" s="7">
        <f>SUM(Ведомственная!I174)</f>
        <v>100</v>
      </c>
    </row>
    <row r="213" spans="1:8" ht="47.25">
      <c r="A213" s="67" t="s">
        <v>528</v>
      </c>
      <c r="B213" s="24" t="s">
        <v>427</v>
      </c>
      <c r="C213" s="24"/>
      <c r="D213" s="24"/>
      <c r="E213" s="24"/>
      <c r="F213" s="26">
        <f>SUM(F257)+F214</f>
        <v>101349.59999999999</v>
      </c>
      <c r="G213" s="26">
        <f>SUM(G257)+G214</f>
        <v>155083.20000000001</v>
      </c>
      <c r="H213" s="26">
        <f>SUM(H257)+H214</f>
        <v>135506.5</v>
      </c>
    </row>
    <row r="214" spans="1:8">
      <c r="A214" s="2" t="s">
        <v>29</v>
      </c>
      <c r="B214" s="4" t="s">
        <v>624</v>
      </c>
      <c r="C214" s="24"/>
      <c r="D214" s="24"/>
      <c r="E214" s="24"/>
      <c r="F214" s="7">
        <f>SUM(F217)+F216+F215</f>
        <v>38789.099999999991</v>
      </c>
      <c r="G214" s="7">
        <f t="shared" ref="G214:H214" si="26">SUM(G217)+G216+G215</f>
        <v>69943.400000000009</v>
      </c>
      <c r="H214" s="7">
        <f t="shared" si="26"/>
        <v>66332.100000000006</v>
      </c>
    </row>
    <row r="215" spans="1:8" ht="31.5">
      <c r="A215" s="2" t="s">
        <v>46</v>
      </c>
      <c r="B215" s="4" t="s">
        <v>624</v>
      </c>
      <c r="C215" s="4" t="s">
        <v>85</v>
      </c>
      <c r="D215" s="4" t="s">
        <v>11</v>
      </c>
      <c r="E215" s="4" t="s">
        <v>164</v>
      </c>
      <c r="F215" s="7">
        <f>SUM(Ведомственная!G216)</f>
        <v>0</v>
      </c>
      <c r="G215" s="7">
        <f>SUM(Ведомственная!H216)</f>
        <v>0</v>
      </c>
      <c r="H215" s="7">
        <f>SUM(Ведомственная!I216)</f>
        <v>0</v>
      </c>
    </row>
    <row r="216" spans="1:8" ht="31.5">
      <c r="A216" s="2" t="s">
        <v>46</v>
      </c>
      <c r="B216" s="4" t="s">
        <v>624</v>
      </c>
      <c r="C216" s="4" t="s">
        <v>85</v>
      </c>
      <c r="D216" s="4" t="s">
        <v>161</v>
      </c>
      <c r="E216" s="4" t="s">
        <v>48</v>
      </c>
      <c r="F216" s="7">
        <f>SUM(Ведомственная!G358)</f>
        <v>2138.1999999999998</v>
      </c>
      <c r="G216" s="7">
        <f>SUM(Ведомственная!H358)</f>
        <v>1327.8</v>
      </c>
      <c r="H216" s="7">
        <f>SUM(Ведомственная!I358)</f>
        <v>1327.8</v>
      </c>
    </row>
    <row r="217" spans="1:8">
      <c r="A217" s="2" t="s">
        <v>899</v>
      </c>
      <c r="B217" s="4" t="s">
        <v>777</v>
      </c>
      <c r="C217" s="24"/>
      <c r="D217" s="24"/>
      <c r="E217" s="24"/>
      <c r="F217" s="7">
        <f>SUM(F218)+F219+F221+F224+F227+F230+F233+F235+F237+F240+F243+F246+F249+F252+F254</f>
        <v>36650.899999999994</v>
      </c>
      <c r="G217" s="7">
        <f t="shared" ref="G217:H217" si="27">SUM(G218)+G219+G221+G224+G227+G230+G233+G235+G237+G240+G243+G246+G249+G252+G254</f>
        <v>68615.600000000006</v>
      </c>
      <c r="H217" s="7">
        <f t="shared" si="27"/>
        <v>65004.3</v>
      </c>
    </row>
    <row r="218" spans="1:8" ht="31.5">
      <c r="A218" s="2" t="s">
        <v>46</v>
      </c>
      <c r="B218" s="4" t="s">
        <v>777</v>
      </c>
      <c r="C218" s="4" t="s">
        <v>85</v>
      </c>
      <c r="D218" s="4" t="s">
        <v>161</v>
      </c>
      <c r="E218" s="4" t="s">
        <v>48</v>
      </c>
      <c r="F218" s="7">
        <f>SUM(Ведомственная!G360)</f>
        <v>0.1</v>
      </c>
      <c r="G218" s="7">
        <f>SUM(Ведомственная!H360)</f>
        <v>68615.600000000006</v>
      </c>
      <c r="H218" s="7">
        <f>SUM(Ведомственная!I360)</f>
        <v>65004.3</v>
      </c>
    </row>
    <row r="219" spans="1:8" ht="31.5">
      <c r="A219" s="2" t="s">
        <v>958</v>
      </c>
      <c r="B219" s="4" t="s">
        <v>957</v>
      </c>
      <c r="C219" s="4"/>
      <c r="D219" s="4"/>
      <c r="E219" s="4"/>
      <c r="F219" s="7">
        <f>SUM(Ведомственная!G361)</f>
        <v>3868</v>
      </c>
      <c r="G219" s="7">
        <f>SUM(Ведомственная!H361)</f>
        <v>0</v>
      </c>
      <c r="H219" s="7">
        <f>SUM(Ведомственная!I361)</f>
        <v>0</v>
      </c>
    </row>
    <row r="220" spans="1:8" ht="31.5">
      <c r="A220" s="2" t="s">
        <v>46</v>
      </c>
      <c r="B220" s="4" t="s">
        <v>957</v>
      </c>
      <c r="C220" s="4" t="s">
        <v>85</v>
      </c>
      <c r="D220" s="4" t="s">
        <v>161</v>
      </c>
      <c r="E220" s="4" t="s">
        <v>48</v>
      </c>
      <c r="F220" s="7">
        <f>SUM(Ведомственная!G362)</f>
        <v>3868</v>
      </c>
      <c r="G220" s="7">
        <f>SUM(Ведомственная!H362)</f>
        <v>0</v>
      </c>
      <c r="H220" s="7">
        <f>SUM(Ведомственная!I362)</f>
        <v>0</v>
      </c>
    </row>
    <row r="221" spans="1:8" ht="31.5">
      <c r="A221" s="2" t="s">
        <v>972</v>
      </c>
      <c r="B221" s="4" t="s">
        <v>959</v>
      </c>
      <c r="C221" s="4"/>
      <c r="D221" s="4"/>
      <c r="E221" s="4"/>
      <c r="F221" s="7">
        <f>SUM(F222:F223)</f>
        <v>1786</v>
      </c>
      <c r="G221" s="7">
        <f t="shared" ref="G221:H221" si="28">SUM(G222:G223)</f>
        <v>0</v>
      </c>
      <c r="H221" s="7">
        <f t="shared" si="28"/>
        <v>0</v>
      </c>
    </row>
    <row r="222" spans="1:8" ht="31.5">
      <c r="A222" s="2" t="s">
        <v>46</v>
      </c>
      <c r="B222" s="4" t="s">
        <v>959</v>
      </c>
      <c r="C222" s="4" t="s">
        <v>85</v>
      </c>
      <c r="D222" s="4" t="s">
        <v>11</v>
      </c>
      <c r="E222" s="4" t="s">
        <v>164</v>
      </c>
      <c r="F222" s="7">
        <f>SUM(Ведомственная!G219)</f>
        <v>1401.8</v>
      </c>
      <c r="G222" s="7">
        <f>SUM(Ведомственная!H219)</f>
        <v>0</v>
      </c>
      <c r="H222" s="7">
        <f>SUM(Ведомственная!I219)</f>
        <v>0</v>
      </c>
    </row>
    <row r="223" spans="1:8" ht="31.5">
      <c r="A223" s="2" t="s">
        <v>46</v>
      </c>
      <c r="B223" s="4" t="s">
        <v>959</v>
      </c>
      <c r="C223" s="4" t="s">
        <v>85</v>
      </c>
      <c r="D223" s="4" t="s">
        <v>161</v>
      </c>
      <c r="E223" s="4" t="s">
        <v>48</v>
      </c>
      <c r="F223" s="7">
        <f>SUM(Ведомственная!G364)</f>
        <v>384.2</v>
      </c>
      <c r="G223" s="7">
        <f>SUM(Ведомственная!H364)</f>
        <v>0</v>
      </c>
      <c r="H223" s="7">
        <f>SUM(Ведомственная!I364)</f>
        <v>0</v>
      </c>
    </row>
    <row r="224" spans="1:8" ht="31.5">
      <c r="A224" s="2" t="s">
        <v>971</v>
      </c>
      <c r="B224" s="4" t="s">
        <v>960</v>
      </c>
      <c r="C224" s="4"/>
      <c r="D224" s="4"/>
      <c r="E224" s="4"/>
      <c r="F224" s="7">
        <f>SUM(F225:F226)</f>
        <v>2937.2</v>
      </c>
      <c r="G224" s="7">
        <f t="shared" ref="G224:H224" si="29">SUM(G225:G226)</f>
        <v>0</v>
      </c>
      <c r="H224" s="7">
        <f t="shared" si="29"/>
        <v>0</v>
      </c>
    </row>
    <row r="225" spans="1:8" ht="31.5">
      <c r="A225" s="2" t="s">
        <v>46</v>
      </c>
      <c r="B225" s="4" t="s">
        <v>960</v>
      </c>
      <c r="C225" s="4" t="s">
        <v>85</v>
      </c>
      <c r="D225" s="4" t="s">
        <v>11</v>
      </c>
      <c r="E225" s="4" t="s">
        <v>164</v>
      </c>
      <c r="F225" s="7">
        <f>SUM(Ведомственная!G221)</f>
        <v>1734.5</v>
      </c>
      <c r="G225" s="7">
        <f>SUM(Ведомственная!H221)</f>
        <v>0</v>
      </c>
      <c r="H225" s="7">
        <f>SUM(Ведомственная!I221)</f>
        <v>0</v>
      </c>
    </row>
    <row r="226" spans="1:8" ht="31.5">
      <c r="A226" s="2" t="s">
        <v>46</v>
      </c>
      <c r="B226" s="4" t="s">
        <v>960</v>
      </c>
      <c r="C226" s="4" t="s">
        <v>85</v>
      </c>
      <c r="D226" s="4" t="s">
        <v>161</v>
      </c>
      <c r="E226" s="4" t="s">
        <v>48</v>
      </c>
      <c r="F226" s="7">
        <f>SUM(Ведомственная!G366)</f>
        <v>1202.7</v>
      </c>
      <c r="G226" s="7">
        <f>SUM(Ведомственная!H366)</f>
        <v>0</v>
      </c>
      <c r="H226" s="7">
        <f>SUM(Ведомственная!I366)</f>
        <v>0</v>
      </c>
    </row>
    <row r="227" spans="1:8" ht="31.5">
      <c r="A227" s="2" t="s">
        <v>973</v>
      </c>
      <c r="B227" s="4" t="s">
        <v>961</v>
      </c>
      <c r="C227" s="4"/>
      <c r="D227" s="4"/>
      <c r="E227" s="4"/>
      <c r="F227" s="7">
        <f>SUM(F228:F229)</f>
        <v>953.3</v>
      </c>
      <c r="G227" s="7">
        <f t="shared" ref="G227:H227" si="30">SUM(G228:G229)</f>
        <v>0</v>
      </c>
      <c r="H227" s="7">
        <f t="shared" si="30"/>
        <v>0</v>
      </c>
    </row>
    <row r="228" spans="1:8" ht="31.5">
      <c r="A228" s="2" t="s">
        <v>46</v>
      </c>
      <c r="B228" s="4" t="s">
        <v>961</v>
      </c>
      <c r="C228" s="4" t="s">
        <v>85</v>
      </c>
      <c r="D228" s="4" t="s">
        <v>11</v>
      </c>
      <c r="E228" s="4" t="s">
        <v>164</v>
      </c>
      <c r="F228" s="7">
        <f>SUM(Ведомственная!G223)</f>
        <v>766.9</v>
      </c>
      <c r="G228" s="7">
        <f>SUM(Ведомственная!H223)</f>
        <v>0</v>
      </c>
      <c r="H228" s="7">
        <f>SUM(Ведомственная!I223)</f>
        <v>0</v>
      </c>
    </row>
    <row r="229" spans="1:8" ht="31.5">
      <c r="A229" s="2" t="s">
        <v>46</v>
      </c>
      <c r="B229" s="4" t="s">
        <v>961</v>
      </c>
      <c r="C229" s="4" t="s">
        <v>85</v>
      </c>
      <c r="D229" s="4" t="s">
        <v>161</v>
      </c>
      <c r="E229" s="4" t="s">
        <v>48</v>
      </c>
      <c r="F229" s="7">
        <f>SUM(Ведомственная!G368)</f>
        <v>186.4</v>
      </c>
      <c r="G229" s="7">
        <f>SUM(Ведомственная!H368)</f>
        <v>0</v>
      </c>
      <c r="H229" s="7">
        <f>SUM(Ведомственная!I368)</f>
        <v>0</v>
      </c>
    </row>
    <row r="230" spans="1:8" ht="31.5">
      <c r="A230" s="2" t="s">
        <v>974</v>
      </c>
      <c r="B230" s="4" t="s">
        <v>962</v>
      </c>
      <c r="C230" s="4"/>
      <c r="D230" s="4"/>
      <c r="E230" s="4"/>
      <c r="F230" s="7">
        <f>SUM(F231:F232)</f>
        <v>3166</v>
      </c>
      <c r="G230" s="7">
        <f t="shared" ref="G230:H230" si="31">SUM(G231:G232)</f>
        <v>0</v>
      </c>
      <c r="H230" s="7">
        <f t="shared" si="31"/>
        <v>0</v>
      </c>
    </row>
    <row r="231" spans="1:8" ht="31.5">
      <c r="A231" s="2" t="s">
        <v>46</v>
      </c>
      <c r="B231" s="4" t="s">
        <v>962</v>
      </c>
      <c r="C231" s="4" t="s">
        <v>85</v>
      </c>
      <c r="D231" s="4" t="s">
        <v>11</v>
      </c>
      <c r="E231" s="4" t="s">
        <v>164</v>
      </c>
      <c r="F231" s="7">
        <f>SUM(Ведомственная!G225)</f>
        <v>1921.4</v>
      </c>
      <c r="G231" s="7">
        <f>SUM(Ведомственная!H225)</f>
        <v>0</v>
      </c>
      <c r="H231" s="7">
        <f>SUM(Ведомственная!I225)</f>
        <v>0</v>
      </c>
    </row>
    <row r="232" spans="1:8" ht="31.5">
      <c r="A232" s="2" t="s">
        <v>46</v>
      </c>
      <c r="B232" s="4" t="s">
        <v>962</v>
      </c>
      <c r="C232" s="4" t="s">
        <v>85</v>
      </c>
      <c r="D232" s="4" t="s">
        <v>161</v>
      </c>
      <c r="E232" s="4" t="s">
        <v>48</v>
      </c>
      <c r="F232" s="7">
        <f>SUM(Ведомственная!G370)</f>
        <v>1244.5999999999999</v>
      </c>
      <c r="G232" s="7">
        <f>SUM(Ведомственная!H370)</f>
        <v>0</v>
      </c>
      <c r="H232" s="7">
        <f>SUM(Ведомственная!I370)</f>
        <v>0</v>
      </c>
    </row>
    <row r="233" spans="1:8" ht="31.5" hidden="1">
      <c r="A233" s="2" t="s">
        <v>975</v>
      </c>
      <c r="B233" s="4" t="s">
        <v>963</v>
      </c>
      <c r="C233" s="4"/>
      <c r="D233" s="4"/>
      <c r="E233" s="4"/>
      <c r="F233" s="7">
        <f>SUM(Ведомственная!G371)</f>
        <v>0</v>
      </c>
      <c r="G233" s="7">
        <f>SUM(Ведомственная!H371)</f>
        <v>0</v>
      </c>
      <c r="H233" s="7">
        <f>SUM(Ведомственная!I371)</f>
        <v>0</v>
      </c>
    </row>
    <row r="234" spans="1:8" ht="31.5" hidden="1">
      <c r="A234" s="2" t="s">
        <v>46</v>
      </c>
      <c r="B234" s="4" t="s">
        <v>963</v>
      </c>
      <c r="C234" s="4" t="s">
        <v>85</v>
      </c>
      <c r="D234" s="4" t="s">
        <v>161</v>
      </c>
      <c r="E234" s="4" t="s">
        <v>48</v>
      </c>
      <c r="F234" s="7">
        <f>SUM(Ведомственная!G372)</f>
        <v>0</v>
      </c>
      <c r="G234" s="7">
        <f>SUM(Ведомственная!H372)</f>
        <v>0</v>
      </c>
      <c r="H234" s="7">
        <f>SUM(Ведомственная!I372)</f>
        <v>0</v>
      </c>
    </row>
    <row r="235" spans="1:8" ht="31.5" hidden="1">
      <c r="A235" s="2" t="s">
        <v>976</v>
      </c>
      <c r="B235" s="4" t="s">
        <v>964</v>
      </c>
      <c r="C235" s="4"/>
      <c r="D235" s="4"/>
      <c r="E235" s="4"/>
      <c r="F235" s="7">
        <f>SUM(Ведомственная!G373)</f>
        <v>0</v>
      </c>
      <c r="G235" s="7">
        <f>SUM(Ведомственная!H373)</f>
        <v>0</v>
      </c>
      <c r="H235" s="7">
        <f>SUM(Ведомственная!I373)</f>
        <v>0</v>
      </c>
    </row>
    <row r="236" spans="1:8" ht="31.5" hidden="1">
      <c r="A236" s="2" t="s">
        <v>46</v>
      </c>
      <c r="B236" s="4" t="s">
        <v>964</v>
      </c>
      <c r="C236" s="4" t="s">
        <v>85</v>
      </c>
      <c r="D236" s="4" t="s">
        <v>161</v>
      </c>
      <c r="E236" s="4" t="s">
        <v>48</v>
      </c>
      <c r="F236" s="7">
        <f>SUM(Ведомственная!G374)</f>
        <v>0</v>
      </c>
      <c r="G236" s="7">
        <f>SUM(Ведомственная!H374)</f>
        <v>0</v>
      </c>
      <c r="H236" s="7">
        <f>SUM(Ведомственная!I374)</f>
        <v>0</v>
      </c>
    </row>
    <row r="237" spans="1:8" ht="31.5">
      <c r="A237" s="2" t="s">
        <v>977</v>
      </c>
      <c r="B237" s="4" t="s">
        <v>965</v>
      </c>
      <c r="C237" s="4"/>
      <c r="D237" s="4"/>
      <c r="E237" s="4"/>
      <c r="F237" s="7">
        <f>SUM(F238:F239)</f>
        <v>6450</v>
      </c>
      <c r="G237" s="7">
        <f t="shared" ref="G237:H237" si="32">SUM(G238:G239)</f>
        <v>0</v>
      </c>
      <c r="H237" s="7">
        <f t="shared" si="32"/>
        <v>0</v>
      </c>
    </row>
    <row r="238" spans="1:8" ht="31.5">
      <c r="A238" s="2" t="s">
        <v>46</v>
      </c>
      <c r="B238" s="4" t="s">
        <v>965</v>
      </c>
      <c r="C238" s="4" t="s">
        <v>85</v>
      </c>
      <c r="D238" s="4" t="s">
        <v>11</v>
      </c>
      <c r="E238" s="4" t="s">
        <v>164</v>
      </c>
      <c r="F238" s="7">
        <f>SUM(Ведомственная!G227)</f>
        <v>5120.3</v>
      </c>
      <c r="G238" s="7">
        <f>SUM(Ведомственная!H227)</f>
        <v>0</v>
      </c>
      <c r="H238" s="7">
        <f>SUM(Ведомственная!I227)</f>
        <v>0</v>
      </c>
    </row>
    <row r="239" spans="1:8" ht="31.5">
      <c r="A239" s="2" t="s">
        <v>46</v>
      </c>
      <c r="B239" s="4" t="s">
        <v>965</v>
      </c>
      <c r="C239" s="4" t="s">
        <v>85</v>
      </c>
      <c r="D239" s="4" t="s">
        <v>161</v>
      </c>
      <c r="E239" s="4" t="s">
        <v>48</v>
      </c>
      <c r="F239" s="7">
        <f>SUM(Ведомственная!G376)</f>
        <v>1329.7</v>
      </c>
      <c r="G239" s="7">
        <f>SUM(Ведомственная!H376)</f>
        <v>0</v>
      </c>
      <c r="H239" s="7">
        <f>SUM(Ведомственная!I376)</f>
        <v>0</v>
      </c>
    </row>
    <row r="240" spans="1:8" ht="31.5">
      <c r="A240" s="2" t="s">
        <v>978</v>
      </c>
      <c r="B240" s="4" t="s">
        <v>966</v>
      </c>
      <c r="C240" s="4"/>
      <c r="D240" s="4"/>
      <c r="E240" s="4"/>
      <c r="F240" s="7">
        <f>SUM(F241:F242)</f>
        <v>2000</v>
      </c>
      <c r="G240" s="7">
        <f t="shared" ref="G240:H240" si="33">SUM(G241:G242)</f>
        <v>0</v>
      </c>
      <c r="H240" s="7">
        <f t="shared" si="33"/>
        <v>0</v>
      </c>
    </row>
    <row r="241" spans="1:8" ht="31.5">
      <c r="A241" s="2" t="s">
        <v>46</v>
      </c>
      <c r="B241" s="4" t="s">
        <v>966</v>
      </c>
      <c r="C241" s="4" t="s">
        <v>85</v>
      </c>
      <c r="D241" s="4" t="s">
        <v>11</v>
      </c>
      <c r="E241" s="4" t="s">
        <v>164</v>
      </c>
      <c r="F241" s="7">
        <f>SUM(Ведомственная!G229)</f>
        <v>1604.2</v>
      </c>
      <c r="G241" s="7">
        <f>SUM(Ведомственная!H229)</f>
        <v>0</v>
      </c>
      <c r="H241" s="7">
        <f>SUM(Ведомственная!I229)</f>
        <v>0</v>
      </c>
    </row>
    <row r="242" spans="1:8" ht="31.5">
      <c r="A242" s="2" t="s">
        <v>46</v>
      </c>
      <c r="B242" s="4" t="s">
        <v>966</v>
      </c>
      <c r="C242" s="4" t="s">
        <v>85</v>
      </c>
      <c r="D242" s="4" t="s">
        <v>161</v>
      </c>
      <c r="E242" s="4" t="s">
        <v>48</v>
      </c>
      <c r="F242" s="7">
        <f>SUM(Ведомственная!G378)</f>
        <v>395.8</v>
      </c>
      <c r="G242" s="7">
        <f>SUM(Ведомственная!H378)</f>
        <v>0</v>
      </c>
      <c r="H242" s="7">
        <f>SUM(Ведомственная!I378)</f>
        <v>0</v>
      </c>
    </row>
    <row r="243" spans="1:8" ht="31.5">
      <c r="A243" s="2" t="s">
        <v>979</v>
      </c>
      <c r="B243" s="4" t="s">
        <v>967</v>
      </c>
      <c r="C243" s="4"/>
      <c r="D243" s="4"/>
      <c r="E243" s="4"/>
      <c r="F243" s="7">
        <f>SUM(F244:F245)</f>
        <v>5915.2999999999993</v>
      </c>
      <c r="G243" s="7">
        <f t="shared" ref="G243:H243" si="34">SUM(G244:G245)</f>
        <v>0</v>
      </c>
      <c r="H243" s="7">
        <f t="shared" si="34"/>
        <v>0</v>
      </c>
    </row>
    <row r="244" spans="1:8" ht="31.5">
      <c r="A244" s="2" t="s">
        <v>46</v>
      </c>
      <c r="B244" s="4" t="s">
        <v>967</v>
      </c>
      <c r="C244" s="4" t="s">
        <v>85</v>
      </c>
      <c r="D244" s="4" t="s">
        <v>11</v>
      </c>
      <c r="E244" s="4" t="s">
        <v>164</v>
      </c>
      <c r="F244" s="7">
        <f>SUM(Ведомственная!G231)</f>
        <v>5282.2</v>
      </c>
      <c r="G244" s="7">
        <f>SUM(Ведомственная!H231)</f>
        <v>0</v>
      </c>
      <c r="H244" s="7">
        <f>SUM(Ведомственная!I231)</f>
        <v>0</v>
      </c>
    </row>
    <row r="245" spans="1:8" ht="31.5">
      <c r="A245" s="2" t="s">
        <v>46</v>
      </c>
      <c r="B245" s="4" t="s">
        <v>967</v>
      </c>
      <c r="C245" s="4" t="s">
        <v>85</v>
      </c>
      <c r="D245" s="4" t="s">
        <v>161</v>
      </c>
      <c r="E245" s="4" t="s">
        <v>48</v>
      </c>
      <c r="F245" s="7">
        <f>SUM(Ведомственная!G380)</f>
        <v>633.09999999999991</v>
      </c>
      <c r="G245" s="7">
        <f>SUM(Ведомственная!H380)</f>
        <v>0</v>
      </c>
      <c r="H245" s="7">
        <f>SUM(Ведомственная!I380)</f>
        <v>0</v>
      </c>
    </row>
    <row r="246" spans="1:8" ht="31.5">
      <c r="A246" s="2" t="s">
        <v>980</v>
      </c>
      <c r="B246" s="4" t="s">
        <v>968</v>
      </c>
      <c r="C246" s="4"/>
      <c r="D246" s="4"/>
      <c r="E246" s="4"/>
      <c r="F246" s="7">
        <f>SUM(F247:F248)</f>
        <v>3095.8999999999996</v>
      </c>
      <c r="G246" s="7">
        <f t="shared" ref="G246:H246" si="35">SUM(G247:G248)</f>
        <v>0</v>
      </c>
      <c r="H246" s="7">
        <f t="shared" si="35"/>
        <v>0</v>
      </c>
    </row>
    <row r="247" spans="1:8" ht="31.5">
      <c r="A247" s="2" t="s">
        <v>46</v>
      </c>
      <c r="B247" s="4" t="s">
        <v>968</v>
      </c>
      <c r="C247" s="4" t="s">
        <v>85</v>
      </c>
      <c r="D247" s="4" t="s">
        <v>11</v>
      </c>
      <c r="E247" s="4" t="s">
        <v>164</v>
      </c>
      <c r="F247" s="7">
        <f>SUM(Ведомственная!G233)</f>
        <v>1193.6000000000001</v>
      </c>
      <c r="G247" s="7">
        <f>SUM(Ведомственная!H233)</f>
        <v>0</v>
      </c>
      <c r="H247" s="7">
        <f>SUM(Ведомственная!I233)</f>
        <v>0</v>
      </c>
    </row>
    <row r="248" spans="1:8" ht="31.5">
      <c r="A248" s="2" t="s">
        <v>46</v>
      </c>
      <c r="B248" s="4" t="s">
        <v>968</v>
      </c>
      <c r="C248" s="4" t="s">
        <v>85</v>
      </c>
      <c r="D248" s="4" t="s">
        <v>161</v>
      </c>
      <c r="E248" s="4" t="s">
        <v>48</v>
      </c>
      <c r="F248" s="7">
        <f>SUM(Ведомственная!G382)</f>
        <v>1902.2999999999997</v>
      </c>
      <c r="G248" s="7">
        <f>SUM(Ведомственная!H382)</f>
        <v>0</v>
      </c>
      <c r="H248" s="7">
        <f>SUM(Ведомственная!I382)</f>
        <v>0</v>
      </c>
    </row>
    <row r="249" spans="1:8" ht="31.5">
      <c r="A249" s="2" t="s">
        <v>981</v>
      </c>
      <c r="B249" s="4" t="s">
        <v>969</v>
      </c>
      <c r="C249" s="4"/>
      <c r="D249" s="4"/>
      <c r="E249" s="4"/>
      <c r="F249" s="7">
        <f>SUM(F250:F251)</f>
        <v>2369.6999999999998</v>
      </c>
      <c r="G249" s="7">
        <f t="shared" ref="G249:H249" si="36">SUM(G250:G251)</f>
        <v>0</v>
      </c>
      <c r="H249" s="7">
        <f t="shared" si="36"/>
        <v>0</v>
      </c>
    </row>
    <row r="250" spans="1:8" ht="31.5">
      <c r="A250" s="2" t="s">
        <v>46</v>
      </c>
      <c r="B250" s="4" t="s">
        <v>969</v>
      </c>
      <c r="C250" s="4" t="s">
        <v>85</v>
      </c>
      <c r="D250" s="4" t="s">
        <v>11</v>
      </c>
      <c r="E250" s="4" t="s">
        <v>164</v>
      </c>
      <c r="F250" s="7">
        <f>SUM(Ведомственная!G235)</f>
        <v>1407.2</v>
      </c>
      <c r="G250" s="7">
        <f>SUM(Ведомственная!H235)</f>
        <v>0</v>
      </c>
      <c r="H250" s="7">
        <f>SUM(Ведомственная!I235)</f>
        <v>0</v>
      </c>
    </row>
    <row r="251" spans="1:8" ht="31.5">
      <c r="A251" s="2" t="s">
        <v>46</v>
      </c>
      <c r="B251" s="4" t="s">
        <v>969</v>
      </c>
      <c r="C251" s="4" t="s">
        <v>85</v>
      </c>
      <c r="D251" s="4" t="s">
        <v>161</v>
      </c>
      <c r="E251" s="4" t="s">
        <v>48</v>
      </c>
      <c r="F251" s="7">
        <f>SUM(Ведомственная!G384)</f>
        <v>962.5</v>
      </c>
      <c r="G251" s="7">
        <f>SUM(Ведомственная!H384)</f>
        <v>0</v>
      </c>
      <c r="H251" s="7">
        <f>SUM(Ведомственная!I384)</f>
        <v>0</v>
      </c>
    </row>
    <row r="252" spans="1:8" ht="31.5">
      <c r="A252" s="2" t="s">
        <v>982</v>
      </c>
      <c r="B252" s="4" t="s">
        <v>970</v>
      </c>
      <c r="C252" s="4"/>
      <c r="D252" s="4"/>
      <c r="E252" s="4"/>
      <c r="F252" s="7">
        <f>SUM(Ведомственная!G385)</f>
        <v>2554.9</v>
      </c>
      <c r="G252" s="7">
        <f>SUM(Ведомственная!H385)</f>
        <v>0</v>
      </c>
      <c r="H252" s="7">
        <f>SUM(Ведомственная!I385)</f>
        <v>0</v>
      </c>
    </row>
    <row r="253" spans="1:8" ht="31.5">
      <c r="A253" s="2" t="s">
        <v>46</v>
      </c>
      <c r="B253" s="4" t="s">
        <v>970</v>
      </c>
      <c r="C253" s="4" t="s">
        <v>85</v>
      </c>
      <c r="D253" s="4" t="s">
        <v>161</v>
      </c>
      <c r="E253" s="4" t="s">
        <v>48</v>
      </c>
      <c r="F253" s="7">
        <f>SUM(Ведомственная!G386)</f>
        <v>2554.9</v>
      </c>
      <c r="G253" s="7">
        <f>SUM(Ведомственная!H386)</f>
        <v>0</v>
      </c>
      <c r="H253" s="7">
        <f>SUM(Ведомственная!I386)</f>
        <v>0</v>
      </c>
    </row>
    <row r="254" spans="1:8" ht="31.5">
      <c r="A254" s="2" t="s">
        <v>985</v>
      </c>
      <c r="B254" s="4" t="s">
        <v>984</v>
      </c>
      <c r="C254" s="4"/>
      <c r="D254" s="4"/>
      <c r="E254" s="4"/>
      <c r="F254" s="7">
        <f>SUM(F255:F256)</f>
        <v>1554.5</v>
      </c>
      <c r="G254" s="7">
        <f t="shared" ref="G254:H254" si="37">SUM(G255:G256)</f>
        <v>0</v>
      </c>
      <c r="H254" s="7">
        <f t="shared" si="37"/>
        <v>0</v>
      </c>
    </row>
    <row r="255" spans="1:8" ht="31.5">
      <c r="A255" s="2" t="s">
        <v>46</v>
      </c>
      <c r="B255" s="4" t="s">
        <v>984</v>
      </c>
      <c r="C255" s="4" t="s">
        <v>85</v>
      </c>
      <c r="D255" s="4" t="s">
        <v>11</v>
      </c>
      <c r="E255" s="4" t="s">
        <v>164</v>
      </c>
      <c r="F255" s="7">
        <f>SUM(Ведомственная!G237)</f>
        <v>1103.5</v>
      </c>
      <c r="G255" s="7">
        <f>SUM(Ведомственная!H237)</f>
        <v>0</v>
      </c>
      <c r="H255" s="7">
        <f>SUM(Ведомственная!I237)</f>
        <v>0</v>
      </c>
    </row>
    <row r="256" spans="1:8" ht="31.5">
      <c r="A256" s="2" t="s">
        <v>46</v>
      </c>
      <c r="B256" s="4" t="s">
        <v>984</v>
      </c>
      <c r="C256" s="4" t="s">
        <v>85</v>
      </c>
      <c r="D256" s="4" t="s">
        <v>161</v>
      </c>
      <c r="E256" s="4" t="s">
        <v>48</v>
      </c>
      <c r="F256" s="7">
        <f>SUM(Ведомственная!G388)</f>
        <v>451</v>
      </c>
      <c r="G256" s="7">
        <f>SUM(Ведомственная!H388)</f>
        <v>0</v>
      </c>
      <c r="H256" s="7">
        <f>SUM(Ведомственная!I388)</f>
        <v>0</v>
      </c>
    </row>
    <row r="257" spans="1:8">
      <c r="A257" s="34" t="s">
        <v>812</v>
      </c>
      <c r="B257" s="4" t="s">
        <v>612</v>
      </c>
      <c r="C257" s="4"/>
      <c r="D257" s="4"/>
      <c r="E257" s="4"/>
      <c r="F257" s="7">
        <f>SUM(F258+F260)</f>
        <v>62560.5</v>
      </c>
      <c r="G257" s="7">
        <f>SUM(G258+G260)</f>
        <v>85139.8</v>
      </c>
      <c r="H257" s="7">
        <f>SUM(H258+H260)</f>
        <v>69174.399999999994</v>
      </c>
    </row>
    <row r="258" spans="1:8">
      <c r="A258" s="2" t="s">
        <v>483</v>
      </c>
      <c r="B258" s="4" t="s">
        <v>613</v>
      </c>
      <c r="C258" s="4"/>
      <c r="D258" s="4"/>
      <c r="E258" s="4"/>
      <c r="F258" s="7">
        <f>SUM(F259)</f>
        <v>62560.5</v>
      </c>
      <c r="G258" s="7">
        <f>SUM(G259)</f>
        <v>85139.8</v>
      </c>
      <c r="H258" s="7">
        <f>SUM(H259)</f>
        <v>69174.399999999994</v>
      </c>
    </row>
    <row r="259" spans="1:8" ht="31.5">
      <c r="A259" s="2" t="s">
        <v>46</v>
      </c>
      <c r="B259" s="4" t="s">
        <v>613</v>
      </c>
      <c r="C259" s="4" t="s">
        <v>85</v>
      </c>
      <c r="D259" s="4" t="s">
        <v>161</v>
      </c>
      <c r="E259" s="4" t="s">
        <v>48</v>
      </c>
      <c r="F259" s="7">
        <f>SUM(Ведомственная!G391)</f>
        <v>62560.5</v>
      </c>
      <c r="G259" s="7">
        <f>SUM(Ведомственная!H391)</f>
        <v>85139.8</v>
      </c>
      <c r="H259" s="7">
        <f>SUM(Ведомственная!I391)</f>
        <v>69174.399999999994</v>
      </c>
    </row>
    <row r="260" spans="1:8" hidden="1">
      <c r="A260" s="2" t="s">
        <v>896</v>
      </c>
      <c r="B260" s="4" t="s">
        <v>614</v>
      </c>
      <c r="C260" s="4"/>
      <c r="D260" s="4"/>
      <c r="E260" s="4"/>
      <c r="F260" s="7">
        <f>SUM(F261)</f>
        <v>0</v>
      </c>
      <c r="G260" s="7">
        <f>SUM(G261)</f>
        <v>0</v>
      </c>
      <c r="H260" s="7">
        <f>SUM(H261)</f>
        <v>0</v>
      </c>
    </row>
    <row r="261" spans="1:8" ht="31.5" hidden="1">
      <c r="A261" s="2" t="s">
        <v>46</v>
      </c>
      <c r="B261" s="4" t="s">
        <v>614</v>
      </c>
      <c r="C261" s="4" t="s">
        <v>85</v>
      </c>
      <c r="D261" s="4" t="s">
        <v>161</v>
      </c>
      <c r="E261" s="4" t="s">
        <v>48</v>
      </c>
      <c r="F261" s="7">
        <f>SUM(Ведомственная!G393)</f>
        <v>0</v>
      </c>
      <c r="G261" s="7">
        <f>SUM(Ведомственная!H393)</f>
        <v>0</v>
      </c>
      <c r="H261" s="7">
        <f>SUM(Ведомственная!I393)</f>
        <v>0</v>
      </c>
    </row>
    <row r="262" spans="1:8" ht="31.5">
      <c r="A262" s="68" t="s">
        <v>720</v>
      </c>
      <c r="B262" s="24" t="s">
        <v>581</v>
      </c>
      <c r="C262" s="4"/>
      <c r="D262" s="4"/>
      <c r="E262" s="4"/>
      <c r="F262" s="26">
        <f>SUM(F263)+F267</f>
        <v>412130.5</v>
      </c>
      <c r="G262" s="26">
        <f>SUM(G263)+G267</f>
        <v>216905.8</v>
      </c>
      <c r="H262" s="26">
        <f>SUM(H263)+H267</f>
        <v>228886.69999999998</v>
      </c>
    </row>
    <row r="263" spans="1:8">
      <c r="A263" s="2" t="s">
        <v>29</v>
      </c>
      <c r="B263" s="4" t="s">
        <v>582</v>
      </c>
      <c r="C263" s="4"/>
      <c r="D263" s="4"/>
      <c r="E263" s="4"/>
      <c r="F263" s="7">
        <f>SUM(F264)+F265</f>
        <v>377945.3</v>
      </c>
      <c r="G263" s="7">
        <f t="shared" ref="G263:H263" si="38">SUM(G264)+G265</f>
        <v>197702</v>
      </c>
      <c r="H263" s="7">
        <f t="shared" si="38"/>
        <v>228886.69999999998</v>
      </c>
    </row>
    <row r="264" spans="1:8" ht="31.5">
      <c r="A264" s="2" t="s">
        <v>46</v>
      </c>
      <c r="B264" s="4" t="s">
        <v>582</v>
      </c>
      <c r="C264" s="4" t="s">
        <v>85</v>
      </c>
      <c r="D264" s="4" t="s">
        <v>11</v>
      </c>
      <c r="E264" s="4" t="s">
        <v>164</v>
      </c>
      <c r="F264" s="7">
        <f>SUM(Ведомственная!G240)</f>
        <v>126369.4</v>
      </c>
      <c r="G264" s="7">
        <f>SUM(Ведомственная!H240)</f>
        <v>76900</v>
      </c>
      <c r="H264" s="7">
        <f>SUM(Ведомственная!I240)</f>
        <v>80000</v>
      </c>
    </row>
    <row r="265" spans="1:8" ht="31.5">
      <c r="A265" s="34" t="s">
        <v>894</v>
      </c>
      <c r="B265" s="4" t="s">
        <v>748</v>
      </c>
      <c r="C265" s="4"/>
      <c r="D265" s="4"/>
      <c r="E265" s="4"/>
      <c r="F265" s="7">
        <f>SUM(F266)</f>
        <v>251575.9</v>
      </c>
      <c r="G265" s="7">
        <f>SUM(G266)</f>
        <v>120801.99999999999</v>
      </c>
      <c r="H265" s="7">
        <f>SUM(H266)</f>
        <v>148886.69999999998</v>
      </c>
    </row>
    <row r="266" spans="1:8" ht="31.5">
      <c r="A266" s="34" t="s">
        <v>46</v>
      </c>
      <c r="B266" s="4" t="s">
        <v>748</v>
      </c>
      <c r="C266" s="4" t="s">
        <v>85</v>
      </c>
      <c r="D266" s="4" t="s">
        <v>11</v>
      </c>
      <c r="E266" s="4" t="s">
        <v>164</v>
      </c>
      <c r="F266" s="7">
        <f>SUM(Ведомственная!G242)</f>
        <v>251575.9</v>
      </c>
      <c r="G266" s="7">
        <f>SUM(Ведомственная!H242)</f>
        <v>120801.99999999999</v>
      </c>
      <c r="H266" s="7">
        <f>SUM(Ведомственная!I242)</f>
        <v>148886.69999999998</v>
      </c>
    </row>
    <row r="267" spans="1:8" ht="31.5">
      <c r="A267" s="2" t="s">
        <v>256</v>
      </c>
      <c r="B267" s="4" t="s">
        <v>601</v>
      </c>
      <c r="C267" s="4"/>
      <c r="D267" s="4"/>
      <c r="E267" s="4"/>
      <c r="F267" s="7">
        <f>SUM(F268)+F269</f>
        <v>34185.199999999997</v>
      </c>
      <c r="G267" s="7">
        <f t="shared" ref="G267:H267" si="39">SUM(G268)+G269</f>
        <v>19203.8</v>
      </c>
      <c r="H267" s="7">
        <f t="shared" si="39"/>
        <v>0</v>
      </c>
    </row>
    <row r="268" spans="1:8" ht="31.5">
      <c r="A268" s="2" t="s">
        <v>257</v>
      </c>
      <c r="B268" s="4" t="s">
        <v>601</v>
      </c>
      <c r="C268" s="4" t="s">
        <v>236</v>
      </c>
      <c r="D268" s="4" t="s">
        <v>11</v>
      </c>
      <c r="E268" s="4" t="s">
        <v>164</v>
      </c>
      <c r="F268" s="7">
        <f>SUM(Ведомственная!G244)</f>
        <v>2221.1999999999998</v>
      </c>
      <c r="G268" s="7">
        <f>SUM(Ведомственная!H244)</f>
        <v>19203.8</v>
      </c>
      <c r="H268" s="7">
        <f>SUM(Ведомственная!I244)</f>
        <v>0</v>
      </c>
    </row>
    <row r="269" spans="1:8" ht="31.5">
      <c r="A269" s="2" t="s">
        <v>895</v>
      </c>
      <c r="B269" s="4" t="s">
        <v>880</v>
      </c>
      <c r="C269" s="4"/>
      <c r="D269" s="4"/>
      <c r="E269" s="4"/>
      <c r="F269" s="7">
        <f>SUM(F270)</f>
        <v>31964</v>
      </c>
      <c r="G269" s="7">
        <f t="shared" ref="G269:H269" si="40">SUM(G270)</f>
        <v>0</v>
      </c>
      <c r="H269" s="7">
        <f t="shared" si="40"/>
        <v>0</v>
      </c>
    </row>
    <row r="270" spans="1:8" ht="31.5">
      <c r="A270" s="2" t="s">
        <v>257</v>
      </c>
      <c r="B270" s="4" t="s">
        <v>880</v>
      </c>
      <c r="C270" s="4" t="s">
        <v>236</v>
      </c>
      <c r="D270" s="4" t="s">
        <v>11</v>
      </c>
      <c r="E270" s="4" t="s">
        <v>164</v>
      </c>
      <c r="F270" s="7">
        <f>SUM(Ведомственная!G246)</f>
        <v>31964</v>
      </c>
      <c r="G270" s="7">
        <f>SUM(Ведомственная!H246)</f>
        <v>0</v>
      </c>
      <c r="H270" s="7">
        <f>SUM(Ведомственная!I246)</f>
        <v>0</v>
      </c>
    </row>
    <row r="271" spans="1:8" s="27" customFormat="1" ht="47.25">
      <c r="A271" s="23" t="s">
        <v>698</v>
      </c>
      <c r="B271" s="29" t="s">
        <v>233</v>
      </c>
      <c r="C271" s="29"/>
      <c r="D271" s="38"/>
      <c r="E271" s="38"/>
      <c r="F271" s="10">
        <f>SUM(F288)+F272+F276</f>
        <v>85873.8</v>
      </c>
      <c r="G271" s="10">
        <f>SUM(G288)+G272+G276</f>
        <v>54952.299999999996</v>
      </c>
      <c r="H271" s="10">
        <f>SUM(H288)+H272+H276</f>
        <v>47169</v>
      </c>
    </row>
    <row r="272" spans="1:8" ht="31.5" hidden="1">
      <c r="A272" s="2" t="s">
        <v>255</v>
      </c>
      <c r="B272" s="4" t="s">
        <v>286</v>
      </c>
      <c r="C272" s="4"/>
      <c r="D272" s="4"/>
      <c r="E272" s="4"/>
      <c r="F272" s="7">
        <f>SUM(F273)</f>
        <v>0</v>
      </c>
      <c r="G272" s="7">
        <f>SUM(G273)</f>
        <v>0</v>
      </c>
      <c r="H272" s="7">
        <f>SUM(H273)</f>
        <v>0</v>
      </c>
    </row>
    <row r="273" spans="1:8" ht="31.5" hidden="1">
      <c r="A273" s="2" t="s">
        <v>256</v>
      </c>
      <c r="B273" s="4" t="s">
        <v>287</v>
      </c>
      <c r="C273" s="4"/>
      <c r="D273" s="4"/>
      <c r="E273" s="4"/>
      <c r="F273" s="7">
        <f>SUM(F274:F275)</f>
        <v>0</v>
      </c>
      <c r="G273" s="7">
        <f>SUM(G274:G275)</f>
        <v>0</v>
      </c>
      <c r="H273" s="7">
        <f>SUM(H274:H275)</f>
        <v>0</v>
      </c>
    </row>
    <row r="274" spans="1:8" ht="31.5" hidden="1">
      <c r="A274" s="2" t="s">
        <v>257</v>
      </c>
      <c r="B274" s="4" t="s">
        <v>287</v>
      </c>
      <c r="C274" s="4" t="s">
        <v>236</v>
      </c>
      <c r="D274" s="4" t="s">
        <v>11</v>
      </c>
      <c r="E274" s="4" t="s">
        <v>164</v>
      </c>
      <c r="F274" s="7"/>
      <c r="G274" s="7"/>
      <c r="H274" s="7"/>
    </row>
    <row r="275" spans="1:8" ht="31.5" hidden="1">
      <c r="A275" s="2" t="s">
        <v>257</v>
      </c>
      <c r="B275" s="4" t="s">
        <v>287</v>
      </c>
      <c r="C275" s="4" t="s">
        <v>236</v>
      </c>
      <c r="D275" s="4" t="s">
        <v>161</v>
      </c>
      <c r="E275" s="4" t="s">
        <v>161</v>
      </c>
      <c r="F275" s="7">
        <f>SUM(Ведомственная!G440)</f>
        <v>0</v>
      </c>
      <c r="G275" s="7">
        <f>SUM(Ведомственная!H440)</f>
        <v>0</v>
      </c>
      <c r="H275" s="7">
        <f>SUM(Ведомственная!I440)</f>
        <v>0</v>
      </c>
    </row>
    <row r="276" spans="1:8" ht="31.5">
      <c r="A276" s="2" t="s">
        <v>258</v>
      </c>
      <c r="B276" s="4" t="s">
        <v>288</v>
      </c>
      <c r="C276" s="4"/>
      <c r="D276" s="4"/>
      <c r="E276" s="4"/>
      <c r="F276" s="7">
        <f>SUM(F277+F281)</f>
        <v>77271</v>
      </c>
      <c r="G276" s="7">
        <f>SUM(G277+G281)</f>
        <v>48375.399999999994</v>
      </c>
      <c r="H276" s="7">
        <f>SUM(H277+H281)</f>
        <v>40320.6</v>
      </c>
    </row>
    <row r="277" spans="1:8">
      <c r="A277" s="2" t="s">
        <v>29</v>
      </c>
      <c r="B277" s="4" t="s">
        <v>426</v>
      </c>
      <c r="C277" s="4"/>
      <c r="D277" s="4"/>
      <c r="E277" s="4"/>
      <c r="F277" s="7">
        <f>SUM(F279+F278)</f>
        <v>72000.600000000006</v>
      </c>
      <c r="G277" s="7">
        <f t="shared" ref="G277:H277" si="41">SUM(G279+G278)</f>
        <v>23279.1</v>
      </c>
      <c r="H277" s="7">
        <f t="shared" si="41"/>
        <v>23279.1</v>
      </c>
    </row>
    <row r="278" spans="1:8" ht="31.5" hidden="1">
      <c r="A278" s="2" t="s">
        <v>46</v>
      </c>
      <c r="B278" s="4" t="s">
        <v>426</v>
      </c>
      <c r="C278" s="4" t="s">
        <v>85</v>
      </c>
      <c r="D278" s="4" t="s">
        <v>161</v>
      </c>
      <c r="E278" s="4" t="s">
        <v>38</v>
      </c>
      <c r="F278" s="7">
        <f>SUM(Ведомственная!G323)</f>
        <v>0</v>
      </c>
      <c r="G278" s="7">
        <f>SUM(Ведомственная!H323)</f>
        <v>0</v>
      </c>
      <c r="H278" s="7">
        <f>SUM(Ведомственная!I323)</f>
        <v>0</v>
      </c>
    </row>
    <row r="279" spans="1:8">
      <c r="A279" s="2" t="s">
        <v>897</v>
      </c>
      <c r="B279" s="4" t="s">
        <v>808</v>
      </c>
      <c r="C279" s="4"/>
      <c r="D279" s="4"/>
      <c r="E279" s="4"/>
      <c r="F279" s="7">
        <f>SUM(F280)</f>
        <v>72000.600000000006</v>
      </c>
      <c r="G279" s="7">
        <f>SUM(G280)</f>
        <v>23279.1</v>
      </c>
      <c r="H279" s="7">
        <f>SUM(H280)</f>
        <v>23279.1</v>
      </c>
    </row>
    <row r="280" spans="1:8" ht="31.5">
      <c r="A280" s="2" t="s">
        <v>46</v>
      </c>
      <c r="B280" s="4" t="s">
        <v>808</v>
      </c>
      <c r="C280" s="4" t="s">
        <v>85</v>
      </c>
      <c r="D280" s="4" t="s">
        <v>161</v>
      </c>
      <c r="E280" s="4" t="s">
        <v>38</v>
      </c>
      <c r="F280" s="7">
        <f>SUM(Ведомственная!G325)</f>
        <v>72000.600000000006</v>
      </c>
      <c r="G280" s="7">
        <f>SUM(Ведомственная!H325)</f>
        <v>23279.1</v>
      </c>
      <c r="H280" s="7">
        <f>SUM(Ведомственная!I325)</f>
        <v>23279.1</v>
      </c>
    </row>
    <row r="281" spans="1:8" ht="31.5">
      <c r="A281" s="2" t="s">
        <v>702</v>
      </c>
      <c r="B281" s="4" t="s">
        <v>289</v>
      </c>
      <c r="C281" s="4"/>
      <c r="D281" s="4"/>
      <c r="E281" s="4"/>
      <c r="F281" s="7">
        <f>SUM(F282:F283)+F284+F286</f>
        <v>5270.4</v>
      </c>
      <c r="G281" s="7">
        <f t="shared" ref="G281:H281" si="42">SUM(G282:G283)+G284+G286</f>
        <v>25096.3</v>
      </c>
      <c r="H281" s="7">
        <f t="shared" si="42"/>
        <v>17041.5</v>
      </c>
    </row>
    <row r="282" spans="1:8" ht="31.5">
      <c r="A282" s="2" t="s">
        <v>257</v>
      </c>
      <c r="B282" s="4" t="s">
        <v>289</v>
      </c>
      <c r="C282" s="4" t="s">
        <v>236</v>
      </c>
      <c r="D282" s="4" t="s">
        <v>161</v>
      </c>
      <c r="E282" s="4" t="s">
        <v>38</v>
      </c>
      <c r="F282" s="7">
        <f>SUM(Ведомственная!G327)</f>
        <v>5070.7</v>
      </c>
      <c r="G282" s="7">
        <f>SUM(Ведомственная!H327)</f>
        <v>942.3</v>
      </c>
      <c r="H282" s="7">
        <f>SUM(Ведомственная!I327)</f>
        <v>0</v>
      </c>
    </row>
    <row r="283" spans="1:8" ht="31.5">
      <c r="A283" s="2" t="s">
        <v>257</v>
      </c>
      <c r="B283" s="4" t="s">
        <v>289</v>
      </c>
      <c r="C283" s="4" t="s">
        <v>236</v>
      </c>
      <c r="D283" s="4" t="s">
        <v>161</v>
      </c>
      <c r="E283" s="4" t="s">
        <v>161</v>
      </c>
      <c r="F283" s="7">
        <f>SUM(Ведомственная!G443)</f>
        <v>199.7</v>
      </c>
      <c r="G283" s="7">
        <f>SUM(Ведомственная!H443)</f>
        <v>7130.2</v>
      </c>
      <c r="H283" s="7">
        <f>SUM(Ведомственная!I443)</f>
        <v>17.7</v>
      </c>
    </row>
    <row r="284" spans="1:8">
      <c r="A284" s="2" t="s">
        <v>411</v>
      </c>
      <c r="B284" s="4" t="s">
        <v>774</v>
      </c>
      <c r="C284" s="4"/>
      <c r="D284" s="4"/>
      <c r="E284" s="4"/>
      <c r="F284" s="7">
        <f>SUM(F285)</f>
        <v>0</v>
      </c>
      <c r="G284" s="7">
        <f>SUM(G285)</f>
        <v>17023.8</v>
      </c>
      <c r="H284" s="7">
        <f>SUM(H285)</f>
        <v>17023.8</v>
      </c>
    </row>
    <row r="285" spans="1:8" ht="31.5">
      <c r="A285" s="2" t="s">
        <v>257</v>
      </c>
      <c r="B285" s="4" t="s">
        <v>774</v>
      </c>
      <c r="C285" s="4" t="s">
        <v>236</v>
      </c>
      <c r="D285" s="4" t="s">
        <v>161</v>
      </c>
      <c r="E285" s="4" t="s">
        <v>161</v>
      </c>
      <c r="F285" s="7">
        <f>SUM(Ведомственная!G445)</f>
        <v>0</v>
      </c>
      <c r="G285" s="7">
        <f>SUM(Ведомственная!H445)</f>
        <v>17023.8</v>
      </c>
      <c r="H285" s="7">
        <f>SUM(Ведомственная!I445)</f>
        <v>17023.8</v>
      </c>
    </row>
    <row r="286" spans="1:8">
      <c r="A286" s="2" t="s">
        <v>897</v>
      </c>
      <c r="B286" s="4" t="s">
        <v>875</v>
      </c>
      <c r="C286" s="4"/>
      <c r="D286" s="4"/>
      <c r="E286" s="4"/>
      <c r="F286" s="7">
        <f>SUM(F287)</f>
        <v>0</v>
      </c>
      <c r="G286" s="7">
        <f t="shared" ref="G286:H286" si="43">SUM(G287)</f>
        <v>0</v>
      </c>
      <c r="H286" s="7">
        <f t="shared" si="43"/>
        <v>0</v>
      </c>
    </row>
    <row r="287" spans="1:8" ht="31.5">
      <c r="A287" s="2" t="s">
        <v>257</v>
      </c>
      <c r="B287" s="4" t="s">
        <v>875</v>
      </c>
      <c r="C287" s="4" t="s">
        <v>236</v>
      </c>
      <c r="D287" s="4" t="s">
        <v>161</v>
      </c>
      <c r="E287" s="4" t="s">
        <v>38</v>
      </c>
      <c r="F287" s="7">
        <f>SUM(Ведомственная!G329)</f>
        <v>0</v>
      </c>
      <c r="G287" s="7">
        <f>SUM(Ведомственная!H329)</f>
        <v>0</v>
      </c>
      <c r="H287" s="7">
        <f>SUM(Ведомственная!I329)</f>
        <v>0</v>
      </c>
    </row>
    <row r="288" spans="1:8" ht="31.5">
      <c r="A288" s="80" t="s">
        <v>240</v>
      </c>
      <c r="B288" s="31" t="s">
        <v>234</v>
      </c>
      <c r="C288" s="31"/>
      <c r="D288" s="81"/>
      <c r="E288" s="81"/>
      <c r="F288" s="9">
        <f>SUM(F289)</f>
        <v>8602.7999999999993</v>
      </c>
      <c r="G288" s="9">
        <f t="shared" ref="G288:H289" si="44">SUM(G289)</f>
        <v>6576.9</v>
      </c>
      <c r="H288" s="9">
        <f t="shared" si="44"/>
        <v>6848.4</v>
      </c>
    </row>
    <row r="289" spans="1:8" ht="31.5">
      <c r="A289" s="80" t="s">
        <v>801</v>
      </c>
      <c r="B289" s="31" t="s">
        <v>800</v>
      </c>
      <c r="C289" s="81"/>
      <c r="D289" s="81"/>
      <c r="E289" s="81"/>
      <c r="F289" s="9">
        <f>SUM(F290)</f>
        <v>8602.7999999999993</v>
      </c>
      <c r="G289" s="9">
        <f t="shared" si="44"/>
        <v>6576.9</v>
      </c>
      <c r="H289" s="9">
        <f t="shared" si="44"/>
        <v>6848.4</v>
      </c>
    </row>
    <row r="290" spans="1:8">
      <c r="A290" s="80" t="s">
        <v>36</v>
      </c>
      <c r="B290" s="31" t="s">
        <v>800</v>
      </c>
      <c r="C290" s="81" t="s">
        <v>93</v>
      </c>
      <c r="D290" s="81" t="s">
        <v>25</v>
      </c>
      <c r="E290" s="81" t="s">
        <v>11</v>
      </c>
      <c r="F290" s="9">
        <f>SUM(Ведомственная!G530)</f>
        <v>8602.7999999999993</v>
      </c>
      <c r="G290" s="9">
        <f>SUM(Ведомственная!H530)</f>
        <v>6576.9</v>
      </c>
      <c r="H290" s="9">
        <f>SUM(Ведомственная!I530)</f>
        <v>6848.4</v>
      </c>
    </row>
    <row r="291" spans="1:8" ht="47.25" hidden="1">
      <c r="A291" s="80" t="s">
        <v>523</v>
      </c>
      <c r="B291" s="31" t="s">
        <v>522</v>
      </c>
      <c r="C291" s="31"/>
      <c r="D291" s="81"/>
      <c r="E291" s="81"/>
      <c r="F291" s="9" t="e">
        <f>SUM(F292)</f>
        <v>#REF!</v>
      </c>
      <c r="G291" s="9" t="e">
        <f>SUM(G292)</f>
        <v>#REF!</v>
      </c>
      <c r="H291" s="9" t="e">
        <f>SUM(H292)</f>
        <v>#REF!</v>
      </c>
    </row>
    <row r="292" spans="1:8" hidden="1">
      <c r="A292" s="80" t="s">
        <v>36</v>
      </c>
      <c r="B292" s="31" t="s">
        <v>522</v>
      </c>
      <c r="C292" s="31">
        <v>300</v>
      </c>
      <c r="D292" s="81" t="s">
        <v>25</v>
      </c>
      <c r="E292" s="81" t="s">
        <v>48</v>
      </c>
      <c r="F292" s="9" t="e">
        <f>SUM(Ведомственная!#REF!)</f>
        <v>#REF!</v>
      </c>
      <c r="G292" s="9" t="e">
        <f>SUM(Ведомственная!#REF!)</f>
        <v>#REF!</v>
      </c>
      <c r="H292" s="9" t="e">
        <f>SUM(Ведомственная!#REF!)</f>
        <v>#REF!</v>
      </c>
    </row>
    <row r="293" spans="1:8" s="27" customFormat="1" ht="31.5">
      <c r="A293" s="67" t="s">
        <v>554</v>
      </c>
      <c r="B293" s="24" t="s">
        <v>279</v>
      </c>
      <c r="C293" s="24"/>
      <c r="D293" s="24"/>
      <c r="E293" s="24"/>
      <c r="F293" s="26">
        <f>SUM(F300)+F294</f>
        <v>9939.9000000000015</v>
      </c>
      <c r="G293" s="26">
        <f>SUM(G300)+G294</f>
        <v>3791.5</v>
      </c>
      <c r="H293" s="26">
        <f>SUM(H300)+H294</f>
        <v>0</v>
      </c>
    </row>
    <row r="294" spans="1:8" ht="31.5">
      <c r="A294" s="2" t="s">
        <v>256</v>
      </c>
      <c r="B294" s="81" t="s">
        <v>292</v>
      </c>
      <c r="C294" s="81"/>
      <c r="D294" s="81"/>
      <c r="E294" s="81"/>
      <c r="F294" s="9">
        <f>SUM(F295:F299)</f>
        <v>559.20000000000005</v>
      </c>
      <c r="G294" s="9">
        <f>SUM(G295:G299)</f>
        <v>0</v>
      </c>
      <c r="H294" s="9">
        <f>SUM(H295:H299)</f>
        <v>0</v>
      </c>
    </row>
    <row r="295" spans="1:8" ht="31.5">
      <c r="A295" s="2" t="s">
        <v>257</v>
      </c>
      <c r="B295" s="81" t="s">
        <v>292</v>
      </c>
      <c r="C295" s="81" t="s">
        <v>236</v>
      </c>
      <c r="D295" s="81" t="s">
        <v>161</v>
      </c>
      <c r="E295" s="81" t="s">
        <v>48</v>
      </c>
      <c r="F295" s="9">
        <f>SUM(Ведомственная!G396)</f>
        <v>0</v>
      </c>
      <c r="G295" s="9">
        <f>SUM(Ведомственная!H396)</f>
        <v>0</v>
      </c>
      <c r="H295" s="9">
        <f>SUM(Ведомственная!I396)</f>
        <v>0</v>
      </c>
    </row>
    <row r="296" spans="1:8" ht="31.5">
      <c r="A296" s="2" t="s">
        <v>257</v>
      </c>
      <c r="B296" s="81" t="s">
        <v>292</v>
      </c>
      <c r="C296" s="81" t="s">
        <v>236</v>
      </c>
      <c r="D296" s="81" t="s">
        <v>161</v>
      </c>
      <c r="E296" s="81" t="s">
        <v>161</v>
      </c>
      <c r="F296" s="9">
        <f>SUM(Ведомственная!G448)</f>
        <v>559.20000000000005</v>
      </c>
      <c r="G296" s="9">
        <f>SUM(Ведомственная!H448)</f>
        <v>0</v>
      </c>
      <c r="H296" s="9">
        <f>SUM(Ведомственная!I448)</f>
        <v>0</v>
      </c>
    </row>
    <row r="297" spans="1:8" ht="31.5" hidden="1">
      <c r="A297" s="2" t="s">
        <v>257</v>
      </c>
      <c r="B297" s="81" t="s">
        <v>292</v>
      </c>
      <c r="C297" s="81" t="s">
        <v>236</v>
      </c>
      <c r="D297" s="81" t="s">
        <v>13</v>
      </c>
      <c r="E297" s="81" t="s">
        <v>11</v>
      </c>
      <c r="F297" s="9">
        <f>SUM(Ведомственная!G524)</f>
        <v>0</v>
      </c>
      <c r="G297" s="9">
        <f>SUM(Ведомственная!H524)</f>
        <v>0</v>
      </c>
      <c r="H297" s="9">
        <f>SUM(Ведомственная!I524)</f>
        <v>0</v>
      </c>
    </row>
    <row r="298" spans="1:8" ht="31.5" hidden="1">
      <c r="A298" s="2" t="s">
        <v>257</v>
      </c>
      <c r="B298" s="81" t="s">
        <v>292</v>
      </c>
      <c r="C298" s="81" t="s">
        <v>236</v>
      </c>
      <c r="D298" s="81" t="s">
        <v>13</v>
      </c>
      <c r="E298" s="81" t="s">
        <v>28</v>
      </c>
      <c r="F298" s="9"/>
      <c r="G298" s="9"/>
      <c r="H298" s="9"/>
    </row>
    <row r="299" spans="1:8" ht="31.5" hidden="1">
      <c r="A299" s="2" t="s">
        <v>257</v>
      </c>
      <c r="B299" s="81" t="s">
        <v>292</v>
      </c>
      <c r="C299" s="81" t="s">
        <v>236</v>
      </c>
      <c r="D299" s="81" t="s">
        <v>162</v>
      </c>
      <c r="E299" s="81" t="s">
        <v>28</v>
      </c>
      <c r="F299" s="9">
        <f>SUM(Ведомственная!G546)</f>
        <v>0</v>
      </c>
      <c r="G299" s="9">
        <f>SUM(Ведомственная!H546)</f>
        <v>0</v>
      </c>
      <c r="H299" s="9">
        <f>SUM(Ведомственная!I546)</f>
        <v>0</v>
      </c>
    </row>
    <row r="300" spans="1:8" ht="31.5">
      <c r="A300" s="2" t="s">
        <v>553</v>
      </c>
      <c r="B300" s="4" t="s">
        <v>280</v>
      </c>
      <c r="C300" s="4"/>
      <c r="D300" s="4"/>
      <c r="E300" s="4"/>
      <c r="F300" s="7">
        <f>SUM(F301)</f>
        <v>9380.7000000000007</v>
      </c>
      <c r="G300" s="7">
        <f>SUM(G301)</f>
        <v>3791.5</v>
      </c>
      <c r="H300" s="7">
        <f>SUM(H301)</f>
        <v>0</v>
      </c>
    </row>
    <row r="301" spans="1:8" ht="31.5">
      <c r="A301" s="2" t="s">
        <v>39</v>
      </c>
      <c r="B301" s="4" t="s">
        <v>281</v>
      </c>
      <c r="C301" s="4"/>
      <c r="D301" s="4"/>
      <c r="E301" s="4"/>
      <c r="F301" s="7">
        <f>SUM(F302:F305)</f>
        <v>9380.7000000000007</v>
      </c>
      <c r="G301" s="7">
        <f>SUM(G302:G305)</f>
        <v>3791.5</v>
      </c>
      <c r="H301" s="7">
        <f>SUM(H302:H305)</f>
        <v>0</v>
      </c>
    </row>
    <row r="302" spans="1:8" ht="63">
      <c r="A302" s="2" t="s">
        <v>45</v>
      </c>
      <c r="B302" s="4" t="s">
        <v>281</v>
      </c>
      <c r="C302" s="4" t="s">
        <v>83</v>
      </c>
      <c r="D302" s="4" t="s">
        <v>11</v>
      </c>
      <c r="E302" s="4" t="s">
        <v>22</v>
      </c>
      <c r="F302" s="7">
        <f>SUM(Ведомственная!G270)</f>
        <v>8157.5</v>
      </c>
      <c r="G302" s="7">
        <f>SUM(Ведомственная!H270)</f>
        <v>2770.5</v>
      </c>
      <c r="H302" s="7">
        <f>SUM(Ведомственная!I270)</f>
        <v>0</v>
      </c>
    </row>
    <row r="303" spans="1:8" ht="31.5">
      <c r="A303" s="2" t="s">
        <v>46</v>
      </c>
      <c r="B303" s="4" t="s">
        <v>281</v>
      </c>
      <c r="C303" s="4" t="s">
        <v>85</v>
      </c>
      <c r="D303" s="4" t="s">
        <v>11</v>
      </c>
      <c r="E303" s="4" t="s">
        <v>22</v>
      </c>
      <c r="F303" s="7">
        <f>SUM(Ведомственная!G271)</f>
        <v>1203.5999999999999</v>
      </c>
      <c r="G303" s="7">
        <f>SUM(Ведомственная!H271)</f>
        <v>1000</v>
      </c>
      <c r="H303" s="7">
        <f>SUM(Ведомственная!I271)</f>
        <v>0</v>
      </c>
    </row>
    <row r="304" spans="1:8" ht="31.5" hidden="1">
      <c r="A304" s="2" t="s">
        <v>46</v>
      </c>
      <c r="B304" s="4" t="s">
        <v>281</v>
      </c>
      <c r="C304" s="4" t="s">
        <v>85</v>
      </c>
      <c r="D304" s="4" t="s">
        <v>107</v>
      </c>
      <c r="E304" s="4" t="s">
        <v>161</v>
      </c>
      <c r="F304" s="7">
        <f>SUM(Ведомственная!G496)</f>
        <v>0</v>
      </c>
      <c r="G304" s="7">
        <f>SUM(Ведомственная!H496)</f>
        <v>0</v>
      </c>
      <c r="H304" s="7">
        <f>SUM(Ведомственная!I496)</f>
        <v>0</v>
      </c>
    </row>
    <row r="305" spans="1:8">
      <c r="A305" s="2" t="s">
        <v>20</v>
      </c>
      <c r="B305" s="4" t="s">
        <v>281</v>
      </c>
      <c r="C305" s="4" t="s">
        <v>90</v>
      </c>
      <c r="D305" s="4" t="s">
        <v>11</v>
      </c>
      <c r="E305" s="4" t="s">
        <v>22</v>
      </c>
      <c r="F305" s="7">
        <f>SUM(Ведомственная!G272)</f>
        <v>19.600000000000001</v>
      </c>
      <c r="G305" s="7">
        <f>SUM(Ведомственная!H272)</f>
        <v>21</v>
      </c>
      <c r="H305" s="7">
        <f>SUM(Ведомственная!I272)</f>
        <v>0</v>
      </c>
    </row>
    <row r="306" spans="1:8" s="69" customFormat="1" ht="51.75" customHeight="1">
      <c r="A306" s="23" t="s">
        <v>944</v>
      </c>
      <c r="B306" s="29" t="s">
        <v>556</v>
      </c>
      <c r="C306" s="24"/>
      <c r="D306" s="24"/>
      <c r="E306" s="24"/>
      <c r="F306" s="26">
        <f>SUM(F311+F313)</f>
        <v>605.4</v>
      </c>
      <c r="G306" s="26">
        <f>SUM(G311+G313)</f>
        <v>1000</v>
      </c>
      <c r="H306" s="26">
        <f>SUM(H311+H313)</f>
        <v>5000</v>
      </c>
    </row>
    <row r="307" spans="1:8" ht="31.5">
      <c r="A307" s="80" t="s">
        <v>826</v>
      </c>
      <c r="B307" s="31" t="s">
        <v>827</v>
      </c>
      <c r="C307" s="4"/>
      <c r="D307" s="4"/>
      <c r="E307" s="4"/>
      <c r="F307" s="7">
        <f>SUM(F308)</f>
        <v>0</v>
      </c>
      <c r="G307" s="7">
        <f>SUM(G308)</f>
        <v>0</v>
      </c>
      <c r="H307" s="7">
        <f>SUM(H308)</f>
        <v>0</v>
      </c>
    </row>
    <row r="308" spans="1:8" ht="31.5">
      <c r="A308" s="80" t="s">
        <v>46</v>
      </c>
      <c r="B308" s="31" t="s">
        <v>827</v>
      </c>
      <c r="C308" s="4" t="s">
        <v>85</v>
      </c>
      <c r="D308" s="4" t="s">
        <v>11</v>
      </c>
      <c r="E308" s="4" t="s">
        <v>22</v>
      </c>
      <c r="F308" s="7">
        <f>SUM(Ведомственная!G277)</f>
        <v>0</v>
      </c>
      <c r="G308" s="7">
        <f>SUM(Ведомственная!H277)</f>
        <v>0</v>
      </c>
      <c r="H308" s="7">
        <f>SUM(Ведомственная!I277)</f>
        <v>0</v>
      </c>
    </row>
    <row r="309" spans="1:8" ht="31.5">
      <c r="A309" s="80" t="s">
        <v>892</v>
      </c>
      <c r="B309" s="31" t="s">
        <v>770</v>
      </c>
      <c r="C309" s="4"/>
      <c r="D309" s="4"/>
      <c r="E309" s="4"/>
      <c r="F309" s="7">
        <f>SUM(F310)</f>
        <v>0</v>
      </c>
      <c r="G309" s="7">
        <f>SUM(G310)</f>
        <v>0</v>
      </c>
      <c r="H309" s="7">
        <f>SUM(H310)</f>
        <v>0</v>
      </c>
    </row>
    <row r="310" spans="1:8" ht="31.5">
      <c r="A310" s="80" t="s">
        <v>46</v>
      </c>
      <c r="B310" s="31" t="s">
        <v>770</v>
      </c>
      <c r="C310" s="4" t="s">
        <v>85</v>
      </c>
      <c r="D310" s="4" t="s">
        <v>11</v>
      </c>
      <c r="E310" s="4" t="s">
        <v>22</v>
      </c>
      <c r="F310" s="7">
        <f>SUM(Ведомственная!G279)</f>
        <v>0</v>
      </c>
      <c r="G310" s="7">
        <f>SUM(Ведомственная!H279)</f>
        <v>0</v>
      </c>
      <c r="H310" s="7">
        <f>SUM(Ведомственная!I279)</f>
        <v>0</v>
      </c>
    </row>
    <row r="311" spans="1:8" s="21" customFormat="1" ht="31.5" hidden="1">
      <c r="A311" s="80" t="s">
        <v>893</v>
      </c>
      <c r="B311" s="31" t="s">
        <v>742</v>
      </c>
      <c r="C311" s="4"/>
      <c r="D311" s="4"/>
      <c r="E311" s="4"/>
      <c r="F311" s="7">
        <f>SUM(F312)</f>
        <v>0</v>
      </c>
      <c r="G311" s="7">
        <f t="shared" ref="G311:H311" si="45">SUM(G312)</f>
        <v>0</v>
      </c>
      <c r="H311" s="7">
        <f t="shared" si="45"/>
        <v>0</v>
      </c>
    </row>
    <row r="312" spans="1:8" s="21" customFormat="1" ht="31.5" hidden="1">
      <c r="A312" s="80" t="s">
        <v>46</v>
      </c>
      <c r="B312" s="31" t="s">
        <v>742</v>
      </c>
      <c r="C312" s="4" t="s">
        <v>85</v>
      </c>
      <c r="D312" s="4" t="s">
        <v>11</v>
      </c>
      <c r="E312" s="4" t="s">
        <v>22</v>
      </c>
      <c r="F312" s="7">
        <f>SUM(Ведомственная!G281)</f>
        <v>0</v>
      </c>
      <c r="G312" s="7">
        <f>SUM(Ведомственная!H281)</f>
        <v>0</v>
      </c>
      <c r="H312" s="7">
        <f>SUM(Ведомственная!I281)</f>
        <v>0</v>
      </c>
    </row>
    <row r="313" spans="1:8">
      <c r="A313" s="2" t="s">
        <v>29</v>
      </c>
      <c r="B313" s="4" t="s">
        <v>557</v>
      </c>
      <c r="C313" s="4"/>
      <c r="D313" s="4"/>
      <c r="E313" s="4"/>
      <c r="F313" s="7">
        <f>SUM(F314)+F307+F309</f>
        <v>605.4</v>
      </c>
      <c r="G313" s="7">
        <f>SUM(G314)+G307+G309</f>
        <v>1000</v>
      </c>
      <c r="H313" s="7">
        <f>SUM(H314)+H307+H309</f>
        <v>5000</v>
      </c>
    </row>
    <row r="314" spans="1:8" ht="31.5">
      <c r="A314" s="2" t="s">
        <v>46</v>
      </c>
      <c r="B314" s="4" t="s">
        <v>557</v>
      </c>
      <c r="C314" s="4" t="s">
        <v>85</v>
      </c>
      <c r="D314" s="4" t="s">
        <v>11</v>
      </c>
      <c r="E314" s="4" t="s">
        <v>22</v>
      </c>
      <c r="F314" s="7">
        <f>SUM(Ведомственная!G275)</f>
        <v>605.4</v>
      </c>
      <c r="G314" s="7">
        <f>SUM(Ведомственная!H275)</f>
        <v>1000</v>
      </c>
      <c r="H314" s="7">
        <f>SUM(Ведомственная!I275)</f>
        <v>5000</v>
      </c>
    </row>
    <row r="315" spans="1:8" s="27" customFormat="1" ht="31.5">
      <c r="A315" s="23" t="s">
        <v>844</v>
      </c>
      <c r="B315" s="29" t="s">
        <v>231</v>
      </c>
      <c r="C315" s="29"/>
      <c r="D315" s="38"/>
      <c r="E315" s="38"/>
      <c r="F315" s="10">
        <f>SUM(F316+F323+F329)</f>
        <v>20155.2</v>
      </c>
      <c r="G315" s="10">
        <f>SUM(G316+G323+G329)</f>
        <v>10436.5</v>
      </c>
      <c r="H315" s="10">
        <f>SUM(H316+H323+H329)</f>
        <v>111892.1</v>
      </c>
    </row>
    <row r="316" spans="1:8" ht="14.25" customHeight="1">
      <c r="A316" s="80" t="s">
        <v>29</v>
      </c>
      <c r="B316" s="31" t="s">
        <v>238</v>
      </c>
      <c r="C316" s="31"/>
      <c r="D316" s="81"/>
      <c r="E316" s="81"/>
      <c r="F316" s="9">
        <f>SUM(F317:F318)+F320+F319</f>
        <v>11163.199999999999</v>
      </c>
      <c r="G316" s="9">
        <f t="shared" ref="G316:H316" si="46">SUM(G317:G318)+G320+G319</f>
        <v>2070.3000000000002</v>
      </c>
      <c r="H316" s="9">
        <f t="shared" si="46"/>
        <v>2570.3000000000002</v>
      </c>
    </row>
    <row r="317" spans="1:8" ht="63" hidden="1">
      <c r="A317" s="80" t="s">
        <v>45</v>
      </c>
      <c r="B317" s="31" t="s">
        <v>260</v>
      </c>
      <c r="C317" s="31">
        <v>100</v>
      </c>
      <c r="D317" s="81" t="s">
        <v>72</v>
      </c>
      <c r="E317" s="81" t="s">
        <v>161</v>
      </c>
      <c r="F317" s="9">
        <f>SUM(Ведомственная!G470)</f>
        <v>0</v>
      </c>
      <c r="G317" s="9">
        <f>SUM(Ведомственная!H470)</f>
        <v>0</v>
      </c>
      <c r="H317" s="9">
        <f>SUM(Ведомственная!I470)</f>
        <v>0</v>
      </c>
    </row>
    <row r="318" spans="1:8" ht="31.5">
      <c r="A318" s="80" t="s">
        <v>46</v>
      </c>
      <c r="B318" s="31" t="s">
        <v>238</v>
      </c>
      <c r="C318" s="81" t="s">
        <v>85</v>
      </c>
      <c r="D318" s="81" t="s">
        <v>72</v>
      </c>
      <c r="E318" s="81" t="s">
        <v>161</v>
      </c>
      <c r="F318" s="9">
        <f>SUM(Ведомственная!G471)</f>
        <v>11062.9</v>
      </c>
      <c r="G318" s="9">
        <f>SUM(Ведомственная!H471)</f>
        <v>2000</v>
      </c>
      <c r="H318" s="9">
        <f>SUM(Ведомственная!I471)</f>
        <v>2500</v>
      </c>
    </row>
    <row r="319" spans="1:8" ht="31.5">
      <c r="A319" s="130" t="s">
        <v>46</v>
      </c>
      <c r="B319" s="31" t="s">
        <v>238</v>
      </c>
      <c r="C319" s="131" t="s">
        <v>85</v>
      </c>
      <c r="D319" s="131" t="s">
        <v>107</v>
      </c>
      <c r="E319" s="131" t="s">
        <v>161</v>
      </c>
      <c r="F319" s="9">
        <f>SUM(Ведомственная!G499)</f>
        <v>30</v>
      </c>
      <c r="G319" s="9">
        <f>SUM(Ведомственная!H499)</f>
        <v>0</v>
      </c>
      <c r="H319" s="9">
        <f>SUM(Ведомственная!I499)</f>
        <v>0</v>
      </c>
    </row>
    <row r="320" spans="1:8" ht="173.25">
      <c r="A320" s="111" t="s">
        <v>936</v>
      </c>
      <c r="B320" s="31" t="s">
        <v>935</v>
      </c>
      <c r="C320" s="112"/>
      <c r="D320" s="112"/>
      <c r="E320" s="112"/>
      <c r="F320" s="9">
        <f>SUM(F321:F322)</f>
        <v>70.3</v>
      </c>
      <c r="G320" s="9">
        <f t="shared" ref="G320:H320" si="47">SUM(G321:G322)</f>
        <v>70.3</v>
      </c>
      <c r="H320" s="9">
        <f t="shared" si="47"/>
        <v>70.3</v>
      </c>
    </row>
    <row r="321" spans="1:8" ht="63">
      <c r="A321" s="142" t="s">
        <v>45</v>
      </c>
      <c r="B321" s="31" t="s">
        <v>935</v>
      </c>
      <c r="C321" s="143" t="s">
        <v>83</v>
      </c>
      <c r="D321" s="143" t="s">
        <v>48</v>
      </c>
      <c r="E321" s="143" t="s">
        <v>25</v>
      </c>
      <c r="F321" s="9">
        <f>SUM(Ведомственная!G178)</f>
        <v>12</v>
      </c>
      <c r="G321" s="9">
        <f>SUM(Ведомственная!H178)</f>
        <v>12</v>
      </c>
      <c r="H321" s="9">
        <f>SUM(Ведомственная!I178)</f>
        <v>12</v>
      </c>
    </row>
    <row r="322" spans="1:8" ht="31.5">
      <c r="A322" s="111" t="s">
        <v>46</v>
      </c>
      <c r="B322" s="31" t="s">
        <v>935</v>
      </c>
      <c r="C322" s="112" t="s">
        <v>85</v>
      </c>
      <c r="D322" s="112" t="s">
        <v>72</v>
      </c>
      <c r="E322" s="112" t="s">
        <v>161</v>
      </c>
      <c r="F322" s="9">
        <f>SUM(Ведомственная!G473)</f>
        <v>58.3</v>
      </c>
      <c r="G322" s="9">
        <f>SUM(Ведомственная!H473)</f>
        <v>58.3</v>
      </c>
      <c r="H322" s="9">
        <f>SUM(Ведомственная!I473)</f>
        <v>58.3</v>
      </c>
    </row>
    <row r="323" spans="1:8" ht="31.5">
      <c r="A323" s="80" t="s">
        <v>39</v>
      </c>
      <c r="B323" s="31" t="s">
        <v>232</v>
      </c>
      <c r="C323" s="31"/>
      <c r="D323" s="81"/>
      <c r="E323" s="81"/>
      <c r="F323" s="9">
        <f>SUM(F324:F328)</f>
        <v>8992.0000000000018</v>
      </c>
      <c r="G323" s="9">
        <f>SUM(G324:G328)</f>
        <v>8366.1999999999989</v>
      </c>
      <c r="H323" s="9">
        <f>SUM(H324:H328)</f>
        <v>8366.1999999999989</v>
      </c>
    </row>
    <row r="324" spans="1:8" ht="63">
      <c r="A324" s="80" t="s">
        <v>45</v>
      </c>
      <c r="B324" s="31" t="s">
        <v>232</v>
      </c>
      <c r="C324" s="81" t="s">
        <v>83</v>
      </c>
      <c r="D324" s="81" t="s">
        <v>72</v>
      </c>
      <c r="E324" s="81" t="s">
        <v>48</v>
      </c>
      <c r="F324" s="9">
        <f>SUM(Ведомственная!G461)</f>
        <v>7112.4</v>
      </c>
      <c r="G324" s="9">
        <f>SUM(Ведомственная!H461)</f>
        <v>7112.4</v>
      </c>
      <c r="H324" s="9">
        <f>SUM(Ведомственная!I461)</f>
        <v>7112.4</v>
      </c>
    </row>
    <row r="325" spans="1:8" ht="31.5">
      <c r="A325" s="80" t="s">
        <v>46</v>
      </c>
      <c r="B325" s="31" t="s">
        <v>232</v>
      </c>
      <c r="C325" s="81" t="s">
        <v>85</v>
      </c>
      <c r="D325" s="81" t="s">
        <v>72</v>
      </c>
      <c r="E325" s="81" t="s">
        <v>48</v>
      </c>
      <c r="F325" s="9">
        <f>SUM(Ведомственная!G462)</f>
        <v>1574.5</v>
      </c>
      <c r="G325" s="9">
        <f>SUM(Ведомственная!H462)</f>
        <v>1000</v>
      </c>
      <c r="H325" s="9">
        <f>SUM(Ведомственная!I462)</f>
        <v>1000</v>
      </c>
    </row>
    <row r="326" spans="1:8" ht="31.5">
      <c r="A326" s="80" t="s">
        <v>46</v>
      </c>
      <c r="B326" s="31" t="s">
        <v>232</v>
      </c>
      <c r="C326" s="81" t="s">
        <v>85</v>
      </c>
      <c r="D326" s="81" t="s">
        <v>107</v>
      </c>
      <c r="E326" s="81" t="s">
        <v>161</v>
      </c>
      <c r="F326" s="9">
        <f>SUM(Ведомственная!G501)</f>
        <v>10.199999999999999</v>
      </c>
      <c r="G326" s="9">
        <f>SUM(Ведомственная!H501)</f>
        <v>0</v>
      </c>
      <c r="H326" s="9">
        <f>SUM(Ведомственная!I501)</f>
        <v>0</v>
      </c>
    </row>
    <row r="327" spans="1:8">
      <c r="A327" s="134" t="s">
        <v>36</v>
      </c>
      <c r="B327" s="31" t="s">
        <v>232</v>
      </c>
      <c r="C327" s="135" t="s">
        <v>93</v>
      </c>
      <c r="D327" s="135" t="s">
        <v>72</v>
      </c>
      <c r="E327" s="135" t="s">
        <v>48</v>
      </c>
      <c r="F327" s="9">
        <f>SUM(Ведомственная!G463)</f>
        <v>1.7</v>
      </c>
      <c r="G327" s="9">
        <f>SUM(Ведомственная!H463)</f>
        <v>0</v>
      </c>
      <c r="H327" s="9">
        <f>SUM(Ведомственная!I463)</f>
        <v>0</v>
      </c>
    </row>
    <row r="328" spans="1:8">
      <c r="A328" s="80" t="s">
        <v>20</v>
      </c>
      <c r="B328" s="31" t="s">
        <v>232</v>
      </c>
      <c r="C328" s="81" t="s">
        <v>90</v>
      </c>
      <c r="D328" s="81" t="s">
        <v>72</v>
      </c>
      <c r="E328" s="81" t="s">
        <v>48</v>
      </c>
      <c r="F328" s="9">
        <f>SUM(Ведомственная!G464)</f>
        <v>293.2</v>
      </c>
      <c r="G328" s="9">
        <f>SUM(Ведомственная!H464)</f>
        <v>253.8</v>
      </c>
      <c r="H328" s="9">
        <f>SUM(Ведомственная!I464)</f>
        <v>253.8</v>
      </c>
    </row>
    <row r="329" spans="1:8">
      <c r="A329" s="80" t="s">
        <v>721</v>
      </c>
      <c r="B329" s="31" t="s">
        <v>599</v>
      </c>
      <c r="C329" s="81"/>
      <c r="D329" s="81"/>
      <c r="E329" s="81"/>
      <c r="F329" s="9">
        <f>SUM(F330)</f>
        <v>0</v>
      </c>
      <c r="G329" s="9">
        <f t="shared" ref="G329:H329" si="48">SUM(G330)</f>
        <v>0</v>
      </c>
      <c r="H329" s="9">
        <f t="shared" si="48"/>
        <v>100955.6</v>
      </c>
    </row>
    <row r="330" spans="1:8" ht="47.25">
      <c r="A330" s="80" t="s">
        <v>898</v>
      </c>
      <c r="B330" s="31" t="s">
        <v>807</v>
      </c>
      <c r="C330" s="81"/>
      <c r="D330" s="81"/>
      <c r="E330" s="81"/>
      <c r="F330" s="9">
        <f>SUM(F331)</f>
        <v>0</v>
      </c>
      <c r="G330" s="9">
        <f>SUM(G331)</f>
        <v>0</v>
      </c>
      <c r="H330" s="9">
        <f>SUM(H331)</f>
        <v>100955.6</v>
      </c>
    </row>
    <row r="331" spans="1:8" ht="31.5">
      <c r="A331" s="80" t="s">
        <v>46</v>
      </c>
      <c r="B331" s="31" t="s">
        <v>807</v>
      </c>
      <c r="C331" s="81" t="s">
        <v>85</v>
      </c>
      <c r="D331" s="81" t="s">
        <v>72</v>
      </c>
      <c r="E331" s="81" t="s">
        <v>161</v>
      </c>
      <c r="F331" s="9">
        <f>SUM(Ведомственная!G476)</f>
        <v>0</v>
      </c>
      <c r="G331" s="9">
        <f>SUM(Ведомственная!H476)</f>
        <v>0</v>
      </c>
      <c r="H331" s="9">
        <f>SUM(Ведомственная!I476)</f>
        <v>100955.6</v>
      </c>
    </row>
    <row r="332" spans="1:8" s="27" customFormat="1" ht="47.25">
      <c r="A332" s="23" t="s">
        <v>555</v>
      </c>
      <c r="B332" s="29" t="s">
        <v>210</v>
      </c>
      <c r="C332" s="29"/>
      <c r="D332" s="38"/>
      <c r="E332" s="38"/>
      <c r="F332" s="10">
        <f>SUM(F333)+F351</f>
        <v>248098.7</v>
      </c>
      <c r="G332" s="10">
        <f>SUM(G333)+G351</f>
        <v>6020</v>
      </c>
      <c r="H332" s="10">
        <f>SUM(H333)+H351</f>
        <v>3020</v>
      </c>
    </row>
    <row r="333" spans="1:8" ht="47.25">
      <c r="A333" s="80" t="s">
        <v>538</v>
      </c>
      <c r="B333" s="31" t="s">
        <v>211</v>
      </c>
      <c r="C333" s="31"/>
      <c r="D333" s="81"/>
      <c r="E333" s="81"/>
      <c r="F333" s="9">
        <f>SUM(F336)+F345+F348</f>
        <v>191923.4</v>
      </c>
      <c r="G333" s="9">
        <f t="shared" ref="G333:H333" si="49">SUM(G336)+G345+G348</f>
        <v>6020</v>
      </c>
      <c r="H333" s="9">
        <f t="shared" si="49"/>
        <v>3020</v>
      </c>
    </row>
    <row r="334" spans="1:8" ht="47.25" hidden="1">
      <c r="A334" s="2" t="s">
        <v>382</v>
      </c>
      <c r="B334" s="31" t="s">
        <v>383</v>
      </c>
      <c r="C334" s="81"/>
      <c r="D334" s="9"/>
      <c r="E334" s="37"/>
      <c r="F334" s="9">
        <f>F335</f>
        <v>0</v>
      </c>
      <c r="G334" s="9">
        <f>G335</f>
        <v>0</v>
      </c>
      <c r="H334" s="9">
        <f>H335</f>
        <v>0</v>
      </c>
    </row>
    <row r="335" spans="1:8" ht="31.5" hidden="1">
      <c r="A335" s="2" t="s">
        <v>257</v>
      </c>
      <c r="B335" s="31" t="s">
        <v>383</v>
      </c>
      <c r="C335" s="81" t="s">
        <v>236</v>
      </c>
      <c r="D335" s="81" t="s">
        <v>107</v>
      </c>
      <c r="E335" s="81" t="s">
        <v>28</v>
      </c>
      <c r="F335" s="9"/>
      <c r="G335" s="9"/>
      <c r="H335" s="9"/>
    </row>
    <row r="336" spans="1:8" ht="47.25">
      <c r="A336" s="80" t="s">
        <v>430</v>
      </c>
      <c r="B336" s="31" t="s">
        <v>212</v>
      </c>
      <c r="C336" s="31"/>
      <c r="D336" s="81"/>
      <c r="E336" s="81"/>
      <c r="F336" s="9">
        <f>SUM(F337:F344)</f>
        <v>175886.99999999997</v>
      </c>
      <c r="G336" s="9">
        <f>SUM(G337:G344)</f>
        <v>6020</v>
      </c>
      <c r="H336" s="9">
        <f>SUM(H337:H344)</f>
        <v>3020</v>
      </c>
    </row>
    <row r="337" spans="1:8" ht="29.25" customHeight="1">
      <c r="A337" s="80" t="s">
        <v>46</v>
      </c>
      <c r="B337" s="31" t="s">
        <v>212</v>
      </c>
      <c r="C337" s="31">
        <v>200</v>
      </c>
      <c r="D337" s="81" t="s">
        <v>28</v>
      </c>
      <c r="E337" s="81">
        <v>13</v>
      </c>
      <c r="F337" s="9">
        <f>SUM(Ведомственная!G110)</f>
        <v>7792.4000000000005</v>
      </c>
      <c r="G337" s="9">
        <f>SUM(Ведомственная!H110)</f>
        <v>1436.4</v>
      </c>
      <c r="H337" s="9">
        <f>SUM(Ведомственная!I110)</f>
        <v>500</v>
      </c>
    </row>
    <row r="338" spans="1:8" ht="29.25" customHeight="1">
      <c r="A338" s="80" t="s">
        <v>46</v>
      </c>
      <c r="B338" s="31" t="s">
        <v>212</v>
      </c>
      <c r="C338" s="31">
        <v>200</v>
      </c>
      <c r="D338" s="81" t="s">
        <v>11</v>
      </c>
      <c r="E338" s="81" t="s">
        <v>13</v>
      </c>
      <c r="F338" s="9">
        <f>SUM(Ведомственная!G201)</f>
        <v>152944.79999999999</v>
      </c>
      <c r="G338" s="9">
        <f>SUM(Ведомственная!H201)</f>
        <v>0</v>
      </c>
      <c r="H338" s="9">
        <f>SUM(Ведомственная!I201)</f>
        <v>0</v>
      </c>
    </row>
    <row r="339" spans="1:8" ht="29.25" hidden="1" customHeight="1">
      <c r="A339" s="80" t="s">
        <v>46</v>
      </c>
      <c r="B339" s="31" t="s">
        <v>212</v>
      </c>
      <c r="C339" s="31">
        <v>200</v>
      </c>
      <c r="D339" s="81" t="s">
        <v>11</v>
      </c>
      <c r="E339" s="81" t="s">
        <v>22</v>
      </c>
      <c r="F339" s="9">
        <f>SUM(Ведомственная!G285)</f>
        <v>0</v>
      </c>
      <c r="G339" s="9">
        <f>SUM(Ведомственная!H285)</f>
        <v>0</v>
      </c>
      <c r="H339" s="9">
        <f>SUM(Ведомственная!I285)</f>
        <v>0</v>
      </c>
    </row>
    <row r="340" spans="1:8" ht="31.5">
      <c r="A340" s="80" t="s">
        <v>46</v>
      </c>
      <c r="B340" s="31" t="s">
        <v>212</v>
      </c>
      <c r="C340" s="31">
        <v>200</v>
      </c>
      <c r="D340" s="81" t="s">
        <v>161</v>
      </c>
      <c r="E340" s="81" t="s">
        <v>38</v>
      </c>
      <c r="F340" s="9">
        <f>SUM(Ведомственная!G333)</f>
        <v>9089.7999999999993</v>
      </c>
      <c r="G340" s="9">
        <f>SUM(Ведомственная!H333)</f>
        <v>2106.3000000000002</v>
      </c>
      <c r="H340" s="9">
        <f>SUM(Ведомственная!I333)</f>
        <v>1000</v>
      </c>
    </row>
    <row r="341" spans="1:8" ht="31.5">
      <c r="A341" s="80" t="s">
        <v>46</v>
      </c>
      <c r="B341" s="31" t="s">
        <v>212</v>
      </c>
      <c r="C341" s="31">
        <v>200</v>
      </c>
      <c r="D341" s="81" t="s">
        <v>161</v>
      </c>
      <c r="E341" s="81" t="s">
        <v>48</v>
      </c>
      <c r="F341" s="9">
        <f>SUM(Ведомственная!G400)</f>
        <v>1356.8</v>
      </c>
      <c r="G341" s="9">
        <f>SUM(Ведомственная!H400)</f>
        <v>1032.3</v>
      </c>
      <c r="H341" s="9">
        <f>SUM(Ведомственная!I400)</f>
        <v>1500</v>
      </c>
    </row>
    <row r="342" spans="1:8" ht="31.5" hidden="1">
      <c r="A342" s="2" t="s">
        <v>257</v>
      </c>
      <c r="B342" s="31" t="s">
        <v>212</v>
      </c>
      <c r="C342" s="31">
        <v>400</v>
      </c>
      <c r="D342" s="81" t="s">
        <v>161</v>
      </c>
      <c r="E342" s="81" t="s">
        <v>48</v>
      </c>
      <c r="F342" s="9">
        <f>SUM(Ведомственная!G401)</f>
        <v>4703.2</v>
      </c>
      <c r="G342" s="9">
        <f>SUM(Ведомственная!H401)</f>
        <v>1425</v>
      </c>
      <c r="H342" s="9">
        <f>SUM(Ведомственная!I401)</f>
        <v>0</v>
      </c>
    </row>
    <row r="343" spans="1:8" ht="31.5" hidden="1">
      <c r="A343" s="2" t="s">
        <v>257</v>
      </c>
      <c r="B343" s="31" t="s">
        <v>212</v>
      </c>
      <c r="C343" s="31">
        <v>400</v>
      </c>
      <c r="D343" s="81" t="s">
        <v>162</v>
      </c>
      <c r="E343" s="81" t="s">
        <v>28</v>
      </c>
      <c r="F343" s="9">
        <f>SUM(Ведомственная!G550)</f>
        <v>0</v>
      </c>
      <c r="G343" s="9"/>
      <c r="H343" s="9"/>
    </row>
    <row r="344" spans="1:8">
      <c r="A344" s="80" t="s">
        <v>20</v>
      </c>
      <c r="B344" s="31" t="s">
        <v>212</v>
      </c>
      <c r="C344" s="31">
        <v>800</v>
      </c>
      <c r="D344" s="81" t="s">
        <v>28</v>
      </c>
      <c r="E344" s="81">
        <v>13</v>
      </c>
      <c r="F344" s="9">
        <f>SUM(Ведомственная!G111)</f>
        <v>0</v>
      </c>
      <c r="G344" s="9">
        <f>SUM(Ведомственная!H111)</f>
        <v>20</v>
      </c>
      <c r="H344" s="9">
        <f>SUM(Ведомственная!I111)</f>
        <v>20</v>
      </c>
    </row>
    <row r="345" spans="1:8">
      <c r="A345" s="2" t="s">
        <v>899</v>
      </c>
      <c r="B345" s="31" t="s">
        <v>934</v>
      </c>
      <c r="C345" s="4"/>
      <c r="D345" s="112"/>
      <c r="E345" s="112"/>
      <c r="F345" s="9">
        <f>SUM(F346)</f>
        <v>8836.7000000000007</v>
      </c>
      <c r="G345" s="9">
        <f t="shared" ref="G345:H345" si="50">SUM(G346)</f>
        <v>0</v>
      </c>
      <c r="H345" s="9">
        <f t="shared" si="50"/>
        <v>0</v>
      </c>
    </row>
    <row r="346" spans="1:8" ht="31.5">
      <c r="A346" s="2" t="s">
        <v>933</v>
      </c>
      <c r="B346" s="31" t="s">
        <v>932</v>
      </c>
      <c r="C346" s="4"/>
      <c r="D346" s="81"/>
      <c r="E346" s="81"/>
      <c r="F346" s="9">
        <f>SUM(F347)</f>
        <v>8836.7000000000007</v>
      </c>
      <c r="G346" s="9">
        <f t="shared" ref="G346:H346" si="51">SUM(G347)</f>
        <v>0</v>
      </c>
      <c r="H346" s="9">
        <f t="shared" si="51"/>
        <v>0</v>
      </c>
    </row>
    <row r="347" spans="1:8" ht="31.5">
      <c r="A347" s="2" t="s">
        <v>46</v>
      </c>
      <c r="B347" s="31" t="s">
        <v>932</v>
      </c>
      <c r="C347" s="4" t="s">
        <v>85</v>
      </c>
      <c r="D347" s="81" t="s">
        <v>161</v>
      </c>
      <c r="E347" s="81" t="s">
        <v>48</v>
      </c>
      <c r="F347" s="9">
        <f>SUM(Ведомственная!G404)</f>
        <v>8836.7000000000007</v>
      </c>
      <c r="G347" s="9">
        <f>SUM(Ведомственная!H404)</f>
        <v>0</v>
      </c>
      <c r="H347" s="9">
        <f>SUM(Ведомственная!I404)</f>
        <v>0</v>
      </c>
    </row>
    <row r="348" spans="1:8" ht="31.5">
      <c r="A348" s="148" t="s">
        <v>946</v>
      </c>
      <c r="B348" s="31" t="s">
        <v>1011</v>
      </c>
      <c r="C348" s="4"/>
      <c r="D348" s="149"/>
      <c r="E348" s="149"/>
      <c r="F348" s="9">
        <f>SUM(F349)</f>
        <v>7199.7</v>
      </c>
      <c r="G348" s="9">
        <f t="shared" ref="G348:H348" si="52">SUM(G349)</f>
        <v>0</v>
      </c>
      <c r="H348" s="9">
        <f t="shared" si="52"/>
        <v>0</v>
      </c>
    </row>
    <row r="349" spans="1:8" ht="31.5">
      <c r="A349" s="148" t="s">
        <v>1012</v>
      </c>
      <c r="B349" s="31" t="s">
        <v>1013</v>
      </c>
      <c r="C349" s="4"/>
      <c r="D349" s="149"/>
      <c r="E349" s="149"/>
      <c r="F349" s="9">
        <f>SUM(F350)</f>
        <v>7199.7</v>
      </c>
      <c r="G349" s="9">
        <f t="shared" ref="G349:H349" si="53">SUM(G350)</f>
        <v>0</v>
      </c>
      <c r="H349" s="9">
        <f t="shared" si="53"/>
        <v>0</v>
      </c>
    </row>
    <row r="350" spans="1:8" ht="31.5">
      <c r="A350" s="148" t="s">
        <v>46</v>
      </c>
      <c r="B350" s="31" t="s">
        <v>1013</v>
      </c>
      <c r="C350" s="4" t="s">
        <v>85</v>
      </c>
      <c r="D350" s="149" t="s">
        <v>161</v>
      </c>
      <c r="E350" s="149" t="s">
        <v>48</v>
      </c>
      <c r="F350" s="9">
        <f>SUM(Ведомственная!G407)</f>
        <v>7199.7</v>
      </c>
      <c r="G350" s="9">
        <f>SUM(Ведомственная!H407)</f>
        <v>0</v>
      </c>
      <c r="H350" s="9">
        <f>SUM(Ведомственная!I407)</f>
        <v>0</v>
      </c>
    </row>
    <row r="351" spans="1:8" ht="31.5">
      <c r="A351" s="80" t="s">
        <v>539</v>
      </c>
      <c r="B351" s="31" t="s">
        <v>224</v>
      </c>
      <c r="C351" s="31"/>
      <c r="D351" s="81"/>
      <c r="E351" s="81"/>
      <c r="F351" s="9">
        <f>SUM(F352)</f>
        <v>56175.3</v>
      </c>
      <c r="G351" s="9">
        <f>SUM(G352)</f>
        <v>0</v>
      </c>
      <c r="H351" s="9">
        <f>SUM(H352)</f>
        <v>0</v>
      </c>
    </row>
    <row r="352" spans="1:8" ht="47.25">
      <c r="A352" s="80" t="s">
        <v>430</v>
      </c>
      <c r="B352" s="31" t="s">
        <v>558</v>
      </c>
      <c r="C352" s="31"/>
      <c r="D352" s="81"/>
      <c r="E352" s="81"/>
      <c r="F352" s="9">
        <f>SUM(F353:F356)</f>
        <v>56175.3</v>
      </c>
      <c r="G352" s="9">
        <f t="shared" ref="G352:H352" si="54">SUM(G353:G356)</f>
        <v>0</v>
      </c>
      <c r="H352" s="9">
        <f t="shared" si="54"/>
        <v>0</v>
      </c>
    </row>
    <row r="353" spans="1:8" ht="29.25" customHeight="1">
      <c r="A353" s="80" t="s">
        <v>46</v>
      </c>
      <c r="B353" s="31" t="s">
        <v>558</v>
      </c>
      <c r="C353" s="31">
        <v>200</v>
      </c>
      <c r="D353" s="81" t="s">
        <v>28</v>
      </c>
      <c r="E353" s="81">
        <v>13</v>
      </c>
      <c r="F353" s="9">
        <f>SUM(Ведомственная!G114)</f>
        <v>0</v>
      </c>
      <c r="G353" s="9">
        <f>SUM(Ведомственная!H114)</f>
        <v>0</v>
      </c>
      <c r="H353" s="9">
        <f>SUM(Ведомственная!I114)</f>
        <v>0</v>
      </c>
    </row>
    <row r="354" spans="1:8" ht="29.25" customHeight="1">
      <c r="A354" s="80" t="s">
        <v>20</v>
      </c>
      <c r="B354" s="31" t="s">
        <v>558</v>
      </c>
      <c r="C354" s="31">
        <v>800</v>
      </c>
      <c r="D354" s="81" t="s">
        <v>28</v>
      </c>
      <c r="E354" s="81">
        <v>13</v>
      </c>
      <c r="F354" s="9">
        <f>SUM(Ведомственная!G115)</f>
        <v>0</v>
      </c>
      <c r="G354" s="9">
        <f>SUM(Ведомственная!H115)</f>
        <v>0</v>
      </c>
      <c r="H354" s="9">
        <f>SUM(Ведомственная!I115)</f>
        <v>0</v>
      </c>
    </row>
    <row r="355" spans="1:8" ht="29.25" customHeight="1">
      <c r="A355" s="80" t="s">
        <v>20</v>
      </c>
      <c r="B355" s="31" t="s">
        <v>558</v>
      </c>
      <c r="C355" s="31">
        <v>800</v>
      </c>
      <c r="D355" s="81" t="s">
        <v>11</v>
      </c>
      <c r="E355" s="81" t="s">
        <v>13</v>
      </c>
      <c r="F355" s="9">
        <f>SUM(Ведомственная!G204)</f>
        <v>0</v>
      </c>
      <c r="G355" s="9">
        <f>SUM(Ведомственная!H204)</f>
        <v>0</v>
      </c>
      <c r="H355" s="9">
        <f>SUM(Ведомственная!I204)</f>
        <v>0</v>
      </c>
    </row>
    <row r="356" spans="1:8" s="77" customFormat="1" ht="29.25" customHeight="1">
      <c r="A356" s="73" t="s">
        <v>20</v>
      </c>
      <c r="B356" s="74" t="s">
        <v>558</v>
      </c>
      <c r="C356" s="74">
        <v>800</v>
      </c>
      <c r="D356" s="75" t="s">
        <v>161</v>
      </c>
      <c r="E356" s="75" t="s">
        <v>38</v>
      </c>
      <c r="F356" s="76">
        <f>SUM(Ведомственная!G338)</f>
        <v>56175.3</v>
      </c>
      <c r="G356" s="76">
        <f>SUM(Ведомственная!H338)</f>
        <v>0</v>
      </c>
      <c r="H356" s="76">
        <f>SUM(Ведомственная!I338)</f>
        <v>0</v>
      </c>
    </row>
    <row r="357" spans="1:8" s="27" customFormat="1" ht="29.25" customHeight="1">
      <c r="A357" s="23" t="s">
        <v>842</v>
      </c>
      <c r="B357" s="29" t="s">
        <v>226</v>
      </c>
      <c r="C357" s="38"/>
      <c r="D357" s="38"/>
      <c r="E357" s="38"/>
      <c r="F357" s="10">
        <f>SUM(F358+F375)+F372</f>
        <v>661638.60000000009</v>
      </c>
      <c r="G357" s="10">
        <f t="shared" ref="G357:H357" si="55">SUM(G358+G375)+G372</f>
        <v>121284.5</v>
      </c>
      <c r="H357" s="10">
        <f t="shared" si="55"/>
        <v>66478.600000000006</v>
      </c>
    </row>
    <row r="358" spans="1:8" ht="31.5">
      <c r="A358" s="80" t="s">
        <v>344</v>
      </c>
      <c r="B358" s="31" t="s">
        <v>228</v>
      </c>
      <c r="C358" s="81"/>
      <c r="D358" s="81"/>
      <c r="E358" s="81"/>
      <c r="F358" s="9">
        <f>SUM(F359)+F370</f>
        <v>557589.20000000007</v>
      </c>
      <c r="G358" s="9">
        <f t="shared" ref="G358:H358" si="56">SUM(G359)+G370</f>
        <v>55805.9</v>
      </c>
      <c r="H358" s="9">
        <f t="shared" si="56"/>
        <v>1000</v>
      </c>
    </row>
    <row r="359" spans="1:8" ht="31.5">
      <c r="A359" s="80" t="s">
        <v>945</v>
      </c>
      <c r="B359" s="31" t="s">
        <v>714</v>
      </c>
      <c r="C359" s="81"/>
      <c r="D359" s="81"/>
      <c r="E359" s="81"/>
      <c r="F359" s="9">
        <f>SUM(F363)+F365+F360</f>
        <v>540284.30000000005</v>
      </c>
      <c r="G359" s="9">
        <f t="shared" ref="G359:H359" si="57">SUM(G363)+G365+G360</f>
        <v>55305.9</v>
      </c>
      <c r="H359" s="9">
        <f t="shared" si="57"/>
        <v>0</v>
      </c>
    </row>
    <row r="360" spans="1:8" ht="47.25">
      <c r="A360" s="80" t="s">
        <v>719</v>
      </c>
      <c r="B360" s="31" t="s">
        <v>718</v>
      </c>
      <c r="C360" s="81"/>
      <c r="D360" s="81"/>
      <c r="E360" s="81"/>
      <c r="F360" s="9">
        <f>SUM(F361:F362)</f>
        <v>499386.30000000005</v>
      </c>
      <c r="G360" s="9">
        <f t="shared" ref="G360:H360" si="58">SUM(G361:G362)</f>
        <v>0</v>
      </c>
      <c r="H360" s="9">
        <f t="shared" si="58"/>
        <v>0</v>
      </c>
    </row>
    <row r="361" spans="1:8" ht="31.5">
      <c r="A361" s="2" t="s">
        <v>257</v>
      </c>
      <c r="B361" s="31" t="s">
        <v>718</v>
      </c>
      <c r="C361" s="81" t="s">
        <v>236</v>
      </c>
      <c r="D361" s="141" t="s">
        <v>161</v>
      </c>
      <c r="E361" s="141" t="s">
        <v>28</v>
      </c>
      <c r="F361" s="9">
        <f>SUM(Ведомственная!G306)</f>
        <v>498681.4</v>
      </c>
      <c r="G361" s="9">
        <f>SUM(Ведомственная!H306)</f>
        <v>0</v>
      </c>
      <c r="H361" s="9">
        <f>SUM(Ведомственная!I306)</f>
        <v>0</v>
      </c>
    </row>
    <row r="362" spans="1:8">
      <c r="A362" s="2" t="s">
        <v>20</v>
      </c>
      <c r="B362" s="31" t="s">
        <v>718</v>
      </c>
      <c r="C362" s="141" t="s">
        <v>236</v>
      </c>
      <c r="D362" s="141" t="s">
        <v>161</v>
      </c>
      <c r="E362" s="141" t="s">
        <v>28</v>
      </c>
      <c r="F362" s="9">
        <f>SUM(Ведомственная!G307)</f>
        <v>704.9</v>
      </c>
      <c r="G362" s="9">
        <f>SUM(Ведомственная!H307)</f>
        <v>0</v>
      </c>
      <c r="H362" s="9">
        <f>SUM(Ведомственная!I307)</f>
        <v>0</v>
      </c>
    </row>
    <row r="363" spans="1:8" ht="35.25" customHeight="1">
      <c r="A363" s="80" t="s">
        <v>712</v>
      </c>
      <c r="B363" s="31" t="s">
        <v>713</v>
      </c>
      <c r="C363" s="81"/>
      <c r="D363" s="81"/>
      <c r="E363" s="81"/>
      <c r="F363" s="9">
        <f>SUM(F364)</f>
        <v>40357.699999999997</v>
      </c>
      <c r="G363" s="9">
        <f>SUM(G364)</f>
        <v>55245.599999999999</v>
      </c>
      <c r="H363" s="9">
        <f>SUM(H364)</f>
        <v>0</v>
      </c>
    </row>
    <row r="364" spans="1:8" ht="36.75" customHeight="1">
      <c r="A364" s="2" t="s">
        <v>257</v>
      </c>
      <c r="B364" s="31" t="s">
        <v>713</v>
      </c>
      <c r="C364" s="81" t="s">
        <v>236</v>
      </c>
      <c r="D364" s="81" t="s">
        <v>161</v>
      </c>
      <c r="E364" s="81" t="s">
        <v>28</v>
      </c>
      <c r="F364" s="9">
        <f>SUM(Ведомственная!G309)</f>
        <v>40357.699999999997</v>
      </c>
      <c r="G364" s="9">
        <f>SUM(Ведомственная!H309)</f>
        <v>55245.599999999999</v>
      </c>
      <c r="H364" s="9">
        <f>SUM(Ведомственная!I309)</f>
        <v>0</v>
      </c>
    </row>
    <row r="365" spans="1:8" ht="31.5">
      <c r="A365" s="80" t="s">
        <v>737</v>
      </c>
      <c r="B365" s="31" t="s">
        <v>738</v>
      </c>
      <c r="C365" s="81"/>
      <c r="D365" s="81"/>
      <c r="E365" s="81"/>
      <c r="F365" s="9">
        <f>SUM(F366)</f>
        <v>540.29999999999995</v>
      </c>
      <c r="G365" s="9">
        <f>SUM(G366)</f>
        <v>60.3</v>
      </c>
      <c r="H365" s="9">
        <f>SUM(H366)</f>
        <v>0</v>
      </c>
    </row>
    <row r="366" spans="1:8" ht="31.5">
      <c r="A366" s="2" t="s">
        <v>257</v>
      </c>
      <c r="B366" s="31" t="s">
        <v>738</v>
      </c>
      <c r="C366" s="81" t="s">
        <v>236</v>
      </c>
      <c r="D366" s="81" t="s">
        <v>161</v>
      </c>
      <c r="E366" s="81" t="s">
        <v>28</v>
      </c>
      <c r="F366" s="9">
        <f>SUM(Ведомственная!G311)</f>
        <v>540.29999999999995</v>
      </c>
      <c r="G366" s="9">
        <f>SUM(Ведомственная!H311)</f>
        <v>60.3</v>
      </c>
      <c r="H366" s="9">
        <f>SUM(Ведомственная!I311)</f>
        <v>0</v>
      </c>
    </row>
    <row r="367" spans="1:8" ht="31.5" hidden="1">
      <c r="A367" s="2" t="s">
        <v>345</v>
      </c>
      <c r="B367" s="81" t="s">
        <v>346</v>
      </c>
      <c r="C367" s="81"/>
      <c r="D367" s="81"/>
      <c r="E367" s="81"/>
      <c r="F367" s="9">
        <f>SUM(F368)</f>
        <v>0</v>
      </c>
      <c r="G367" s="9">
        <f>SUM(G368)</f>
        <v>0</v>
      </c>
      <c r="H367" s="9">
        <f>SUM(H368)</f>
        <v>0</v>
      </c>
    </row>
    <row r="368" spans="1:8" ht="31.5" hidden="1">
      <c r="A368" s="2" t="s">
        <v>257</v>
      </c>
      <c r="B368" s="81" t="s">
        <v>346</v>
      </c>
      <c r="C368" s="81" t="s">
        <v>236</v>
      </c>
      <c r="D368" s="81" t="s">
        <v>161</v>
      </c>
      <c r="E368" s="81" t="s">
        <v>161</v>
      </c>
      <c r="F368" s="9"/>
      <c r="G368" s="9"/>
      <c r="H368" s="9"/>
    </row>
    <row r="369" spans="1:8" ht="32.25" hidden="1" customHeight="1">
      <c r="A369" s="2" t="s">
        <v>257</v>
      </c>
      <c r="B369" s="31" t="s">
        <v>235</v>
      </c>
      <c r="C369" s="31">
        <v>400</v>
      </c>
      <c r="D369" s="81" t="s">
        <v>25</v>
      </c>
      <c r="E369" s="81" t="s">
        <v>72</v>
      </c>
      <c r="F369" s="9"/>
      <c r="G369" s="9"/>
      <c r="H369" s="9"/>
    </row>
    <row r="370" spans="1:8" ht="32.25" customHeight="1">
      <c r="A370" s="34" t="s">
        <v>29</v>
      </c>
      <c r="B370" s="81" t="s">
        <v>609</v>
      </c>
      <c r="C370" s="31"/>
      <c r="D370" s="81"/>
      <c r="E370" s="81"/>
      <c r="F370" s="9">
        <f>SUM(F371)</f>
        <v>17304.900000000001</v>
      </c>
      <c r="G370" s="9">
        <f>SUM(G371)</f>
        <v>500</v>
      </c>
      <c r="H370" s="9">
        <f>SUM(H371)</f>
        <v>1000</v>
      </c>
    </row>
    <row r="371" spans="1:8" ht="32.25" customHeight="1">
      <c r="A371" s="2" t="s">
        <v>46</v>
      </c>
      <c r="B371" s="81" t="s">
        <v>609</v>
      </c>
      <c r="C371" s="31">
        <v>200</v>
      </c>
      <c r="D371" s="81" t="s">
        <v>161</v>
      </c>
      <c r="E371" s="81" t="s">
        <v>28</v>
      </c>
      <c r="F371" s="9">
        <f>SUM(Ведомственная!G452)</f>
        <v>17304.900000000001</v>
      </c>
      <c r="G371" s="9">
        <f>SUM(Ведомственная!H452)</f>
        <v>500</v>
      </c>
      <c r="H371" s="9">
        <f>SUM(Ведомственная!I452)</f>
        <v>1000</v>
      </c>
    </row>
    <row r="372" spans="1:8" ht="141.75">
      <c r="A372" s="80" t="s">
        <v>948</v>
      </c>
      <c r="B372" s="31" t="s">
        <v>235</v>
      </c>
      <c r="C372" s="37"/>
      <c r="D372" s="81"/>
      <c r="E372" s="81"/>
      <c r="F372" s="9">
        <f>SUM(F374)</f>
        <v>4382</v>
      </c>
      <c r="G372" s="9">
        <f t="shared" ref="G372:H372" si="59">SUM(G374)</f>
        <v>0</v>
      </c>
      <c r="H372" s="9">
        <f t="shared" si="59"/>
        <v>0</v>
      </c>
    </row>
    <row r="373" spans="1:8">
      <c r="A373" s="34" t="s">
        <v>29</v>
      </c>
      <c r="B373" s="31" t="s">
        <v>825</v>
      </c>
      <c r="C373" s="37"/>
      <c r="D373" s="81"/>
      <c r="E373" s="81"/>
      <c r="F373" s="9">
        <f>SUM(F374)</f>
        <v>4382</v>
      </c>
      <c r="G373" s="9">
        <f t="shared" ref="G373:H373" si="60">SUM(G374)</f>
        <v>0</v>
      </c>
      <c r="H373" s="9">
        <f t="shared" si="60"/>
        <v>0</v>
      </c>
    </row>
    <row r="374" spans="1:8" ht="32.25" customHeight="1">
      <c r="A374" s="2" t="s">
        <v>257</v>
      </c>
      <c r="B374" s="31" t="s">
        <v>825</v>
      </c>
      <c r="C374" s="31">
        <v>400</v>
      </c>
      <c r="D374" s="81" t="s">
        <v>25</v>
      </c>
      <c r="E374" s="81" t="s">
        <v>72</v>
      </c>
      <c r="F374" s="9">
        <f>SUM(Ведомственная!G541)</f>
        <v>4382</v>
      </c>
      <c r="G374" s="9">
        <f>SUM(Ведомственная!H541)</f>
        <v>0</v>
      </c>
      <c r="H374" s="9">
        <f>SUM(Ведомственная!I541)</f>
        <v>0</v>
      </c>
    </row>
    <row r="375" spans="1:8" ht="63">
      <c r="A375" s="80" t="s">
        <v>340</v>
      </c>
      <c r="B375" s="31" t="s">
        <v>343</v>
      </c>
      <c r="C375" s="31"/>
      <c r="D375" s="81"/>
      <c r="E375" s="81"/>
      <c r="F375" s="9">
        <f>SUM(F376+F378)</f>
        <v>99667.4</v>
      </c>
      <c r="G375" s="9">
        <f>SUM(G376+G378)</f>
        <v>65478.600000000006</v>
      </c>
      <c r="H375" s="9">
        <f>SUM(H376+H378)</f>
        <v>65478.600000000006</v>
      </c>
    </row>
    <row r="376" spans="1:8">
      <c r="A376" s="2" t="s">
        <v>512</v>
      </c>
      <c r="B376" s="31" t="s">
        <v>480</v>
      </c>
      <c r="C376" s="31"/>
      <c r="D376" s="81"/>
      <c r="E376" s="81"/>
      <c r="F376" s="9">
        <f>SUM(F377)</f>
        <v>95141.4</v>
      </c>
      <c r="G376" s="9">
        <f>SUM(G377)</f>
        <v>29465.3</v>
      </c>
      <c r="H376" s="9">
        <f>SUM(H377)</f>
        <v>29465.3</v>
      </c>
    </row>
    <row r="377" spans="1:8" ht="31.5">
      <c r="A377" s="2" t="s">
        <v>257</v>
      </c>
      <c r="B377" s="31" t="s">
        <v>480</v>
      </c>
      <c r="C377" s="31">
        <v>400</v>
      </c>
      <c r="D377" s="81" t="s">
        <v>25</v>
      </c>
      <c r="E377" s="81" t="s">
        <v>11</v>
      </c>
      <c r="F377" s="9">
        <f>SUM(Ведомственная!G534)</f>
        <v>95141.4</v>
      </c>
      <c r="G377" s="9">
        <f>SUM(Ведомственная!H534)</f>
        <v>29465.3</v>
      </c>
      <c r="H377" s="9">
        <f>SUM(Ведомственная!I534)</f>
        <v>29465.3</v>
      </c>
    </row>
    <row r="378" spans="1:8" ht="47.25">
      <c r="A378" s="80" t="s">
        <v>237</v>
      </c>
      <c r="B378" s="81" t="s">
        <v>481</v>
      </c>
      <c r="C378" s="31"/>
      <c r="D378" s="81"/>
      <c r="E378" s="81"/>
      <c r="F378" s="9">
        <f>SUM(F379)</f>
        <v>4526</v>
      </c>
      <c r="G378" s="9">
        <f>SUM(G379)</f>
        <v>36013.300000000003</v>
      </c>
      <c r="H378" s="9">
        <f>SUM(H379)</f>
        <v>36013.300000000003</v>
      </c>
    </row>
    <row r="379" spans="1:8" ht="31.5">
      <c r="A379" s="2" t="s">
        <v>257</v>
      </c>
      <c r="B379" s="81" t="s">
        <v>481</v>
      </c>
      <c r="C379" s="81" t="s">
        <v>236</v>
      </c>
      <c r="D379" s="81" t="s">
        <v>25</v>
      </c>
      <c r="E379" s="81" t="s">
        <v>11</v>
      </c>
      <c r="F379" s="9">
        <f>SUM(Ведомственная!G536)</f>
        <v>4526</v>
      </c>
      <c r="G379" s="9">
        <f>SUM(Ведомственная!H536)</f>
        <v>36013.300000000003</v>
      </c>
      <c r="H379" s="9">
        <f>SUM(Ведомственная!I536)</f>
        <v>36013.300000000003</v>
      </c>
    </row>
    <row r="380" spans="1:8" s="27" customFormat="1" ht="31.5">
      <c r="A380" s="23" t="s">
        <v>562</v>
      </c>
      <c r="B380" s="38" t="s">
        <v>213</v>
      </c>
      <c r="C380" s="38"/>
      <c r="D380" s="38"/>
      <c r="E380" s="38"/>
      <c r="F380" s="10">
        <f>SUM(F381+F384)</f>
        <v>178</v>
      </c>
      <c r="G380" s="10">
        <f t="shared" ref="G380:H380" si="61">SUM(G381+G384)</f>
        <v>78</v>
      </c>
      <c r="H380" s="10">
        <f t="shared" si="61"/>
        <v>78</v>
      </c>
    </row>
    <row r="381" spans="1:8" ht="31.5">
      <c r="A381" s="80" t="s">
        <v>820</v>
      </c>
      <c r="B381" s="81" t="s">
        <v>818</v>
      </c>
      <c r="C381" s="81"/>
      <c r="D381" s="81"/>
      <c r="E381" s="81"/>
      <c r="F381" s="9">
        <f>SUM(Ведомственная!G1116)</f>
        <v>30</v>
      </c>
      <c r="G381" s="9">
        <f>SUM(Ведомственная!H1116)</f>
        <v>40</v>
      </c>
      <c r="H381" s="9">
        <f>SUM(Ведомственная!I1116)</f>
        <v>40</v>
      </c>
    </row>
    <row r="382" spans="1:8">
      <c r="A382" s="80" t="s">
        <v>29</v>
      </c>
      <c r="B382" s="81" t="s">
        <v>819</v>
      </c>
      <c r="C382" s="81"/>
      <c r="D382" s="81"/>
      <c r="E382" s="81"/>
      <c r="F382" s="9">
        <f>SUM(Ведомственная!G1117)</f>
        <v>30</v>
      </c>
      <c r="G382" s="9">
        <f>SUM(Ведомственная!H1117)</f>
        <v>40</v>
      </c>
      <c r="H382" s="9">
        <f>SUM(Ведомственная!I1117)</f>
        <v>40</v>
      </c>
    </row>
    <row r="383" spans="1:8" ht="31.5">
      <c r="A383" s="80" t="s">
        <v>46</v>
      </c>
      <c r="B383" s="81" t="s">
        <v>819</v>
      </c>
      <c r="C383" s="81" t="s">
        <v>85</v>
      </c>
      <c r="D383" s="81" t="s">
        <v>107</v>
      </c>
      <c r="E383" s="81" t="s">
        <v>107</v>
      </c>
      <c r="F383" s="9">
        <f>SUM(Ведомственная!G1118)</f>
        <v>30</v>
      </c>
      <c r="G383" s="9">
        <f>SUM(Ведомственная!H1118)</f>
        <v>40</v>
      </c>
      <c r="H383" s="9">
        <f>SUM(Ведомственная!I1118)</f>
        <v>40</v>
      </c>
    </row>
    <row r="384" spans="1:8" ht="47.25">
      <c r="A384" s="80" t="s">
        <v>823</v>
      </c>
      <c r="B384" s="81" t="s">
        <v>821</v>
      </c>
      <c r="C384" s="81"/>
      <c r="D384" s="81"/>
      <c r="E384" s="81"/>
      <c r="F384" s="9">
        <f>SUM(Ведомственная!G1119)</f>
        <v>148</v>
      </c>
      <c r="G384" s="9">
        <f>SUM(Ведомственная!H1119)</f>
        <v>38</v>
      </c>
      <c r="H384" s="9">
        <f>SUM(Ведомственная!I1119)</f>
        <v>38</v>
      </c>
    </row>
    <row r="385" spans="1:8">
      <c r="A385" s="80" t="s">
        <v>29</v>
      </c>
      <c r="B385" s="81" t="s">
        <v>822</v>
      </c>
      <c r="C385" s="81"/>
      <c r="D385" s="81"/>
      <c r="E385" s="81"/>
      <c r="F385" s="9">
        <f>SUM(Ведомственная!G1120)</f>
        <v>148</v>
      </c>
      <c r="G385" s="9">
        <f>SUM(Ведомственная!H1120)</f>
        <v>38</v>
      </c>
      <c r="H385" s="9">
        <f>SUM(Ведомственная!I1120)</f>
        <v>38</v>
      </c>
    </row>
    <row r="386" spans="1:8" ht="31.5">
      <c r="A386" s="33" t="s">
        <v>46</v>
      </c>
      <c r="B386" s="81" t="s">
        <v>822</v>
      </c>
      <c r="C386" s="81" t="s">
        <v>85</v>
      </c>
      <c r="D386" s="81" t="s">
        <v>107</v>
      </c>
      <c r="E386" s="81" t="s">
        <v>107</v>
      </c>
      <c r="F386" s="9">
        <f>SUM(Ведомственная!G1121)</f>
        <v>148</v>
      </c>
      <c r="G386" s="9">
        <f>SUM(Ведомственная!H1121)</f>
        <v>38</v>
      </c>
      <c r="H386" s="9">
        <f>SUM(Ведомственная!I1121)</f>
        <v>38</v>
      </c>
    </row>
    <row r="387" spans="1:8" ht="63">
      <c r="A387" s="23" t="s">
        <v>617</v>
      </c>
      <c r="B387" s="38" t="s">
        <v>616</v>
      </c>
      <c r="C387" s="81"/>
      <c r="D387" s="81"/>
      <c r="E387" s="81"/>
      <c r="F387" s="10">
        <f>SUM(F388+F396)+F395+F400</f>
        <v>18485.3</v>
      </c>
      <c r="G387" s="10">
        <f>SUM(G388+G396)+G395+G400</f>
        <v>42600</v>
      </c>
      <c r="H387" s="10">
        <f>SUM(H388+H396)+H395+H400</f>
        <v>2016.7</v>
      </c>
    </row>
    <row r="388" spans="1:8">
      <c r="A388" s="80" t="s">
        <v>29</v>
      </c>
      <c r="B388" s="4" t="s">
        <v>618</v>
      </c>
      <c r="C388" s="81"/>
      <c r="D388" s="81"/>
      <c r="E388" s="81"/>
      <c r="F388" s="9">
        <f>SUM(F390+F392)+F389</f>
        <v>13914.5</v>
      </c>
      <c r="G388" s="9">
        <f t="shared" ref="G388:H388" si="62">SUM(G390+G392)+G389</f>
        <v>42600</v>
      </c>
      <c r="H388" s="9">
        <f t="shared" si="62"/>
        <v>2016.7</v>
      </c>
    </row>
    <row r="389" spans="1:8" ht="31.5">
      <c r="A389" s="33" t="s">
        <v>46</v>
      </c>
      <c r="B389" s="4" t="s">
        <v>618</v>
      </c>
      <c r="C389" s="112" t="s">
        <v>85</v>
      </c>
      <c r="D389" s="112"/>
      <c r="E389" s="112"/>
      <c r="F389" s="9">
        <f>SUM(Ведомственная!G518)</f>
        <v>1500</v>
      </c>
      <c r="G389" s="9">
        <f>SUM(Ведомственная!H518)</f>
        <v>0</v>
      </c>
      <c r="H389" s="9">
        <f>SUM(Ведомственная!I518)</f>
        <v>0</v>
      </c>
    </row>
    <row r="390" spans="1:8" hidden="1">
      <c r="A390" s="80" t="s">
        <v>122</v>
      </c>
      <c r="B390" s="4" t="s">
        <v>619</v>
      </c>
      <c r="C390" s="81"/>
      <c r="D390" s="81"/>
      <c r="E390" s="81"/>
      <c r="F390" s="9">
        <f t="shared" ref="F390:H390" si="63">SUM(F391)</f>
        <v>0</v>
      </c>
      <c r="G390" s="9">
        <f t="shared" si="63"/>
        <v>0</v>
      </c>
      <c r="H390" s="9">
        <f t="shared" si="63"/>
        <v>0</v>
      </c>
    </row>
    <row r="391" spans="1:8" ht="31.5" hidden="1">
      <c r="A391" s="80" t="s">
        <v>46</v>
      </c>
      <c r="B391" s="4" t="s">
        <v>619</v>
      </c>
      <c r="C391" s="81" t="s">
        <v>85</v>
      </c>
      <c r="D391" s="81" t="s">
        <v>13</v>
      </c>
      <c r="E391" s="81" t="s">
        <v>28</v>
      </c>
      <c r="F391" s="9">
        <f>SUM(Ведомственная!G1289)</f>
        <v>0</v>
      </c>
      <c r="G391" s="9">
        <f>SUM(Ведомственная!H1289)</f>
        <v>0</v>
      </c>
      <c r="H391" s="9">
        <f>SUM(Ведомственная!I1289)</f>
        <v>0</v>
      </c>
    </row>
    <row r="392" spans="1:8" ht="63">
      <c r="A392" s="80" t="s">
        <v>802</v>
      </c>
      <c r="B392" s="4" t="s">
        <v>883</v>
      </c>
      <c r="C392" s="4"/>
      <c r="D392" s="81"/>
      <c r="E392" s="81"/>
      <c r="F392" s="9">
        <f>SUM(F393)</f>
        <v>12414.5</v>
      </c>
      <c r="G392" s="9">
        <f t="shared" ref="G392:H392" si="64">SUM(G393)</f>
        <v>42600</v>
      </c>
      <c r="H392" s="9">
        <f t="shared" si="64"/>
        <v>2016.7</v>
      </c>
    </row>
    <row r="393" spans="1:8" ht="31.5">
      <c r="A393" s="100" t="s">
        <v>115</v>
      </c>
      <c r="B393" s="4" t="s">
        <v>883</v>
      </c>
      <c r="C393" s="4" t="s">
        <v>116</v>
      </c>
      <c r="D393" s="81" t="s">
        <v>13</v>
      </c>
      <c r="E393" s="81" t="s">
        <v>28</v>
      </c>
      <c r="F393" s="9">
        <f>SUM(Ведомственная!G1291)</f>
        <v>12414.5</v>
      </c>
      <c r="G393" s="9">
        <f>SUM(Ведомственная!H1291)</f>
        <v>42600</v>
      </c>
      <c r="H393" s="9">
        <f>SUM(Ведомственная!I1291)</f>
        <v>2016.7</v>
      </c>
    </row>
    <row r="394" spans="1:8" ht="31.5">
      <c r="A394" s="80" t="s">
        <v>256</v>
      </c>
      <c r="B394" s="81" t="s">
        <v>877</v>
      </c>
      <c r="C394" s="4"/>
      <c r="D394" s="81"/>
      <c r="E394" s="81"/>
      <c r="F394" s="9">
        <f>SUM(F395)</f>
        <v>0</v>
      </c>
      <c r="G394" s="9">
        <f>SUM(G395)</f>
        <v>0</v>
      </c>
      <c r="H394" s="9">
        <f>SUM(H395)</f>
        <v>0</v>
      </c>
    </row>
    <row r="395" spans="1:8" ht="31.5">
      <c r="A395" s="80" t="s">
        <v>257</v>
      </c>
      <c r="B395" s="81" t="s">
        <v>877</v>
      </c>
      <c r="C395" s="4" t="s">
        <v>236</v>
      </c>
      <c r="D395" s="81" t="s">
        <v>13</v>
      </c>
      <c r="E395" s="81" t="s">
        <v>28</v>
      </c>
      <c r="F395" s="9">
        <f>SUM(Ведомственная!G520)</f>
        <v>0</v>
      </c>
      <c r="G395" s="9">
        <f>SUM(Ведомственная!H520)</f>
        <v>0</v>
      </c>
      <c r="H395" s="9">
        <f>SUM(Ведомственная!I520)</f>
        <v>0</v>
      </c>
    </row>
    <row r="396" spans="1:8" hidden="1">
      <c r="A396" s="80" t="s">
        <v>144</v>
      </c>
      <c r="B396" s="4" t="s">
        <v>620</v>
      </c>
      <c r="C396" s="81"/>
      <c r="D396" s="81"/>
      <c r="E396" s="81"/>
      <c r="F396" s="9">
        <f t="shared" ref="F396:H398" si="65">SUM(F397)</f>
        <v>0</v>
      </c>
      <c r="G396" s="9">
        <f t="shared" si="65"/>
        <v>0</v>
      </c>
      <c r="H396" s="9">
        <f t="shared" si="65"/>
        <v>0</v>
      </c>
    </row>
    <row r="397" spans="1:8" ht="31.5" hidden="1">
      <c r="A397" s="80" t="s">
        <v>248</v>
      </c>
      <c r="B397" s="4" t="s">
        <v>621</v>
      </c>
      <c r="C397" s="81"/>
      <c r="D397" s="81"/>
      <c r="E397" s="81"/>
      <c r="F397" s="9">
        <f t="shared" si="65"/>
        <v>0</v>
      </c>
      <c r="G397" s="9">
        <f t="shared" si="65"/>
        <v>0</v>
      </c>
      <c r="H397" s="9">
        <f t="shared" si="65"/>
        <v>0</v>
      </c>
    </row>
    <row r="398" spans="1:8" hidden="1">
      <c r="A398" s="80" t="s">
        <v>135</v>
      </c>
      <c r="B398" s="4" t="s">
        <v>622</v>
      </c>
      <c r="C398" s="81"/>
      <c r="D398" s="81"/>
      <c r="E398" s="81"/>
      <c r="F398" s="9">
        <f t="shared" si="65"/>
        <v>0</v>
      </c>
      <c r="G398" s="9">
        <f t="shared" si="65"/>
        <v>0</v>
      </c>
      <c r="H398" s="9">
        <f t="shared" si="65"/>
        <v>0</v>
      </c>
    </row>
    <row r="399" spans="1:8" ht="31.5" hidden="1">
      <c r="A399" s="80" t="s">
        <v>115</v>
      </c>
      <c r="B399" s="4" t="s">
        <v>622</v>
      </c>
      <c r="C399" s="81" t="s">
        <v>116</v>
      </c>
      <c r="D399" s="81" t="s">
        <v>13</v>
      </c>
      <c r="E399" s="81" t="s">
        <v>28</v>
      </c>
      <c r="F399" s="9">
        <f>SUM(Ведомственная!G1295)</f>
        <v>0</v>
      </c>
      <c r="G399" s="9">
        <f>SUM(Ведомственная!H1295)</f>
        <v>0</v>
      </c>
      <c r="H399" s="9">
        <f>SUM(Ведомственная!I1295)</f>
        <v>0</v>
      </c>
    </row>
    <row r="400" spans="1:8">
      <c r="A400" s="80" t="s">
        <v>730</v>
      </c>
      <c r="B400" s="4" t="s">
        <v>885</v>
      </c>
      <c r="C400" s="81"/>
      <c r="D400" s="81"/>
      <c r="E400" s="81"/>
      <c r="F400" s="9">
        <f>SUM(F401)</f>
        <v>4570.8</v>
      </c>
      <c r="G400" s="9">
        <f t="shared" ref="G400:H400" si="66">SUM(G401)</f>
        <v>0</v>
      </c>
      <c r="H400" s="9">
        <f t="shared" si="66"/>
        <v>0</v>
      </c>
    </row>
    <row r="401" spans="1:8">
      <c r="A401" s="80" t="s">
        <v>884</v>
      </c>
      <c r="B401" s="4" t="s">
        <v>886</v>
      </c>
      <c r="C401" s="81"/>
      <c r="D401" s="81"/>
      <c r="E401" s="81"/>
      <c r="F401" s="9">
        <f>SUM(F402)</f>
        <v>4570.8</v>
      </c>
      <c r="G401" s="9">
        <f t="shared" ref="G401:H401" si="67">SUM(G402)</f>
        <v>0</v>
      </c>
      <c r="H401" s="9">
        <f t="shared" si="67"/>
        <v>0</v>
      </c>
    </row>
    <row r="402" spans="1:8" ht="31.5">
      <c r="A402" s="80" t="s">
        <v>115</v>
      </c>
      <c r="B402" s="4" t="s">
        <v>886</v>
      </c>
      <c r="C402" s="81" t="s">
        <v>116</v>
      </c>
      <c r="D402" s="81" t="s">
        <v>13</v>
      </c>
      <c r="E402" s="81" t="s">
        <v>28</v>
      </c>
      <c r="F402" s="9">
        <f>SUM(Ведомственная!G1298)</f>
        <v>4570.8</v>
      </c>
      <c r="G402" s="9">
        <f>SUM(Ведомственная!H1298)</f>
        <v>0</v>
      </c>
      <c r="H402" s="9">
        <f>SUM(Ведомственная!I1298)</f>
        <v>0</v>
      </c>
    </row>
    <row r="403" spans="1:8" ht="47.25">
      <c r="A403" s="23" t="s">
        <v>563</v>
      </c>
      <c r="B403" s="38" t="s">
        <v>322</v>
      </c>
      <c r="C403" s="38"/>
      <c r="D403" s="38"/>
      <c r="E403" s="38"/>
      <c r="F403" s="10">
        <f t="shared" ref="F403:H405" si="68">F404</f>
        <v>178.5</v>
      </c>
      <c r="G403" s="10">
        <f t="shared" si="68"/>
        <v>78.5</v>
      </c>
      <c r="H403" s="10">
        <f t="shared" si="68"/>
        <v>78.5</v>
      </c>
    </row>
    <row r="404" spans="1:8">
      <c r="A404" s="80" t="s">
        <v>29</v>
      </c>
      <c r="B404" s="81" t="s">
        <v>323</v>
      </c>
      <c r="C404" s="81"/>
      <c r="D404" s="81"/>
      <c r="E404" s="81"/>
      <c r="F404" s="9">
        <f t="shared" si="68"/>
        <v>178.5</v>
      </c>
      <c r="G404" s="9">
        <f t="shared" si="68"/>
        <v>78.5</v>
      </c>
      <c r="H404" s="9">
        <f t="shared" si="68"/>
        <v>78.5</v>
      </c>
    </row>
    <row r="405" spans="1:8">
      <c r="A405" s="33" t="s">
        <v>146</v>
      </c>
      <c r="B405" s="81" t="s">
        <v>324</v>
      </c>
      <c r="C405" s="81"/>
      <c r="D405" s="81"/>
      <c r="E405" s="81"/>
      <c r="F405" s="9">
        <f t="shared" si="68"/>
        <v>178.5</v>
      </c>
      <c r="G405" s="9">
        <f t="shared" si="68"/>
        <v>78.5</v>
      </c>
      <c r="H405" s="9">
        <f t="shared" si="68"/>
        <v>78.5</v>
      </c>
    </row>
    <row r="406" spans="1:8" ht="31.5">
      <c r="A406" s="80" t="s">
        <v>46</v>
      </c>
      <c r="B406" s="81" t="s">
        <v>324</v>
      </c>
      <c r="C406" s="81" t="s">
        <v>85</v>
      </c>
      <c r="D406" s="81" t="s">
        <v>107</v>
      </c>
      <c r="E406" s="81" t="s">
        <v>107</v>
      </c>
      <c r="F406" s="9">
        <f>SUM(Ведомственная!G1124)</f>
        <v>178.5</v>
      </c>
      <c r="G406" s="9">
        <f>SUM(Ведомственная!H1124)</f>
        <v>78.5</v>
      </c>
      <c r="H406" s="9">
        <f>SUM(Ведомственная!I1124)</f>
        <v>78.5</v>
      </c>
    </row>
    <row r="407" spans="1:8" ht="31.5">
      <c r="A407" s="23" t="s">
        <v>572</v>
      </c>
      <c r="B407" s="24" t="s">
        <v>109</v>
      </c>
      <c r="C407" s="24"/>
      <c r="D407" s="24"/>
      <c r="E407" s="24"/>
      <c r="F407" s="26">
        <f>F408+F420+F424+F430+F435+F452+F504</f>
        <v>338847.39999999997</v>
      </c>
      <c r="G407" s="26">
        <f>G408+G420+G424+G430+G435+G452+G504</f>
        <v>305778.90000000002</v>
      </c>
      <c r="H407" s="26">
        <f>H408+H420+H424+H430+H435+H452+H504</f>
        <v>289798.7</v>
      </c>
    </row>
    <row r="408" spans="1:8">
      <c r="A408" s="80" t="s">
        <v>119</v>
      </c>
      <c r="B408" s="4" t="s">
        <v>120</v>
      </c>
      <c r="C408" s="4"/>
      <c r="D408" s="4"/>
      <c r="E408" s="4"/>
      <c r="F408" s="7">
        <f>F409+F415+F412</f>
        <v>78440.100000000006</v>
      </c>
      <c r="G408" s="7">
        <f>G409+G415+G412</f>
        <v>69160.2</v>
      </c>
      <c r="H408" s="7">
        <f>H409+H415+H412</f>
        <v>69600.899999999994</v>
      </c>
    </row>
    <row r="409" spans="1:8" ht="47.25">
      <c r="A409" s="80" t="s">
        <v>23</v>
      </c>
      <c r="B409" s="4" t="s">
        <v>121</v>
      </c>
      <c r="C409" s="4"/>
      <c r="D409" s="4"/>
      <c r="E409" s="4"/>
      <c r="F409" s="7">
        <f t="shared" ref="F409:H410" si="69">F410</f>
        <v>52537.5</v>
      </c>
      <c r="G409" s="7">
        <f t="shared" si="69"/>
        <v>47198.1</v>
      </c>
      <c r="H409" s="7">
        <f t="shared" si="69"/>
        <v>46198.1</v>
      </c>
    </row>
    <row r="410" spans="1:8">
      <c r="A410" s="80" t="s">
        <v>122</v>
      </c>
      <c r="B410" s="4" t="s">
        <v>123</v>
      </c>
      <c r="C410" s="4"/>
      <c r="D410" s="4"/>
      <c r="E410" s="4"/>
      <c r="F410" s="7">
        <f t="shared" si="69"/>
        <v>52537.5</v>
      </c>
      <c r="G410" s="7">
        <f t="shared" si="69"/>
        <v>47198.1</v>
      </c>
      <c r="H410" s="7">
        <f t="shared" si="69"/>
        <v>46198.1</v>
      </c>
    </row>
    <row r="411" spans="1:8" ht="31.5">
      <c r="A411" s="80" t="s">
        <v>115</v>
      </c>
      <c r="B411" s="4" t="s">
        <v>123</v>
      </c>
      <c r="C411" s="4" t="s">
        <v>116</v>
      </c>
      <c r="D411" s="4" t="s">
        <v>13</v>
      </c>
      <c r="E411" s="4" t="s">
        <v>28</v>
      </c>
      <c r="F411" s="7">
        <f>SUM(Ведомственная!G1303)</f>
        <v>52537.5</v>
      </c>
      <c r="G411" s="7">
        <f>SUM(Ведомственная!H1303)</f>
        <v>47198.1</v>
      </c>
      <c r="H411" s="7">
        <f>SUM(Ведомственная!I1303)</f>
        <v>46198.1</v>
      </c>
    </row>
    <row r="412" spans="1:8" hidden="1">
      <c r="A412" s="80" t="s">
        <v>144</v>
      </c>
      <c r="B412" s="4" t="s">
        <v>518</v>
      </c>
      <c r="C412" s="4"/>
      <c r="D412" s="4"/>
      <c r="E412" s="4"/>
      <c r="F412" s="7">
        <f t="shared" ref="F412:H413" si="70">SUM(F413)</f>
        <v>0</v>
      </c>
      <c r="G412" s="7">
        <f t="shared" si="70"/>
        <v>0</v>
      </c>
      <c r="H412" s="7">
        <f t="shared" si="70"/>
        <v>0</v>
      </c>
    </row>
    <row r="413" spans="1:8" ht="31.5" hidden="1">
      <c r="A413" s="80" t="s">
        <v>315</v>
      </c>
      <c r="B413" s="4" t="s">
        <v>520</v>
      </c>
      <c r="C413" s="4"/>
      <c r="D413" s="4"/>
      <c r="E413" s="4"/>
      <c r="F413" s="7">
        <f t="shared" si="70"/>
        <v>0</v>
      </c>
      <c r="G413" s="7">
        <f t="shared" si="70"/>
        <v>0</v>
      </c>
      <c r="H413" s="7">
        <f t="shared" si="70"/>
        <v>0</v>
      </c>
    </row>
    <row r="414" spans="1:8" ht="31.5" hidden="1">
      <c r="A414" s="80" t="s">
        <v>115</v>
      </c>
      <c r="B414" s="4" t="s">
        <v>520</v>
      </c>
      <c r="C414" s="4" t="s">
        <v>116</v>
      </c>
      <c r="D414" s="4" t="s">
        <v>13</v>
      </c>
      <c r="E414" s="4" t="s">
        <v>28</v>
      </c>
      <c r="F414" s="7">
        <f>SUM(Ведомственная!G1307)</f>
        <v>0</v>
      </c>
      <c r="G414" s="7">
        <f>SUM(Ведомственная!H1307)</f>
        <v>0</v>
      </c>
      <c r="H414" s="7">
        <f>SUM(Ведомственная!I1307)</f>
        <v>0</v>
      </c>
    </row>
    <row r="415" spans="1:8" ht="31.5">
      <c r="A415" s="80" t="s">
        <v>39</v>
      </c>
      <c r="B415" s="4" t="s">
        <v>124</v>
      </c>
      <c r="C415" s="4"/>
      <c r="D415" s="4"/>
      <c r="E415" s="4"/>
      <c r="F415" s="7">
        <f>F416</f>
        <v>25902.6</v>
      </c>
      <c r="G415" s="7">
        <f>G416</f>
        <v>21962.1</v>
      </c>
      <c r="H415" s="7">
        <f>H416</f>
        <v>23402.799999999999</v>
      </c>
    </row>
    <row r="416" spans="1:8">
      <c r="A416" s="80" t="s">
        <v>122</v>
      </c>
      <c r="B416" s="4" t="s">
        <v>125</v>
      </c>
      <c r="C416" s="4"/>
      <c r="D416" s="4"/>
      <c r="E416" s="4"/>
      <c r="F416" s="7">
        <f>F417+F418+F419</f>
        <v>25902.6</v>
      </c>
      <c r="G416" s="7">
        <f>G417+G418+G419</f>
        <v>21962.1</v>
      </c>
      <c r="H416" s="7">
        <f>H417+H418+H419</f>
        <v>23402.799999999999</v>
      </c>
    </row>
    <row r="417" spans="1:8" ht="63">
      <c r="A417" s="80" t="s">
        <v>45</v>
      </c>
      <c r="B417" s="4" t="s">
        <v>125</v>
      </c>
      <c r="C417" s="4" t="s">
        <v>83</v>
      </c>
      <c r="D417" s="4" t="s">
        <v>13</v>
      </c>
      <c r="E417" s="4" t="s">
        <v>28</v>
      </c>
      <c r="F417" s="7">
        <f>SUM(Ведомственная!G1310)</f>
        <v>22297.5</v>
      </c>
      <c r="G417" s="7">
        <f>SUM(Ведомственная!H1310)</f>
        <v>19227.3</v>
      </c>
      <c r="H417" s="7">
        <f>SUM(Ведомственная!I1310)</f>
        <v>20668</v>
      </c>
    </row>
    <row r="418" spans="1:8" ht="31.5">
      <c r="A418" s="80" t="s">
        <v>46</v>
      </c>
      <c r="B418" s="4" t="s">
        <v>125</v>
      </c>
      <c r="C418" s="4" t="s">
        <v>85</v>
      </c>
      <c r="D418" s="4" t="s">
        <v>13</v>
      </c>
      <c r="E418" s="4" t="s">
        <v>28</v>
      </c>
      <c r="F418" s="7">
        <f>SUM(Ведомственная!G1311)</f>
        <v>3368.8</v>
      </c>
      <c r="G418" s="7">
        <f>SUM(Ведомственная!H1311)</f>
        <v>2500</v>
      </c>
      <c r="H418" s="7">
        <f>SUM(Ведомственная!I1311)</f>
        <v>2500</v>
      </c>
    </row>
    <row r="419" spans="1:8">
      <c r="A419" s="80" t="s">
        <v>20</v>
      </c>
      <c r="B419" s="4" t="s">
        <v>125</v>
      </c>
      <c r="C419" s="4" t="s">
        <v>90</v>
      </c>
      <c r="D419" s="4" t="s">
        <v>13</v>
      </c>
      <c r="E419" s="4" t="s">
        <v>28</v>
      </c>
      <c r="F419" s="7">
        <f>SUM(Ведомственная!G1312)</f>
        <v>236.3</v>
      </c>
      <c r="G419" s="7">
        <f>SUM(Ведомственная!H1312)</f>
        <v>234.8</v>
      </c>
      <c r="H419" s="7">
        <f>SUM(Ведомственная!I1312)</f>
        <v>234.8</v>
      </c>
    </row>
    <row r="420" spans="1:8">
      <c r="A420" s="80" t="s">
        <v>110</v>
      </c>
      <c r="B420" s="4" t="s">
        <v>111</v>
      </c>
      <c r="C420" s="4"/>
      <c r="D420" s="4"/>
      <c r="E420" s="4"/>
      <c r="F420" s="7">
        <f t="shared" ref="F420:H422" si="71">F421</f>
        <v>110675.9</v>
      </c>
      <c r="G420" s="7">
        <f t="shared" si="71"/>
        <v>99524.3</v>
      </c>
      <c r="H420" s="7">
        <f t="shared" si="71"/>
        <v>100145.4</v>
      </c>
    </row>
    <row r="421" spans="1:8" ht="47.25">
      <c r="A421" s="80" t="s">
        <v>23</v>
      </c>
      <c r="B421" s="4" t="s">
        <v>112</v>
      </c>
      <c r="C421" s="4"/>
      <c r="D421" s="4"/>
      <c r="E421" s="4"/>
      <c r="F421" s="7">
        <f t="shared" si="71"/>
        <v>110675.9</v>
      </c>
      <c r="G421" s="7">
        <f t="shared" si="71"/>
        <v>99524.3</v>
      </c>
      <c r="H421" s="7">
        <f t="shared" si="71"/>
        <v>100145.4</v>
      </c>
    </row>
    <row r="422" spans="1:8">
      <c r="A422" s="80" t="s">
        <v>113</v>
      </c>
      <c r="B422" s="4" t="s">
        <v>114</v>
      </c>
      <c r="C422" s="4"/>
      <c r="D422" s="4"/>
      <c r="E422" s="4"/>
      <c r="F422" s="7">
        <f t="shared" si="71"/>
        <v>110675.9</v>
      </c>
      <c r="G422" s="7">
        <f t="shared" si="71"/>
        <v>99524.3</v>
      </c>
      <c r="H422" s="7">
        <f t="shared" si="71"/>
        <v>100145.4</v>
      </c>
    </row>
    <row r="423" spans="1:8" ht="31.5">
      <c r="A423" s="80" t="s">
        <v>115</v>
      </c>
      <c r="B423" s="4" t="s">
        <v>114</v>
      </c>
      <c r="C423" s="4" t="s">
        <v>116</v>
      </c>
      <c r="D423" s="4" t="s">
        <v>107</v>
      </c>
      <c r="E423" s="4" t="s">
        <v>48</v>
      </c>
      <c r="F423" s="7">
        <f>SUM(Ведомственная!G1251)</f>
        <v>110675.9</v>
      </c>
      <c r="G423" s="7">
        <f>SUM(Ведомственная!H1251)</f>
        <v>99524.3</v>
      </c>
      <c r="H423" s="7">
        <f>SUM(Ведомственная!I1251)</f>
        <v>100145.4</v>
      </c>
    </row>
    <row r="424" spans="1:8" ht="31.5">
      <c r="A424" s="80" t="s">
        <v>127</v>
      </c>
      <c r="B424" s="4" t="s">
        <v>128</v>
      </c>
      <c r="C424" s="4"/>
      <c r="D424" s="4"/>
      <c r="E424" s="4"/>
      <c r="F424" s="7">
        <f t="shared" ref="F424:H425" si="72">F425</f>
        <v>61553.799999999996</v>
      </c>
      <c r="G424" s="7">
        <f t="shared" si="72"/>
        <v>54677.1</v>
      </c>
      <c r="H424" s="7">
        <f t="shared" si="72"/>
        <v>54177.1</v>
      </c>
    </row>
    <row r="425" spans="1:8" ht="31.5">
      <c r="A425" s="80" t="s">
        <v>39</v>
      </c>
      <c r="B425" s="4" t="s">
        <v>129</v>
      </c>
      <c r="C425" s="4"/>
      <c r="D425" s="4"/>
      <c r="E425" s="4"/>
      <c r="F425" s="7">
        <f t="shared" si="72"/>
        <v>61553.799999999996</v>
      </c>
      <c r="G425" s="7">
        <f t="shared" si="72"/>
        <v>54677.1</v>
      </c>
      <c r="H425" s="7">
        <f t="shared" si="72"/>
        <v>54177.1</v>
      </c>
    </row>
    <row r="426" spans="1:8">
      <c r="A426" s="80" t="s">
        <v>130</v>
      </c>
      <c r="B426" s="4" t="s">
        <v>131</v>
      </c>
      <c r="C426" s="4"/>
      <c r="D426" s="4"/>
      <c r="E426" s="4"/>
      <c r="F426" s="7">
        <f>F427+F428+F429</f>
        <v>61553.799999999996</v>
      </c>
      <c r="G426" s="7">
        <f>G427+G428+G429</f>
        <v>54677.1</v>
      </c>
      <c r="H426" s="7">
        <f>H427+H428+H429</f>
        <v>54177.1</v>
      </c>
    </row>
    <row r="427" spans="1:8" ht="63">
      <c r="A427" s="80" t="s">
        <v>45</v>
      </c>
      <c r="B427" s="4" t="s">
        <v>131</v>
      </c>
      <c r="C427" s="4" t="s">
        <v>83</v>
      </c>
      <c r="D427" s="4" t="s">
        <v>13</v>
      </c>
      <c r="E427" s="4" t="s">
        <v>28</v>
      </c>
      <c r="F427" s="7">
        <f>SUM(Ведомственная!G1316)</f>
        <v>55045.599999999999</v>
      </c>
      <c r="G427" s="7">
        <f>SUM(Ведомственная!H1316)</f>
        <v>49502.400000000001</v>
      </c>
      <c r="H427" s="7">
        <f>SUM(Ведомственная!I1316)</f>
        <v>49502.400000000001</v>
      </c>
    </row>
    <row r="428" spans="1:8" ht="31.5">
      <c r="A428" s="80" t="s">
        <v>46</v>
      </c>
      <c r="B428" s="4" t="s">
        <v>131</v>
      </c>
      <c r="C428" s="4" t="s">
        <v>85</v>
      </c>
      <c r="D428" s="4" t="s">
        <v>13</v>
      </c>
      <c r="E428" s="4" t="s">
        <v>28</v>
      </c>
      <c r="F428" s="7">
        <f>SUM(Ведомственная!G1317)</f>
        <v>6064.1</v>
      </c>
      <c r="G428" s="7">
        <f>SUM(Ведомственная!H1317)</f>
        <v>4731.5</v>
      </c>
      <c r="H428" s="7">
        <f>SUM(Ведомственная!I1317)</f>
        <v>4231.5</v>
      </c>
    </row>
    <row r="429" spans="1:8">
      <c r="A429" s="80" t="s">
        <v>20</v>
      </c>
      <c r="B429" s="4" t="s">
        <v>131</v>
      </c>
      <c r="C429" s="4" t="s">
        <v>90</v>
      </c>
      <c r="D429" s="4" t="s">
        <v>13</v>
      </c>
      <c r="E429" s="4" t="s">
        <v>28</v>
      </c>
      <c r="F429" s="7">
        <f>SUM(Ведомственная!G1318)</f>
        <v>444.1</v>
      </c>
      <c r="G429" s="7">
        <f>SUM(Ведомственная!H1318)</f>
        <v>443.2</v>
      </c>
      <c r="H429" s="7">
        <f>SUM(Ведомственная!I1318)</f>
        <v>443.2</v>
      </c>
    </row>
    <row r="430" spans="1:8" ht="31.5">
      <c r="A430" s="80" t="s">
        <v>132</v>
      </c>
      <c r="B430" s="4" t="s">
        <v>133</v>
      </c>
      <c r="C430" s="4"/>
      <c r="D430" s="4"/>
      <c r="E430" s="4"/>
      <c r="F430" s="7">
        <f t="shared" ref="F430:H432" si="73">F431</f>
        <v>13029.7</v>
      </c>
      <c r="G430" s="7">
        <f t="shared" si="73"/>
        <v>10429.700000000001</v>
      </c>
      <c r="H430" s="7">
        <f t="shared" si="73"/>
        <v>10429.700000000001</v>
      </c>
    </row>
    <row r="431" spans="1:8" ht="47.25">
      <c r="A431" s="80" t="s">
        <v>23</v>
      </c>
      <c r="B431" s="4" t="s">
        <v>134</v>
      </c>
      <c r="C431" s="4"/>
      <c r="D431" s="4"/>
      <c r="E431" s="4"/>
      <c r="F431" s="7">
        <f t="shared" si="73"/>
        <v>13029.7</v>
      </c>
      <c r="G431" s="7">
        <f t="shared" si="73"/>
        <v>10429.700000000001</v>
      </c>
      <c r="H431" s="7">
        <f t="shared" si="73"/>
        <v>10429.700000000001</v>
      </c>
    </row>
    <row r="432" spans="1:8">
      <c r="A432" s="80" t="s">
        <v>135</v>
      </c>
      <c r="B432" s="4" t="s">
        <v>136</v>
      </c>
      <c r="C432" s="4"/>
      <c r="D432" s="4"/>
      <c r="E432" s="4"/>
      <c r="F432" s="7">
        <f t="shared" si="73"/>
        <v>13029.7</v>
      </c>
      <c r="G432" s="7">
        <f t="shared" si="73"/>
        <v>10429.700000000001</v>
      </c>
      <c r="H432" s="7">
        <f t="shared" si="73"/>
        <v>10429.700000000001</v>
      </c>
    </row>
    <row r="433" spans="1:8" ht="31.5">
      <c r="A433" s="80" t="s">
        <v>115</v>
      </c>
      <c r="B433" s="4" t="s">
        <v>136</v>
      </c>
      <c r="C433" s="4" t="s">
        <v>116</v>
      </c>
      <c r="D433" s="4" t="s">
        <v>13</v>
      </c>
      <c r="E433" s="4" t="s">
        <v>28</v>
      </c>
      <c r="F433" s="7">
        <f>SUM(Ведомственная!G1322)</f>
        <v>13029.7</v>
      </c>
      <c r="G433" s="7">
        <f>SUM(Ведомственная!H1322)</f>
        <v>10429.700000000001</v>
      </c>
      <c r="H433" s="7">
        <f>SUM(Ведомственная!I1322)</f>
        <v>10429.700000000001</v>
      </c>
    </row>
    <row r="434" spans="1:8" ht="31.5" hidden="1">
      <c r="A434" s="80" t="s">
        <v>66</v>
      </c>
      <c r="B434" s="4" t="s">
        <v>385</v>
      </c>
      <c r="C434" s="4" t="s">
        <v>116</v>
      </c>
      <c r="D434" s="4" t="s">
        <v>13</v>
      </c>
      <c r="E434" s="4" t="s">
        <v>11</v>
      </c>
      <c r="F434" s="7"/>
      <c r="G434" s="7"/>
      <c r="H434" s="7"/>
    </row>
    <row r="435" spans="1:8">
      <c r="A435" s="80" t="s">
        <v>147</v>
      </c>
      <c r="B435" s="4" t="s">
        <v>148</v>
      </c>
      <c r="C435" s="4"/>
      <c r="D435" s="4"/>
      <c r="E435" s="4"/>
      <c r="F435" s="7">
        <f>F436</f>
        <v>5721.2999999999993</v>
      </c>
      <c r="G435" s="7">
        <f t="shared" ref="G435:H435" si="74">G436</f>
        <v>500</v>
      </c>
      <c r="H435" s="7">
        <f t="shared" si="74"/>
        <v>500</v>
      </c>
    </row>
    <row r="436" spans="1:8">
      <c r="A436" s="80" t="s">
        <v>29</v>
      </c>
      <c r="B436" s="4" t="s">
        <v>388</v>
      </c>
      <c r="C436" s="4"/>
      <c r="D436" s="4"/>
      <c r="E436" s="4"/>
      <c r="F436" s="7">
        <f>SUM(F437+F439+F442+F446)+F444+F450</f>
        <v>5721.2999999999993</v>
      </c>
      <c r="G436" s="7">
        <f>SUM(G437+G439+G442+G446)+G444+G450</f>
        <v>500</v>
      </c>
      <c r="H436" s="7">
        <f>SUM(H437+H439+H442+H446)+H444+H450</f>
        <v>500</v>
      </c>
    </row>
    <row r="437" spans="1:8">
      <c r="A437" s="80" t="s">
        <v>113</v>
      </c>
      <c r="B437" s="4" t="s">
        <v>734</v>
      </c>
      <c r="C437" s="4"/>
      <c r="D437" s="4"/>
      <c r="E437" s="4"/>
      <c r="F437" s="7">
        <f>SUM(F438)</f>
        <v>255.9</v>
      </c>
      <c r="G437" s="7">
        <f t="shared" ref="G437:H437" si="75">SUM(G438)</f>
        <v>0</v>
      </c>
      <c r="H437" s="7">
        <f t="shared" si="75"/>
        <v>0</v>
      </c>
    </row>
    <row r="438" spans="1:8" ht="31.5">
      <c r="A438" s="80" t="s">
        <v>115</v>
      </c>
      <c r="B438" s="4" t="s">
        <v>734</v>
      </c>
      <c r="C438" s="4" t="s">
        <v>116</v>
      </c>
      <c r="D438" s="4" t="s">
        <v>107</v>
      </c>
      <c r="E438" s="4" t="s">
        <v>48</v>
      </c>
      <c r="F438" s="7">
        <f>SUM(Ведомственная!G1255)</f>
        <v>255.9</v>
      </c>
      <c r="G438" s="7">
        <f>SUM(Ведомственная!H1255)</f>
        <v>0</v>
      </c>
      <c r="H438" s="7">
        <f>SUM(Ведомственная!I1255)</f>
        <v>0</v>
      </c>
    </row>
    <row r="439" spans="1:8">
      <c r="A439" s="80" t="s">
        <v>122</v>
      </c>
      <c r="B439" s="4" t="s">
        <v>783</v>
      </c>
      <c r="C439" s="4"/>
      <c r="D439" s="4"/>
      <c r="E439" s="4"/>
      <c r="F439" s="7">
        <f>F440+F441</f>
        <v>3893.7</v>
      </c>
      <c r="G439" s="7">
        <f>G440+G441</f>
        <v>500</v>
      </c>
      <c r="H439" s="7">
        <f>H440+H441</f>
        <v>500</v>
      </c>
    </row>
    <row r="440" spans="1:8" ht="31.5">
      <c r="A440" s="80" t="s">
        <v>46</v>
      </c>
      <c r="B440" s="4" t="s">
        <v>783</v>
      </c>
      <c r="C440" s="4" t="s">
        <v>85</v>
      </c>
      <c r="D440" s="4" t="s">
        <v>13</v>
      </c>
      <c r="E440" s="4" t="s">
        <v>11</v>
      </c>
      <c r="F440" s="7">
        <f>SUM(Ведомственная!G1383)</f>
        <v>637</v>
      </c>
      <c r="G440" s="7">
        <f>SUM(Ведомственная!H1383)</f>
        <v>0</v>
      </c>
      <c r="H440" s="7">
        <f>SUM(Ведомственная!I1383)</f>
        <v>0</v>
      </c>
    </row>
    <row r="441" spans="1:8" ht="31.5">
      <c r="A441" s="80" t="s">
        <v>115</v>
      </c>
      <c r="B441" s="4" t="s">
        <v>783</v>
      </c>
      <c r="C441" s="4" t="s">
        <v>116</v>
      </c>
      <c r="D441" s="4" t="s">
        <v>13</v>
      </c>
      <c r="E441" s="4" t="s">
        <v>11</v>
      </c>
      <c r="F441" s="7">
        <f>SUM(Ведомственная!G1384)</f>
        <v>3256.7</v>
      </c>
      <c r="G441" s="7">
        <f>SUM(Ведомственная!H1384)</f>
        <v>500</v>
      </c>
      <c r="H441" s="7">
        <f>SUM(Ведомственная!I1384)</f>
        <v>500</v>
      </c>
    </row>
    <row r="442" spans="1:8">
      <c r="A442" s="80" t="s">
        <v>526</v>
      </c>
      <c r="B442" s="4" t="s">
        <v>784</v>
      </c>
      <c r="C442" s="4"/>
      <c r="D442" s="4"/>
      <c r="E442" s="4"/>
      <c r="F442" s="7">
        <f>SUM(F443)</f>
        <v>84.1</v>
      </c>
      <c r="G442" s="7">
        <f t="shared" ref="G442:H442" si="76">SUM(G443)</f>
        <v>0</v>
      </c>
      <c r="H442" s="7">
        <f t="shared" si="76"/>
        <v>0</v>
      </c>
    </row>
    <row r="443" spans="1:8" ht="31.5">
      <c r="A443" s="80" t="s">
        <v>115</v>
      </c>
      <c r="B443" s="4" t="s">
        <v>784</v>
      </c>
      <c r="C443" s="4" t="s">
        <v>116</v>
      </c>
      <c r="D443" s="4" t="s">
        <v>13</v>
      </c>
      <c r="E443" s="4" t="s">
        <v>11</v>
      </c>
      <c r="F443" s="7">
        <f>SUM(Ведомственная!G1386)</f>
        <v>84.1</v>
      </c>
      <c r="G443" s="7">
        <f>SUM(Ведомственная!H1386)</f>
        <v>0</v>
      </c>
      <c r="H443" s="7">
        <f>SUM(Ведомственная!I1386)</f>
        <v>0</v>
      </c>
    </row>
    <row r="444" spans="1:8">
      <c r="A444" s="80" t="s">
        <v>130</v>
      </c>
      <c r="B444" s="4" t="s">
        <v>891</v>
      </c>
      <c r="C444" s="4"/>
      <c r="D444" s="4"/>
      <c r="E444" s="4"/>
      <c r="F444" s="7">
        <f>SUM(F445)</f>
        <v>14</v>
      </c>
      <c r="G444" s="7">
        <f t="shared" ref="G444:H444" si="77">SUM(G445)</f>
        <v>0</v>
      </c>
      <c r="H444" s="7">
        <f t="shared" si="77"/>
        <v>0</v>
      </c>
    </row>
    <row r="445" spans="1:8" ht="31.5">
      <c r="A445" s="80" t="s">
        <v>46</v>
      </c>
      <c r="B445" s="4" t="s">
        <v>891</v>
      </c>
      <c r="C445" s="4" t="s">
        <v>85</v>
      </c>
      <c r="D445" s="4" t="s">
        <v>13</v>
      </c>
      <c r="E445" s="4" t="s">
        <v>11</v>
      </c>
      <c r="F445" s="7">
        <f>SUM(Ведомственная!G1388)</f>
        <v>14</v>
      </c>
      <c r="G445" s="7">
        <f>SUM(Ведомственная!H1388)</f>
        <v>0</v>
      </c>
      <c r="H445" s="7">
        <f>SUM(Ведомственная!I1388)</f>
        <v>0</v>
      </c>
    </row>
    <row r="446" spans="1:8">
      <c r="A446" s="80" t="s">
        <v>470</v>
      </c>
      <c r="B446" s="4" t="s">
        <v>785</v>
      </c>
      <c r="C446" s="59"/>
      <c r="D446" s="4"/>
      <c r="E446" s="4"/>
      <c r="F446" s="7">
        <f>SUM(F447:F449)</f>
        <v>1448.6</v>
      </c>
      <c r="G446" s="7">
        <f t="shared" ref="G446:H446" si="78">SUM(G447:G449)</f>
        <v>0</v>
      </c>
      <c r="H446" s="7">
        <f t="shared" si="78"/>
        <v>0</v>
      </c>
    </row>
    <row r="447" spans="1:8" ht="63">
      <c r="A447" s="123" t="s">
        <v>45</v>
      </c>
      <c r="B447" s="4" t="s">
        <v>785</v>
      </c>
      <c r="C447" s="4" t="s">
        <v>83</v>
      </c>
      <c r="D447" s="4" t="s">
        <v>13</v>
      </c>
      <c r="E447" s="4" t="s">
        <v>11</v>
      </c>
      <c r="F447" s="7">
        <f>SUM(Ведомственная!G1390)</f>
        <v>29.3</v>
      </c>
      <c r="G447" s="7"/>
      <c r="H447" s="7"/>
    </row>
    <row r="448" spans="1:8" ht="31.5">
      <c r="A448" s="80" t="s">
        <v>46</v>
      </c>
      <c r="B448" s="4" t="s">
        <v>785</v>
      </c>
      <c r="C448" s="4" t="s">
        <v>85</v>
      </c>
      <c r="D448" s="4" t="s">
        <v>13</v>
      </c>
      <c r="E448" s="4" t="s">
        <v>11</v>
      </c>
      <c r="F448" s="7">
        <f>SUM(Ведомственная!G1391)</f>
        <v>1319.3</v>
      </c>
      <c r="G448" s="7">
        <f>SUM(Ведомственная!H1391)</f>
        <v>0</v>
      </c>
      <c r="H448" s="7">
        <f>SUM(Ведомственная!I1391)</f>
        <v>0</v>
      </c>
    </row>
    <row r="449" spans="1:8">
      <c r="A449" s="80" t="s">
        <v>36</v>
      </c>
      <c r="B449" s="4" t="s">
        <v>785</v>
      </c>
      <c r="C449" s="4" t="s">
        <v>93</v>
      </c>
      <c r="D449" s="4" t="s">
        <v>13</v>
      </c>
      <c r="E449" s="4" t="s">
        <v>11</v>
      </c>
      <c r="F449" s="7">
        <f>SUM(Ведомственная!G1392)</f>
        <v>100</v>
      </c>
      <c r="G449" s="7">
        <f>SUM(Ведомственная!H1392)</f>
        <v>0</v>
      </c>
      <c r="H449" s="7">
        <f>SUM(Ведомственная!I1392)</f>
        <v>0</v>
      </c>
    </row>
    <row r="450" spans="1:8" ht="31.5">
      <c r="A450" s="126" t="s">
        <v>1000</v>
      </c>
      <c r="B450" s="4" t="s">
        <v>1001</v>
      </c>
      <c r="C450" s="4"/>
      <c r="D450" s="4"/>
      <c r="E450" s="4"/>
      <c r="F450" s="7">
        <f>SUM(F451)</f>
        <v>25</v>
      </c>
      <c r="G450" s="7">
        <f t="shared" ref="G450:H450" si="79">SUM(G451)</f>
        <v>0</v>
      </c>
      <c r="H450" s="7">
        <f t="shared" si="79"/>
        <v>0</v>
      </c>
    </row>
    <row r="451" spans="1:8">
      <c r="A451" s="126" t="s">
        <v>36</v>
      </c>
      <c r="B451" s="4" t="s">
        <v>1001</v>
      </c>
      <c r="C451" s="4" t="s">
        <v>93</v>
      </c>
      <c r="D451" s="4" t="s">
        <v>13</v>
      </c>
      <c r="E451" s="4" t="s">
        <v>11</v>
      </c>
      <c r="F451" s="7">
        <f>SUM(Ведомственная!G1394)</f>
        <v>25</v>
      </c>
      <c r="G451" s="7">
        <f>SUM(Ведомственная!H1394)</f>
        <v>0</v>
      </c>
      <c r="H451" s="7">
        <f>SUM(Ведомственная!I1394)</f>
        <v>0</v>
      </c>
    </row>
    <row r="452" spans="1:8" ht="31.5">
      <c r="A452" s="80" t="s">
        <v>149</v>
      </c>
      <c r="B452" s="4" t="s">
        <v>150</v>
      </c>
      <c r="C452" s="4"/>
      <c r="D452" s="4"/>
      <c r="E452" s="4"/>
      <c r="F452" s="7">
        <f>SUM(F453+F496)+F458+F464+F466+F501+F472</f>
        <v>18740.5</v>
      </c>
      <c r="G452" s="7">
        <f t="shared" ref="G452:H452" si="80">SUM(G453+G496)+G458+G464+G466+G501+G472</f>
        <v>24342.300000000003</v>
      </c>
      <c r="H452" s="7">
        <f t="shared" si="80"/>
        <v>7800.2999999999993</v>
      </c>
    </row>
    <row r="453" spans="1:8">
      <c r="A453" s="80" t="s">
        <v>29</v>
      </c>
      <c r="B453" s="4" t="s">
        <v>389</v>
      </c>
      <c r="C453" s="4"/>
      <c r="D453" s="4"/>
      <c r="E453" s="4"/>
      <c r="F453" s="7">
        <f>SUM(F454+F456+F462+F460)+F468</f>
        <v>7779.1</v>
      </c>
      <c r="G453" s="7">
        <f t="shared" ref="G453:H453" si="81">SUM(G454+G456+G462+G460)+G468</f>
        <v>4000</v>
      </c>
      <c r="H453" s="7">
        <f t="shared" si="81"/>
        <v>4000</v>
      </c>
    </row>
    <row r="454" spans="1:8">
      <c r="A454" s="80" t="s">
        <v>122</v>
      </c>
      <c r="B454" s="4" t="s">
        <v>390</v>
      </c>
      <c r="C454" s="4"/>
      <c r="D454" s="4"/>
      <c r="E454" s="4"/>
      <c r="F454" s="7">
        <f>F455</f>
        <v>2414.1999999999998</v>
      </c>
      <c r="G454" s="7">
        <f>G455</f>
        <v>0</v>
      </c>
      <c r="H454" s="7">
        <f>H455</f>
        <v>0</v>
      </c>
    </row>
    <row r="455" spans="1:8" ht="31.5">
      <c r="A455" s="80" t="s">
        <v>46</v>
      </c>
      <c r="B455" s="4" t="s">
        <v>390</v>
      </c>
      <c r="C455" s="4" t="s">
        <v>85</v>
      </c>
      <c r="D455" s="4" t="s">
        <v>13</v>
      </c>
      <c r="E455" s="4" t="s">
        <v>28</v>
      </c>
      <c r="F455" s="7">
        <f>SUM(Ведомственная!G1326)</f>
        <v>2414.1999999999998</v>
      </c>
      <c r="G455" s="7">
        <f>SUM(Ведомственная!H1326)</f>
        <v>0</v>
      </c>
      <c r="H455" s="7">
        <f>SUM(Ведомственная!I1326)</f>
        <v>0</v>
      </c>
    </row>
    <row r="456" spans="1:8">
      <c r="A456" s="80" t="s">
        <v>130</v>
      </c>
      <c r="B456" s="4" t="s">
        <v>391</v>
      </c>
      <c r="C456" s="4"/>
      <c r="D456" s="4"/>
      <c r="E456" s="4"/>
      <c r="F456" s="7">
        <f>SUM(F457)</f>
        <v>2289.9</v>
      </c>
      <c r="G456" s="7">
        <f>SUM(G457)</f>
        <v>0</v>
      </c>
      <c r="H456" s="7">
        <f>SUM(H457)</f>
        <v>0</v>
      </c>
    </row>
    <row r="457" spans="1:8" ht="29.25" customHeight="1">
      <c r="A457" s="80" t="s">
        <v>46</v>
      </c>
      <c r="B457" s="4" t="s">
        <v>391</v>
      </c>
      <c r="C457" s="4" t="s">
        <v>85</v>
      </c>
      <c r="D457" s="4" t="s">
        <v>13</v>
      </c>
      <c r="E457" s="4" t="s">
        <v>28</v>
      </c>
      <c r="F457" s="7">
        <f>SUM(Ведомственная!G1328)</f>
        <v>2289.9</v>
      </c>
      <c r="G457" s="7">
        <f>SUM(Ведомственная!H1328)</f>
        <v>0</v>
      </c>
      <c r="H457" s="7">
        <f>SUM(Ведомственная!I1328)</f>
        <v>0</v>
      </c>
    </row>
    <row r="458" spans="1:8" ht="29.25" customHeight="1">
      <c r="A458" s="80" t="s">
        <v>470</v>
      </c>
      <c r="B458" s="4" t="s">
        <v>814</v>
      </c>
      <c r="C458" s="4"/>
      <c r="D458" s="4"/>
      <c r="E458" s="4"/>
      <c r="F458" s="7">
        <f>SUM(F459)</f>
        <v>101.6</v>
      </c>
      <c r="G458" s="7">
        <f t="shared" ref="G458:H458" si="82">SUM(G459)</f>
        <v>0</v>
      </c>
      <c r="H458" s="7">
        <f t="shared" si="82"/>
        <v>0</v>
      </c>
    </row>
    <row r="459" spans="1:8" ht="29.25" customHeight="1">
      <c r="A459" s="80" t="s">
        <v>46</v>
      </c>
      <c r="B459" s="4" t="s">
        <v>814</v>
      </c>
      <c r="C459" s="4" t="s">
        <v>85</v>
      </c>
      <c r="D459" s="4" t="s">
        <v>13</v>
      </c>
      <c r="E459" s="4" t="s">
        <v>11</v>
      </c>
      <c r="F459" s="7">
        <f>SUM(Ведомственная!G1398)</f>
        <v>101.6</v>
      </c>
      <c r="G459" s="7">
        <f>SUM(Ведомственная!H1398)</f>
        <v>0</v>
      </c>
      <c r="H459" s="7">
        <f>SUM(Ведомственная!I1398)</f>
        <v>0</v>
      </c>
    </row>
    <row r="460" spans="1:8" ht="63">
      <c r="A460" s="80" t="s">
        <v>802</v>
      </c>
      <c r="B460" s="4" t="s">
        <v>803</v>
      </c>
      <c r="C460" s="4"/>
      <c r="D460" s="4"/>
      <c r="E460" s="4"/>
      <c r="F460" s="7">
        <f>SUM(F461)</f>
        <v>3075</v>
      </c>
      <c r="G460" s="7">
        <f t="shared" ref="G460:H460" si="83">SUM(G461)</f>
        <v>0</v>
      </c>
      <c r="H460" s="7">
        <f t="shared" si="83"/>
        <v>0</v>
      </c>
    </row>
    <row r="461" spans="1:8" ht="29.25" customHeight="1">
      <c r="A461" s="104" t="s">
        <v>115</v>
      </c>
      <c r="B461" s="4" t="s">
        <v>803</v>
      </c>
      <c r="C461" s="4" t="s">
        <v>116</v>
      </c>
      <c r="D461" s="4" t="s">
        <v>13</v>
      </c>
      <c r="E461" s="4" t="s">
        <v>28</v>
      </c>
      <c r="F461" s="7">
        <f>SUM(Ведомственная!G1332)</f>
        <v>3075</v>
      </c>
      <c r="G461" s="7">
        <f>SUM(Ведомственная!H1332)</f>
        <v>0</v>
      </c>
      <c r="H461" s="7">
        <f>SUM(Ведомственная!I1332)</f>
        <v>0</v>
      </c>
    </row>
    <row r="462" spans="1:8" ht="63">
      <c r="A462" s="80" t="s">
        <v>881</v>
      </c>
      <c r="B462" s="4" t="s">
        <v>882</v>
      </c>
      <c r="C462" s="4"/>
      <c r="D462" s="4"/>
      <c r="E462" s="4"/>
      <c r="F462" s="7">
        <f>SUM(F463)</f>
        <v>0</v>
      </c>
      <c r="G462" s="7">
        <f t="shared" ref="G462:H462" si="84">SUM(G463)</f>
        <v>4000</v>
      </c>
      <c r="H462" s="7">
        <f t="shared" si="84"/>
        <v>4000</v>
      </c>
    </row>
    <row r="463" spans="1:8" ht="31.5">
      <c r="A463" s="80" t="s">
        <v>115</v>
      </c>
      <c r="B463" s="4" t="s">
        <v>882</v>
      </c>
      <c r="C463" s="4" t="s">
        <v>116</v>
      </c>
      <c r="D463" s="4" t="s">
        <v>107</v>
      </c>
      <c r="E463" s="4" t="s">
        <v>48</v>
      </c>
      <c r="F463" s="7">
        <f>SUM(Ведомственная!G1259)</f>
        <v>0</v>
      </c>
      <c r="G463" s="7">
        <f>SUM(Ведомственная!H1259)</f>
        <v>4000</v>
      </c>
      <c r="H463" s="7">
        <f>SUM(Ведомственная!I1259)</f>
        <v>4000</v>
      </c>
    </row>
    <row r="464" spans="1:8" ht="47.25">
      <c r="A464" s="80" t="s">
        <v>887</v>
      </c>
      <c r="B464" s="4" t="s">
        <v>782</v>
      </c>
      <c r="C464" s="4"/>
      <c r="D464" s="4"/>
      <c r="E464" s="4"/>
      <c r="F464" s="7">
        <f>SUM(F465)</f>
        <v>3733.7</v>
      </c>
      <c r="G464" s="7">
        <f t="shared" ref="G464:H464" si="85">SUM(G465)</f>
        <v>0</v>
      </c>
      <c r="H464" s="7">
        <f t="shared" si="85"/>
        <v>0</v>
      </c>
    </row>
    <row r="465" spans="1:8" ht="31.5">
      <c r="A465" s="80" t="s">
        <v>46</v>
      </c>
      <c r="B465" s="4" t="s">
        <v>782</v>
      </c>
      <c r="C465" s="4" t="s">
        <v>85</v>
      </c>
      <c r="D465" s="4" t="s">
        <v>13</v>
      </c>
      <c r="E465" s="4" t="s">
        <v>28</v>
      </c>
      <c r="F465" s="7">
        <f>SUM(Ведомственная!G1334)</f>
        <v>3733.7</v>
      </c>
      <c r="G465" s="7">
        <f>SUM(Ведомственная!H1334)</f>
        <v>0</v>
      </c>
      <c r="H465" s="7">
        <f>SUM(Ведомственная!I1334)</f>
        <v>0</v>
      </c>
    </row>
    <row r="466" spans="1:8" ht="47.25">
      <c r="A466" s="109" t="s">
        <v>931</v>
      </c>
      <c r="B466" s="4" t="s">
        <v>888</v>
      </c>
      <c r="C466" s="4"/>
      <c r="D466" s="4"/>
      <c r="E466" s="4"/>
      <c r="F466" s="7">
        <f>SUM(F467)</f>
        <v>1040.2</v>
      </c>
      <c r="G466" s="7">
        <f t="shared" ref="G466:H466" si="86">SUM(G467)</f>
        <v>943.9</v>
      </c>
      <c r="H466" s="7">
        <f t="shared" si="86"/>
        <v>943.9</v>
      </c>
    </row>
    <row r="467" spans="1:8" ht="31.5">
      <c r="A467" s="80" t="s">
        <v>46</v>
      </c>
      <c r="B467" s="4" t="s">
        <v>888</v>
      </c>
      <c r="C467" s="4" t="s">
        <v>85</v>
      </c>
      <c r="D467" s="4" t="s">
        <v>13</v>
      </c>
      <c r="E467" s="4" t="s">
        <v>28</v>
      </c>
      <c r="F467" s="7">
        <f>SUM(Ведомственная!G1336)</f>
        <v>1040.2</v>
      </c>
      <c r="G467" s="7">
        <f>SUM(Ведомственная!H1336)</f>
        <v>943.9</v>
      </c>
      <c r="H467" s="7">
        <f>SUM(Ведомственная!I1336)</f>
        <v>943.9</v>
      </c>
    </row>
    <row r="468" spans="1:8">
      <c r="A468" s="111" t="s">
        <v>899</v>
      </c>
      <c r="B468" s="4" t="s">
        <v>994</v>
      </c>
      <c r="C468" s="4"/>
      <c r="D468" s="4"/>
      <c r="E468" s="4"/>
      <c r="F468" s="7">
        <f>SUM(F469)</f>
        <v>0</v>
      </c>
      <c r="G468" s="7"/>
      <c r="H468" s="7"/>
    </row>
    <row r="469" spans="1:8" ht="31.5">
      <c r="A469" s="111" t="s">
        <v>982</v>
      </c>
      <c r="B469" s="4" t="s">
        <v>993</v>
      </c>
      <c r="C469" s="4"/>
      <c r="D469" s="4"/>
      <c r="E469" s="4"/>
      <c r="F469" s="7">
        <f>SUM(F470:F471)</f>
        <v>0</v>
      </c>
      <c r="G469" s="7"/>
      <c r="H469" s="7"/>
    </row>
    <row r="470" spans="1:8" ht="31.5">
      <c r="A470" s="111" t="s">
        <v>46</v>
      </c>
      <c r="B470" s="4" t="s">
        <v>993</v>
      </c>
      <c r="C470" s="4" t="s">
        <v>85</v>
      </c>
      <c r="D470" s="4" t="s">
        <v>13</v>
      </c>
      <c r="E470" s="4" t="s">
        <v>28</v>
      </c>
      <c r="F470" s="7">
        <f>SUM(Ведомственная!G1339)</f>
        <v>0</v>
      </c>
      <c r="G470" s="7"/>
      <c r="H470" s="7"/>
    </row>
    <row r="471" spans="1:8" ht="31.5">
      <c r="A471" s="111" t="s">
        <v>115</v>
      </c>
      <c r="B471" s="4" t="s">
        <v>993</v>
      </c>
      <c r="C471" s="4" t="s">
        <v>116</v>
      </c>
      <c r="D471" s="4" t="s">
        <v>13</v>
      </c>
      <c r="E471" s="4" t="s">
        <v>28</v>
      </c>
      <c r="F471" s="7">
        <f>SUM(Ведомственная!G1340)</f>
        <v>0</v>
      </c>
      <c r="G471" s="7"/>
      <c r="H471" s="7"/>
    </row>
    <row r="472" spans="1:8">
      <c r="A472" s="151" t="s">
        <v>144</v>
      </c>
      <c r="B472" s="4" t="s">
        <v>1017</v>
      </c>
      <c r="C472" s="4"/>
      <c r="D472" s="4"/>
      <c r="E472" s="4"/>
      <c r="F472" s="7">
        <f>SUM(F473)+F476+F482+F489</f>
        <v>5948.9</v>
      </c>
      <c r="G472" s="7">
        <f t="shared" ref="G472:H472" si="87">SUM(G473)+G476+G482+G489</f>
        <v>1440.7</v>
      </c>
      <c r="H472" s="7">
        <f t="shared" si="87"/>
        <v>0</v>
      </c>
    </row>
    <row r="473" spans="1:8" ht="31.5">
      <c r="A473" s="151" t="s">
        <v>645</v>
      </c>
      <c r="B473" s="4" t="s">
        <v>1015</v>
      </c>
      <c r="C473" s="4"/>
      <c r="D473" s="4"/>
      <c r="E473" s="4"/>
      <c r="F473" s="7">
        <f>SUM(F474)</f>
        <v>565</v>
      </c>
      <c r="G473" s="7">
        <f t="shared" ref="G473:H473" si="88">SUM(G474)</f>
        <v>1440.7</v>
      </c>
      <c r="H473" s="7">
        <f t="shared" si="88"/>
        <v>0</v>
      </c>
    </row>
    <row r="474" spans="1:8">
      <c r="A474" s="151" t="s">
        <v>122</v>
      </c>
      <c r="B474" s="4" t="s">
        <v>1016</v>
      </c>
      <c r="C474" s="4"/>
      <c r="D474" s="4"/>
      <c r="E474" s="4"/>
      <c r="F474" s="7">
        <f>SUM(F475)</f>
        <v>565</v>
      </c>
      <c r="G474" s="7">
        <f t="shared" ref="G474:H474" si="89">SUM(G475)</f>
        <v>1440.7</v>
      </c>
      <c r="H474" s="7">
        <f t="shared" si="89"/>
        <v>0</v>
      </c>
    </row>
    <row r="475" spans="1:8" ht="31.5">
      <c r="A475" s="151" t="s">
        <v>115</v>
      </c>
      <c r="B475" s="4" t="s">
        <v>1016</v>
      </c>
      <c r="C475" s="4" t="s">
        <v>116</v>
      </c>
      <c r="D475" s="4" t="s">
        <v>13</v>
      </c>
      <c r="E475" s="4" t="s">
        <v>28</v>
      </c>
      <c r="F475" s="7">
        <f>SUM(Ведомственная!G1344)</f>
        <v>565</v>
      </c>
      <c r="G475" s="7">
        <f>SUM(Ведомственная!H1344)</f>
        <v>1440.7</v>
      </c>
      <c r="H475" s="7">
        <f>SUM(Ведомственная!I1344)</f>
        <v>0</v>
      </c>
    </row>
    <row r="476" spans="1:8" ht="31.5">
      <c r="A476" s="80" t="s">
        <v>392</v>
      </c>
      <c r="B476" s="4" t="s">
        <v>393</v>
      </c>
      <c r="C476" s="4"/>
      <c r="D476" s="4"/>
      <c r="E476" s="4"/>
      <c r="F476" s="7">
        <f>F477+F479</f>
        <v>2270.4</v>
      </c>
      <c r="G476" s="7">
        <f>G477+G479</f>
        <v>0</v>
      </c>
      <c r="H476" s="7">
        <f>H477+H479</f>
        <v>0</v>
      </c>
    </row>
    <row r="477" spans="1:8">
      <c r="A477" s="80" t="s">
        <v>113</v>
      </c>
      <c r="B477" s="4" t="s">
        <v>394</v>
      </c>
      <c r="C477" s="4"/>
      <c r="D477" s="4"/>
      <c r="E477" s="4"/>
      <c r="F477" s="7">
        <f>F478</f>
        <v>767.2</v>
      </c>
      <c r="G477" s="7">
        <f>G478</f>
        <v>0</v>
      </c>
      <c r="H477" s="7">
        <f>H478</f>
        <v>0</v>
      </c>
    </row>
    <row r="478" spans="1:8" ht="31.5">
      <c r="A478" s="80" t="s">
        <v>115</v>
      </c>
      <c r="B478" s="4" t="s">
        <v>394</v>
      </c>
      <c r="C478" s="4" t="s">
        <v>116</v>
      </c>
      <c r="D478" s="4" t="s">
        <v>107</v>
      </c>
      <c r="E478" s="4" t="s">
        <v>48</v>
      </c>
      <c r="F478" s="7">
        <f>SUM(Ведомственная!G1262)</f>
        <v>767.2</v>
      </c>
      <c r="G478" s="7">
        <f>SUM(Ведомственная!H1262)</f>
        <v>0</v>
      </c>
      <c r="H478" s="7">
        <f>SUM(Ведомственная!I1262)</f>
        <v>0</v>
      </c>
    </row>
    <row r="479" spans="1:8">
      <c r="A479" s="80" t="s">
        <v>122</v>
      </c>
      <c r="B479" s="4" t="s">
        <v>399</v>
      </c>
      <c r="C479" s="4"/>
      <c r="D479" s="4"/>
      <c r="E479" s="4"/>
      <c r="F479" s="7">
        <f>F481+F480</f>
        <v>1503.2</v>
      </c>
      <c r="G479" s="7">
        <f>G481+G480</f>
        <v>0</v>
      </c>
      <c r="H479" s="7">
        <f>H481+H480</f>
        <v>0</v>
      </c>
    </row>
    <row r="480" spans="1:8" ht="31.5">
      <c r="A480" s="80" t="s">
        <v>115</v>
      </c>
      <c r="B480" s="4" t="s">
        <v>399</v>
      </c>
      <c r="C480" s="4" t="s">
        <v>116</v>
      </c>
      <c r="D480" s="4" t="s">
        <v>13</v>
      </c>
      <c r="E480" s="4" t="s">
        <v>28</v>
      </c>
      <c r="F480" s="7">
        <f>SUM(Ведомственная!G1347)</f>
        <v>1503.2</v>
      </c>
      <c r="G480" s="7">
        <f>SUM(Ведомственная!H1347)</f>
        <v>0</v>
      </c>
      <c r="H480" s="7">
        <f>SUM(Ведомственная!I1347)</f>
        <v>0</v>
      </c>
    </row>
    <row r="481" spans="1:8" ht="36.75" hidden="1" customHeight="1">
      <c r="A481" s="80" t="s">
        <v>115</v>
      </c>
      <c r="B481" s="4" t="s">
        <v>399</v>
      </c>
      <c r="C481" s="4" t="s">
        <v>116</v>
      </c>
      <c r="D481" s="4" t="s">
        <v>13</v>
      </c>
      <c r="E481" s="4" t="s">
        <v>11</v>
      </c>
      <c r="F481" s="7">
        <v>0</v>
      </c>
      <c r="G481" s="7">
        <v>0</v>
      </c>
      <c r="H481" s="7">
        <v>0</v>
      </c>
    </row>
    <row r="482" spans="1:8" ht="31.5">
      <c r="A482" s="80" t="s">
        <v>249</v>
      </c>
      <c r="B482" s="4" t="s">
        <v>400</v>
      </c>
      <c r="C482" s="4"/>
      <c r="D482" s="4"/>
      <c r="E482" s="4"/>
      <c r="F482" s="7">
        <f>F483+F485+F487</f>
        <v>890</v>
      </c>
      <c r="G482" s="7">
        <f t="shared" ref="G482:H482" si="90">G483+G485+G487</f>
        <v>0</v>
      </c>
      <c r="H482" s="7">
        <f t="shared" si="90"/>
        <v>0</v>
      </c>
    </row>
    <row r="483" spans="1:8">
      <c r="A483" s="80" t="s">
        <v>113</v>
      </c>
      <c r="B483" s="4" t="s">
        <v>401</v>
      </c>
      <c r="C483" s="4"/>
      <c r="D483" s="4"/>
      <c r="E483" s="4"/>
      <c r="F483" s="7">
        <f>F484</f>
        <v>396.4</v>
      </c>
      <c r="G483" s="7">
        <f>G484</f>
        <v>0</v>
      </c>
      <c r="H483" s="7">
        <f>H484</f>
        <v>0</v>
      </c>
    </row>
    <row r="484" spans="1:8" ht="31.5">
      <c r="A484" s="80" t="s">
        <v>115</v>
      </c>
      <c r="B484" s="4" t="s">
        <v>401</v>
      </c>
      <c r="C484" s="4" t="s">
        <v>116</v>
      </c>
      <c r="D484" s="4" t="s">
        <v>107</v>
      </c>
      <c r="E484" s="4" t="s">
        <v>48</v>
      </c>
      <c r="F484" s="7">
        <f>SUM(Ведомственная!G1264)</f>
        <v>396.4</v>
      </c>
      <c r="G484" s="7">
        <f>SUM(Ведомственная!H1264)</f>
        <v>0</v>
      </c>
      <c r="H484" s="7">
        <f>SUM(Ведомственная!I1264)</f>
        <v>0</v>
      </c>
    </row>
    <row r="485" spans="1:8">
      <c r="A485" s="80" t="s">
        <v>122</v>
      </c>
      <c r="B485" s="4" t="s">
        <v>402</v>
      </c>
      <c r="C485" s="4"/>
      <c r="D485" s="4"/>
      <c r="E485" s="4"/>
      <c r="F485" s="7">
        <f>F486</f>
        <v>493.6</v>
      </c>
      <c r="G485" s="7">
        <f>G486</f>
        <v>0</v>
      </c>
      <c r="H485" s="7">
        <f>H486</f>
        <v>0</v>
      </c>
    </row>
    <row r="486" spans="1:8" ht="31.5">
      <c r="A486" s="80" t="s">
        <v>115</v>
      </c>
      <c r="B486" s="4" t="s">
        <v>402</v>
      </c>
      <c r="C486" s="4" t="s">
        <v>116</v>
      </c>
      <c r="D486" s="4" t="s">
        <v>13</v>
      </c>
      <c r="E486" s="4" t="s">
        <v>28</v>
      </c>
      <c r="F486" s="7">
        <f>SUM(Ведомственная!G1350)</f>
        <v>493.6</v>
      </c>
      <c r="G486" s="7">
        <f>SUM(Ведомственная!H1350)</f>
        <v>0</v>
      </c>
      <c r="H486" s="7">
        <f>SUM(Ведомственная!I1350)</f>
        <v>0</v>
      </c>
    </row>
    <row r="487" spans="1:8">
      <c r="A487" s="80" t="s">
        <v>526</v>
      </c>
      <c r="B487" s="4" t="s">
        <v>811</v>
      </c>
      <c r="C487" s="4"/>
      <c r="D487" s="4"/>
      <c r="E487" s="4"/>
      <c r="F487" s="7">
        <f>SUM(F488)</f>
        <v>0</v>
      </c>
      <c r="G487" s="7">
        <f t="shared" ref="G487:H487" si="91">SUM(G488)</f>
        <v>0</v>
      </c>
      <c r="H487" s="7">
        <f t="shared" si="91"/>
        <v>0</v>
      </c>
    </row>
    <row r="488" spans="1:8" ht="31.5">
      <c r="A488" s="80" t="s">
        <v>115</v>
      </c>
      <c r="B488" s="4" t="s">
        <v>811</v>
      </c>
      <c r="C488" s="4" t="s">
        <v>116</v>
      </c>
      <c r="D488" s="4" t="s">
        <v>13</v>
      </c>
      <c r="E488" s="4" t="s">
        <v>28</v>
      </c>
      <c r="F488" s="7">
        <f>SUM(Ведомственная!G1352)</f>
        <v>0</v>
      </c>
      <c r="G488" s="7">
        <f>SUM(Ведомственная!H1352)</f>
        <v>0</v>
      </c>
      <c r="H488" s="7">
        <f>SUM(Ведомственная!I1352)</f>
        <v>0</v>
      </c>
    </row>
    <row r="489" spans="1:8" ht="31.5">
      <c r="A489" s="80" t="s">
        <v>315</v>
      </c>
      <c r="B489" s="4" t="s">
        <v>395</v>
      </c>
      <c r="C489" s="4"/>
      <c r="D489" s="4"/>
      <c r="E489" s="4"/>
      <c r="F489" s="7">
        <f>SUM(F490+F492+F494)</f>
        <v>2223.5</v>
      </c>
      <c r="G489" s="7">
        <f>SUM(G490+G492+G494)</f>
        <v>0</v>
      </c>
      <c r="H489" s="7">
        <f>SUM(H490+H492+H494)</f>
        <v>0</v>
      </c>
    </row>
    <row r="490" spans="1:8">
      <c r="A490" s="80" t="s">
        <v>113</v>
      </c>
      <c r="B490" s="4" t="s">
        <v>396</v>
      </c>
      <c r="C490" s="4"/>
      <c r="D490" s="4"/>
      <c r="E490" s="4"/>
      <c r="F490" s="7">
        <f>F491</f>
        <v>506.4</v>
      </c>
      <c r="G490" s="7">
        <f>G491</f>
        <v>0</v>
      </c>
      <c r="H490" s="7">
        <f>H491</f>
        <v>0</v>
      </c>
    </row>
    <row r="491" spans="1:8" ht="31.5">
      <c r="A491" s="80" t="s">
        <v>115</v>
      </c>
      <c r="B491" s="4" t="s">
        <v>396</v>
      </c>
      <c r="C491" s="4" t="s">
        <v>116</v>
      </c>
      <c r="D491" s="4" t="s">
        <v>107</v>
      </c>
      <c r="E491" s="4" t="s">
        <v>48</v>
      </c>
      <c r="F491" s="7">
        <f>SUM(Ведомственная!G1267)</f>
        <v>506.4</v>
      </c>
      <c r="G491" s="7">
        <f>SUM(Ведомственная!H1267)</f>
        <v>0</v>
      </c>
      <c r="H491" s="7">
        <f>SUM(Ведомственная!I1267)</f>
        <v>0</v>
      </c>
    </row>
    <row r="492" spans="1:8">
      <c r="A492" s="80" t="s">
        <v>122</v>
      </c>
      <c r="B492" s="4" t="s">
        <v>422</v>
      </c>
      <c r="C492" s="4"/>
      <c r="D492" s="4"/>
      <c r="E492" s="4"/>
      <c r="F492" s="7">
        <f>F493</f>
        <v>1717.1</v>
      </c>
      <c r="G492" s="7">
        <f>G493</f>
        <v>0</v>
      </c>
      <c r="H492" s="7">
        <f>H493</f>
        <v>0</v>
      </c>
    </row>
    <row r="493" spans="1:8" ht="31.5">
      <c r="A493" s="80" t="s">
        <v>115</v>
      </c>
      <c r="B493" s="4" t="s">
        <v>422</v>
      </c>
      <c r="C493" s="4" t="s">
        <v>116</v>
      </c>
      <c r="D493" s="4" t="s">
        <v>13</v>
      </c>
      <c r="E493" s="4" t="s">
        <v>28</v>
      </c>
      <c r="F493" s="7">
        <f>SUM(Ведомственная!G1355)</f>
        <v>1717.1</v>
      </c>
      <c r="G493" s="7">
        <f>SUM(Ведомственная!H1355)</f>
        <v>0</v>
      </c>
      <c r="H493" s="7">
        <f>SUM(Ведомственная!I1355)</f>
        <v>0</v>
      </c>
    </row>
    <row r="494" spans="1:8" hidden="1">
      <c r="A494" s="80" t="s">
        <v>135</v>
      </c>
      <c r="B494" s="4" t="s">
        <v>532</v>
      </c>
      <c r="C494" s="4"/>
      <c r="D494" s="4"/>
      <c r="E494" s="4"/>
      <c r="F494" s="7">
        <f>SUM(F495)</f>
        <v>0</v>
      </c>
      <c r="G494" s="7">
        <f>SUM(G495)</f>
        <v>0</v>
      </c>
      <c r="H494" s="7">
        <f>SUM(H495)</f>
        <v>0</v>
      </c>
    </row>
    <row r="495" spans="1:8" ht="31.5" hidden="1">
      <c r="A495" s="80" t="s">
        <v>115</v>
      </c>
      <c r="B495" s="4" t="s">
        <v>532</v>
      </c>
      <c r="C495" s="4" t="s">
        <v>116</v>
      </c>
      <c r="D495" s="4" t="s">
        <v>13</v>
      </c>
      <c r="E495" s="4" t="s">
        <v>28</v>
      </c>
      <c r="F495" s="7">
        <f>SUM(Ведомственная!G1357)</f>
        <v>0</v>
      </c>
      <c r="G495" s="7">
        <f>SUM(Ведомственная!H1357)</f>
        <v>0</v>
      </c>
      <c r="H495" s="7">
        <f>SUM(Ведомственная!I1357)</f>
        <v>0</v>
      </c>
    </row>
    <row r="496" spans="1:8">
      <c r="A496" s="80" t="s">
        <v>730</v>
      </c>
      <c r="B496" s="4" t="s">
        <v>511</v>
      </c>
      <c r="C496" s="4"/>
      <c r="D496" s="4"/>
      <c r="E496" s="4"/>
      <c r="F496" s="7">
        <f>SUM(F497+F499)</f>
        <v>0</v>
      </c>
      <c r="G496" s="7">
        <f t="shared" ref="G496:H496" si="92">SUM(G497+G499)</f>
        <v>17957.7</v>
      </c>
      <c r="H496" s="7">
        <f t="shared" si="92"/>
        <v>2856.3999999999996</v>
      </c>
    </row>
    <row r="497" spans="1:8">
      <c r="A497" s="80" t="s">
        <v>817</v>
      </c>
      <c r="B497" s="4" t="s">
        <v>816</v>
      </c>
      <c r="C497" s="4"/>
      <c r="D497" s="4"/>
      <c r="E497" s="4"/>
      <c r="F497" s="7">
        <f>SUM(Ведомственная!G1359)</f>
        <v>0</v>
      </c>
      <c r="G497" s="7">
        <f>SUM(Ведомственная!H1359)</f>
        <v>4915.1000000000004</v>
      </c>
      <c r="H497" s="7">
        <f>SUM(Ведомственная!I1359)</f>
        <v>2856.3999999999996</v>
      </c>
    </row>
    <row r="498" spans="1:8" ht="31.5">
      <c r="A498" s="80" t="s">
        <v>115</v>
      </c>
      <c r="B498" s="4" t="s">
        <v>816</v>
      </c>
      <c r="C498" s="4" t="s">
        <v>116</v>
      </c>
      <c r="D498" s="4" t="s">
        <v>13</v>
      </c>
      <c r="E498" s="4" t="s">
        <v>28</v>
      </c>
      <c r="F498" s="7">
        <f>SUM(Ведомственная!G1361)</f>
        <v>0</v>
      </c>
      <c r="G498" s="7">
        <f>SUM(Ведомственная!H1361)</f>
        <v>0</v>
      </c>
      <c r="H498" s="7">
        <f>SUM(Ведомственная!I1361)</f>
        <v>2856.3999999999996</v>
      </c>
    </row>
    <row r="499" spans="1:8" ht="47.25">
      <c r="A499" s="102" t="s">
        <v>904</v>
      </c>
      <c r="B499" s="4" t="s">
        <v>623</v>
      </c>
      <c r="C499" s="4"/>
      <c r="D499" s="4"/>
      <c r="E499" s="4"/>
      <c r="F499" s="7">
        <f>SUM(F500)</f>
        <v>0</v>
      </c>
      <c r="G499" s="7">
        <f>SUM(G500)</f>
        <v>13042.6</v>
      </c>
      <c r="H499" s="7">
        <f>SUM(H500)</f>
        <v>0</v>
      </c>
    </row>
    <row r="500" spans="1:8" ht="31.5">
      <c r="A500" s="80" t="s">
        <v>115</v>
      </c>
      <c r="B500" s="4" t="s">
        <v>623</v>
      </c>
      <c r="C500" s="4" t="s">
        <v>116</v>
      </c>
      <c r="D500" s="4" t="s">
        <v>107</v>
      </c>
      <c r="E500" s="4" t="s">
        <v>48</v>
      </c>
      <c r="F500" s="7">
        <f>SUM(Ведомственная!G1270)</f>
        <v>0</v>
      </c>
      <c r="G500" s="7">
        <f>SUM(Ведомственная!H1270)</f>
        <v>13042.6</v>
      </c>
      <c r="H500" s="7">
        <f>SUM(Ведомственная!I1270)</f>
        <v>0</v>
      </c>
    </row>
    <row r="501" spans="1:8">
      <c r="A501" s="104" t="s">
        <v>915</v>
      </c>
      <c r="B501" s="4" t="s">
        <v>914</v>
      </c>
      <c r="C501" s="4"/>
      <c r="D501" s="4"/>
      <c r="E501" s="4"/>
      <c r="F501" s="7">
        <f>SUM(F502)</f>
        <v>137</v>
      </c>
      <c r="G501" s="7">
        <f t="shared" ref="G501:H501" si="93">SUM(G502)</f>
        <v>0</v>
      </c>
      <c r="H501" s="7">
        <f t="shared" si="93"/>
        <v>0</v>
      </c>
    </row>
    <row r="502" spans="1:8">
      <c r="A502" s="104" t="s">
        <v>917</v>
      </c>
      <c r="B502" s="4" t="s">
        <v>916</v>
      </c>
      <c r="C502" s="4"/>
      <c r="D502" s="4"/>
      <c r="E502" s="4"/>
      <c r="F502" s="7">
        <f>SUM(F503)</f>
        <v>137</v>
      </c>
      <c r="G502" s="7">
        <f t="shared" ref="G502:H502" si="94">SUM(G503)</f>
        <v>0</v>
      </c>
      <c r="H502" s="7">
        <f t="shared" si="94"/>
        <v>0</v>
      </c>
    </row>
    <row r="503" spans="1:8" ht="31.5">
      <c r="A503" s="104" t="s">
        <v>115</v>
      </c>
      <c r="B503" s="4" t="s">
        <v>916</v>
      </c>
      <c r="C503" s="4" t="s">
        <v>116</v>
      </c>
      <c r="D503" s="4" t="s">
        <v>13</v>
      </c>
      <c r="E503" s="4" t="s">
        <v>28</v>
      </c>
      <c r="F503" s="7">
        <f>SUM(Ведомственная!G1364)</f>
        <v>137</v>
      </c>
      <c r="G503" s="7">
        <f>SUM(Ведомственная!H1364)</f>
        <v>0</v>
      </c>
      <c r="H503" s="7">
        <f>SUM(Ведомственная!I1364)</f>
        <v>0</v>
      </c>
    </row>
    <row r="504" spans="1:8" ht="31.5">
      <c r="A504" s="80" t="s">
        <v>517</v>
      </c>
      <c r="B504" s="4" t="s">
        <v>139</v>
      </c>
      <c r="C504" s="4"/>
      <c r="D504" s="4"/>
      <c r="E504" s="4"/>
      <c r="F504" s="7">
        <f>SUM(F505+F510+F513)+F508</f>
        <v>50686.1</v>
      </c>
      <c r="G504" s="7">
        <f t="shared" ref="G504:H504" si="95">SUM(G505+G510+G513)+G508</f>
        <v>47145.299999999996</v>
      </c>
      <c r="H504" s="7">
        <f t="shared" si="95"/>
        <v>47145.299999999996</v>
      </c>
    </row>
    <row r="505" spans="1:8">
      <c r="A505" s="32" t="s">
        <v>74</v>
      </c>
      <c r="B505" s="56" t="s">
        <v>455</v>
      </c>
      <c r="C505" s="50"/>
      <c r="D505" s="4"/>
      <c r="E505" s="4"/>
      <c r="F505" s="52">
        <f>+F506+F507</f>
        <v>4299.6000000000004</v>
      </c>
      <c r="G505" s="52">
        <f>+G506+G507</f>
        <v>3635.1</v>
      </c>
      <c r="H505" s="52">
        <f>+H506+H507</f>
        <v>3635.1</v>
      </c>
    </row>
    <row r="506" spans="1:8" ht="63">
      <c r="A506" s="32" t="s">
        <v>45</v>
      </c>
      <c r="B506" s="56" t="s">
        <v>455</v>
      </c>
      <c r="C506" s="50" t="s">
        <v>83</v>
      </c>
      <c r="D506" s="4" t="s">
        <v>13</v>
      </c>
      <c r="E506" s="4" t="s">
        <v>11</v>
      </c>
      <c r="F506" s="52">
        <f>SUM(Ведомственная!G1401)</f>
        <v>4299.1000000000004</v>
      </c>
      <c r="G506" s="52">
        <f>SUM(Ведомственная!H1401)</f>
        <v>3634.9</v>
      </c>
      <c r="H506" s="52">
        <f>SUM(Ведомственная!I1401)</f>
        <v>3634.9</v>
      </c>
    </row>
    <row r="507" spans="1:8" ht="29.25" customHeight="1">
      <c r="A507" s="32" t="s">
        <v>46</v>
      </c>
      <c r="B507" s="56" t="s">
        <v>455</v>
      </c>
      <c r="C507" s="50" t="s">
        <v>85</v>
      </c>
      <c r="D507" s="4" t="s">
        <v>13</v>
      </c>
      <c r="E507" s="4" t="s">
        <v>11</v>
      </c>
      <c r="F507" s="52">
        <f>SUM(Ведомственная!G1402)</f>
        <v>0.5</v>
      </c>
      <c r="G507" s="52">
        <f>SUM(Ведомственная!H1402)</f>
        <v>0.2</v>
      </c>
      <c r="H507" s="52">
        <f>SUM(Ведомственная!I1402)</f>
        <v>0.2</v>
      </c>
    </row>
    <row r="508" spans="1:8" ht="29.25" customHeight="1">
      <c r="A508" s="32" t="s">
        <v>89</v>
      </c>
      <c r="B508" s="56" t="s">
        <v>918</v>
      </c>
      <c r="C508" s="50"/>
      <c r="D508" s="4"/>
      <c r="E508" s="4"/>
      <c r="F508" s="52">
        <f>SUM(F509)</f>
        <v>1325</v>
      </c>
      <c r="G508" s="52">
        <f t="shared" ref="G508:H508" si="96">SUM(G509)</f>
        <v>0</v>
      </c>
      <c r="H508" s="52">
        <f t="shared" si="96"/>
        <v>0</v>
      </c>
    </row>
    <row r="509" spans="1:8" ht="29.25" customHeight="1">
      <c r="A509" s="32" t="s">
        <v>46</v>
      </c>
      <c r="B509" s="56" t="s">
        <v>918</v>
      </c>
      <c r="C509" s="50" t="s">
        <v>85</v>
      </c>
      <c r="D509" s="4" t="s">
        <v>13</v>
      </c>
      <c r="E509" s="4" t="s">
        <v>11</v>
      </c>
      <c r="F509" s="52">
        <f>SUM(Ведомственная!G1404)</f>
        <v>1325</v>
      </c>
      <c r="G509" s="52">
        <f>SUM(Ведомственная!H1404)</f>
        <v>0</v>
      </c>
      <c r="H509" s="52">
        <f>SUM(Ведомственная!I1404)</f>
        <v>0</v>
      </c>
    </row>
    <row r="510" spans="1:8" ht="29.25" customHeight="1">
      <c r="A510" s="80" t="s">
        <v>92</v>
      </c>
      <c r="B510" s="56" t="s">
        <v>521</v>
      </c>
      <c r="C510" s="50"/>
      <c r="D510" s="4"/>
      <c r="E510" s="4"/>
      <c r="F510" s="52">
        <f>SUM(F511:F512)</f>
        <v>275.8</v>
      </c>
      <c r="G510" s="52">
        <f t="shared" ref="G510:H510" si="97">SUM(G511:G512)</f>
        <v>26.1</v>
      </c>
      <c r="H510" s="52">
        <f t="shared" si="97"/>
        <v>26.1</v>
      </c>
    </row>
    <row r="511" spans="1:8" ht="29.25" customHeight="1">
      <c r="A511" s="32" t="s">
        <v>46</v>
      </c>
      <c r="B511" s="56" t="s">
        <v>521</v>
      </c>
      <c r="C511" s="50" t="s">
        <v>85</v>
      </c>
      <c r="D511" s="4" t="s">
        <v>107</v>
      </c>
      <c r="E511" s="4" t="s">
        <v>161</v>
      </c>
      <c r="F511" s="52">
        <f>SUM(Ведомственная!G1275)</f>
        <v>0</v>
      </c>
      <c r="G511" s="52">
        <f>SUM(Ведомственная!H1275)</f>
        <v>0</v>
      </c>
      <c r="H511" s="52">
        <f>SUM(Ведомственная!I1275)</f>
        <v>0</v>
      </c>
    </row>
    <row r="512" spans="1:8" ht="29.25" customHeight="1">
      <c r="A512" s="32" t="s">
        <v>46</v>
      </c>
      <c r="B512" s="56" t="s">
        <v>521</v>
      </c>
      <c r="C512" s="50" t="s">
        <v>85</v>
      </c>
      <c r="D512" s="4" t="s">
        <v>13</v>
      </c>
      <c r="E512" s="4" t="s">
        <v>11</v>
      </c>
      <c r="F512" s="52">
        <f>SUM(Ведомственная!G1406)</f>
        <v>275.8</v>
      </c>
      <c r="G512" s="52">
        <f>SUM(Ведомственная!H1406)</f>
        <v>26.1</v>
      </c>
      <c r="H512" s="52">
        <f>SUM(Ведомственная!I1406)</f>
        <v>26.1</v>
      </c>
    </row>
    <row r="513" spans="1:8" ht="31.5">
      <c r="A513" s="80" t="s">
        <v>39</v>
      </c>
      <c r="B513" s="4" t="s">
        <v>140</v>
      </c>
      <c r="C513" s="4"/>
      <c r="D513" s="4"/>
      <c r="E513" s="4"/>
      <c r="F513" s="7">
        <f>F514</f>
        <v>44785.7</v>
      </c>
      <c r="G513" s="7">
        <f>G514</f>
        <v>43484.1</v>
      </c>
      <c r="H513" s="7">
        <f>H514</f>
        <v>43484.1</v>
      </c>
    </row>
    <row r="514" spans="1:8">
      <c r="A514" s="80" t="s">
        <v>470</v>
      </c>
      <c r="B514" s="4" t="s">
        <v>141</v>
      </c>
      <c r="C514" s="4"/>
      <c r="D514" s="4"/>
      <c r="E514" s="4"/>
      <c r="F514" s="7">
        <f>F515+F516+F517</f>
        <v>44785.7</v>
      </c>
      <c r="G514" s="7">
        <f>G515+G516+G517</f>
        <v>43484.1</v>
      </c>
      <c r="H514" s="7">
        <f>H515+H516+H517</f>
        <v>43484.1</v>
      </c>
    </row>
    <row r="515" spans="1:8" ht="63">
      <c r="A515" s="80" t="s">
        <v>126</v>
      </c>
      <c r="B515" s="4" t="s">
        <v>141</v>
      </c>
      <c r="C515" s="4" t="s">
        <v>83</v>
      </c>
      <c r="D515" s="4" t="s">
        <v>13</v>
      </c>
      <c r="E515" s="4" t="s">
        <v>11</v>
      </c>
      <c r="F515" s="7">
        <f>SUM(Ведомственная!G1409)</f>
        <v>42992.6</v>
      </c>
      <c r="G515" s="7">
        <f>SUM(Ведомственная!H1409)</f>
        <v>42180.7</v>
      </c>
      <c r="H515" s="7">
        <f>SUM(Ведомственная!I1409)</f>
        <v>42180.7</v>
      </c>
    </row>
    <row r="516" spans="1:8" ht="31.5">
      <c r="A516" s="80" t="s">
        <v>46</v>
      </c>
      <c r="B516" s="4" t="s">
        <v>141</v>
      </c>
      <c r="C516" s="4" t="s">
        <v>85</v>
      </c>
      <c r="D516" s="4" t="s">
        <v>13</v>
      </c>
      <c r="E516" s="4" t="s">
        <v>11</v>
      </c>
      <c r="F516" s="7">
        <f>SUM(Ведомственная!G1410)</f>
        <v>1789.7</v>
      </c>
      <c r="G516" s="7">
        <f>SUM(Ведомственная!H1410)</f>
        <v>1300</v>
      </c>
      <c r="H516" s="7">
        <f>SUM(Ведомственная!I1410)</f>
        <v>1300</v>
      </c>
    </row>
    <row r="517" spans="1:8">
      <c r="A517" s="80" t="s">
        <v>20</v>
      </c>
      <c r="B517" s="4" t="s">
        <v>141</v>
      </c>
      <c r="C517" s="4" t="s">
        <v>90</v>
      </c>
      <c r="D517" s="4" t="s">
        <v>13</v>
      </c>
      <c r="E517" s="4" t="s">
        <v>11</v>
      </c>
      <c r="F517" s="7">
        <f>SUM(Ведомственная!G1411)</f>
        <v>3.4</v>
      </c>
      <c r="G517" s="7">
        <f>SUM(Ведомственная!H1411)</f>
        <v>3.4</v>
      </c>
      <c r="H517" s="7">
        <f>SUM(Ведомственная!I1411)</f>
        <v>3.4</v>
      </c>
    </row>
    <row r="518" spans="1:8" ht="31.5">
      <c r="A518" s="23" t="s">
        <v>851</v>
      </c>
      <c r="B518" s="24" t="s">
        <v>852</v>
      </c>
      <c r="C518" s="4"/>
      <c r="D518" s="4"/>
      <c r="E518" s="4"/>
      <c r="F518" s="7">
        <f>SUM(F519)</f>
        <v>315</v>
      </c>
      <c r="G518" s="7">
        <f t="shared" ref="G518:H519" si="98">SUM(G519)</f>
        <v>300</v>
      </c>
      <c r="H518" s="7">
        <f t="shared" si="98"/>
        <v>300</v>
      </c>
    </row>
    <row r="519" spans="1:8">
      <c r="A519" s="2" t="s">
        <v>29</v>
      </c>
      <c r="B519" s="31" t="s">
        <v>853</v>
      </c>
      <c r="C519" s="81"/>
      <c r="D519" s="4"/>
      <c r="E519" s="4"/>
      <c r="F519" s="7">
        <f>SUM(F520)</f>
        <v>315</v>
      </c>
      <c r="G519" s="7">
        <f t="shared" si="98"/>
        <v>300</v>
      </c>
      <c r="H519" s="7">
        <f t="shared" si="98"/>
        <v>300</v>
      </c>
    </row>
    <row r="520" spans="1:8" ht="31.5">
      <c r="A520" s="2" t="s">
        <v>46</v>
      </c>
      <c r="B520" s="31" t="s">
        <v>853</v>
      </c>
      <c r="C520" s="81" t="s">
        <v>85</v>
      </c>
      <c r="D520" s="4" t="s">
        <v>11</v>
      </c>
      <c r="E520" s="4" t="s">
        <v>22</v>
      </c>
      <c r="F520" s="7">
        <f>SUM(Ведомственная!G291)</f>
        <v>315</v>
      </c>
      <c r="G520" s="7">
        <f>SUM(Ведомственная!H291)</f>
        <v>300</v>
      </c>
      <c r="H520" s="7">
        <f>SUM(Ведомственная!I291)</f>
        <v>300</v>
      </c>
    </row>
    <row r="521" spans="1:8">
      <c r="A521" s="68" t="s">
        <v>591</v>
      </c>
      <c r="B521" s="70" t="s">
        <v>589</v>
      </c>
      <c r="C521" s="4"/>
      <c r="D521" s="4"/>
      <c r="E521" s="4"/>
      <c r="F521" s="26">
        <f>SUM(F522+F524)+F526+F528</f>
        <v>6958.6</v>
      </c>
      <c r="G521" s="26">
        <f t="shared" ref="G521:H521" si="99">SUM(G522+G524)+G526+G528</f>
        <v>8385.5</v>
      </c>
      <c r="H521" s="26">
        <f t="shared" si="99"/>
        <v>8385.5</v>
      </c>
    </row>
    <row r="522" spans="1:8">
      <c r="A522" s="34" t="s">
        <v>29</v>
      </c>
      <c r="B522" s="5" t="s">
        <v>590</v>
      </c>
      <c r="C522" s="4"/>
      <c r="D522" s="4"/>
      <c r="E522" s="4"/>
      <c r="F522" s="7">
        <f>SUM(F523)</f>
        <v>453.1</v>
      </c>
      <c r="G522" s="7">
        <f>SUM(G523)</f>
        <v>0</v>
      </c>
      <c r="H522" s="7">
        <f>SUM(H523)</f>
        <v>0</v>
      </c>
    </row>
    <row r="523" spans="1:8" ht="31.5">
      <c r="A523" s="34" t="s">
        <v>46</v>
      </c>
      <c r="B523" s="5" t="s">
        <v>590</v>
      </c>
      <c r="C523" s="4" t="s">
        <v>85</v>
      </c>
      <c r="D523" s="4" t="s">
        <v>161</v>
      </c>
      <c r="E523" s="4" t="s">
        <v>48</v>
      </c>
      <c r="F523" s="7">
        <f>SUM(Ведомственная!G410)</f>
        <v>453.1</v>
      </c>
      <c r="G523" s="7">
        <f>SUM(Ведомственная!H410)</f>
        <v>0</v>
      </c>
      <c r="H523" s="7">
        <f>SUM(Ведомственная!I410)</f>
        <v>0</v>
      </c>
    </row>
    <row r="524" spans="1:8" ht="47.25">
      <c r="A524" s="34" t="s">
        <v>23</v>
      </c>
      <c r="B524" s="5" t="s">
        <v>598</v>
      </c>
      <c r="C524" s="4"/>
      <c r="D524" s="4"/>
      <c r="E524" s="4"/>
      <c r="F524" s="7">
        <f>SUM(F525)</f>
        <v>6505.5</v>
      </c>
      <c r="G524" s="7">
        <f>SUM(G525)</f>
        <v>8385.5</v>
      </c>
      <c r="H524" s="7">
        <f>SUM(H525)</f>
        <v>8385.5</v>
      </c>
    </row>
    <row r="525" spans="1:8" ht="31.5">
      <c r="A525" s="34" t="s">
        <v>218</v>
      </c>
      <c r="B525" s="5" t="s">
        <v>598</v>
      </c>
      <c r="C525" s="4" t="s">
        <v>116</v>
      </c>
      <c r="D525" s="4" t="s">
        <v>161</v>
      </c>
      <c r="E525" s="4" t="s">
        <v>48</v>
      </c>
      <c r="F525" s="7">
        <f>SUM(Ведомственная!G412)</f>
        <v>6505.5</v>
      </c>
      <c r="G525" s="7">
        <f>SUM(Ведомственная!H412)</f>
        <v>8385.5</v>
      </c>
      <c r="H525" s="7">
        <f>SUM(Ведомственная!I412)</f>
        <v>8385.5</v>
      </c>
    </row>
    <row r="526" spans="1:8" ht="31.5" hidden="1">
      <c r="A526" s="34" t="s">
        <v>249</v>
      </c>
      <c r="B526" s="5" t="s">
        <v>607</v>
      </c>
      <c r="C526" s="4"/>
      <c r="D526" s="4"/>
      <c r="E526" s="4"/>
      <c r="F526" s="7">
        <f>SUM(F527)</f>
        <v>0</v>
      </c>
      <c r="G526" s="7">
        <f>SUM(G527)</f>
        <v>0</v>
      </c>
      <c r="H526" s="7">
        <f>SUM(H527)</f>
        <v>0</v>
      </c>
    </row>
    <row r="527" spans="1:8" ht="31.5" hidden="1">
      <c r="A527" s="34" t="s">
        <v>218</v>
      </c>
      <c r="B527" s="5" t="s">
        <v>607</v>
      </c>
      <c r="C527" s="4" t="s">
        <v>116</v>
      </c>
      <c r="D527" s="4" t="s">
        <v>161</v>
      </c>
      <c r="E527" s="4" t="s">
        <v>48</v>
      </c>
      <c r="F527" s="7">
        <f>SUM(Ведомственная!G414)</f>
        <v>0</v>
      </c>
      <c r="G527" s="7">
        <f>SUM(Ведомственная!H414)</f>
        <v>0</v>
      </c>
      <c r="H527" s="7">
        <f>SUM(Ведомственная!I414)</f>
        <v>0</v>
      </c>
    </row>
    <row r="528" spans="1:8" ht="31.5" hidden="1">
      <c r="A528" s="80" t="s">
        <v>250</v>
      </c>
      <c r="B528" s="5" t="s">
        <v>749</v>
      </c>
      <c r="C528" s="4"/>
      <c r="D528" s="4"/>
      <c r="E528" s="4"/>
      <c r="F528" s="7">
        <f>SUM(F529)</f>
        <v>0</v>
      </c>
      <c r="G528" s="7">
        <f t="shared" ref="G528:H528" si="100">SUM(G529)</f>
        <v>0</v>
      </c>
      <c r="H528" s="7">
        <f t="shared" si="100"/>
        <v>0</v>
      </c>
    </row>
    <row r="529" spans="1:8" ht="31.5" hidden="1">
      <c r="A529" s="34" t="s">
        <v>218</v>
      </c>
      <c r="B529" s="5" t="s">
        <v>749</v>
      </c>
      <c r="C529" s="4" t="s">
        <v>116</v>
      </c>
      <c r="D529" s="4" t="s">
        <v>161</v>
      </c>
      <c r="E529" s="4" t="s">
        <v>48</v>
      </c>
      <c r="F529" s="7">
        <f>SUM(Ведомственная!G416)</f>
        <v>0</v>
      </c>
      <c r="G529" s="7">
        <f>SUM(Ведомственная!H416)</f>
        <v>0</v>
      </c>
      <c r="H529" s="7">
        <f>SUM(Ведомственная!I416)</f>
        <v>0</v>
      </c>
    </row>
    <row r="530" spans="1:8">
      <c r="A530" s="68" t="s">
        <v>592</v>
      </c>
      <c r="B530" s="70" t="s">
        <v>596</v>
      </c>
      <c r="C530" s="4"/>
      <c r="D530" s="4"/>
      <c r="E530" s="4"/>
      <c r="F530" s="26">
        <f>SUM(F531)+F533+F535+F540+F537</f>
        <v>38861.300000000003</v>
      </c>
      <c r="G530" s="26">
        <f t="shared" ref="G530:H530" si="101">SUM(G531)+G533+G535+G540+G537</f>
        <v>23493.7</v>
      </c>
      <c r="H530" s="26">
        <f t="shared" si="101"/>
        <v>27258.3</v>
      </c>
    </row>
    <row r="531" spans="1:8">
      <c r="A531" s="34" t="s">
        <v>29</v>
      </c>
      <c r="B531" s="5" t="s">
        <v>597</v>
      </c>
      <c r="C531" s="4"/>
      <c r="D531" s="4"/>
      <c r="E531" s="4"/>
      <c r="F531" s="7">
        <f>SUM(F532)</f>
        <v>12709.3</v>
      </c>
      <c r="G531" s="7">
        <f>SUM(G532)</f>
        <v>1000</v>
      </c>
      <c r="H531" s="7">
        <f>SUM(H532)</f>
        <v>5664.8</v>
      </c>
    </row>
    <row r="532" spans="1:8" ht="31.5">
      <c r="A532" s="34" t="s">
        <v>46</v>
      </c>
      <c r="B532" s="5" t="s">
        <v>597</v>
      </c>
      <c r="C532" s="4" t="s">
        <v>85</v>
      </c>
      <c r="D532" s="4" t="s">
        <v>161</v>
      </c>
      <c r="E532" s="4" t="s">
        <v>48</v>
      </c>
      <c r="F532" s="7">
        <f>SUM(Ведомственная!G419)</f>
        <v>12709.3</v>
      </c>
      <c r="G532" s="7">
        <f>SUM(Ведомственная!H419)</f>
        <v>1000</v>
      </c>
      <c r="H532" s="7">
        <f>SUM(Ведомственная!I419)</f>
        <v>5664.8</v>
      </c>
    </row>
    <row r="533" spans="1:8" ht="47.25">
      <c r="A533" s="34" t="s">
        <v>23</v>
      </c>
      <c r="B533" s="5" t="s">
        <v>606</v>
      </c>
      <c r="C533" s="4"/>
      <c r="D533" s="4"/>
      <c r="E533" s="4"/>
      <c r="F533" s="7">
        <f>SUM(F534)</f>
        <v>21938</v>
      </c>
      <c r="G533" s="7">
        <f>SUM(G534)</f>
        <v>20293.5</v>
      </c>
      <c r="H533" s="7">
        <f>SUM(H534)</f>
        <v>21293.5</v>
      </c>
    </row>
    <row r="534" spans="1:8" ht="31.5">
      <c r="A534" s="34" t="s">
        <v>218</v>
      </c>
      <c r="B534" s="5" t="s">
        <v>606</v>
      </c>
      <c r="C534" s="4" t="s">
        <v>116</v>
      </c>
      <c r="D534" s="4" t="s">
        <v>161</v>
      </c>
      <c r="E534" s="4" t="s">
        <v>48</v>
      </c>
      <c r="F534" s="7">
        <f>SUM(Ведомственная!G421)</f>
        <v>21938</v>
      </c>
      <c r="G534" s="7">
        <f>SUM(Ведомственная!H421)</f>
        <v>20293.5</v>
      </c>
      <c r="H534" s="7">
        <f>SUM(Ведомственная!I421)</f>
        <v>21293.5</v>
      </c>
    </row>
    <row r="535" spans="1:8" ht="31.5" hidden="1">
      <c r="A535" s="34" t="s">
        <v>249</v>
      </c>
      <c r="B535" s="5" t="s">
        <v>813</v>
      </c>
      <c r="C535" s="4"/>
      <c r="D535" s="4"/>
      <c r="E535" s="4"/>
      <c r="F535" s="7">
        <f>SUM(F536)</f>
        <v>0</v>
      </c>
      <c r="G535" s="7">
        <f t="shared" ref="G535:H535" si="102">SUM(G536)</f>
        <v>0</v>
      </c>
      <c r="H535" s="7">
        <f t="shared" si="102"/>
        <v>0</v>
      </c>
    </row>
    <row r="536" spans="1:8" ht="31.5" hidden="1">
      <c r="A536" s="34" t="s">
        <v>248</v>
      </c>
      <c r="B536" s="5" t="s">
        <v>813</v>
      </c>
      <c r="C536" s="4" t="s">
        <v>116</v>
      </c>
      <c r="D536" s="4" t="s">
        <v>161</v>
      </c>
      <c r="E536" s="4" t="s">
        <v>48</v>
      </c>
      <c r="F536" s="7">
        <f>SUM(Ведомственная!G423)</f>
        <v>0</v>
      </c>
      <c r="G536" s="7">
        <f>SUM(Ведомственная!H423)</f>
        <v>0</v>
      </c>
      <c r="H536" s="7">
        <f>SUM(Ведомственная!I423)</f>
        <v>0</v>
      </c>
    </row>
    <row r="537" spans="1:8">
      <c r="A537" s="34" t="s">
        <v>921</v>
      </c>
      <c r="B537" s="5" t="s">
        <v>922</v>
      </c>
      <c r="C537" s="4"/>
      <c r="D537" s="4"/>
      <c r="E537" s="4"/>
      <c r="F537" s="7">
        <f>SUM(F538)</f>
        <v>2066.5</v>
      </c>
      <c r="G537" s="7">
        <f t="shared" ref="G537:H537" si="103">SUM(G538)</f>
        <v>1900.2</v>
      </c>
      <c r="H537" s="7">
        <f t="shared" si="103"/>
        <v>0</v>
      </c>
    </row>
    <row r="538" spans="1:8">
      <c r="A538" s="34" t="s">
        <v>924</v>
      </c>
      <c r="B538" s="5" t="s">
        <v>923</v>
      </c>
      <c r="C538" s="4"/>
      <c r="D538" s="4"/>
      <c r="E538" s="4"/>
      <c r="F538" s="7">
        <f>SUM(F539)</f>
        <v>2066.5</v>
      </c>
      <c r="G538" s="7">
        <f t="shared" ref="G538:H538" si="104">SUM(G539)</f>
        <v>1900.2</v>
      </c>
      <c r="H538" s="7">
        <f t="shared" si="104"/>
        <v>0</v>
      </c>
    </row>
    <row r="539" spans="1:8" ht="31.5">
      <c r="A539" s="34" t="s">
        <v>46</v>
      </c>
      <c r="B539" s="5" t="s">
        <v>923</v>
      </c>
      <c r="C539" s="4" t="s">
        <v>85</v>
      </c>
      <c r="D539" s="4" t="s">
        <v>161</v>
      </c>
      <c r="E539" s="4" t="s">
        <v>48</v>
      </c>
      <c r="F539" s="7">
        <f>SUM(Ведомственная!G426)</f>
        <v>2066.5</v>
      </c>
      <c r="G539" s="7">
        <f>SUM(Ведомственная!H426)</f>
        <v>1900.2</v>
      </c>
      <c r="H539" s="7">
        <f>SUM(Ведомственная!I426)</f>
        <v>0</v>
      </c>
    </row>
    <row r="540" spans="1:8" ht="31.5">
      <c r="A540" s="34" t="s">
        <v>946</v>
      </c>
      <c r="B540" s="5" t="s">
        <v>750</v>
      </c>
      <c r="C540" s="4"/>
      <c r="D540" s="4"/>
      <c r="E540" s="4"/>
      <c r="F540" s="7">
        <f>SUM(F541)</f>
        <v>2147.5</v>
      </c>
      <c r="G540" s="7">
        <f t="shared" ref="G540:H540" si="105">SUM(G541)</f>
        <v>300</v>
      </c>
      <c r="H540" s="7">
        <f t="shared" si="105"/>
        <v>300</v>
      </c>
    </row>
    <row r="541" spans="1:8" ht="31.5">
      <c r="A541" s="34" t="s">
        <v>919</v>
      </c>
      <c r="B541" s="5" t="s">
        <v>920</v>
      </c>
      <c r="C541" s="4"/>
      <c r="D541" s="4"/>
      <c r="E541" s="4"/>
      <c r="F541" s="7">
        <f>SUM(F542)</f>
        <v>2147.5</v>
      </c>
      <c r="G541" s="7">
        <f t="shared" ref="G541:H541" si="106">SUM(G542)</f>
        <v>300</v>
      </c>
      <c r="H541" s="7">
        <f t="shared" si="106"/>
        <v>300</v>
      </c>
    </row>
    <row r="542" spans="1:8" ht="31.5">
      <c r="A542" s="34" t="s">
        <v>46</v>
      </c>
      <c r="B542" s="5" t="s">
        <v>920</v>
      </c>
      <c r="C542" s="4" t="s">
        <v>85</v>
      </c>
      <c r="D542" s="4" t="s">
        <v>161</v>
      </c>
      <c r="E542" s="4" t="s">
        <v>48</v>
      </c>
      <c r="F542" s="7">
        <f>SUM(Ведомственная!G429)</f>
        <v>2147.5</v>
      </c>
      <c r="G542" s="7">
        <f>SUM(Ведомственная!H429)</f>
        <v>300</v>
      </c>
      <c r="H542" s="7">
        <f>SUM(Ведомственная!I429)</f>
        <v>300</v>
      </c>
    </row>
    <row r="543" spans="1:8">
      <c r="A543" s="68" t="s">
        <v>593</v>
      </c>
      <c r="B543" s="70" t="s">
        <v>594</v>
      </c>
      <c r="C543" s="5"/>
      <c r="D543" s="4"/>
      <c r="E543" s="4"/>
      <c r="F543" s="26">
        <f t="shared" ref="F543:H544" si="107">SUM(F544)</f>
        <v>41792.5</v>
      </c>
      <c r="G543" s="26">
        <f t="shared" si="107"/>
        <v>35000</v>
      </c>
      <c r="H543" s="26">
        <f t="shared" si="107"/>
        <v>38332.1</v>
      </c>
    </row>
    <row r="544" spans="1:8">
      <c r="A544" s="34" t="s">
        <v>29</v>
      </c>
      <c r="B544" s="5" t="s">
        <v>595</v>
      </c>
      <c r="C544" s="5"/>
      <c r="D544" s="4"/>
      <c r="E544" s="4"/>
      <c r="F544" s="7">
        <f t="shared" si="107"/>
        <v>41792.5</v>
      </c>
      <c r="G544" s="7">
        <f t="shared" si="107"/>
        <v>35000</v>
      </c>
      <c r="H544" s="7">
        <f t="shared" si="107"/>
        <v>38332.1</v>
      </c>
    </row>
    <row r="545" spans="1:8" ht="31.5">
      <c r="A545" s="34" t="s">
        <v>46</v>
      </c>
      <c r="B545" s="5" t="s">
        <v>595</v>
      </c>
      <c r="C545" s="5" t="s">
        <v>85</v>
      </c>
      <c r="D545" s="4" t="s">
        <v>161</v>
      </c>
      <c r="E545" s="4" t="s">
        <v>48</v>
      </c>
      <c r="F545" s="7">
        <f>SUM(Ведомственная!G432)</f>
        <v>41792.5</v>
      </c>
      <c r="G545" s="7">
        <f>SUM(Ведомственная!H432)</f>
        <v>35000</v>
      </c>
      <c r="H545" s="7">
        <f>SUM(Ведомственная!I432)</f>
        <v>38332.1</v>
      </c>
    </row>
    <row r="546" spans="1:8" ht="47.25">
      <c r="A546" s="68" t="s">
        <v>587</v>
      </c>
      <c r="B546" s="70" t="s">
        <v>583</v>
      </c>
      <c r="C546" s="4"/>
      <c r="D546" s="4"/>
      <c r="E546" s="4"/>
      <c r="F546" s="26">
        <f>SUM(F547)+F549</f>
        <v>3351.6</v>
      </c>
      <c r="G546" s="26">
        <f t="shared" ref="G546:H546" si="108">SUM(G547)+G549</f>
        <v>3435.4</v>
      </c>
      <c r="H546" s="26">
        <f t="shared" si="108"/>
        <v>3458.7</v>
      </c>
    </row>
    <row r="547" spans="1:8">
      <c r="A547" s="80" t="s">
        <v>29</v>
      </c>
      <c r="B547" s="5" t="s">
        <v>584</v>
      </c>
      <c r="C547" s="4"/>
      <c r="D547" s="4"/>
      <c r="E547" s="4"/>
      <c r="F547" s="7">
        <f t="shared" ref="F547:H547" si="109">SUM(F548)</f>
        <v>3351.6</v>
      </c>
      <c r="G547" s="7">
        <f t="shared" si="109"/>
        <v>3435.4</v>
      </c>
      <c r="H547" s="7">
        <f t="shared" si="109"/>
        <v>3458.7</v>
      </c>
    </row>
    <row r="548" spans="1:8" ht="31.5">
      <c r="A548" s="80" t="s">
        <v>46</v>
      </c>
      <c r="B548" s="5" t="s">
        <v>584</v>
      </c>
      <c r="C548" s="4" t="s">
        <v>85</v>
      </c>
      <c r="D548" s="4" t="s">
        <v>161</v>
      </c>
      <c r="E548" s="4" t="s">
        <v>48</v>
      </c>
      <c r="F548" s="7">
        <f>SUM(Ведомственная!G341)</f>
        <v>3351.6</v>
      </c>
      <c r="G548" s="7">
        <f>SUM(Ведомственная!H341)</f>
        <v>3435.4</v>
      </c>
      <c r="H548" s="7">
        <f>SUM(Ведомственная!I341)</f>
        <v>3458.7</v>
      </c>
    </row>
    <row r="549" spans="1:8" ht="47.25" hidden="1">
      <c r="A549" s="34" t="s">
        <v>775</v>
      </c>
      <c r="B549" s="5" t="s">
        <v>776</v>
      </c>
      <c r="C549" s="5"/>
      <c r="D549" s="4"/>
      <c r="E549" s="4"/>
      <c r="F549" s="7">
        <f>SUM(F550)</f>
        <v>0</v>
      </c>
      <c r="G549" s="7">
        <f t="shared" ref="G549" si="110">SUM(G550)</f>
        <v>0</v>
      </c>
      <c r="H549" s="7">
        <f t="shared" ref="H549" si="111">SUM(H550)</f>
        <v>0</v>
      </c>
    </row>
    <row r="550" spans="1:8" ht="31.5" hidden="1">
      <c r="A550" s="34" t="s">
        <v>46</v>
      </c>
      <c r="B550" s="5" t="s">
        <v>776</v>
      </c>
      <c r="C550" s="5" t="s">
        <v>85</v>
      </c>
      <c r="D550" s="4"/>
      <c r="E550" s="4"/>
      <c r="F550" s="7">
        <f>SUM(Ведомственная!G343)</f>
        <v>0</v>
      </c>
      <c r="G550" s="7">
        <f>SUM(Ведомственная!H343)</f>
        <v>0</v>
      </c>
      <c r="H550" s="7">
        <f>SUM(Ведомственная!I343)</f>
        <v>0</v>
      </c>
    </row>
    <row r="551" spans="1:8" ht="47.25">
      <c r="A551" s="68" t="s">
        <v>588</v>
      </c>
      <c r="B551" s="70" t="s">
        <v>585</v>
      </c>
      <c r="C551" s="4"/>
      <c r="D551" s="4"/>
      <c r="E551" s="4"/>
      <c r="F551" s="26">
        <f t="shared" ref="F551:H552" si="112">SUM(F552)</f>
        <v>3539.7</v>
      </c>
      <c r="G551" s="26">
        <f t="shared" si="112"/>
        <v>3539.7</v>
      </c>
      <c r="H551" s="26">
        <f t="shared" si="112"/>
        <v>3539.7</v>
      </c>
    </row>
    <row r="552" spans="1:8">
      <c r="A552" s="80" t="s">
        <v>29</v>
      </c>
      <c r="B552" s="5" t="s">
        <v>586</v>
      </c>
      <c r="C552" s="4"/>
      <c r="D552" s="4"/>
      <c r="E552" s="4"/>
      <c r="F552" s="7">
        <f t="shared" si="112"/>
        <v>3539.7</v>
      </c>
      <c r="G552" s="7">
        <f t="shared" si="112"/>
        <v>3539.7</v>
      </c>
      <c r="H552" s="7">
        <f t="shared" si="112"/>
        <v>3539.7</v>
      </c>
    </row>
    <row r="553" spans="1:8" ht="31.5">
      <c r="A553" s="80" t="s">
        <v>46</v>
      </c>
      <c r="B553" s="5" t="s">
        <v>586</v>
      </c>
      <c r="C553" s="4" t="s">
        <v>85</v>
      </c>
      <c r="D553" s="4"/>
      <c r="E553" s="4"/>
      <c r="F553" s="7">
        <f>SUM(Ведомственная!G346)</f>
        <v>3539.7</v>
      </c>
      <c r="G553" s="7">
        <f>SUM(Ведомственная!H346)</f>
        <v>3539.7</v>
      </c>
      <c r="H553" s="7">
        <f>SUM(Ведомственная!I346)</f>
        <v>3539.7</v>
      </c>
    </row>
    <row r="554" spans="1:8" s="27" customFormat="1" ht="47.25">
      <c r="A554" s="67" t="s">
        <v>571</v>
      </c>
      <c r="B554" s="24" t="s">
        <v>429</v>
      </c>
      <c r="C554" s="24"/>
      <c r="D554" s="24"/>
      <c r="E554" s="24"/>
      <c r="F554" s="26">
        <f>SUM(F555+F557+F562)</f>
        <v>865266.3</v>
      </c>
      <c r="G554" s="26">
        <f t="shared" ref="G554:H554" si="113">SUM(G555+G557+G562)</f>
        <v>4823.7</v>
      </c>
      <c r="H554" s="26">
        <f t="shared" si="113"/>
        <v>0</v>
      </c>
    </row>
    <row r="555" spans="1:8" s="27" customFormat="1">
      <c r="A555" s="2" t="s">
        <v>724</v>
      </c>
      <c r="B555" s="31" t="s">
        <v>722</v>
      </c>
      <c r="C555" s="81"/>
      <c r="D555" s="24"/>
      <c r="E555" s="24"/>
      <c r="F555" s="7">
        <f>SUM(F556)</f>
        <v>859010</v>
      </c>
      <c r="G555" s="7">
        <f t="shared" ref="G555:H555" si="114">SUM(G556)</f>
        <v>0</v>
      </c>
      <c r="H555" s="7">
        <f t="shared" si="114"/>
        <v>0</v>
      </c>
    </row>
    <row r="556" spans="1:8" s="27" customFormat="1" ht="31.5">
      <c r="A556" s="2" t="s">
        <v>257</v>
      </c>
      <c r="B556" s="31" t="s">
        <v>722</v>
      </c>
      <c r="C556" s="81" t="s">
        <v>236</v>
      </c>
      <c r="D556" s="4" t="s">
        <v>107</v>
      </c>
      <c r="E556" s="4" t="s">
        <v>38</v>
      </c>
      <c r="F556" s="7">
        <f>SUM(Ведомственная!G481)</f>
        <v>859010</v>
      </c>
      <c r="G556" s="7">
        <f>SUM(Ведомственная!H481)</f>
        <v>0</v>
      </c>
      <c r="H556" s="7">
        <f>SUM(Ведомственная!I481)</f>
        <v>0</v>
      </c>
    </row>
    <row r="557" spans="1:8" s="27" customFormat="1">
      <c r="A557" s="80" t="s">
        <v>29</v>
      </c>
      <c r="B557" s="51" t="s">
        <v>513</v>
      </c>
      <c r="C557" s="4"/>
      <c r="D557" s="4"/>
      <c r="E557" s="4"/>
      <c r="F557" s="7">
        <f>SUM(F560)+F558</f>
        <v>0</v>
      </c>
      <c r="G557" s="7">
        <f t="shared" ref="G557:H557" si="115">SUM(G560)+G558</f>
        <v>0</v>
      </c>
      <c r="H557" s="7">
        <f t="shared" si="115"/>
        <v>0</v>
      </c>
    </row>
    <row r="558" spans="1:8" s="27" customFormat="1" ht="31.5" hidden="1">
      <c r="A558" s="80" t="s">
        <v>46</v>
      </c>
      <c r="B558" s="51" t="s">
        <v>752</v>
      </c>
      <c r="C558" s="4"/>
      <c r="D558" s="4"/>
      <c r="E558" s="4"/>
      <c r="F558" s="7">
        <f>SUM(F559)</f>
        <v>0</v>
      </c>
      <c r="G558" s="7">
        <f t="shared" ref="G558:H558" si="116">SUM(G559)</f>
        <v>0</v>
      </c>
      <c r="H558" s="7">
        <f t="shared" si="116"/>
        <v>0</v>
      </c>
    </row>
    <row r="559" spans="1:8" s="27" customFormat="1" ht="31.5" hidden="1">
      <c r="A559" s="32" t="s">
        <v>649</v>
      </c>
      <c r="B559" s="51" t="s">
        <v>648</v>
      </c>
      <c r="C559" s="4" t="s">
        <v>85</v>
      </c>
      <c r="D559" s="4" t="s">
        <v>107</v>
      </c>
      <c r="E559" s="4" t="s">
        <v>38</v>
      </c>
      <c r="F559" s="7">
        <f>SUM(Ведомственная!G988)</f>
        <v>0</v>
      </c>
      <c r="G559" s="7">
        <f>SUM(Ведомственная!H988)</f>
        <v>0</v>
      </c>
      <c r="H559" s="7">
        <f>SUM(Ведомственная!I988)</f>
        <v>0</v>
      </c>
    </row>
    <row r="560" spans="1:8" s="27" customFormat="1">
      <c r="A560" s="32" t="s">
        <v>319</v>
      </c>
      <c r="B560" s="51" t="s">
        <v>752</v>
      </c>
      <c r="C560" s="4"/>
      <c r="D560" s="4"/>
      <c r="E560" s="4"/>
      <c r="F560" s="7">
        <f t="shared" ref="F560:H560" si="117">SUM(F561)</f>
        <v>0</v>
      </c>
      <c r="G560" s="7">
        <f t="shared" si="117"/>
        <v>0</v>
      </c>
      <c r="H560" s="7">
        <f t="shared" si="117"/>
        <v>0</v>
      </c>
    </row>
    <row r="561" spans="1:8" s="27" customFormat="1" ht="31.5">
      <c r="A561" s="80" t="s">
        <v>46</v>
      </c>
      <c r="B561" s="51" t="s">
        <v>752</v>
      </c>
      <c r="C561" s="4" t="s">
        <v>85</v>
      </c>
      <c r="D561" s="4" t="s">
        <v>107</v>
      </c>
      <c r="E561" s="4" t="s">
        <v>38</v>
      </c>
      <c r="F561" s="7">
        <f>SUM(Ведомственная!G990)</f>
        <v>0</v>
      </c>
      <c r="G561" s="7">
        <f>SUM(Ведомственная!H990)</f>
        <v>0</v>
      </c>
      <c r="H561" s="7">
        <f>SUM(Ведомственная!I990)</f>
        <v>0</v>
      </c>
    </row>
    <row r="562" spans="1:8" s="27" customFormat="1" ht="31.5">
      <c r="A562" s="2" t="s">
        <v>256</v>
      </c>
      <c r="B562" s="31" t="s">
        <v>608</v>
      </c>
      <c r="C562" s="4"/>
      <c r="D562" s="4"/>
      <c r="E562" s="4"/>
      <c r="F562" s="7">
        <f>SUM(F563)</f>
        <v>6256.3</v>
      </c>
      <c r="G562" s="7">
        <f>SUM(G563)</f>
        <v>4823.7</v>
      </c>
      <c r="H562" s="7">
        <f>SUM(H563)</f>
        <v>0</v>
      </c>
    </row>
    <row r="563" spans="1:8" s="27" customFormat="1" ht="31.5">
      <c r="A563" s="2" t="s">
        <v>257</v>
      </c>
      <c r="B563" s="31" t="s">
        <v>608</v>
      </c>
      <c r="C563" s="4" t="s">
        <v>236</v>
      </c>
      <c r="D563" s="4" t="s">
        <v>107</v>
      </c>
      <c r="E563" s="4" t="s">
        <v>164</v>
      </c>
      <c r="F563" s="7">
        <f>SUM(Ведомственная!G513)</f>
        <v>6256.3</v>
      </c>
      <c r="G563" s="7">
        <f>SUM(Ведомственная!H513)</f>
        <v>4823.7</v>
      </c>
      <c r="H563" s="7">
        <f>SUM(Ведомственная!I513)</f>
        <v>0</v>
      </c>
    </row>
    <row r="564" spans="1:8" s="27" customFormat="1" ht="31.5">
      <c r="A564" s="23" t="s">
        <v>567</v>
      </c>
      <c r="B564" s="29" t="s">
        <v>306</v>
      </c>
      <c r="C564" s="24"/>
      <c r="D564" s="24"/>
      <c r="E564" s="24"/>
      <c r="F564" s="26">
        <f>SUM(F565+F699+F718+F741)</f>
        <v>3045608.6999999993</v>
      </c>
      <c r="G564" s="26">
        <f>SUM(G565+G699+G718+G741)</f>
        <v>2699153.6999999997</v>
      </c>
      <c r="H564" s="26">
        <f>SUM(H565+H699+H718+H741)</f>
        <v>2718917.3999999994</v>
      </c>
    </row>
    <row r="565" spans="1:8" s="27" customFormat="1" ht="47.25">
      <c r="A565" s="80" t="s">
        <v>723</v>
      </c>
      <c r="B565" s="31" t="s">
        <v>626</v>
      </c>
      <c r="C565" s="24"/>
      <c r="D565" s="24"/>
      <c r="E565" s="24"/>
      <c r="F565" s="7">
        <f>SUM(F566+F640+F658+F688+F608)+F651+F695</f>
        <v>2915006.0999999992</v>
      </c>
      <c r="G565" s="7">
        <f t="shared" ref="G565:H565" si="118">SUM(G566+G640+G658+G688+G608)+G651+G695</f>
        <v>2604070.9</v>
      </c>
      <c r="H565" s="7">
        <f t="shared" si="118"/>
        <v>2624865.3999999994</v>
      </c>
    </row>
    <row r="566" spans="1:8" s="27" customFormat="1">
      <c r="A566" s="80" t="s">
        <v>29</v>
      </c>
      <c r="B566" s="22" t="s">
        <v>627</v>
      </c>
      <c r="C566" s="22"/>
      <c r="D566" s="4"/>
      <c r="E566" s="4"/>
      <c r="F566" s="7">
        <f>SUM(F579+F593+F570+F573+F612+F617+F585+F629+F597+F623+F602+F615+F599+F595+F590+F633+F631+F635)+F605+F620+F567+F626</f>
        <v>255936.2</v>
      </c>
      <c r="G566" s="7">
        <f t="shared" ref="G566:H566" si="119">SUM(G579+G593+G570+G573+G612+G617+G585+G629+G597+G623+G602+G615+G599+G595+G590+G633+G631+G635)+G605+G620+G567+G626</f>
        <v>244601.70000000004</v>
      </c>
      <c r="H566" s="7">
        <f t="shared" si="119"/>
        <v>250145.90000000005</v>
      </c>
    </row>
    <row r="567" spans="1:8" s="27" customFormat="1" ht="110.25">
      <c r="A567" s="78" t="s">
        <v>1024</v>
      </c>
      <c r="B567" s="22" t="s">
        <v>1014</v>
      </c>
      <c r="C567" s="22"/>
      <c r="D567" s="4"/>
      <c r="E567" s="4"/>
      <c r="F567" s="7">
        <f>SUM(F568:F569)</f>
        <v>1844.7</v>
      </c>
      <c r="G567" s="7">
        <f t="shared" ref="G567:H567" si="120">SUM(G568:G569)</f>
        <v>0</v>
      </c>
      <c r="H567" s="7">
        <f t="shared" si="120"/>
        <v>0</v>
      </c>
    </row>
    <row r="568" spans="1:8" s="27" customFormat="1" ht="31.5">
      <c r="A568" s="151" t="s">
        <v>46</v>
      </c>
      <c r="B568" s="22" t="s">
        <v>1014</v>
      </c>
      <c r="C568" s="22" t="s">
        <v>85</v>
      </c>
      <c r="D568" s="4"/>
      <c r="E568" s="4"/>
      <c r="F568" s="7">
        <f>SUM(Ведомственная!G995)</f>
        <v>1605.5</v>
      </c>
      <c r="G568" s="7">
        <f>SUM(Ведомственная!H995)</f>
        <v>0</v>
      </c>
      <c r="H568" s="7">
        <f>SUM(Ведомственная!I995)</f>
        <v>0</v>
      </c>
    </row>
    <row r="569" spans="1:8" s="27" customFormat="1" ht="31.5">
      <c r="A569" s="151" t="s">
        <v>218</v>
      </c>
      <c r="B569" s="22" t="s">
        <v>1014</v>
      </c>
      <c r="C569" s="22" t="s">
        <v>116</v>
      </c>
      <c r="D569" s="4" t="s">
        <v>107</v>
      </c>
      <c r="E569" s="4" t="s">
        <v>38</v>
      </c>
      <c r="F569" s="7">
        <f>SUM(Ведомственная!G996)</f>
        <v>239.2</v>
      </c>
      <c r="G569" s="7">
        <f>SUM(Ведомственная!H996)</f>
        <v>0</v>
      </c>
      <c r="H569" s="7">
        <f>SUM(Ведомственная!I996)</f>
        <v>0</v>
      </c>
    </row>
    <row r="570" spans="1:8" s="27" customFormat="1" ht="31.5">
      <c r="A570" s="33" t="s">
        <v>908</v>
      </c>
      <c r="B570" s="4" t="s">
        <v>670</v>
      </c>
      <c r="C570" s="81"/>
      <c r="D570" s="9"/>
      <c r="E570" s="4"/>
      <c r="F570" s="9">
        <f>SUM(F571:F572)</f>
        <v>2877.3</v>
      </c>
      <c r="G570" s="9">
        <f>SUM(G571:G572)</f>
        <v>2877.3</v>
      </c>
      <c r="H570" s="9">
        <f>SUM(H571:H572)</f>
        <v>2877.3</v>
      </c>
    </row>
    <row r="571" spans="1:8" s="27" customFormat="1" ht="31.5">
      <c r="A571" s="80" t="s">
        <v>46</v>
      </c>
      <c r="B571" s="22" t="s">
        <v>670</v>
      </c>
      <c r="C571" s="81" t="s">
        <v>85</v>
      </c>
      <c r="D571" s="4" t="s">
        <v>107</v>
      </c>
      <c r="E571" s="4" t="s">
        <v>48</v>
      </c>
      <c r="F571" s="9">
        <f>SUM(Ведомственная!G1129)</f>
        <v>836.1</v>
      </c>
      <c r="G571" s="9">
        <f>SUM(Ведомственная!H1129)</f>
        <v>2877.3</v>
      </c>
      <c r="H571" s="9">
        <f>SUM(Ведомственная!I1129)</f>
        <v>2877.3</v>
      </c>
    </row>
    <row r="572" spans="1:8" s="27" customFormat="1" ht="31.5" hidden="1">
      <c r="A572" s="80" t="s">
        <v>218</v>
      </c>
      <c r="B572" s="22" t="s">
        <v>670</v>
      </c>
      <c r="C572" s="81" t="s">
        <v>116</v>
      </c>
      <c r="D572" s="4" t="s">
        <v>107</v>
      </c>
      <c r="E572" s="4" t="s">
        <v>48</v>
      </c>
      <c r="F572" s="9">
        <f>SUM(Ведомственная!G1130)</f>
        <v>2041.2</v>
      </c>
      <c r="G572" s="9">
        <f>SUM(Ведомственная!H1130)</f>
        <v>0</v>
      </c>
      <c r="H572" s="9">
        <f>SUM(Ведомственная!I1130)</f>
        <v>0</v>
      </c>
    </row>
    <row r="573" spans="1:8" s="27" customFormat="1">
      <c r="A573" s="80" t="s">
        <v>310</v>
      </c>
      <c r="B573" s="31" t="s">
        <v>628</v>
      </c>
      <c r="C573" s="4"/>
      <c r="D573" s="7"/>
      <c r="E573" s="4"/>
      <c r="F573" s="7">
        <f>SUM(F574:F578)</f>
        <v>2871.5</v>
      </c>
      <c r="G573" s="7">
        <f>SUM(G574:G578)</f>
        <v>1896.7</v>
      </c>
      <c r="H573" s="7">
        <f>SUM(H574:H578)</f>
        <v>60</v>
      </c>
    </row>
    <row r="574" spans="1:8" s="27" customFormat="1" ht="31.5">
      <c r="A574" s="111" t="s">
        <v>46</v>
      </c>
      <c r="B574" s="31" t="s">
        <v>628</v>
      </c>
      <c r="C574" s="4" t="s">
        <v>85</v>
      </c>
      <c r="D574" s="4" t="s">
        <v>107</v>
      </c>
      <c r="E574" s="4" t="s">
        <v>28</v>
      </c>
      <c r="F574" s="7">
        <f>SUM(Ведомственная!G929)</f>
        <v>490</v>
      </c>
      <c r="G574" s="7">
        <f>SUM(Ведомственная!H929)</f>
        <v>327.5</v>
      </c>
      <c r="H574" s="7">
        <f>SUM(Ведомственная!I929)</f>
        <v>60</v>
      </c>
    </row>
    <row r="575" spans="1:8" s="27" customFormat="1" hidden="1">
      <c r="A575" s="80" t="s">
        <v>36</v>
      </c>
      <c r="B575" s="31" t="s">
        <v>628</v>
      </c>
      <c r="C575" s="4" t="s">
        <v>93</v>
      </c>
      <c r="D575" s="4" t="s">
        <v>107</v>
      </c>
      <c r="E575" s="4" t="s">
        <v>28</v>
      </c>
      <c r="F575" s="7">
        <f>SUM(Ведомственная!G930)</f>
        <v>0</v>
      </c>
      <c r="G575" s="7">
        <f>SUM(Ведомственная!H930)</f>
        <v>0</v>
      </c>
      <c r="H575" s="7">
        <f>SUM(Ведомственная!I930)</f>
        <v>0</v>
      </c>
    </row>
    <row r="576" spans="1:8" s="27" customFormat="1" ht="31.5">
      <c r="A576" s="111" t="s">
        <v>46</v>
      </c>
      <c r="B576" s="31" t="s">
        <v>628</v>
      </c>
      <c r="C576" s="4" t="s">
        <v>85</v>
      </c>
      <c r="D576" s="4" t="s">
        <v>107</v>
      </c>
      <c r="E576" s="4" t="s">
        <v>164</v>
      </c>
      <c r="F576" s="7">
        <f>SUM(Ведомственная!G1161)</f>
        <v>94</v>
      </c>
      <c r="G576" s="7">
        <f>SUM(Ведомственная!H1161)</f>
        <v>0</v>
      </c>
      <c r="H576" s="7">
        <f>SUM(Ведомственная!I1161)</f>
        <v>0</v>
      </c>
    </row>
    <row r="577" spans="1:8" s="27" customFormat="1">
      <c r="A577" s="111" t="s">
        <v>36</v>
      </c>
      <c r="B577" s="31" t="s">
        <v>628</v>
      </c>
      <c r="C577" s="4" t="s">
        <v>93</v>
      </c>
      <c r="D577" s="4" t="s">
        <v>107</v>
      </c>
      <c r="E577" s="4" t="s">
        <v>164</v>
      </c>
      <c r="F577" s="7">
        <f>SUM(Ведомственная!G1162)</f>
        <v>86</v>
      </c>
      <c r="G577" s="7">
        <f>SUM(Ведомственная!H1162)</f>
        <v>0</v>
      </c>
      <c r="H577" s="7">
        <f>SUM(Ведомственная!I1162)</f>
        <v>0</v>
      </c>
    </row>
    <row r="578" spans="1:8" s="27" customFormat="1" ht="31.5">
      <c r="A578" s="80" t="s">
        <v>46</v>
      </c>
      <c r="B578" s="31" t="s">
        <v>628</v>
      </c>
      <c r="C578" s="4" t="s">
        <v>116</v>
      </c>
      <c r="D578" s="4" t="s">
        <v>107</v>
      </c>
      <c r="E578" s="4" t="s">
        <v>28</v>
      </c>
      <c r="F578" s="7">
        <f>SUM(Ведомственная!G931)</f>
        <v>2201.5</v>
      </c>
      <c r="G578" s="7">
        <f>SUM(Ведомственная!H931)</f>
        <v>1569.2</v>
      </c>
      <c r="H578" s="7">
        <f>SUM(Ведомственная!I931)</f>
        <v>0</v>
      </c>
    </row>
    <row r="579" spans="1:8" s="27" customFormat="1">
      <c r="A579" s="32" t="s">
        <v>319</v>
      </c>
      <c r="B579" s="6" t="s">
        <v>640</v>
      </c>
      <c r="C579" s="81"/>
      <c r="D579" s="4"/>
      <c r="E579" s="4"/>
      <c r="F579" s="9">
        <f>SUM(F580:F584)</f>
        <v>13285.300000000001</v>
      </c>
      <c r="G579" s="9">
        <f t="shared" ref="G579:H579" si="121">SUM(G580:G584)</f>
        <v>11496.7</v>
      </c>
      <c r="H579" s="9">
        <f t="shared" si="121"/>
        <v>16300</v>
      </c>
    </row>
    <row r="580" spans="1:8" s="27" customFormat="1" ht="31.5">
      <c r="A580" s="80" t="s">
        <v>46</v>
      </c>
      <c r="B580" s="6" t="s">
        <v>640</v>
      </c>
      <c r="C580" s="22">
        <v>200</v>
      </c>
      <c r="D580" s="4" t="s">
        <v>107</v>
      </c>
      <c r="E580" s="4" t="s">
        <v>38</v>
      </c>
      <c r="F580" s="7">
        <f>SUM(Ведомственная!G998)</f>
        <v>7594.8</v>
      </c>
      <c r="G580" s="7">
        <f>SUM(Ведомственная!H998)</f>
        <v>4583.6000000000004</v>
      </c>
      <c r="H580" s="7">
        <f>SUM(Ведомственная!I998)</f>
        <v>2980</v>
      </c>
    </row>
    <row r="581" spans="1:8" s="27" customFormat="1" ht="31.5">
      <c r="A581" s="111" t="s">
        <v>46</v>
      </c>
      <c r="B581" s="6" t="s">
        <v>640</v>
      </c>
      <c r="C581" s="22">
        <v>200</v>
      </c>
      <c r="D581" s="4" t="s">
        <v>107</v>
      </c>
      <c r="E581" s="4" t="s">
        <v>164</v>
      </c>
      <c r="F581" s="7">
        <f>SUM(Ведомственная!G1164)</f>
        <v>926.8</v>
      </c>
      <c r="G581" s="7">
        <f>SUM(Ведомственная!H1164)</f>
        <v>0</v>
      </c>
      <c r="H581" s="7">
        <f>SUM(Ведомственная!I1164)</f>
        <v>0</v>
      </c>
    </row>
    <row r="582" spans="1:8" s="27" customFormat="1">
      <c r="A582" s="80" t="s">
        <v>36</v>
      </c>
      <c r="B582" s="6" t="s">
        <v>640</v>
      </c>
      <c r="C582" s="22">
        <v>300</v>
      </c>
      <c r="D582" s="4" t="s">
        <v>107</v>
      </c>
      <c r="E582" s="4" t="s">
        <v>38</v>
      </c>
      <c r="F582" s="7">
        <f>SUM(Ведомственная!G999)</f>
        <v>37.5</v>
      </c>
      <c r="G582" s="7">
        <f>SUM(Ведомственная!H999)</f>
        <v>220</v>
      </c>
      <c r="H582" s="7">
        <f>SUM(Ведомственная!I999)</f>
        <v>220</v>
      </c>
    </row>
    <row r="583" spans="1:8" s="27" customFormat="1">
      <c r="A583" s="111" t="s">
        <v>36</v>
      </c>
      <c r="B583" s="6" t="s">
        <v>640</v>
      </c>
      <c r="C583" s="22">
        <v>300</v>
      </c>
      <c r="D583" s="4" t="s">
        <v>107</v>
      </c>
      <c r="E583" s="4" t="s">
        <v>164</v>
      </c>
      <c r="F583" s="7">
        <f>SUM(Ведомственная!G1165)</f>
        <v>240.2</v>
      </c>
      <c r="G583" s="7">
        <f>SUM(Ведомственная!H1165)</f>
        <v>0</v>
      </c>
      <c r="H583" s="7">
        <f>SUM(Ведомственная!I1165)</f>
        <v>0</v>
      </c>
    </row>
    <row r="584" spans="1:8" s="27" customFormat="1" ht="31.5">
      <c r="A584" s="80" t="s">
        <v>66</v>
      </c>
      <c r="B584" s="6" t="s">
        <v>640</v>
      </c>
      <c r="C584" s="22">
        <v>600</v>
      </c>
      <c r="D584" s="4" t="s">
        <v>107</v>
      </c>
      <c r="E584" s="4" t="s">
        <v>38</v>
      </c>
      <c r="F584" s="7">
        <f>SUM(Ведомственная!G1000)</f>
        <v>4486</v>
      </c>
      <c r="G584" s="7">
        <f>SUM(Ведомственная!H1000)</f>
        <v>6693.1</v>
      </c>
      <c r="H584" s="7">
        <f>SUM(Ведомственная!I1000)</f>
        <v>13100</v>
      </c>
    </row>
    <row r="585" spans="1:8" s="27" customFormat="1" ht="47.25">
      <c r="A585" s="80" t="s">
        <v>650</v>
      </c>
      <c r="B585" s="22" t="s">
        <v>651</v>
      </c>
      <c r="C585" s="4"/>
      <c r="D585" s="4"/>
      <c r="E585" s="4"/>
      <c r="F585" s="7">
        <f>SUM(F586:F589)</f>
        <v>6423.2</v>
      </c>
      <c r="G585" s="7">
        <f t="shared" ref="G585:H585" si="122">SUM(G586:G589)</f>
        <v>9353.6</v>
      </c>
      <c r="H585" s="7">
        <f t="shared" si="122"/>
        <v>9353.6</v>
      </c>
    </row>
    <row r="586" spans="1:8" s="27" customFormat="1" ht="31.5">
      <c r="A586" s="80" t="s">
        <v>46</v>
      </c>
      <c r="B586" s="22" t="s">
        <v>651</v>
      </c>
      <c r="C586" s="4" t="s">
        <v>85</v>
      </c>
      <c r="D586" s="4" t="s">
        <v>107</v>
      </c>
      <c r="E586" s="4" t="s">
        <v>38</v>
      </c>
      <c r="F586" s="7">
        <f>SUM(Ведомственная!G1002)</f>
        <v>2329.6999999999998</v>
      </c>
      <c r="G586" s="7">
        <f>SUM(Ведомственная!H1002)</f>
        <v>3588.1</v>
      </c>
      <c r="H586" s="7">
        <f>SUM(Ведомственная!I1002)</f>
        <v>3588.1</v>
      </c>
    </row>
    <row r="587" spans="1:8" s="27" customFormat="1">
      <c r="A587" s="80" t="s">
        <v>36</v>
      </c>
      <c r="B587" s="22" t="s">
        <v>651</v>
      </c>
      <c r="C587" s="4" t="s">
        <v>93</v>
      </c>
      <c r="D587" s="4" t="s">
        <v>25</v>
      </c>
      <c r="E587" s="4" t="s">
        <v>11</v>
      </c>
      <c r="F587" s="7">
        <f>SUM(Ведомственная!G1224)</f>
        <v>282.7</v>
      </c>
      <c r="G587" s="7">
        <f>SUM(Ведомственная!H1224)</f>
        <v>504.1</v>
      </c>
      <c r="H587" s="7">
        <f>SUM(Ведомственная!I1224)</f>
        <v>504.1</v>
      </c>
    </row>
    <row r="588" spans="1:8" s="27" customFormat="1" ht="31.5">
      <c r="A588" s="80" t="s">
        <v>218</v>
      </c>
      <c r="B588" s="22" t="s">
        <v>651</v>
      </c>
      <c r="C588" s="4" t="s">
        <v>116</v>
      </c>
      <c r="D588" s="4" t="s">
        <v>107</v>
      </c>
      <c r="E588" s="4" t="s">
        <v>38</v>
      </c>
      <c r="F588" s="7">
        <f>SUM(Ведомственная!G1003)</f>
        <v>3570.5</v>
      </c>
      <c r="G588" s="7">
        <f>SUM(Ведомственная!H1003)</f>
        <v>4891.3</v>
      </c>
      <c r="H588" s="7">
        <f>SUM(Ведомственная!I1003)</f>
        <v>4891.3</v>
      </c>
    </row>
    <row r="589" spans="1:8" s="27" customFormat="1" ht="31.5">
      <c r="A589" s="80" t="s">
        <v>218</v>
      </c>
      <c r="B589" s="22" t="s">
        <v>651</v>
      </c>
      <c r="C589" s="4" t="s">
        <v>116</v>
      </c>
      <c r="D589" s="4" t="s">
        <v>25</v>
      </c>
      <c r="E589" s="4" t="s">
        <v>11</v>
      </c>
      <c r="F589" s="7">
        <f>SUM(Ведомственная!G1225)</f>
        <v>240.3</v>
      </c>
      <c r="G589" s="7">
        <f>SUM(Ведомственная!H1225)</f>
        <v>370.1</v>
      </c>
      <c r="H589" s="7">
        <f>SUM(Ведомственная!I1225)</f>
        <v>370.1</v>
      </c>
    </row>
    <row r="590" spans="1:8" s="27" customFormat="1">
      <c r="A590" s="80" t="s">
        <v>829</v>
      </c>
      <c r="B590" s="22" t="s">
        <v>828</v>
      </c>
      <c r="C590" s="4"/>
      <c r="D590" s="4"/>
      <c r="E590" s="4"/>
      <c r="F590" s="7">
        <f>SUM(F591:F592)</f>
        <v>1259.5</v>
      </c>
      <c r="G590" s="7">
        <f t="shared" ref="G590:H590" si="123">SUM(G591:G592)</f>
        <v>1539.6999999999998</v>
      </c>
      <c r="H590" s="7">
        <f t="shared" si="123"/>
        <v>1539.6999999999998</v>
      </c>
    </row>
    <row r="591" spans="1:8" s="27" customFormat="1" ht="31.5">
      <c r="A591" s="80" t="s">
        <v>46</v>
      </c>
      <c r="B591" s="22" t="s">
        <v>828</v>
      </c>
      <c r="C591" s="4" t="s">
        <v>85</v>
      </c>
      <c r="D591" s="4" t="s">
        <v>107</v>
      </c>
      <c r="E591" s="4" t="s">
        <v>38</v>
      </c>
      <c r="F591" s="7">
        <f>SUM(Ведомственная!G1005)</f>
        <v>792.8</v>
      </c>
      <c r="G591" s="7">
        <f>SUM(Ведомственная!H1005)</f>
        <v>960.3</v>
      </c>
      <c r="H591" s="7">
        <f>SUM(Ведомственная!I1005)</f>
        <v>960.3</v>
      </c>
    </row>
    <row r="592" spans="1:8" s="27" customFormat="1" ht="31.5">
      <c r="A592" s="80" t="s">
        <v>218</v>
      </c>
      <c r="B592" s="22" t="s">
        <v>828</v>
      </c>
      <c r="C592" s="4" t="s">
        <v>116</v>
      </c>
      <c r="D592" s="4" t="s">
        <v>107</v>
      </c>
      <c r="E592" s="4" t="s">
        <v>38</v>
      </c>
      <c r="F592" s="7">
        <f>SUM(Ведомственная!G1006)</f>
        <v>466.7</v>
      </c>
      <c r="G592" s="7">
        <f>SUM(Ведомственная!H1006)</f>
        <v>579.4</v>
      </c>
      <c r="H592" s="7">
        <f>SUM(Ведомственная!I1006)</f>
        <v>579.4</v>
      </c>
    </row>
    <row r="593" spans="1:8" s="27" customFormat="1">
      <c r="A593" s="80" t="s">
        <v>320</v>
      </c>
      <c r="B593" s="49" t="s">
        <v>641</v>
      </c>
      <c r="C593" s="4"/>
      <c r="D593" s="7"/>
      <c r="E593" s="4"/>
      <c r="F593" s="7">
        <f>F594</f>
        <v>2949.4</v>
      </c>
      <c r="G593" s="7">
        <f>G594</f>
        <v>3085.8</v>
      </c>
      <c r="H593" s="7">
        <f>H594</f>
        <v>3000</v>
      </c>
    </row>
    <row r="594" spans="1:8" s="27" customFormat="1" ht="31.5">
      <c r="A594" s="80" t="s">
        <v>218</v>
      </c>
      <c r="B594" s="49" t="s">
        <v>641</v>
      </c>
      <c r="C594" s="4" t="s">
        <v>116</v>
      </c>
      <c r="D594" s="4" t="s">
        <v>107</v>
      </c>
      <c r="E594" s="4" t="s">
        <v>48</v>
      </c>
      <c r="F594" s="7">
        <f>SUM(Ведомственная!G1092)</f>
        <v>2949.4</v>
      </c>
      <c r="G594" s="7">
        <f>SUM(Ведомственная!H1092)</f>
        <v>3085.8</v>
      </c>
      <c r="H594" s="7">
        <f>SUM(Ведомственная!I1092)</f>
        <v>3000</v>
      </c>
    </row>
    <row r="595" spans="1:8" s="27" customFormat="1" ht="31.5">
      <c r="A595" s="80" t="s">
        <v>533</v>
      </c>
      <c r="B595" s="49" t="s">
        <v>759</v>
      </c>
      <c r="C595" s="4"/>
      <c r="D595" s="4"/>
      <c r="E595" s="4"/>
      <c r="F595" s="7">
        <f>SUM(F596)</f>
        <v>896.2</v>
      </c>
      <c r="G595" s="7">
        <f t="shared" ref="G595:H595" si="124">SUM(G596)</f>
        <v>46.5</v>
      </c>
      <c r="H595" s="7">
        <f t="shared" si="124"/>
        <v>0</v>
      </c>
    </row>
    <row r="596" spans="1:8" s="27" customFormat="1" ht="31.5">
      <c r="A596" s="80" t="s">
        <v>46</v>
      </c>
      <c r="B596" s="49" t="s">
        <v>759</v>
      </c>
      <c r="C596" s="4" t="s">
        <v>85</v>
      </c>
      <c r="D596" s="4" t="s">
        <v>107</v>
      </c>
      <c r="E596" s="4" t="s">
        <v>38</v>
      </c>
      <c r="F596" s="7">
        <f>SUM(Ведомственная!G1008)</f>
        <v>896.2</v>
      </c>
      <c r="G596" s="7">
        <f>SUM(Ведомственная!H1008)</f>
        <v>46.5</v>
      </c>
      <c r="H596" s="7">
        <f>SUM(Ведомственная!I1008)</f>
        <v>0</v>
      </c>
    </row>
    <row r="597" spans="1:8" s="27" customFormat="1" ht="31.5">
      <c r="A597" s="32" t="s">
        <v>515</v>
      </c>
      <c r="B597" s="55" t="s">
        <v>794</v>
      </c>
      <c r="C597" s="22"/>
      <c r="D597" s="4"/>
      <c r="E597" s="4"/>
      <c r="F597" s="7">
        <f>SUM(F598)</f>
        <v>1.7</v>
      </c>
      <c r="G597" s="7">
        <f t="shared" ref="G597:H597" si="125">SUM(G598)</f>
        <v>2</v>
      </c>
      <c r="H597" s="7">
        <f t="shared" si="125"/>
        <v>0</v>
      </c>
    </row>
    <row r="598" spans="1:8" s="27" customFormat="1" ht="31.5">
      <c r="A598" s="80" t="s">
        <v>46</v>
      </c>
      <c r="B598" s="55" t="s">
        <v>794</v>
      </c>
      <c r="C598" s="22">
        <v>200</v>
      </c>
      <c r="D598" s="4" t="s">
        <v>107</v>
      </c>
      <c r="E598" s="4" t="s">
        <v>164</v>
      </c>
      <c r="F598" s="7">
        <f>SUM(Ведомственная!G1167)</f>
        <v>1.7</v>
      </c>
      <c r="G598" s="7">
        <f>SUM(Ведомственная!H1167)</f>
        <v>2</v>
      </c>
      <c r="H598" s="7">
        <f>SUM(Ведомственная!I1167)</f>
        <v>0</v>
      </c>
    </row>
    <row r="599" spans="1:8" s="27" customFormat="1" ht="94.5">
      <c r="A599" s="80" t="s">
        <v>756</v>
      </c>
      <c r="B599" s="49" t="s">
        <v>755</v>
      </c>
      <c r="C599" s="4"/>
      <c r="D599" s="4"/>
      <c r="E599" s="4"/>
      <c r="F599" s="7">
        <f>SUM(F600:F601)</f>
        <v>80644.600000000006</v>
      </c>
      <c r="G599" s="7">
        <f t="shared" ref="G599:H599" si="126">SUM(G600:G601)</f>
        <v>79806.100000000006</v>
      </c>
      <c r="H599" s="7">
        <f t="shared" si="126"/>
        <v>79806.100000000006</v>
      </c>
    </row>
    <row r="600" spans="1:8" s="27" customFormat="1" ht="63">
      <c r="A600" s="80" t="s">
        <v>45</v>
      </c>
      <c r="B600" s="49" t="s">
        <v>755</v>
      </c>
      <c r="C600" s="4" t="s">
        <v>83</v>
      </c>
      <c r="D600" s="4" t="s">
        <v>107</v>
      </c>
      <c r="E600" s="4" t="s">
        <v>38</v>
      </c>
      <c r="F600" s="7">
        <f>SUM(Ведомственная!G1010)</f>
        <v>29901</v>
      </c>
      <c r="G600" s="7">
        <f>SUM(Ведомственная!H1010)</f>
        <v>30677.1</v>
      </c>
      <c r="H600" s="7">
        <f>SUM(Ведомственная!I1010)</f>
        <v>30877.3</v>
      </c>
    </row>
    <row r="601" spans="1:8" s="27" customFormat="1" ht="31.5">
      <c r="A601" s="80" t="s">
        <v>218</v>
      </c>
      <c r="B601" s="49" t="s">
        <v>755</v>
      </c>
      <c r="C601" s="4" t="s">
        <v>116</v>
      </c>
      <c r="D601" s="4" t="s">
        <v>107</v>
      </c>
      <c r="E601" s="4" t="s">
        <v>38</v>
      </c>
      <c r="F601" s="7">
        <f>SUM(Ведомственная!G1011)</f>
        <v>50743.6</v>
      </c>
      <c r="G601" s="7">
        <f>SUM(Ведомственная!H1011)</f>
        <v>49129</v>
      </c>
      <c r="H601" s="7">
        <f>SUM(Ведомственная!I1011)</f>
        <v>48928.800000000003</v>
      </c>
    </row>
    <row r="602" spans="1:8" s="27" customFormat="1" ht="47.25">
      <c r="A602" s="78" t="s">
        <v>866</v>
      </c>
      <c r="B602" s="22" t="s">
        <v>791</v>
      </c>
      <c r="C602" s="4"/>
      <c r="D602" s="4"/>
      <c r="E602" s="4"/>
      <c r="F602" s="7">
        <f>SUM(F603:F604)</f>
        <v>104297.79999999999</v>
      </c>
      <c r="G602" s="7">
        <f t="shared" ref="G602:H602" si="127">SUM(G603:G604)</f>
        <v>98794.700000000012</v>
      </c>
      <c r="H602" s="7">
        <f t="shared" si="127"/>
        <v>101566.6</v>
      </c>
    </row>
    <row r="603" spans="1:8" s="27" customFormat="1" ht="31.5">
      <c r="A603" s="80" t="s">
        <v>46</v>
      </c>
      <c r="B603" s="22" t="s">
        <v>791</v>
      </c>
      <c r="C603" s="4" t="s">
        <v>85</v>
      </c>
      <c r="D603" s="4" t="s">
        <v>107</v>
      </c>
      <c r="E603" s="4" t="s">
        <v>38</v>
      </c>
      <c r="F603" s="7">
        <f>SUM(Ведомственная!G1013)</f>
        <v>33227.4</v>
      </c>
      <c r="G603" s="7">
        <f>SUM(Ведомственная!H1013)</f>
        <v>32648</v>
      </c>
      <c r="H603" s="7">
        <f>SUM(Ведомственная!I1013)</f>
        <v>33564.1</v>
      </c>
    </row>
    <row r="604" spans="1:8" s="27" customFormat="1" ht="31.5">
      <c r="A604" s="80" t="s">
        <v>218</v>
      </c>
      <c r="B604" s="22" t="s">
        <v>791</v>
      </c>
      <c r="C604" s="4" t="s">
        <v>116</v>
      </c>
      <c r="D604" s="4" t="s">
        <v>107</v>
      </c>
      <c r="E604" s="4" t="s">
        <v>38</v>
      </c>
      <c r="F604" s="7">
        <f>SUM(Ведомственная!G1014)</f>
        <v>71070.399999999994</v>
      </c>
      <c r="G604" s="7">
        <f>SUM(Ведомственная!H1014)</f>
        <v>66146.700000000012</v>
      </c>
      <c r="H604" s="7">
        <f>SUM(Ведомственная!I1014)</f>
        <v>68002.5</v>
      </c>
    </row>
    <row r="605" spans="1:8" s="27" customFormat="1" ht="31.5">
      <c r="A605" s="136" t="s">
        <v>1006</v>
      </c>
      <c r="B605" s="22" t="s">
        <v>1007</v>
      </c>
      <c r="C605" s="4"/>
      <c r="D605" s="4"/>
      <c r="E605" s="4"/>
      <c r="F605" s="7">
        <f>SUM(F606:F607)</f>
        <v>0</v>
      </c>
      <c r="G605" s="7">
        <f t="shared" ref="G605:H605" si="128">SUM(G606:G607)</f>
        <v>10</v>
      </c>
      <c r="H605" s="7">
        <f t="shared" si="128"/>
        <v>0</v>
      </c>
    </row>
    <row r="606" spans="1:8" s="27" customFormat="1" ht="31.5">
      <c r="A606" s="136" t="s">
        <v>46</v>
      </c>
      <c r="B606" s="22" t="s">
        <v>1007</v>
      </c>
      <c r="C606" s="4" t="s">
        <v>85</v>
      </c>
      <c r="D606" s="4" t="s">
        <v>107</v>
      </c>
      <c r="E606" s="4" t="s">
        <v>38</v>
      </c>
      <c r="F606" s="7">
        <f>SUM(Ведомственная!G1016)</f>
        <v>0</v>
      </c>
      <c r="G606" s="7">
        <f>SUM(Ведомственная!H1016)</f>
        <v>6.5</v>
      </c>
      <c r="H606" s="7">
        <f>SUM(Ведомственная!I1016)</f>
        <v>0</v>
      </c>
    </row>
    <row r="607" spans="1:8" s="27" customFormat="1" ht="31.5">
      <c r="A607" s="136" t="s">
        <v>218</v>
      </c>
      <c r="B607" s="22" t="s">
        <v>1007</v>
      </c>
      <c r="C607" s="4" t="s">
        <v>116</v>
      </c>
      <c r="D607" s="4" t="s">
        <v>107</v>
      </c>
      <c r="E607" s="4" t="s">
        <v>38</v>
      </c>
      <c r="F607" s="7">
        <f>SUM(Ведомственная!G1017)</f>
        <v>0</v>
      </c>
      <c r="G607" s="7">
        <f>SUM(Ведомственная!H1017)</f>
        <v>3.5</v>
      </c>
      <c r="H607" s="7">
        <f>SUM(Ведомственная!I1017)</f>
        <v>0</v>
      </c>
    </row>
    <row r="608" spans="1:8" s="27" customFormat="1">
      <c r="A608" s="80" t="s">
        <v>417</v>
      </c>
      <c r="B608" s="4" t="s">
        <v>671</v>
      </c>
      <c r="C608" s="4"/>
      <c r="D608" s="4"/>
      <c r="E608" s="4"/>
      <c r="F608" s="7">
        <f>SUM(F609:F611)</f>
        <v>24292.800000000003</v>
      </c>
      <c r="G608" s="7">
        <f t="shared" ref="G608:H608" si="129">SUM(G609:G611)</f>
        <v>24314.799999999999</v>
      </c>
      <c r="H608" s="7">
        <f t="shared" si="129"/>
        <v>24314.799999999999</v>
      </c>
    </row>
    <row r="609" spans="1:8" s="27" customFormat="1" ht="31.5">
      <c r="A609" s="80" t="s">
        <v>46</v>
      </c>
      <c r="B609" s="4" t="s">
        <v>671</v>
      </c>
      <c r="C609" s="81" t="s">
        <v>85</v>
      </c>
      <c r="D609" s="4" t="s">
        <v>107</v>
      </c>
      <c r="E609" s="4" t="s">
        <v>107</v>
      </c>
      <c r="F609" s="7">
        <f>SUM(Ведомственная!G1132)</f>
        <v>2328.6</v>
      </c>
      <c r="G609" s="7">
        <f>SUM(Ведомственная!H1132)</f>
        <v>24314.799999999999</v>
      </c>
      <c r="H609" s="7">
        <f>SUM(Ведомственная!I1132)</f>
        <v>24314.799999999999</v>
      </c>
    </row>
    <row r="610" spans="1:8" s="27" customFormat="1" ht="31.5">
      <c r="A610" s="80" t="s">
        <v>218</v>
      </c>
      <c r="B610" s="4" t="s">
        <v>671</v>
      </c>
      <c r="C610" s="81" t="s">
        <v>116</v>
      </c>
      <c r="D610" s="4" t="s">
        <v>107</v>
      </c>
      <c r="E610" s="4" t="s">
        <v>107</v>
      </c>
      <c r="F610" s="7">
        <f>SUM(Ведомственная!G1133)</f>
        <v>7296.6</v>
      </c>
      <c r="G610" s="7">
        <f>SUM(Ведомственная!H1133)</f>
        <v>0</v>
      </c>
      <c r="H610" s="7">
        <f>SUM(Ведомственная!I1133)</f>
        <v>0</v>
      </c>
    </row>
    <row r="611" spans="1:8" s="27" customFormat="1">
      <c r="A611" s="80" t="s">
        <v>20</v>
      </c>
      <c r="B611" s="4" t="s">
        <v>671</v>
      </c>
      <c r="C611" s="81" t="s">
        <v>90</v>
      </c>
      <c r="D611" s="4" t="s">
        <v>107</v>
      </c>
      <c r="E611" s="4" t="s">
        <v>107</v>
      </c>
      <c r="F611" s="7">
        <f>SUM(Ведомственная!G1134)</f>
        <v>14667.6</v>
      </c>
      <c r="G611" s="7">
        <f>SUM(Ведомственная!H1134)</f>
        <v>0</v>
      </c>
      <c r="H611" s="7">
        <f>SUM(Ведомственная!I1134)</f>
        <v>0</v>
      </c>
    </row>
    <row r="612" spans="1:8" s="27" customFormat="1" ht="47.25">
      <c r="A612" s="80" t="s">
        <v>415</v>
      </c>
      <c r="B612" s="6" t="s">
        <v>652</v>
      </c>
      <c r="C612" s="22"/>
      <c r="D612" s="4"/>
      <c r="E612" s="4"/>
      <c r="F612" s="7">
        <f>SUM(F613:F614)</f>
        <v>5803</v>
      </c>
      <c r="G612" s="7">
        <f t="shared" ref="G612:H612" si="130">SUM(G613:G614)</f>
        <v>9257.5</v>
      </c>
      <c r="H612" s="7">
        <f t="shared" si="130"/>
        <v>9257.5</v>
      </c>
    </row>
    <row r="613" spans="1:8" s="27" customFormat="1" ht="31.5">
      <c r="A613" s="80" t="s">
        <v>46</v>
      </c>
      <c r="B613" s="6" t="s">
        <v>652</v>
      </c>
      <c r="C613" s="4" t="s">
        <v>85</v>
      </c>
      <c r="D613" s="4" t="s">
        <v>107</v>
      </c>
      <c r="E613" s="4" t="s">
        <v>38</v>
      </c>
      <c r="F613" s="7">
        <f>SUM(Ведомственная!G1019)</f>
        <v>2337.9</v>
      </c>
      <c r="G613" s="7">
        <f>SUM(Ведомственная!H1019)</f>
        <v>4298.7</v>
      </c>
      <c r="H613" s="7">
        <f>SUM(Ведомственная!I1019)</f>
        <v>4298.7</v>
      </c>
    </row>
    <row r="614" spans="1:8" s="27" customFormat="1" ht="31.5">
      <c r="A614" s="80" t="s">
        <v>218</v>
      </c>
      <c r="B614" s="6" t="s">
        <v>652</v>
      </c>
      <c r="C614" s="4" t="s">
        <v>116</v>
      </c>
      <c r="D614" s="4" t="s">
        <v>107</v>
      </c>
      <c r="E614" s="4" t="s">
        <v>38</v>
      </c>
      <c r="F614" s="7">
        <f>SUM(Ведомственная!G1020)</f>
        <v>3465.1</v>
      </c>
      <c r="G614" s="7">
        <f>SUM(Ведомственная!H1020)</f>
        <v>4958.7999999999993</v>
      </c>
      <c r="H614" s="7">
        <f>SUM(Ведомственная!I1020)</f>
        <v>4958.7999999999993</v>
      </c>
    </row>
    <row r="615" spans="1:8" s="27" customFormat="1" ht="47.25" hidden="1">
      <c r="A615" s="80" t="s">
        <v>754</v>
      </c>
      <c r="B615" s="6" t="s">
        <v>753</v>
      </c>
      <c r="C615" s="4"/>
      <c r="D615" s="4"/>
      <c r="E615" s="4"/>
      <c r="F615" s="7">
        <f>SUM(F616)</f>
        <v>0</v>
      </c>
      <c r="G615" s="7">
        <f t="shared" ref="G615:H615" si="131">SUM(G616)</f>
        <v>0</v>
      </c>
      <c r="H615" s="7">
        <f t="shared" si="131"/>
        <v>0</v>
      </c>
    </row>
    <row r="616" spans="1:8" s="27" customFormat="1" ht="31.5" hidden="1">
      <c r="A616" s="80" t="s">
        <v>46</v>
      </c>
      <c r="B616" s="6" t="s">
        <v>753</v>
      </c>
      <c r="C616" s="4" t="s">
        <v>85</v>
      </c>
      <c r="D616" s="4" t="s">
        <v>107</v>
      </c>
      <c r="E616" s="4" t="s">
        <v>38</v>
      </c>
      <c r="F616" s="7">
        <f>SUM(Ведомственная!G1022)</f>
        <v>0</v>
      </c>
      <c r="G616" s="7"/>
      <c r="H616" s="7"/>
    </row>
    <row r="617" spans="1:8" s="27" customFormat="1" ht="47.25">
      <c r="A617" s="80" t="s">
        <v>806</v>
      </c>
      <c r="B617" s="22" t="s">
        <v>653</v>
      </c>
      <c r="C617" s="4"/>
      <c r="D617" s="4"/>
      <c r="E617" s="4"/>
      <c r="F617" s="7">
        <f>SUM(F618:F619)</f>
        <v>15389.800000000001</v>
      </c>
      <c r="G617" s="7">
        <f t="shared" ref="G617:H617" si="132">SUM(G618:G619)</f>
        <v>15389.800000000001</v>
      </c>
      <c r="H617" s="7">
        <f t="shared" si="132"/>
        <v>15389.800000000001</v>
      </c>
    </row>
    <row r="618" spans="1:8" s="27" customFormat="1" ht="31.5">
      <c r="A618" s="80" t="s">
        <v>46</v>
      </c>
      <c r="B618" s="22" t="s">
        <v>653</v>
      </c>
      <c r="C618" s="4" t="s">
        <v>85</v>
      </c>
      <c r="D618" s="4" t="s">
        <v>107</v>
      </c>
      <c r="E618" s="4" t="s">
        <v>38</v>
      </c>
      <c r="F618" s="7">
        <f>SUM(Ведомственная!G1024)</f>
        <v>4973.1000000000004</v>
      </c>
      <c r="G618" s="7">
        <f>SUM(Ведомственная!H1024)</f>
        <v>4973.1000000000004</v>
      </c>
      <c r="H618" s="7">
        <f>SUM(Ведомственная!I1024)</f>
        <v>4973.1000000000004</v>
      </c>
    </row>
    <row r="619" spans="1:8" s="27" customFormat="1" ht="31.5">
      <c r="A619" s="80" t="s">
        <v>218</v>
      </c>
      <c r="B619" s="22" t="s">
        <v>653</v>
      </c>
      <c r="C619" s="4" t="s">
        <v>116</v>
      </c>
      <c r="D619" s="4" t="s">
        <v>107</v>
      </c>
      <c r="E619" s="4" t="s">
        <v>38</v>
      </c>
      <c r="F619" s="7">
        <f>SUM(Ведомственная!G1025)</f>
        <v>10416.700000000001</v>
      </c>
      <c r="G619" s="7">
        <f>SUM(Ведомственная!H1025)</f>
        <v>10416.700000000001</v>
      </c>
      <c r="H619" s="7">
        <f>SUM(Ведомственная!I1025)</f>
        <v>10416.700000000001</v>
      </c>
    </row>
    <row r="620" spans="1:8" s="27" customFormat="1" ht="47.25">
      <c r="A620" s="78" t="s">
        <v>1008</v>
      </c>
      <c r="B620" s="138" t="s">
        <v>1009</v>
      </c>
      <c r="C620" s="137"/>
      <c r="D620" s="4"/>
      <c r="E620" s="4"/>
      <c r="F620" s="7">
        <f>SUM(F621:F622)</f>
        <v>0</v>
      </c>
      <c r="G620" s="7">
        <f t="shared" ref="G620:H620" si="133">SUM(G621:G622)</f>
        <v>10</v>
      </c>
      <c r="H620" s="7">
        <f t="shared" si="133"/>
        <v>0</v>
      </c>
    </row>
    <row r="621" spans="1:8" s="27" customFormat="1" ht="31.5">
      <c r="A621" s="78" t="s">
        <v>46</v>
      </c>
      <c r="B621" s="138" t="s">
        <v>1009</v>
      </c>
      <c r="C621" s="137" t="s">
        <v>85</v>
      </c>
      <c r="D621" s="4" t="s">
        <v>107</v>
      </c>
      <c r="E621" s="4" t="s">
        <v>38</v>
      </c>
      <c r="F621" s="7">
        <f>SUM(Ведомственная!G1027)</f>
        <v>0</v>
      </c>
      <c r="G621" s="7">
        <f>SUM(Ведомственная!H1027)</f>
        <v>6.5</v>
      </c>
      <c r="H621" s="7">
        <f>SUM(Ведомственная!I1027)</f>
        <v>0</v>
      </c>
    </row>
    <row r="622" spans="1:8" s="27" customFormat="1" ht="31.5">
      <c r="A622" s="78" t="s">
        <v>218</v>
      </c>
      <c r="B622" s="138" t="s">
        <v>1009</v>
      </c>
      <c r="C622" s="137" t="s">
        <v>116</v>
      </c>
      <c r="D622" s="4" t="s">
        <v>107</v>
      </c>
      <c r="E622" s="4" t="s">
        <v>38</v>
      </c>
      <c r="F622" s="7">
        <f>SUM(Ведомственная!G1028)</f>
        <v>0</v>
      </c>
      <c r="G622" s="7">
        <f>SUM(Ведомственная!H1028)</f>
        <v>3.5</v>
      </c>
      <c r="H622" s="7">
        <f>SUM(Ведомственная!I1028)</f>
        <v>0</v>
      </c>
    </row>
    <row r="623" spans="1:8" s="27" customFormat="1" ht="94.5">
      <c r="A623" s="80" t="s">
        <v>433</v>
      </c>
      <c r="B623" s="49" t="s">
        <v>865</v>
      </c>
      <c r="C623" s="4"/>
      <c r="D623" s="4"/>
      <c r="E623" s="4"/>
      <c r="F623" s="7">
        <f>SUM(F624:F625)</f>
        <v>3772.2</v>
      </c>
      <c r="G623" s="7">
        <f t="shared" ref="G623:H623" si="134">SUM(G624:G625)</f>
        <v>2107.3000000000002</v>
      </c>
      <c r="H623" s="7">
        <f t="shared" si="134"/>
        <v>2107.3000000000002</v>
      </c>
    </row>
    <row r="624" spans="1:8" s="27" customFormat="1" ht="31.5">
      <c r="A624" s="80" t="s">
        <v>218</v>
      </c>
      <c r="B624" s="49" t="s">
        <v>865</v>
      </c>
      <c r="C624" s="4" t="s">
        <v>116</v>
      </c>
      <c r="D624" s="4" t="s">
        <v>107</v>
      </c>
      <c r="E624" s="4" t="s">
        <v>28</v>
      </c>
      <c r="F624" s="7">
        <f>SUM(Ведомственная!G933)</f>
        <v>3072.2</v>
      </c>
      <c r="G624" s="7">
        <f>SUM(Ведомственная!H933)</f>
        <v>2107.3000000000002</v>
      </c>
      <c r="H624" s="7">
        <f>SUM(Ведомственная!I933)</f>
        <v>2107.3000000000002</v>
      </c>
    </row>
    <row r="625" spans="1:8" s="27" customFormat="1" ht="31.5">
      <c r="A625" s="80" t="s">
        <v>218</v>
      </c>
      <c r="B625" s="49" t="s">
        <v>865</v>
      </c>
      <c r="C625" s="4" t="s">
        <v>116</v>
      </c>
      <c r="D625" s="4" t="s">
        <v>107</v>
      </c>
      <c r="E625" s="4" t="s">
        <v>38</v>
      </c>
      <c r="F625" s="7">
        <f>SUM(Ведомственная!G1030)</f>
        <v>700</v>
      </c>
      <c r="G625" s="7">
        <f>SUM(Ведомственная!H1030)</f>
        <v>0</v>
      </c>
      <c r="H625" s="7">
        <f>SUM(Ведомственная!I1030)</f>
        <v>0</v>
      </c>
    </row>
    <row r="626" spans="1:8" s="27" customFormat="1" ht="63">
      <c r="A626" s="78" t="s">
        <v>1025</v>
      </c>
      <c r="B626" s="159" t="s">
        <v>1026</v>
      </c>
      <c r="C626" s="137"/>
      <c r="D626" s="4"/>
      <c r="E626" s="4"/>
      <c r="F626" s="7">
        <f>SUM(F627:F628)</f>
        <v>1299</v>
      </c>
      <c r="G626" s="7">
        <f t="shared" ref="G626:H626" si="135">SUM(G627:G628)</f>
        <v>40</v>
      </c>
      <c r="H626" s="7">
        <f t="shared" si="135"/>
        <v>0</v>
      </c>
    </row>
    <row r="627" spans="1:8" s="27" customFormat="1" ht="31.5">
      <c r="A627" s="78" t="s">
        <v>46</v>
      </c>
      <c r="B627" s="159" t="s">
        <v>1026</v>
      </c>
      <c r="C627" s="137" t="s">
        <v>85</v>
      </c>
      <c r="D627" s="4" t="s">
        <v>107</v>
      </c>
      <c r="E627" s="4" t="s">
        <v>28</v>
      </c>
      <c r="F627" s="7">
        <f>SUM(Ведомственная!G935)</f>
        <v>0</v>
      </c>
      <c r="G627" s="7">
        <f>SUM(Ведомственная!H935)</f>
        <v>13.3</v>
      </c>
      <c r="H627" s="7">
        <f>SUM(Ведомственная!I935)</f>
        <v>0</v>
      </c>
    </row>
    <row r="628" spans="1:8" s="27" customFormat="1" ht="31.5">
      <c r="A628" s="78" t="s">
        <v>218</v>
      </c>
      <c r="B628" s="159" t="s">
        <v>1026</v>
      </c>
      <c r="C628" s="137" t="s">
        <v>116</v>
      </c>
      <c r="D628" s="4" t="s">
        <v>107</v>
      </c>
      <c r="E628" s="4" t="s">
        <v>28</v>
      </c>
      <c r="F628" s="7">
        <f>SUM(Ведомственная!G936)</f>
        <v>1299</v>
      </c>
      <c r="G628" s="7">
        <f>SUM(Ведомственная!H936)</f>
        <v>26.7</v>
      </c>
      <c r="H628" s="7">
        <f>SUM(Ведомственная!I936)</f>
        <v>0</v>
      </c>
    </row>
    <row r="629" spans="1:8" s="27" customFormat="1" ht="94.5">
      <c r="A629" s="102" t="s">
        <v>909</v>
      </c>
      <c r="B629" s="31" t="s">
        <v>717</v>
      </c>
      <c r="C629" s="4"/>
      <c r="D629" s="4"/>
      <c r="E629" s="4"/>
      <c r="F629" s="7">
        <f>SUM(F630)</f>
        <v>6832.8</v>
      </c>
      <c r="G629" s="7">
        <f t="shared" ref="G629:H629" si="136">SUM(G630)</f>
        <v>6832.8</v>
      </c>
      <c r="H629" s="7">
        <f t="shared" si="136"/>
        <v>6832.8</v>
      </c>
    </row>
    <row r="630" spans="1:8" s="27" customFormat="1">
      <c r="A630" s="80" t="s">
        <v>36</v>
      </c>
      <c r="B630" s="31" t="s">
        <v>717</v>
      </c>
      <c r="C630" s="4" t="s">
        <v>93</v>
      </c>
      <c r="D630" s="4" t="s">
        <v>25</v>
      </c>
      <c r="E630" s="4" t="s">
        <v>11</v>
      </c>
      <c r="F630" s="7">
        <f>SUM(Ведомственная!G1227)</f>
        <v>6832.8</v>
      </c>
      <c r="G630" s="7">
        <f>SUM(Ведомственная!H1227)</f>
        <v>6832.8</v>
      </c>
      <c r="H630" s="7">
        <f>SUM(Ведомственная!I1227)</f>
        <v>6832.8</v>
      </c>
    </row>
    <row r="631" spans="1:8" s="27" customFormat="1" ht="31.5">
      <c r="A631" s="80" t="s">
        <v>868</v>
      </c>
      <c r="B631" s="31" t="s">
        <v>869</v>
      </c>
      <c r="C631" s="4"/>
      <c r="D631" s="4"/>
      <c r="E631" s="4"/>
      <c r="F631" s="7">
        <f>SUM(F632)</f>
        <v>1221.5</v>
      </c>
      <c r="G631" s="7">
        <f t="shared" ref="G631:H631" si="137">SUM(G632)</f>
        <v>1221.5</v>
      </c>
      <c r="H631" s="7">
        <f t="shared" si="137"/>
        <v>1221.5</v>
      </c>
    </row>
    <row r="632" spans="1:8" s="27" customFormat="1">
      <c r="A632" s="80" t="s">
        <v>20</v>
      </c>
      <c r="B632" s="31" t="s">
        <v>869</v>
      </c>
      <c r="C632" s="4" t="s">
        <v>90</v>
      </c>
      <c r="D632" s="4" t="s">
        <v>107</v>
      </c>
      <c r="E632" s="4" t="s">
        <v>107</v>
      </c>
      <c r="F632" s="7">
        <f>SUM(Ведомственная!G1136)</f>
        <v>1221.5</v>
      </c>
      <c r="G632" s="7">
        <f>SUM(Ведомственная!H1136)</f>
        <v>1221.5</v>
      </c>
      <c r="H632" s="7">
        <f>SUM(Ведомственная!I1136)</f>
        <v>1221.5</v>
      </c>
    </row>
    <row r="633" spans="1:8" s="27" customFormat="1" ht="31.5">
      <c r="A633" s="80" t="s">
        <v>867</v>
      </c>
      <c r="B633" s="31" t="s">
        <v>986</v>
      </c>
      <c r="C633" s="4"/>
      <c r="D633" s="4"/>
      <c r="E633" s="4"/>
      <c r="F633" s="7">
        <f>SUM(F634)</f>
        <v>386.4</v>
      </c>
      <c r="G633" s="7">
        <f t="shared" ref="G633:H633" si="138">SUM(G634)</f>
        <v>833.7</v>
      </c>
      <c r="H633" s="7">
        <f t="shared" si="138"/>
        <v>833.7</v>
      </c>
    </row>
    <row r="634" spans="1:8" s="27" customFormat="1" ht="31.5">
      <c r="A634" s="80" t="s">
        <v>218</v>
      </c>
      <c r="B634" s="31" t="s">
        <v>986</v>
      </c>
      <c r="C634" s="4" t="s">
        <v>116</v>
      </c>
      <c r="D634" s="4" t="s">
        <v>107</v>
      </c>
      <c r="E634" s="4" t="s">
        <v>38</v>
      </c>
      <c r="F634" s="7">
        <f>SUM(Ведомственная!G1032)</f>
        <v>386.4</v>
      </c>
      <c r="G634" s="7">
        <f>SUM(Ведомственная!H1032)</f>
        <v>833.7</v>
      </c>
      <c r="H634" s="7">
        <f>SUM(Ведомственная!I1032)</f>
        <v>833.7</v>
      </c>
    </row>
    <row r="635" spans="1:8" s="27" customFormat="1">
      <c r="A635" s="111" t="s">
        <v>899</v>
      </c>
      <c r="B635" s="31" t="s">
        <v>989</v>
      </c>
      <c r="C635" s="4"/>
      <c r="D635" s="4"/>
      <c r="E635" s="4"/>
      <c r="F635" s="7">
        <f>SUM(F636+F638)</f>
        <v>3880.3</v>
      </c>
      <c r="G635" s="7">
        <f t="shared" ref="G635:H635" si="139">SUM(G636+G638)</f>
        <v>0</v>
      </c>
      <c r="H635" s="7">
        <f t="shared" si="139"/>
        <v>0</v>
      </c>
    </row>
    <row r="636" spans="1:8" s="27" customFormat="1" ht="31.5">
      <c r="A636" s="111" t="s">
        <v>976</v>
      </c>
      <c r="B636" s="31" t="s">
        <v>987</v>
      </c>
      <c r="C636" s="4"/>
      <c r="D636" s="4"/>
      <c r="E636" s="4"/>
      <c r="F636" s="7">
        <f>SUM(F637)</f>
        <v>3150</v>
      </c>
      <c r="G636" s="7">
        <f t="shared" ref="G636:H636" si="140">SUM(G637)</f>
        <v>0</v>
      </c>
      <c r="H636" s="7">
        <f t="shared" si="140"/>
        <v>0</v>
      </c>
    </row>
    <row r="637" spans="1:8" s="27" customFormat="1" ht="31.5">
      <c r="A637" s="111" t="s">
        <v>46</v>
      </c>
      <c r="B637" s="31" t="s">
        <v>987</v>
      </c>
      <c r="C637" s="4" t="s">
        <v>85</v>
      </c>
      <c r="D637" s="4"/>
      <c r="E637" s="4"/>
      <c r="F637" s="7">
        <f>SUM(Ведомственная!G1035)</f>
        <v>3150</v>
      </c>
      <c r="G637" s="7">
        <f>SUM(Ведомственная!H1035)</f>
        <v>0</v>
      </c>
      <c r="H637" s="7">
        <f>SUM(Ведомственная!I1035)</f>
        <v>0</v>
      </c>
    </row>
    <row r="638" spans="1:8" s="27" customFormat="1" ht="31.5">
      <c r="A638" s="111" t="s">
        <v>983</v>
      </c>
      <c r="B638" s="31" t="s">
        <v>988</v>
      </c>
      <c r="C638" s="4"/>
      <c r="D638" s="4"/>
      <c r="E638" s="4"/>
      <c r="F638" s="7">
        <f>SUM(F639)</f>
        <v>730.3</v>
      </c>
      <c r="G638" s="7">
        <f t="shared" ref="G638:H638" si="141">SUM(G639)</f>
        <v>0</v>
      </c>
      <c r="H638" s="7">
        <f t="shared" si="141"/>
        <v>0</v>
      </c>
    </row>
    <row r="639" spans="1:8" s="27" customFormat="1" ht="31.5">
      <c r="A639" s="111" t="s">
        <v>46</v>
      </c>
      <c r="B639" s="31" t="s">
        <v>988</v>
      </c>
      <c r="C639" s="4" t="s">
        <v>85</v>
      </c>
      <c r="D639" s="4"/>
      <c r="E639" s="4"/>
      <c r="F639" s="7">
        <f>SUM(Ведомственная!G1037)</f>
        <v>730.3</v>
      </c>
      <c r="G639" s="7">
        <f>SUM(Ведомственная!H1037)</f>
        <v>0</v>
      </c>
      <c r="H639" s="7">
        <f>SUM(Ведомственная!I1037)</f>
        <v>0</v>
      </c>
    </row>
    <row r="640" spans="1:8" s="27" customFormat="1" ht="47.25">
      <c r="A640" s="80" t="s">
        <v>23</v>
      </c>
      <c r="B640" s="6" t="s">
        <v>636</v>
      </c>
      <c r="C640" s="4"/>
      <c r="D640" s="4"/>
      <c r="E640" s="4"/>
      <c r="F640" s="7">
        <f>F641+F647+F649+F643+F645</f>
        <v>1973572.3999999997</v>
      </c>
      <c r="G640" s="7">
        <f>G641+G647+G649+G643+G645</f>
        <v>1743718.3</v>
      </c>
      <c r="H640" s="7">
        <f>H641+H647+H649+H643+H645</f>
        <v>1741002.4</v>
      </c>
    </row>
    <row r="641" spans="1:8" s="27" customFormat="1" ht="78.75">
      <c r="A641" s="80" t="s">
        <v>377</v>
      </c>
      <c r="B641" s="49" t="s">
        <v>637</v>
      </c>
      <c r="C641" s="4"/>
      <c r="D641" s="4"/>
      <c r="E641" s="4"/>
      <c r="F641" s="7">
        <f>F642</f>
        <v>654579.19999999995</v>
      </c>
      <c r="G641" s="7">
        <f>G642</f>
        <v>563843.69999999995</v>
      </c>
      <c r="H641" s="7">
        <f>H642</f>
        <v>563843.69999999995</v>
      </c>
    </row>
    <row r="642" spans="1:8" s="27" customFormat="1" ht="31.5">
      <c r="A642" s="80" t="s">
        <v>115</v>
      </c>
      <c r="B642" s="49" t="s">
        <v>637</v>
      </c>
      <c r="C642" s="4" t="s">
        <v>116</v>
      </c>
      <c r="D642" s="4" t="s">
        <v>107</v>
      </c>
      <c r="E642" s="4" t="s">
        <v>38</v>
      </c>
      <c r="F642" s="7">
        <f>SUM(Ведомственная!G1040)</f>
        <v>654579.19999999995</v>
      </c>
      <c r="G642" s="7">
        <f>SUM(Ведомственная!H1040)</f>
        <v>563843.69999999995</v>
      </c>
      <c r="H642" s="7">
        <f>SUM(Ведомственная!I1040)</f>
        <v>563843.69999999995</v>
      </c>
    </row>
    <row r="643" spans="1:8" s="27" customFormat="1" ht="47.25">
      <c r="A643" s="80" t="s">
        <v>375</v>
      </c>
      <c r="B643" s="6" t="s">
        <v>630</v>
      </c>
      <c r="C643" s="22"/>
      <c r="D643" s="4"/>
      <c r="E643" s="4"/>
      <c r="F643" s="7">
        <f>SUM(F644)</f>
        <v>621421.1</v>
      </c>
      <c r="G643" s="7">
        <f>SUM(G644)</f>
        <v>562846.69999999995</v>
      </c>
      <c r="H643" s="7">
        <f>SUM(H644)</f>
        <v>562846.69999999995</v>
      </c>
    </row>
    <row r="644" spans="1:8" s="27" customFormat="1" ht="31.5">
      <c r="A644" s="80" t="s">
        <v>218</v>
      </c>
      <c r="B644" s="6" t="s">
        <v>630</v>
      </c>
      <c r="C644" s="4" t="s">
        <v>116</v>
      </c>
      <c r="D644" s="4" t="s">
        <v>107</v>
      </c>
      <c r="E644" s="4" t="s">
        <v>28</v>
      </c>
      <c r="F644" s="7">
        <f>SUM(Ведомственная!G939)</f>
        <v>621421.1</v>
      </c>
      <c r="G644" s="7">
        <f>SUM(Ведомственная!H939)</f>
        <v>562846.69999999995</v>
      </c>
      <c r="H644" s="7">
        <f>SUM(Ведомственная!I939)</f>
        <v>562846.69999999995</v>
      </c>
    </row>
    <row r="645" spans="1:8" s="27" customFormat="1">
      <c r="A645" s="80" t="s">
        <v>310</v>
      </c>
      <c r="B645" s="31" t="s">
        <v>631</v>
      </c>
      <c r="C645" s="4"/>
      <c r="D645" s="4"/>
      <c r="E645" s="4"/>
      <c r="F645" s="7">
        <f>F646</f>
        <v>352773.7</v>
      </c>
      <c r="G645" s="7">
        <f>G646</f>
        <v>307254.3</v>
      </c>
      <c r="H645" s="7">
        <f>H646</f>
        <v>305625.59999999998</v>
      </c>
    </row>
    <row r="646" spans="1:8" s="27" customFormat="1" ht="31.5">
      <c r="A646" s="80" t="s">
        <v>218</v>
      </c>
      <c r="B646" s="31" t="s">
        <v>631</v>
      </c>
      <c r="C646" s="4" t="s">
        <v>116</v>
      </c>
      <c r="D646" s="4" t="s">
        <v>107</v>
      </c>
      <c r="E646" s="4" t="s">
        <v>28</v>
      </c>
      <c r="F646" s="7">
        <f>SUM(Ведомственная!G941)</f>
        <v>352773.7</v>
      </c>
      <c r="G646" s="7">
        <f>SUM(Ведомственная!H941)</f>
        <v>307254.3</v>
      </c>
      <c r="H646" s="7">
        <f>SUM(Ведомственная!I941)</f>
        <v>305625.59999999998</v>
      </c>
    </row>
    <row r="647" spans="1:8" s="27" customFormat="1">
      <c r="A647" s="80" t="s">
        <v>319</v>
      </c>
      <c r="B647" s="22" t="s">
        <v>638</v>
      </c>
      <c r="C647" s="4"/>
      <c r="D647" s="4"/>
      <c r="E647" s="4"/>
      <c r="F647" s="7">
        <f>F648</f>
        <v>227340.2</v>
      </c>
      <c r="G647" s="7">
        <f>G648</f>
        <v>195318.3</v>
      </c>
      <c r="H647" s="7">
        <f>H648</f>
        <v>194339.9</v>
      </c>
    </row>
    <row r="648" spans="1:8" s="27" customFormat="1" ht="31.5">
      <c r="A648" s="80" t="s">
        <v>218</v>
      </c>
      <c r="B648" s="22" t="s">
        <v>638</v>
      </c>
      <c r="C648" s="4" t="s">
        <v>116</v>
      </c>
      <c r="D648" s="4" t="s">
        <v>107</v>
      </c>
      <c r="E648" s="4" t="s">
        <v>38</v>
      </c>
      <c r="F648" s="7">
        <f>SUM(Ведомственная!G1042)</f>
        <v>227340.2</v>
      </c>
      <c r="G648" s="7">
        <f>SUM(Ведомственная!H1042)</f>
        <v>195318.3</v>
      </c>
      <c r="H648" s="7">
        <f>SUM(Ведомственная!I1042)</f>
        <v>194339.9</v>
      </c>
    </row>
    <row r="649" spans="1:8" s="27" customFormat="1">
      <c r="A649" s="80" t="s">
        <v>320</v>
      </c>
      <c r="B649" s="49" t="s">
        <v>639</v>
      </c>
      <c r="C649" s="4"/>
      <c r="D649" s="4"/>
      <c r="E649" s="4"/>
      <c r="F649" s="7">
        <f>F650</f>
        <v>117458.2</v>
      </c>
      <c r="G649" s="7">
        <f>G650</f>
        <v>114455.3</v>
      </c>
      <c r="H649" s="7">
        <f>H650</f>
        <v>114346.5</v>
      </c>
    </row>
    <row r="650" spans="1:8" s="27" customFormat="1" ht="31.5">
      <c r="A650" s="80" t="s">
        <v>218</v>
      </c>
      <c r="B650" s="49" t="s">
        <v>639</v>
      </c>
      <c r="C650" s="4" t="s">
        <v>116</v>
      </c>
      <c r="D650" s="4" t="s">
        <v>107</v>
      </c>
      <c r="E650" s="4" t="s">
        <v>48</v>
      </c>
      <c r="F650" s="7">
        <f>SUM(Ведомственная!G1095)</f>
        <v>117458.2</v>
      </c>
      <c r="G650" s="7">
        <f>SUM(Ведомственная!H1095)</f>
        <v>114455.3</v>
      </c>
      <c r="H650" s="7">
        <f>SUM(Ведомственная!I1095)</f>
        <v>114346.5</v>
      </c>
    </row>
    <row r="651" spans="1:8" s="27" customFormat="1" ht="31.5">
      <c r="A651" s="80" t="s">
        <v>315</v>
      </c>
      <c r="B651" s="31" t="s">
        <v>751</v>
      </c>
      <c r="C651" s="4"/>
      <c r="D651" s="4"/>
      <c r="E651" s="4"/>
      <c r="F651" s="7">
        <f>SUM(F653)+F654+F656</f>
        <v>9536</v>
      </c>
      <c r="G651" s="7">
        <f t="shared" ref="G651:H651" si="142">SUM(G653)+G654+G656</f>
        <v>0</v>
      </c>
      <c r="H651" s="7">
        <f t="shared" si="142"/>
        <v>0</v>
      </c>
    </row>
    <row r="652" spans="1:8" s="27" customFormat="1">
      <c r="A652" s="80" t="s">
        <v>310</v>
      </c>
      <c r="B652" s="31" t="s">
        <v>632</v>
      </c>
      <c r="C652" s="4"/>
      <c r="D652" s="4"/>
      <c r="E652" s="4"/>
      <c r="F652" s="7">
        <f>SUM(F653)</f>
        <v>6862.4</v>
      </c>
      <c r="G652" s="7">
        <f t="shared" ref="G652:H652" si="143">SUM(G653)</f>
        <v>0</v>
      </c>
      <c r="H652" s="7">
        <f t="shared" si="143"/>
        <v>0</v>
      </c>
    </row>
    <row r="653" spans="1:8" s="27" customFormat="1" ht="31.5">
      <c r="A653" s="80" t="s">
        <v>218</v>
      </c>
      <c r="B653" s="31" t="s">
        <v>632</v>
      </c>
      <c r="C653" s="4" t="s">
        <v>116</v>
      </c>
      <c r="D653" s="4" t="s">
        <v>107</v>
      </c>
      <c r="E653" s="4" t="s">
        <v>28</v>
      </c>
      <c r="F653" s="7">
        <f>SUM(Ведомственная!G944)</f>
        <v>6862.4</v>
      </c>
      <c r="G653" s="7">
        <f>SUM(Ведомственная!H944)</f>
        <v>0</v>
      </c>
      <c r="H653" s="7">
        <f>SUM(Ведомственная!I944)</f>
        <v>0</v>
      </c>
    </row>
    <row r="654" spans="1:8" s="27" customFormat="1">
      <c r="A654" s="80" t="s">
        <v>319</v>
      </c>
      <c r="B654" s="22" t="s">
        <v>660</v>
      </c>
      <c r="C654" s="4"/>
      <c r="D654" s="4"/>
      <c r="E654" s="4"/>
      <c r="F654" s="7">
        <f>SUM(F655)</f>
        <v>2673.6</v>
      </c>
      <c r="G654" s="7">
        <f t="shared" ref="G654:H654" si="144">SUM(G655)</f>
        <v>0</v>
      </c>
      <c r="H654" s="7">
        <f t="shared" si="144"/>
        <v>0</v>
      </c>
    </row>
    <row r="655" spans="1:8" s="27" customFormat="1" ht="31.5">
      <c r="A655" s="80" t="s">
        <v>218</v>
      </c>
      <c r="B655" s="22" t="s">
        <v>660</v>
      </c>
      <c r="C655" s="4" t="s">
        <v>116</v>
      </c>
      <c r="D655" s="4" t="s">
        <v>107</v>
      </c>
      <c r="E655" s="4" t="s">
        <v>38</v>
      </c>
      <c r="F655" s="7">
        <f>SUM(Ведомственная!G1045)</f>
        <v>2673.6</v>
      </c>
      <c r="G655" s="7">
        <f>SUM(Ведомственная!H1045)</f>
        <v>0</v>
      </c>
      <c r="H655" s="7">
        <f>SUM(Ведомственная!I1045)</f>
        <v>0</v>
      </c>
    </row>
    <row r="656" spans="1:8" s="27" customFormat="1">
      <c r="A656" s="80" t="s">
        <v>320</v>
      </c>
      <c r="B656" s="22" t="s">
        <v>760</v>
      </c>
      <c r="C656" s="4"/>
      <c r="D656" s="4"/>
      <c r="E656" s="4"/>
      <c r="F656" s="7">
        <f>SUM(F657)</f>
        <v>0</v>
      </c>
      <c r="G656" s="7">
        <f t="shared" ref="G656:H656" si="145">SUM(G657)</f>
        <v>0</v>
      </c>
      <c r="H656" s="7">
        <f t="shared" si="145"/>
        <v>0</v>
      </c>
    </row>
    <row r="657" spans="1:8" s="27" customFormat="1" ht="31.5">
      <c r="A657" s="80" t="s">
        <v>218</v>
      </c>
      <c r="B657" s="22" t="s">
        <v>760</v>
      </c>
      <c r="C657" s="4" t="s">
        <v>116</v>
      </c>
      <c r="D657" s="4" t="s">
        <v>107</v>
      </c>
      <c r="E657" s="4" t="s">
        <v>48</v>
      </c>
      <c r="F657" s="7">
        <f>SUM(Ведомственная!G1098)</f>
        <v>0</v>
      </c>
      <c r="G657" s="7">
        <f>SUM(Ведомственная!H1098)</f>
        <v>0</v>
      </c>
      <c r="H657" s="7">
        <f>SUM(Ведомственная!I1098)</f>
        <v>0</v>
      </c>
    </row>
    <row r="658" spans="1:8" s="27" customFormat="1" ht="31.5">
      <c r="A658" s="80" t="s">
        <v>39</v>
      </c>
      <c r="B658" s="6" t="s">
        <v>633</v>
      </c>
      <c r="C658" s="4"/>
      <c r="D658" s="4"/>
      <c r="E658" s="4"/>
      <c r="F658" s="7">
        <f>F662+F666+F677+F681+F659+F685+F669+F673</f>
        <v>646134.89999999979</v>
      </c>
      <c r="G658" s="7">
        <f>G662+G666+G677+G681+G659+G685+G669+G673</f>
        <v>590218.5</v>
      </c>
      <c r="H658" s="7">
        <f>H662+H666+H677+H681+H659+H685+H669+H673</f>
        <v>588835</v>
      </c>
    </row>
    <row r="659" spans="1:8" s="27" customFormat="1" ht="63">
      <c r="A659" s="80" t="s">
        <v>378</v>
      </c>
      <c r="B659" s="6" t="s">
        <v>661</v>
      </c>
      <c r="C659" s="4"/>
      <c r="D659" s="9"/>
      <c r="E659" s="4"/>
      <c r="F659" s="9">
        <f>F660+F661</f>
        <v>4650.7</v>
      </c>
      <c r="G659" s="9">
        <f>G660+G661</f>
        <v>4180</v>
      </c>
      <c r="H659" s="9">
        <f>H660+H661</f>
        <v>4180</v>
      </c>
    </row>
    <row r="660" spans="1:8" s="27" customFormat="1" ht="63">
      <c r="A660" s="80" t="s">
        <v>45</v>
      </c>
      <c r="B660" s="6" t="s">
        <v>661</v>
      </c>
      <c r="C660" s="4" t="s">
        <v>83</v>
      </c>
      <c r="D660" s="4" t="s">
        <v>107</v>
      </c>
      <c r="E660" s="4" t="s">
        <v>164</v>
      </c>
      <c r="F660" s="9">
        <f>SUM(Ведомственная!G1170)</f>
        <v>4333.5</v>
      </c>
      <c r="G660" s="9">
        <f>SUM(Ведомственная!H1170)</f>
        <v>3856.2</v>
      </c>
      <c r="H660" s="9">
        <f>SUM(Ведомственная!I1170)</f>
        <v>3856.2</v>
      </c>
    </row>
    <row r="661" spans="1:8" s="27" customFormat="1" ht="31.5">
      <c r="A661" s="80" t="s">
        <v>46</v>
      </c>
      <c r="B661" s="6" t="s">
        <v>661</v>
      </c>
      <c r="C661" s="4" t="s">
        <v>85</v>
      </c>
      <c r="D661" s="4" t="s">
        <v>107</v>
      </c>
      <c r="E661" s="4" t="s">
        <v>164</v>
      </c>
      <c r="F661" s="9">
        <f>SUM(Ведомственная!G1171)</f>
        <v>317.2</v>
      </c>
      <c r="G661" s="9">
        <f>SUM(Ведомственная!H1171)</f>
        <v>323.8</v>
      </c>
      <c r="H661" s="9">
        <f>SUM(Ведомственная!I1171)</f>
        <v>323.8</v>
      </c>
    </row>
    <row r="662" spans="1:8" s="27" customFormat="1" ht="94.5">
      <c r="A662" s="80" t="s">
        <v>376</v>
      </c>
      <c r="B662" s="49" t="s">
        <v>654</v>
      </c>
      <c r="C662" s="4"/>
      <c r="D662" s="4"/>
      <c r="E662" s="4"/>
      <c r="F662" s="7">
        <f>F663+F664+F665</f>
        <v>60998.600000000006</v>
      </c>
      <c r="G662" s="7">
        <f t="shared" ref="G662:H662" si="146">G663+G664+G665</f>
        <v>46708.200000000004</v>
      </c>
      <c r="H662" s="7">
        <f t="shared" si="146"/>
        <v>46350.3</v>
      </c>
    </row>
    <row r="663" spans="1:8" s="27" customFormat="1" ht="63">
      <c r="A663" s="2" t="s">
        <v>45</v>
      </c>
      <c r="B663" s="49" t="s">
        <v>654</v>
      </c>
      <c r="C663" s="4" t="s">
        <v>83</v>
      </c>
      <c r="D663" s="4" t="s">
        <v>107</v>
      </c>
      <c r="E663" s="4" t="s">
        <v>38</v>
      </c>
      <c r="F663" s="7">
        <f>SUM(Ведомственная!G1048)</f>
        <v>56778.400000000001</v>
      </c>
      <c r="G663" s="7">
        <f>SUM(Ведомственная!H1048)</f>
        <v>44024.4</v>
      </c>
      <c r="H663" s="7">
        <f>SUM(Ведомственная!I1048)</f>
        <v>44024.4</v>
      </c>
    </row>
    <row r="664" spans="1:8" s="27" customFormat="1" ht="31.5">
      <c r="A664" s="80" t="s">
        <v>46</v>
      </c>
      <c r="B664" s="49" t="s">
        <v>654</v>
      </c>
      <c r="C664" s="4" t="s">
        <v>85</v>
      </c>
      <c r="D664" s="4" t="s">
        <v>107</v>
      </c>
      <c r="E664" s="4" t="s">
        <v>38</v>
      </c>
      <c r="F664" s="7">
        <f>SUM(Ведомственная!G1049)</f>
        <v>3882.4</v>
      </c>
      <c r="G664" s="7">
        <f>SUM(Ведомственная!H1049)</f>
        <v>2153.9</v>
      </c>
      <c r="H664" s="7">
        <f>SUM(Ведомственная!I1049)</f>
        <v>1796</v>
      </c>
    </row>
    <row r="665" spans="1:8" s="27" customFormat="1">
      <c r="A665" s="80" t="s">
        <v>36</v>
      </c>
      <c r="B665" s="49" t="s">
        <v>654</v>
      </c>
      <c r="C665" s="4" t="s">
        <v>93</v>
      </c>
      <c r="D665" s="4" t="s">
        <v>25</v>
      </c>
      <c r="E665" s="4" t="s">
        <v>11</v>
      </c>
      <c r="F665" s="7">
        <f>SUM(Ведомственная!G1230)</f>
        <v>337.8</v>
      </c>
      <c r="G665" s="7">
        <f>SUM(Ведомственная!H1230)</f>
        <v>529.9</v>
      </c>
      <c r="H665" s="7">
        <f>SUM(Ведомственная!I1230)</f>
        <v>529.9</v>
      </c>
    </row>
    <row r="666" spans="1:8" s="27" customFormat="1" ht="78.75">
      <c r="A666" s="80" t="s">
        <v>377</v>
      </c>
      <c r="B666" s="49" t="s">
        <v>655</v>
      </c>
      <c r="C666" s="4"/>
      <c r="D666" s="4"/>
      <c r="E666" s="4"/>
      <c r="F666" s="7">
        <f>F667+F668</f>
        <v>318913.5</v>
      </c>
      <c r="G666" s="7">
        <f>G667+G668</f>
        <v>288663.8</v>
      </c>
      <c r="H666" s="7">
        <f>H667+H668</f>
        <v>288663.8</v>
      </c>
    </row>
    <row r="667" spans="1:8" s="27" customFormat="1" ht="63">
      <c r="A667" s="80" t="s">
        <v>45</v>
      </c>
      <c r="B667" s="49" t="s">
        <v>655</v>
      </c>
      <c r="C667" s="4" t="s">
        <v>83</v>
      </c>
      <c r="D667" s="4" t="s">
        <v>107</v>
      </c>
      <c r="E667" s="4" t="s">
        <v>38</v>
      </c>
      <c r="F667" s="7">
        <f>SUM(Ведомственная!G1051)</f>
        <v>312185.2</v>
      </c>
      <c r="G667" s="7">
        <f>SUM(Ведомственная!H1051)</f>
        <v>285353.09999999998</v>
      </c>
      <c r="H667" s="7">
        <f>SUM(Ведомственная!I1051)</f>
        <v>285353.09999999998</v>
      </c>
    </row>
    <row r="668" spans="1:8" s="27" customFormat="1" ht="31.5">
      <c r="A668" s="80" t="s">
        <v>46</v>
      </c>
      <c r="B668" s="49" t="s">
        <v>655</v>
      </c>
      <c r="C668" s="4" t="s">
        <v>85</v>
      </c>
      <c r="D668" s="4" t="s">
        <v>107</v>
      </c>
      <c r="E668" s="4" t="s">
        <v>38</v>
      </c>
      <c r="F668" s="7">
        <f>SUM(Ведомственная!G1052)</f>
        <v>6728.3</v>
      </c>
      <c r="G668" s="7">
        <f>SUM(Ведомственная!H1052)</f>
        <v>3310.7</v>
      </c>
      <c r="H668" s="7">
        <f>SUM(Ведомственная!I1052)</f>
        <v>3310.7</v>
      </c>
    </row>
    <row r="669" spans="1:8" s="27" customFormat="1" ht="47.25">
      <c r="A669" s="80" t="s">
        <v>375</v>
      </c>
      <c r="B669" s="6" t="s">
        <v>634</v>
      </c>
      <c r="C669" s="4"/>
      <c r="D669" s="7"/>
      <c r="E669" s="4"/>
      <c r="F669" s="7">
        <f>SUM(F670:F672)</f>
        <v>50534.1</v>
      </c>
      <c r="G669" s="7">
        <f t="shared" ref="G669:H669" si="147">SUM(G670:G672)</f>
        <v>68714</v>
      </c>
      <c r="H669" s="7">
        <f t="shared" si="147"/>
        <v>68714</v>
      </c>
    </row>
    <row r="670" spans="1:8" s="27" customFormat="1" ht="63">
      <c r="A670" s="80" t="s">
        <v>45</v>
      </c>
      <c r="B670" s="6" t="s">
        <v>634</v>
      </c>
      <c r="C670" s="4" t="s">
        <v>83</v>
      </c>
      <c r="D670" s="4" t="s">
        <v>107</v>
      </c>
      <c r="E670" s="4" t="s">
        <v>28</v>
      </c>
      <c r="F670" s="7">
        <f>SUM(Ведомственная!G947)</f>
        <v>49708.2</v>
      </c>
      <c r="G670" s="7">
        <f>SUM(Ведомственная!H947)</f>
        <v>67986.2</v>
      </c>
      <c r="H670" s="7">
        <f>SUM(Ведомственная!I947)</f>
        <v>67986.2</v>
      </c>
    </row>
    <row r="671" spans="1:8" s="27" customFormat="1" ht="31.5">
      <c r="A671" s="80" t="s">
        <v>46</v>
      </c>
      <c r="B671" s="6" t="s">
        <v>634</v>
      </c>
      <c r="C671" s="4" t="s">
        <v>85</v>
      </c>
      <c r="D671" s="4" t="s">
        <v>107</v>
      </c>
      <c r="E671" s="4" t="s">
        <v>28</v>
      </c>
      <c r="F671" s="7">
        <f>SUM(Ведомственная!G948)</f>
        <v>825.9</v>
      </c>
      <c r="G671" s="7">
        <f>SUM(Ведомственная!H948)</f>
        <v>727.8</v>
      </c>
      <c r="H671" s="7">
        <f>SUM(Ведомственная!I948)</f>
        <v>727.8</v>
      </c>
    </row>
    <row r="672" spans="1:8" s="27" customFormat="1">
      <c r="A672" s="80" t="s">
        <v>36</v>
      </c>
      <c r="B672" s="6" t="s">
        <v>634</v>
      </c>
      <c r="C672" s="4" t="s">
        <v>93</v>
      </c>
      <c r="D672" s="4" t="s">
        <v>107</v>
      </c>
      <c r="E672" s="4" t="s">
        <v>28</v>
      </c>
      <c r="F672" s="7">
        <f>SUM(Ведомственная!G949)</f>
        <v>0</v>
      </c>
      <c r="G672" s="7">
        <f>SUM(Ведомственная!H949)</f>
        <v>0</v>
      </c>
      <c r="H672" s="7">
        <f>SUM(Ведомственная!I949)</f>
        <v>0</v>
      </c>
    </row>
    <row r="673" spans="1:8" s="27" customFormat="1">
      <c r="A673" s="80" t="s">
        <v>310</v>
      </c>
      <c r="B673" s="31" t="s">
        <v>635</v>
      </c>
      <c r="C673" s="4"/>
      <c r="D673" s="7"/>
      <c r="E673" s="4"/>
      <c r="F673" s="7">
        <f>F674+F675+F676</f>
        <v>40361.599999999999</v>
      </c>
      <c r="G673" s="7">
        <f>G674+G675+G676</f>
        <v>35292.100000000006</v>
      </c>
      <c r="H673" s="7">
        <f>H674+H675+H676</f>
        <v>35053.700000000004</v>
      </c>
    </row>
    <row r="674" spans="1:8" s="27" customFormat="1" ht="63">
      <c r="A674" s="2" t="s">
        <v>45</v>
      </c>
      <c r="B674" s="31" t="s">
        <v>635</v>
      </c>
      <c r="C674" s="4" t="s">
        <v>83</v>
      </c>
      <c r="D674" s="4" t="s">
        <v>107</v>
      </c>
      <c r="E674" s="4" t="s">
        <v>28</v>
      </c>
      <c r="F674" s="7">
        <f>SUM(Ведомственная!G951)</f>
        <v>20641.3</v>
      </c>
      <c r="G674" s="7">
        <f>SUM(Ведомственная!H951)</f>
        <v>17357</v>
      </c>
      <c r="H674" s="7">
        <f>SUM(Ведомственная!I951)</f>
        <v>17357</v>
      </c>
    </row>
    <row r="675" spans="1:8" s="27" customFormat="1" ht="31.5">
      <c r="A675" s="80" t="s">
        <v>46</v>
      </c>
      <c r="B675" s="31" t="s">
        <v>635</v>
      </c>
      <c r="C675" s="4" t="s">
        <v>85</v>
      </c>
      <c r="D675" s="4" t="s">
        <v>107</v>
      </c>
      <c r="E675" s="4" t="s">
        <v>28</v>
      </c>
      <c r="F675" s="7">
        <f>SUM(Ведомственная!G952)</f>
        <v>19100.7</v>
      </c>
      <c r="G675" s="7">
        <f>SUM(Ведомственная!H952)</f>
        <v>17248.3</v>
      </c>
      <c r="H675" s="7">
        <f>SUM(Ведомственная!I952)</f>
        <v>17009.900000000001</v>
      </c>
    </row>
    <row r="676" spans="1:8" s="27" customFormat="1">
      <c r="A676" s="80" t="s">
        <v>20</v>
      </c>
      <c r="B676" s="31" t="s">
        <v>635</v>
      </c>
      <c r="C676" s="4" t="s">
        <v>90</v>
      </c>
      <c r="D676" s="4" t="s">
        <v>107</v>
      </c>
      <c r="E676" s="4" t="s">
        <v>28</v>
      </c>
      <c r="F676" s="7">
        <f>SUM(Ведомственная!G953)</f>
        <v>619.6</v>
      </c>
      <c r="G676" s="7">
        <f>SUM(Ведомственная!H953)</f>
        <v>686.8</v>
      </c>
      <c r="H676" s="7">
        <f>SUM(Ведомственная!I953)</f>
        <v>686.8</v>
      </c>
    </row>
    <row r="677" spans="1:8" s="27" customFormat="1">
      <c r="A677" s="80" t="s">
        <v>319</v>
      </c>
      <c r="B677" s="31" t="s">
        <v>656</v>
      </c>
      <c r="C677" s="31"/>
      <c r="D677" s="4"/>
      <c r="E677" s="4"/>
      <c r="F677" s="7">
        <f>F678+F679+F680</f>
        <v>150839.29999999999</v>
      </c>
      <c r="G677" s="7">
        <f>G678+G679+G680</f>
        <v>129190</v>
      </c>
      <c r="H677" s="7">
        <f>H678+H679+H680</f>
        <v>128483.1</v>
      </c>
    </row>
    <row r="678" spans="1:8" s="27" customFormat="1" ht="63">
      <c r="A678" s="2" t="s">
        <v>45</v>
      </c>
      <c r="B678" s="31" t="s">
        <v>656</v>
      </c>
      <c r="C678" s="4" t="s">
        <v>83</v>
      </c>
      <c r="D678" s="4" t="s">
        <v>107</v>
      </c>
      <c r="E678" s="4" t="s">
        <v>38</v>
      </c>
      <c r="F678" s="7">
        <f>SUM(Ведомственная!G1054)</f>
        <v>82543.899999999994</v>
      </c>
      <c r="G678" s="7">
        <f>SUM(Ведомственная!H1054)</f>
        <v>68033.600000000006</v>
      </c>
      <c r="H678" s="7">
        <f>SUM(Ведомственная!I1054)</f>
        <v>68033.600000000006</v>
      </c>
    </row>
    <row r="679" spans="1:8" s="27" customFormat="1" ht="31.5">
      <c r="A679" s="80" t="s">
        <v>46</v>
      </c>
      <c r="B679" s="31" t="s">
        <v>656</v>
      </c>
      <c r="C679" s="4" t="s">
        <v>85</v>
      </c>
      <c r="D679" s="4" t="s">
        <v>107</v>
      </c>
      <c r="E679" s="4" t="s">
        <v>38</v>
      </c>
      <c r="F679" s="7">
        <f>SUM(Ведомственная!G1055)</f>
        <v>62321</v>
      </c>
      <c r="G679" s="7">
        <f>SUM(Ведомственная!H1055)</f>
        <v>54439.4</v>
      </c>
      <c r="H679" s="7">
        <f>SUM(Ведомственная!I1055)</f>
        <v>53732.5</v>
      </c>
    </row>
    <row r="680" spans="1:8" s="27" customFormat="1">
      <c r="A680" s="80" t="s">
        <v>20</v>
      </c>
      <c r="B680" s="31" t="s">
        <v>656</v>
      </c>
      <c r="C680" s="4" t="s">
        <v>90</v>
      </c>
      <c r="D680" s="4" t="s">
        <v>107</v>
      </c>
      <c r="E680" s="4" t="s">
        <v>38</v>
      </c>
      <c r="F680" s="7">
        <f>SUM(Ведомственная!G1056)</f>
        <v>5974.4</v>
      </c>
      <c r="G680" s="7">
        <f>SUM(Ведомственная!H1056)</f>
        <v>6717</v>
      </c>
      <c r="H680" s="7">
        <f>SUM(Ведомственная!I1056)</f>
        <v>6717</v>
      </c>
    </row>
    <row r="681" spans="1:8" s="27" customFormat="1" ht="31.5">
      <c r="A681" s="80" t="s">
        <v>533</v>
      </c>
      <c r="B681" s="22" t="s">
        <v>657</v>
      </c>
      <c r="C681" s="22"/>
      <c r="D681" s="4"/>
      <c r="E681" s="4"/>
      <c r="F681" s="7">
        <f>F682+F683+F684</f>
        <v>15359.599999999999</v>
      </c>
      <c r="G681" s="7">
        <f>G682+G683+G684</f>
        <v>12530.2</v>
      </c>
      <c r="H681" s="7">
        <f>H682+H683+H684</f>
        <v>12451.2</v>
      </c>
    </row>
    <row r="682" spans="1:8" s="27" customFormat="1" ht="63">
      <c r="A682" s="2" t="s">
        <v>45</v>
      </c>
      <c r="B682" s="22" t="s">
        <v>657</v>
      </c>
      <c r="C682" s="22">
        <v>100</v>
      </c>
      <c r="D682" s="4" t="s">
        <v>107</v>
      </c>
      <c r="E682" s="4" t="s">
        <v>38</v>
      </c>
      <c r="F682" s="7">
        <f>SUM(Ведомственная!G1058)</f>
        <v>8326.2999999999993</v>
      </c>
      <c r="G682" s="7">
        <f>SUM(Ведомственная!H1058)</f>
        <v>6506.8</v>
      </c>
      <c r="H682" s="7">
        <f>SUM(Ведомственная!I1058)</f>
        <v>6506.8</v>
      </c>
    </row>
    <row r="683" spans="1:8" s="27" customFormat="1" ht="31.5">
      <c r="A683" s="80" t="s">
        <v>46</v>
      </c>
      <c r="B683" s="22" t="s">
        <v>657</v>
      </c>
      <c r="C683" s="22">
        <v>200</v>
      </c>
      <c r="D683" s="4" t="s">
        <v>107</v>
      </c>
      <c r="E683" s="4" t="s">
        <v>38</v>
      </c>
      <c r="F683" s="7">
        <f>SUM(Ведомственная!G1059)</f>
        <v>6200</v>
      </c>
      <c r="G683" s="7">
        <f>SUM(Ведомственная!H1059)</f>
        <v>5109.6000000000004</v>
      </c>
      <c r="H683" s="7">
        <f>SUM(Ведомственная!I1059)</f>
        <v>5030.6000000000004</v>
      </c>
    </row>
    <row r="684" spans="1:8" s="27" customFormat="1">
      <c r="A684" s="80" t="s">
        <v>20</v>
      </c>
      <c r="B684" s="22" t="s">
        <v>657</v>
      </c>
      <c r="C684" s="22">
        <v>800</v>
      </c>
      <c r="D684" s="4" t="s">
        <v>107</v>
      </c>
      <c r="E684" s="4" t="s">
        <v>38</v>
      </c>
      <c r="F684" s="7">
        <f>SUM(Ведомственная!G1060)</f>
        <v>833.3</v>
      </c>
      <c r="G684" s="7">
        <f>SUM(Ведомственная!H1060)</f>
        <v>913.8</v>
      </c>
      <c r="H684" s="7">
        <f>SUM(Ведомственная!I1060)</f>
        <v>913.8</v>
      </c>
    </row>
    <row r="685" spans="1:8" s="27" customFormat="1" ht="31.5">
      <c r="A685" s="32" t="s">
        <v>515</v>
      </c>
      <c r="B685" s="55" t="s">
        <v>669</v>
      </c>
      <c r="C685" s="50"/>
      <c r="D685" s="52"/>
      <c r="E685" s="4"/>
      <c r="F685" s="52">
        <f>F686+F687</f>
        <v>4477.5</v>
      </c>
      <c r="G685" s="52">
        <f>G686+G687</f>
        <v>4940.2000000000007</v>
      </c>
      <c r="H685" s="52">
        <f>H686+H687</f>
        <v>4938.9000000000005</v>
      </c>
    </row>
    <row r="686" spans="1:8" s="27" customFormat="1" ht="63">
      <c r="A686" s="54" t="s">
        <v>45</v>
      </c>
      <c r="B686" s="55" t="s">
        <v>669</v>
      </c>
      <c r="C686" s="50" t="s">
        <v>83</v>
      </c>
      <c r="D686" s="4" t="s">
        <v>107</v>
      </c>
      <c r="E686" s="4" t="s">
        <v>164</v>
      </c>
      <c r="F686" s="52">
        <f>SUM(Ведомственная!G1173)</f>
        <v>4345</v>
      </c>
      <c r="G686" s="52">
        <f>SUM(Ведомственная!H1173)</f>
        <v>4824.6000000000004</v>
      </c>
      <c r="H686" s="52">
        <f>SUM(Ведомственная!I1173)</f>
        <v>4824.6000000000004</v>
      </c>
    </row>
    <row r="687" spans="1:8" s="27" customFormat="1" ht="31.5">
      <c r="A687" s="32" t="s">
        <v>46</v>
      </c>
      <c r="B687" s="55" t="s">
        <v>669</v>
      </c>
      <c r="C687" s="50" t="s">
        <v>85</v>
      </c>
      <c r="D687" s="4" t="s">
        <v>107</v>
      </c>
      <c r="E687" s="4" t="s">
        <v>164</v>
      </c>
      <c r="F687" s="52">
        <f>SUM(Ведомственная!G1174)</f>
        <v>132.5</v>
      </c>
      <c r="G687" s="52">
        <f>SUM(Ведомственная!H1174)</f>
        <v>115.6</v>
      </c>
      <c r="H687" s="52">
        <f>SUM(Ведомственная!I1174)</f>
        <v>114.3</v>
      </c>
    </row>
    <row r="688" spans="1:8" s="27" customFormat="1">
      <c r="A688" s="53" t="s">
        <v>953</v>
      </c>
      <c r="B688" s="6" t="s">
        <v>658</v>
      </c>
      <c r="C688" s="4"/>
      <c r="D688" s="4"/>
      <c r="E688" s="4"/>
      <c r="F688" s="7">
        <f>F693+F689+F691</f>
        <v>2796.3</v>
      </c>
      <c r="G688" s="7">
        <f t="shared" ref="G688:H688" si="148">G693+G689+G691</f>
        <v>1217.5999999999999</v>
      </c>
      <c r="H688" s="7">
        <f t="shared" si="148"/>
        <v>20567.3</v>
      </c>
    </row>
    <row r="689" spans="1:8" s="27" customFormat="1" ht="63">
      <c r="A689" s="108" t="s">
        <v>804</v>
      </c>
      <c r="B689" s="6" t="s">
        <v>716</v>
      </c>
      <c r="C689" s="4"/>
      <c r="D689" s="4"/>
      <c r="E689" s="4"/>
      <c r="F689" s="7">
        <f>SUM(F690)</f>
        <v>1578.7</v>
      </c>
      <c r="G689" s="7">
        <f t="shared" ref="G689:H689" si="149">SUM(G690)</f>
        <v>0</v>
      </c>
      <c r="H689" s="7">
        <f t="shared" si="149"/>
        <v>1510</v>
      </c>
    </row>
    <row r="690" spans="1:8" s="27" customFormat="1" ht="31.5">
      <c r="A690" s="80" t="s">
        <v>46</v>
      </c>
      <c r="B690" s="6" t="s">
        <v>716</v>
      </c>
      <c r="C690" s="4" t="s">
        <v>85</v>
      </c>
      <c r="D690" s="4" t="s">
        <v>107</v>
      </c>
      <c r="E690" s="4" t="s">
        <v>38</v>
      </c>
      <c r="F690" s="7">
        <f>SUM(Ведомственная!G1063)</f>
        <v>1578.7</v>
      </c>
      <c r="G690" s="7">
        <f>SUM(Ведомственная!H1063)</f>
        <v>0</v>
      </c>
      <c r="H690" s="7">
        <f>SUM(Ведомственная!I1063)</f>
        <v>1510</v>
      </c>
    </row>
    <row r="691" spans="1:8" s="27" customFormat="1" ht="47.25">
      <c r="A691" s="80" t="s">
        <v>870</v>
      </c>
      <c r="B691" s="6" t="s">
        <v>871</v>
      </c>
      <c r="C691" s="4"/>
      <c r="D691" s="4"/>
      <c r="E691" s="4"/>
      <c r="F691" s="7">
        <f>SUM(F692)</f>
        <v>0</v>
      </c>
      <c r="G691" s="7">
        <f t="shared" ref="G691:H691" si="150">SUM(G692)</f>
        <v>0</v>
      </c>
      <c r="H691" s="7">
        <f t="shared" si="150"/>
        <v>17839.7</v>
      </c>
    </row>
    <row r="692" spans="1:8" s="27" customFormat="1" ht="31.5">
      <c r="A692" s="80" t="s">
        <v>46</v>
      </c>
      <c r="B692" s="6" t="s">
        <v>871</v>
      </c>
      <c r="C692" s="4" t="s">
        <v>85</v>
      </c>
      <c r="D692" s="4" t="s">
        <v>107</v>
      </c>
      <c r="E692" s="4" t="s">
        <v>38</v>
      </c>
      <c r="F692" s="7">
        <f>SUM(Ведомственная!G1065)</f>
        <v>0</v>
      </c>
      <c r="G692" s="7">
        <f>SUM(Ведомственная!H1065)</f>
        <v>0</v>
      </c>
      <c r="H692" s="7">
        <f>SUM(Ведомственная!I1065)</f>
        <v>17839.7</v>
      </c>
    </row>
    <row r="693" spans="1:8" s="27" customFormat="1" ht="47.25">
      <c r="A693" s="80" t="s">
        <v>439</v>
      </c>
      <c r="B693" s="6" t="s">
        <v>659</v>
      </c>
      <c r="C693" s="4"/>
      <c r="D693" s="4"/>
      <c r="E693" s="4"/>
      <c r="F693" s="7">
        <f t="shared" ref="F693:H693" si="151">F694</f>
        <v>1217.5999999999999</v>
      </c>
      <c r="G693" s="7">
        <f t="shared" si="151"/>
        <v>1217.5999999999999</v>
      </c>
      <c r="H693" s="7">
        <f t="shared" si="151"/>
        <v>1217.5999999999999</v>
      </c>
    </row>
    <row r="694" spans="1:8" s="27" customFormat="1" ht="31.5">
      <c r="A694" s="80" t="s">
        <v>218</v>
      </c>
      <c r="B694" s="6" t="s">
        <v>659</v>
      </c>
      <c r="C694" s="4" t="s">
        <v>116</v>
      </c>
      <c r="D694" s="4" t="s">
        <v>107</v>
      </c>
      <c r="E694" s="4" t="s">
        <v>38</v>
      </c>
      <c r="F694" s="7">
        <f>SUM(Ведомственная!G1067)</f>
        <v>1217.5999999999999</v>
      </c>
      <c r="G694" s="7">
        <f>SUM(Ведомственная!H1067)</f>
        <v>1217.5999999999999</v>
      </c>
      <c r="H694" s="7">
        <f>SUM(Ведомственная!I1067)</f>
        <v>1217.5999999999999</v>
      </c>
    </row>
    <row r="695" spans="1:8" s="27" customFormat="1" ht="31.5">
      <c r="A695" s="156" t="s">
        <v>1021</v>
      </c>
      <c r="B695" s="6" t="s">
        <v>1020</v>
      </c>
      <c r="C695" s="4"/>
      <c r="D695" s="4"/>
      <c r="E695" s="4"/>
      <c r="F695" s="7">
        <f>SUM(F696)</f>
        <v>2737.5</v>
      </c>
      <c r="G695" s="7">
        <f t="shared" ref="G695:H695" si="152">SUM(G696)</f>
        <v>0</v>
      </c>
      <c r="H695" s="7">
        <f t="shared" si="152"/>
        <v>0</v>
      </c>
    </row>
    <row r="696" spans="1:8" s="27" customFormat="1" ht="63">
      <c r="A696" s="156" t="s">
        <v>1022</v>
      </c>
      <c r="B696" s="6" t="s">
        <v>1023</v>
      </c>
      <c r="C696" s="4"/>
      <c r="D696" s="4"/>
      <c r="E696" s="4"/>
      <c r="F696" s="7">
        <f>SUM(F697:F698)</f>
        <v>2737.5</v>
      </c>
      <c r="G696" s="7">
        <f t="shared" ref="G696:H696" si="153">SUM(G697:G698)</f>
        <v>0</v>
      </c>
      <c r="H696" s="7">
        <f t="shared" si="153"/>
        <v>0</v>
      </c>
    </row>
    <row r="697" spans="1:8" s="27" customFormat="1" ht="63">
      <c r="A697" s="156" t="s">
        <v>45</v>
      </c>
      <c r="B697" s="6" t="s">
        <v>1023</v>
      </c>
      <c r="C697" s="4" t="s">
        <v>83</v>
      </c>
      <c r="D697" s="4" t="s">
        <v>107</v>
      </c>
      <c r="E697" s="4" t="s">
        <v>38</v>
      </c>
      <c r="F697" s="7">
        <f>SUM(Ведомственная!G1070)</f>
        <v>1067.2</v>
      </c>
      <c r="G697" s="7">
        <f>SUM(Ведомственная!H1070)</f>
        <v>0</v>
      </c>
      <c r="H697" s="7">
        <f>SUM(Ведомственная!I1070)</f>
        <v>0</v>
      </c>
    </row>
    <row r="698" spans="1:8" s="27" customFormat="1" ht="31.5">
      <c r="A698" s="156" t="s">
        <v>218</v>
      </c>
      <c r="B698" s="6" t="s">
        <v>1023</v>
      </c>
      <c r="C698" s="4" t="s">
        <v>116</v>
      </c>
      <c r="D698" s="4" t="s">
        <v>107</v>
      </c>
      <c r="E698" s="4" t="s">
        <v>38</v>
      </c>
      <c r="F698" s="7">
        <f>SUM(Ведомственная!G1071)</f>
        <v>1670.3</v>
      </c>
      <c r="G698" s="7">
        <f>SUM(Ведомственная!H1071)</f>
        <v>0</v>
      </c>
      <c r="H698" s="7">
        <f>SUM(Ведомственная!I1071)</f>
        <v>0</v>
      </c>
    </row>
    <row r="699" spans="1:8" s="27" customFormat="1" ht="31.5">
      <c r="A699" s="80" t="s">
        <v>460</v>
      </c>
      <c r="B699" s="4" t="s">
        <v>325</v>
      </c>
      <c r="C699" s="4"/>
      <c r="D699" s="7"/>
      <c r="E699" s="4"/>
      <c r="F699" s="7">
        <f>F700+F710+F713</f>
        <v>4418.9000000000005</v>
      </c>
      <c r="G699" s="7">
        <f>G700+G710+G713</f>
        <v>4196</v>
      </c>
      <c r="H699" s="7">
        <f>H700+H710+H713</f>
        <v>4196</v>
      </c>
    </row>
    <row r="700" spans="1:8" s="27" customFormat="1">
      <c r="A700" s="80" t="s">
        <v>29</v>
      </c>
      <c r="B700" s="4" t="s">
        <v>326</v>
      </c>
      <c r="C700" s="4"/>
      <c r="D700" s="7"/>
      <c r="E700" s="4"/>
      <c r="F700" s="7">
        <f>F706+F701</f>
        <v>4154.9000000000005</v>
      </c>
      <c r="G700" s="7">
        <f>G706+G701</f>
        <v>3932</v>
      </c>
      <c r="H700" s="7">
        <f>H706+H701</f>
        <v>3932</v>
      </c>
    </row>
    <row r="701" spans="1:8" s="27" customFormat="1">
      <c r="A701" s="80" t="s">
        <v>437</v>
      </c>
      <c r="B701" s="6" t="s">
        <v>438</v>
      </c>
      <c r="C701" s="4"/>
      <c r="D701" s="7"/>
      <c r="E701" s="4"/>
      <c r="F701" s="7">
        <f>SUM(F702:F705)</f>
        <v>532</v>
      </c>
      <c r="G701" s="7">
        <f>SUM(G702:G705)</f>
        <v>532</v>
      </c>
      <c r="H701" s="7">
        <f>SUM(H702:H705)</f>
        <v>532</v>
      </c>
    </row>
    <row r="702" spans="1:8" s="27" customFormat="1" ht="63" hidden="1">
      <c r="A702" s="2" t="s">
        <v>45</v>
      </c>
      <c r="B702" s="6" t="s">
        <v>438</v>
      </c>
      <c r="C702" s="4" t="s">
        <v>83</v>
      </c>
      <c r="D702" s="4" t="s">
        <v>107</v>
      </c>
      <c r="E702" s="4" t="s">
        <v>107</v>
      </c>
      <c r="F702" s="7">
        <f>SUM(Ведомственная!G1140)</f>
        <v>0</v>
      </c>
      <c r="G702" s="7">
        <f>SUM(Ведомственная!H1140)</f>
        <v>0</v>
      </c>
      <c r="H702" s="7">
        <f>SUM(Ведомственная!I1140)</f>
        <v>0</v>
      </c>
    </row>
    <row r="703" spans="1:8" s="27" customFormat="1" ht="31.5">
      <c r="A703" s="80" t="s">
        <v>46</v>
      </c>
      <c r="B703" s="6" t="s">
        <v>438</v>
      </c>
      <c r="C703" s="4" t="s">
        <v>85</v>
      </c>
      <c r="D703" s="4" t="s">
        <v>107</v>
      </c>
      <c r="E703" s="4" t="s">
        <v>107</v>
      </c>
      <c r="F703" s="7">
        <f>SUM(Ведомственная!G1141)</f>
        <v>532</v>
      </c>
      <c r="G703" s="7">
        <f>SUM(Ведомственная!H1141)</f>
        <v>492</v>
      </c>
      <c r="H703" s="7">
        <f>SUM(Ведомственная!I1141)</f>
        <v>492</v>
      </c>
    </row>
    <row r="704" spans="1:8" s="27" customFormat="1">
      <c r="A704" s="80" t="s">
        <v>36</v>
      </c>
      <c r="B704" s="6" t="s">
        <v>438</v>
      </c>
      <c r="C704" s="4" t="s">
        <v>93</v>
      </c>
      <c r="D704" s="4" t="s">
        <v>107</v>
      </c>
      <c r="E704" s="4" t="s">
        <v>107</v>
      </c>
      <c r="F704" s="7">
        <f>SUM(Ведомственная!G1142)</f>
        <v>0</v>
      </c>
      <c r="G704" s="7">
        <f>SUM(Ведомственная!H1142)</f>
        <v>40</v>
      </c>
      <c r="H704" s="7">
        <f>SUM(Ведомственная!I1142)</f>
        <v>40</v>
      </c>
    </row>
    <row r="705" spans="1:8" s="27" customFormat="1" ht="31.5" hidden="1">
      <c r="A705" s="80" t="s">
        <v>218</v>
      </c>
      <c r="B705" s="6" t="s">
        <v>438</v>
      </c>
      <c r="C705" s="4" t="s">
        <v>116</v>
      </c>
      <c r="D705" s="4" t="s">
        <v>107</v>
      </c>
      <c r="E705" s="4" t="s">
        <v>107</v>
      </c>
      <c r="F705" s="7">
        <f>SUM(Ведомственная!G1143)</f>
        <v>0</v>
      </c>
      <c r="G705" s="7">
        <f>SUM(Ведомственная!H1143)</f>
        <v>0</v>
      </c>
      <c r="H705" s="7">
        <f>SUM(Ведомственная!I1143)</f>
        <v>0</v>
      </c>
    </row>
    <row r="706" spans="1:8" s="27" customFormat="1" ht="31.5">
      <c r="A706" s="80" t="s">
        <v>327</v>
      </c>
      <c r="B706" s="4" t="s">
        <v>328</v>
      </c>
      <c r="C706" s="4"/>
      <c r="D706" s="7"/>
      <c r="E706" s="4"/>
      <c r="F706" s="7">
        <f>SUM(F707:F709)</f>
        <v>3622.9000000000005</v>
      </c>
      <c r="G706" s="7">
        <f>SUM(G707:G709)</f>
        <v>3400</v>
      </c>
      <c r="H706" s="7">
        <f>SUM(H707:H709)</f>
        <v>3400</v>
      </c>
    </row>
    <row r="707" spans="1:8" s="27" customFormat="1" ht="63">
      <c r="A707" s="2" t="s">
        <v>45</v>
      </c>
      <c r="B707" s="4" t="s">
        <v>328</v>
      </c>
      <c r="C707" s="4" t="s">
        <v>83</v>
      </c>
      <c r="D707" s="4" t="s">
        <v>107</v>
      </c>
      <c r="E707" s="4" t="s">
        <v>107</v>
      </c>
      <c r="F707" s="7">
        <f>SUM(Ведомственная!G616)+Ведомственная!G1145+Ведомственная!G1281</f>
        <v>916.3</v>
      </c>
      <c r="G707" s="7">
        <f>SUM(Ведомственная!H616)+Ведомственная!H1145</f>
        <v>3000</v>
      </c>
      <c r="H707" s="7">
        <f>SUM(Ведомственная!I616)+Ведомственная!I1145</f>
        <v>3000</v>
      </c>
    </row>
    <row r="708" spans="1:8" s="27" customFormat="1" ht="31.5">
      <c r="A708" s="80" t="s">
        <v>46</v>
      </c>
      <c r="B708" s="4" t="s">
        <v>328</v>
      </c>
      <c r="C708" s="4" t="s">
        <v>85</v>
      </c>
      <c r="D708" s="4" t="s">
        <v>107</v>
      </c>
      <c r="E708" s="4" t="s">
        <v>107</v>
      </c>
      <c r="F708" s="7">
        <f>SUM(Ведомственная!G1146)+Ведомственная!G617+Ведомственная!G1282</f>
        <v>460.90000000000003</v>
      </c>
      <c r="G708" s="7">
        <f>SUM(Ведомственная!H1146)+Ведомственная!H617</f>
        <v>400</v>
      </c>
      <c r="H708" s="7">
        <f>SUM(Ведомственная!I1146)+Ведомственная!I617</f>
        <v>400</v>
      </c>
    </row>
    <row r="709" spans="1:8" s="27" customFormat="1" ht="31.5" hidden="1">
      <c r="A709" s="80" t="s">
        <v>218</v>
      </c>
      <c r="B709" s="4" t="s">
        <v>328</v>
      </c>
      <c r="C709" s="4" t="s">
        <v>116</v>
      </c>
      <c r="D709" s="4" t="s">
        <v>107</v>
      </c>
      <c r="E709" s="4" t="s">
        <v>107</v>
      </c>
      <c r="F709" s="7">
        <f>SUM(Ведомственная!G812)+Ведомственная!G1283+Ведомственная!G1147</f>
        <v>2245.7000000000003</v>
      </c>
      <c r="G709" s="7">
        <f>SUM(Ведомственная!H812)+Ведомственная!H1283+Ведомственная!H1147</f>
        <v>0</v>
      </c>
      <c r="H709" s="7">
        <f>SUM(Ведомственная!I812)+Ведомственная!I1283+Ведомственная!I1147</f>
        <v>0</v>
      </c>
    </row>
    <row r="710" spans="1:8" s="27" customFormat="1" ht="31.5" hidden="1">
      <c r="A710" s="80" t="s">
        <v>39</v>
      </c>
      <c r="B710" s="31" t="s">
        <v>329</v>
      </c>
      <c r="C710" s="4"/>
      <c r="D710" s="7"/>
      <c r="E710" s="4"/>
      <c r="F710" s="7">
        <f>SUM(F711)</f>
        <v>0</v>
      </c>
      <c r="G710" s="7">
        <f>SUM(G711)</f>
        <v>0</v>
      </c>
      <c r="H710" s="7">
        <f>SUM(H711)</f>
        <v>0</v>
      </c>
    </row>
    <row r="711" spans="1:8" s="27" customFormat="1" ht="31.5" hidden="1">
      <c r="A711" s="80" t="s">
        <v>330</v>
      </c>
      <c r="B711" s="31" t="s">
        <v>331</v>
      </c>
      <c r="C711" s="4"/>
      <c r="D711" s="7"/>
      <c r="E711" s="4"/>
      <c r="F711" s="7">
        <f>F712</f>
        <v>0</v>
      </c>
      <c r="G711" s="7">
        <f>G712</f>
        <v>0</v>
      </c>
      <c r="H711" s="7">
        <f>H712</f>
        <v>0</v>
      </c>
    </row>
    <row r="712" spans="1:8" s="27" customFormat="1" ht="63" hidden="1">
      <c r="A712" s="2" t="s">
        <v>45</v>
      </c>
      <c r="B712" s="31" t="s">
        <v>331</v>
      </c>
      <c r="C712" s="4" t="s">
        <v>83</v>
      </c>
      <c r="D712" s="4" t="s">
        <v>107</v>
      </c>
      <c r="E712" s="4" t="s">
        <v>107</v>
      </c>
      <c r="F712" s="7">
        <f>SUM(Ведомственная!G1150)</f>
        <v>0</v>
      </c>
      <c r="G712" s="7">
        <f>SUM(Ведомственная!H1150)</f>
        <v>0</v>
      </c>
      <c r="H712" s="7">
        <f>SUM(Ведомственная!I1150)</f>
        <v>0</v>
      </c>
    </row>
    <row r="713" spans="1:8" s="27" customFormat="1">
      <c r="A713" s="80" t="s">
        <v>733</v>
      </c>
      <c r="B713" s="4" t="s">
        <v>731</v>
      </c>
      <c r="C713" s="4"/>
      <c r="D713" s="7"/>
      <c r="E713" s="4"/>
      <c r="F713" s="7">
        <f>F714</f>
        <v>264</v>
      </c>
      <c r="G713" s="7">
        <f>G714</f>
        <v>264</v>
      </c>
      <c r="H713" s="7">
        <f>H714</f>
        <v>264</v>
      </c>
    </row>
    <row r="714" spans="1:8" s="27" customFormat="1">
      <c r="A714" s="80" t="s">
        <v>437</v>
      </c>
      <c r="B714" s="4" t="s">
        <v>732</v>
      </c>
      <c r="C714" s="4"/>
      <c r="D714" s="7"/>
      <c r="E714" s="4"/>
      <c r="F714" s="7">
        <f>SUM(F715:F717)</f>
        <v>264</v>
      </c>
      <c r="G714" s="7">
        <f>SUM(G715:G717)</f>
        <v>264</v>
      </c>
      <c r="H714" s="7">
        <f>SUM(H715:H717)</f>
        <v>264</v>
      </c>
    </row>
    <row r="715" spans="1:8" s="27" customFormat="1" ht="63" hidden="1">
      <c r="A715" s="2" t="s">
        <v>45</v>
      </c>
      <c r="B715" s="4" t="s">
        <v>732</v>
      </c>
      <c r="C715" s="4" t="s">
        <v>83</v>
      </c>
      <c r="D715" s="4" t="s">
        <v>107</v>
      </c>
      <c r="E715" s="4" t="s">
        <v>107</v>
      </c>
      <c r="F715" s="7">
        <f>SUM(Ведомственная!G1153)</f>
        <v>0</v>
      </c>
      <c r="G715" s="7">
        <f>SUM(Ведомственная!H1153)</f>
        <v>0</v>
      </c>
      <c r="H715" s="7">
        <f>SUM(Ведомственная!I1153)</f>
        <v>0</v>
      </c>
    </row>
    <row r="716" spans="1:8" s="27" customFormat="1" ht="31.5">
      <c r="A716" s="80" t="s">
        <v>46</v>
      </c>
      <c r="B716" s="4" t="s">
        <v>732</v>
      </c>
      <c r="C716" s="4" t="s">
        <v>85</v>
      </c>
      <c r="D716" s="4" t="s">
        <v>107</v>
      </c>
      <c r="E716" s="4" t="s">
        <v>107</v>
      </c>
      <c r="F716" s="7">
        <f>SUM(Ведомственная!G1154)</f>
        <v>214</v>
      </c>
      <c r="G716" s="7">
        <f>SUM(Ведомственная!H1154)</f>
        <v>214</v>
      </c>
      <c r="H716" s="7">
        <f>SUM(Ведомственная!I1154)</f>
        <v>214</v>
      </c>
    </row>
    <row r="717" spans="1:8" s="27" customFormat="1">
      <c r="A717" s="80" t="s">
        <v>36</v>
      </c>
      <c r="B717" s="4" t="s">
        <v>732</v>
      </c>
      <c r="C717" s="4" t="s">
        <v>93</v>
      </c>
      <c r="D717" s="4" t="s">
        <v>107</v>
      </c>
      <c r="E717" s="4" t="s">
        <v>107</v>
      </c>
      <c r="F717" s="7">
        <f>SUM(Ведомственная!G1155)</f>
        <v>50</v>
      </c>
      <c r="G717" s="7">
        <f>SUM(Ведомственная!H1155)</f>
        <v>50</v>
      </c>
      <c r="H717" s="7">
        <f>SUM(Ведомственная!I1155)</f>
        <v>50</v>
      </c>
    </row>
    <row r="718" spans="1:8" s="27" customFormat="1" ht="47.25">
      <c r="A718" s="80" t="s">
        <v>570</v>
      </c>
      <c r="B718" s="31" t="s">
        <v>317</v>
      </c>
      <c r="C718" s="4"/>
      <c r="D718" s="4"/>
      <c r="E718" s="4"/>
      <c r="F718" s="7">
        <f>F719+F735+F738+F736</f>
        <v>57324.700000000012</v>
      </c>
      <c r="G718" s="7">
        <f t="shared" ref="G718:H718" si="154">G719+G735+G738+G736</f>
        <v>29245.3</v>
      </c>
      <c r="H718" s="7">
        <f t="shared" si="154"/>
        <v>29245.3</v>
      </c>
    </row>
    <row r="719" spans="1:8" s="27" customFormat="1">
      <c r="A719" s="80" t="s">
        <v>29</v>
      </c>
      <c r="B719" s="31" t="s">
        <v>318</v>
      </c>
      <c r="C719" s="4"/>
      <c r="D719" s="4"/>
      <c r="E719" s="4"/>
      <c r="F719" s="7">
        <f>SUM(F720+F721+F722+F723+F724+F725+F726+F728)+F730</f>
        <v>50998.30000000001</v>
      </c>
      <c r="G719" s="7">
        <f t="shared" ref="G719:H719" si="155">SUM(G720+G721+G722+G723+G724+G725+G726+G728)+G730</f>
        <v>20949.3</v>
      </c>
      <c r="H719" s="7">
        <f t="shared" si="155"/>
        <v>23451</v>
      </c>
    </row>
    <row r="720" spans="1:8" s="27" customFormat="1" ht="31.5">
      <c r="A720" s="80" t="s">
        <v>46</v>
      </c>
      <c r="B720" s="31" t="s">
        <v>318</v>
      </c>
      <c r="C720" s="4" t="s">
        <v>85</v>
      </c>
      <c r="D720" s="4" t="s">
        <v>107</v>
      </c>
      <c r="E720" s="4" t="s">
        <v>28</v>
      </c>
      <c r="F720" s="7">
        <f>SUM(Ведомственная!G971)</f>
        <v>4818.8999999999996</v>
      </c>
      <c r="G720" s="7">
        <f>SUM(Ведомственная!H971)</f>
        <v>2427.6</v>
      </c>
      <c r="H720" s="7">
        <f>SUM(Ведомственная!I971)</f>
        <v>2300</v>
      </c>
    </row>
    <row r="721" spans="1:8" s="27" customFormat="1" ht="31.5">
      <c r="A721" s="80" t="s">
        <v>46</v>
      </c>
      <c r="B721" s="31" t="s">
        <v>318</v>
      </c>
      <c r="C721" s="4" t="s">
        <v>85</v>
      </c>
      <c r="D721" s="4" t="s">
        <v>107</v>
      </c>
      <c r="E721" s="4" t="s">
        <v>38</v>
      </c>
      <c r="F721" s="7">
        <f>SUM(Ведомственная!G1074)</f>
        <v>14578.5</v>
      </c>
      <c r="G721" s="7">
        <f>SUM(Ведомственная!H1074)</f>
        <v>8500</v>
      </c>
      <c r="H721" s="7">
        <f>SUM(Ведомственная!I1074)</f>
        <v>8500</v>
      </c>
    </row>
    <row r="722" spans="1:8" s="27" customFormat="1" ht="31.5">
      <c r="A722" s="80" t="s">
        <v>46</v>
      </c>
      <c r="B722" s="31" t="s">
        <v>318</v>
      </c>
      <c r="C722" s="4" t="s">
        <v>85</v>
      </c>
      <c r="D722" s="4" t="s">
        <v>107</v>
      </c>
      <c r="E722" s="4" t="s">
        <v>164</v>
      </c>
      <c r="F722" s="7">
        <f>SUM(Ведомственная!G1177)</f>
        <v>0</v>
      </c>
      <c r="G722" s="7">
        <f>SUM(Ведомственная!H1177)</f>
        <v>0</v>
      </c>
      <c r="H722" s="7">
        <f>SUM(Ведомственная!I1177)</f>
        <v>0</v>
      </c>
    </row>
    <row r="723" spans="1:8" s="27" customFormat="1" ht="31.5">
      <c r="A723" s="80" t="s">
        <v>218</v>
      </c>
      <c r="B723" s="31" t="s">
        <v>318</v>
      </c>
      <c r="C723" s="4" t="s">
        <v>116</v>
      </c>
      <c r="D723" s="4" t="s">
        <v>107</v>
      </c>
      <c r="E723" s="4" t="s">
        <v>28</v>
      </c>
      <c r="F723" s="7">
        <f>SUM(Ведомственная!G972)</f>
        <v>13854.7</v>
      </c>
      <c r="G723" s="7">
        <f>SUM(Ведомственная!H972)</f>
        <v>1882.9</v>
      </c>
      <c r="H723" s="7">
        <f>SUM(Ведомственная!I972)</f>
        <v>4750</v>
      </c>
    </row>
    <row r="724" spans="1:8" s="27" customFormat="1" ht="31.5">
      <c r="A724" s="80" t="s">
        <v>218</v>
      </c>
      <c r="B724" s="31" t="s">
        <v>318</v>
      </c>
      <c r="C724" s="4" t="s">
        <v>116</v>
      </c>
      <c r="D724" s="4" t="s">
        <v>107</v>
      </c>
      <c r="E724" s="4" t="s">
        <v>38</v>
      </c>
      <c r="F724" s="7">
        <f>SUM(Ведомственная!G1075)</f>
        <v>13613.4</v>
      </c>
      <c r="G724" s="7">
        <f>SUM(Ведомственная!H1075)</f>
        <v>6950</v>
      </c>
      <c r="H724" s="7">
        <f>SUM(Ведомственная!I1075)</f>
        <v>6950</v>
      </c>
    </row>
    <row r="725" spans="1:8" s="27" customFormat="1" ht="31.5" hidden="1">
      <c r="A725" s="80" t="s">
        <v>218</v>
      </c>
      <c r="B725" s="31" t="s">
        <v>318</v>
      </c>
      <c r="C725" s="4" t="s">
        <v>116</v>
      </c>
      <c r="D725" s="4" t="s">
        <v>107</v>
      </c>
      <c r="E725" s="4" t="s">
        <v>48</v>
      </c>
      <c r="F725" s="7">
        <f>SUM(Ведомственная!G1101)</f>
        <v>630.9</v>
      </c>
      <c r="G725" s="7">
        <f>SUM(Ведомственная!H1101)</f>
        <v>0</v>
      </c>
      <c r="H725" s="7">
        <f>SUM(Ведомственная!I1101)</f>
        <v>0</v>
      </c>
    </row>
    <row r="726" spans="1:8" s="27" customFormat="1" ht="31.5">
      <c r="A726" s="80" t="s">
        <v>662</v>
      </c>
      <c r="B726" s="31" t="s">
        <v>663</v>
      </c>
      <c r="C726" s="4"/>
      <c r="D726" s="4"/>
      <c r="E726" s="4"/>
      <c r="F726" s="7">
        <f>SUM(F727)</f>
        <v>533.4</v>
      </c>
      <c r="G726" s="7">
        <f t="shared" ref="G726:H726" si="156">SUM(G727)</f>
        <v>1188.8</v>
      </c>
      <c r="H726" s="7">
        <f t="shared" si="156"/>
        <v>951</v>
      </c>
    </row>
    <row r="727" spans="1:8" s="27" customFormat="1" ht="31.5">
      <c r="A727" s="80" t="s">
        <v>46</v>
      </c>
      <c r="B727" s="31" t="s">
        <v>663</v>
      </c>
      <c r="C727" s="4" t="s">
        <v>85</v>
      </c>
      <c r="D727" s="4" t="s">
        <v>107</v>
      </c>
      <c r="E727" s="4" t="s">
        <v>38</v>
      </c>
      <c r="F727" s="7">
        <f>SUM(Ведомственная!G1077)</f>
        <v>533.4</v>
      </c>
      <c r="G727" s="7">
        <f>SUM(Ведомственная!H1077)</f>
        <v>1188.8</v>
      </c>
      <c r="H727" s="7">
        <f>SUM(Ведомственная!I1077)</f>
        <v>951</v>
      </c>
    </row>
    <row r="728" spans="1:8" s="27" customFormat="1" ht="31.5">
      <c r="A728" s="80" t="s">
        <v>644</v>
      </c>
      <c r="B728" s="31" t="s">
        <v>647</v>
      </c>
      <c r="C728" s="4"/>
      <c r="D728" s="4"/>
      <c r="E728" s="4"/>
      <c r="F728" s="7">
        <f>SUM(F729)</f>
        <v>1835.5</v>
      </c>
      <c r="G728" s="7">
        <f t="shared" ref="G728:H728" si="157">SUM(G729)</f>
        <v>0</v>
      </c>
      <c r="H728" s="7">
        <f t="shared" si="157"/>
        <v>0</v>
      </c>
    </row>
    <row r="729" spans="1:8" s="27" customFormat="1" ht="31.5">
      <c r="A729" s="80" t="s">
        <v>46</v>
      </c>
      <c r="B729" s="31" t="s">
        <v>647</v>
      </c>
      <c r="C729" s="4" t="s">
        <v>85</v>
      </c>
      <c r="D729" s="4" t="s">
        <v>107</v>
      </c>
      <c r="E729" s="4" t="s">
        <v>28</v>
      </c>
      <c r="F729" s="7">
        <f>SUM(Ведомственная!G974)</f>
        <v>1835.5</v>
      </c>
      <c r="G729" s="7">
        <f>SUM(Ведомственная!H974)</f>
        <v>0</v>
      </c>
      <c r="H729" s="7">
        <f>SUM(Ведомственная!I974)</f>
        <v>0</v>
      </c>
    </row>
    <row r="730" spans="1:8" s="27" customFormat="1">
      <c r="A730" s="111" t="s">
        <v>899</v>
      </c>
      <c r="B730" s="31" t="s">
        <v>992</v>
      </c>
      <c r="C730" s="4"/>
      <c r="D730" s="4"/>
      <c r="E730" s="4"/>
      <c r="F730" s="7">
        <f>SUM(F731)</f>
        <v>1133</v>
      </c>
      <c r="G730" s="7">
        <f t="shared" ref="G730:H730" si="158">SUM(G731)</f>
        <v>0</v>
      </c>
      <c r="H730" s="7">
        <f t="shared" si="158"/>
        <v>0</v>
      </c>
    </row>
    <row r="731" spans="1:8" s="27" customFormat="1" ht="31.5">
      <c r="A731" s="111" t="s">
        <v>991</v>
      </c>
      <c r="B731" s="31" t="s">
        <v>990</v>
      </c>
      <c r="C731" s="4"/>
      <c r="D731" s="4"/>
      <c r="E731" s="4"/>
      <c r="F731" s="7">
        <f>SUM(F732)</f>
        <v>1133</v>
      </c>
      <c r="G731" s="7"/>
      <c r="H731" s="7"/>
    </row>
    <row r="732" spans="1:8" s="27" customFormat="1" ht="31.5">
      <c r="A732" s="111" t="s">
        <v>46</v>
      </c>
      <c r="B732" s="31" t="s">
        <v>990</v>
      </c>
      <c r="C732" s="4" t="s">
        <v>85</v>
      </c>
      <c r="D732" s="4" t="s">
        <v>107</v>
      </c>
      <c r="E732" s="4" t="s">
        <v>38</v>
      </c>
      <c r="F732" s="7">
        <f>SUM(Ведомственная!G1080)</f>
        <v>1133</v>
      </c>
      <c r="G732" s="7">
        <f>SUM(Ведомственная!H1080)</f>
        <v>0</v>
      </c>
      <c r="H732" s="7">
        <f>SUM(Ведомственная!I1080)</f>
        <v>0</v>
      </c>
    </row>
    <row r="733" spans="1:8" s="27" customFormat="1" ht="31.5" hidden="1">
      <c r="A733" s="32" t="s">
        <v>667</v>
      </c>
      <c r="B733" s="31" t="s">
        <v>668</v>
      </c>
      <c r="C733" s="50"/>
      <c r="D733" s="4"/>
      <c r="E733" s="4"/>
      <c r="F733" s="7">
        <f>SUM(F734)</f>
        <v>0</v>
      </c>
      <c r="G733" s="7">
        <f t="shared" ref="G733:H733" si="159">SUM(G734)</f>
        <v>0</v>
      </c>
      <c r="H733" s="7">
        <f t="shared" si="159"/>
        <v>0</v>
      </c>
    </row>
    <row r="734" spans="1:8" s="27" customFormat="1" ht="31.5" hidden="1">
      <c r="A734" s="80" t="s">
        <v>218</v>
      </c>
      <c r="B734" s="31" t="s">
        <v>668</v>
      </c>
      <c r="C734" s="50" t="s">
        <v>116</v>
      </c>
      <c r="D734" s="4" t="s">
        <v>107</v>
      </c>
      <c r="E734" s="4" t="s">
        <v>48</v>
      </c>
      <c r="F734" s="7">
        <f>SUM(Ведомственная!G1105)</f>
        <v>0</v>
      </c>
      <c r="G734" s="7">
        <f>SUM(Ведомственная!H1105)</f>
        <v>0</v>
      </c>
      <c r="H734" s="7">
        <f>SUM(Ведомственная!I1105)</f>
        <v>0</v>
      </c>
    </row>
    <row r="735" spans="1:8" s="27" customFormat="1" ht="31.5">
      <c r="A735" s="105" t="s">
        <v>218</v>
      </c>
      <c r="B735" s="22" t="s">
        <v>665</v>
      </c>
      <c r="C735" s="4" t="s">
        <v>116</v>
      </c>
      <c r="D735" s="4" t="s">
        <v>107</v>
      </c>
      <c r="E735" s="4" t="s">
        <v>28</v>
      </c>
      <c r="F735" s="7">
        <f>SUM(Ведомственная!G976)</f>
        <v>2000</v>
      </c>
      <c r="G735" s="7">
        <f>SUM(Ведомственная!H976)</f>
        <v>2739.5</v>
      </c>
      <c r="H735" s="7">
        <f>SUM(Ведомственная!I976)</f>
        <v>0</v>
      </c>
    </row>
    <row r="736" spans="1:8" s="27" customFormat="1" ht="31.5">
      <c r="A736" s="80" t="s">
        <v>644</v>
      </c>
      <c r="B736" s="31" t="s">
        <v>646</v>
      </c>
      <c r="C736" s="4"/>
      <c r="D736" s="4"/>
      <c r="E736" s="4"/>
      <c r="F736" s="7">
        <f>SUM(F737)</f>
        <v>3721</v>
      </c>
      <c r="G736" s="7">
        <f t="shared" ref="G736:H736" si="160">SUM(G737)</f>
        <v>5556.5</v>
      </c>
      <c r="H736" s="7">
        <f t="shared" si="160"/>
        <v>5556.5</v>
      </c>
    </row>
    <row r="737" spans="1:8" s="27" customFormat="1" ht="31.5">
      <c r="A737" s="80" t="s">
        <v>218</v>
      </c>
      <c r="B737" s="31" t="s">
        <v>646</v>
      </c>
      <c r="C737" s="4" t="s">
        <v>116</v>
      </c>
      <c r="D737" s="4" t="s">
        <v>107</v>
      </c>
      <c r="E737" s="4" t="s">
        <v>28</v>
      </c>
      <c r="F737" s="7">
        <f>SUM(Ведомственная!G978)</f>
        <v>3721</v>
      </c>
      <c r="G737" s="7">
        <f>SUM(Ведомственная!H978)</f>
        <v>5556.5</v>
      </c>
      <c r="H737" s="7">
        <f>SUM(Ведомственная!I978)</f>
        <v>5556.5</v>
      </c>
    </row>
    <row r="738" spans="1:8" s="27" customFormat="1" ht="31.5">
      <c r="A738" s="80" t="s">
        <v>248</v>
      </c>
      <c r="B738" s="31" t="s">
        <v>666</v>
      </c>
      <c r="C738" s="4"/>
      <c r="D738" s="4"/>
      <c r="E738" s="4"/>
      <c r="F738" s="7">
        <f>SUM(F739)</f>
        <v>605.4</v>
      </c>
      <c r="G738" s="7">
        <f t="shared" ref="G738:H738" si="161">SUM(G739)</f>
        <v>0</v>
      </c>
      <c r="H738" s="7">
        <f t="shared" si="161"/>
        <v>237.8</v>
      </c>
    </row>
    <row r="739" spans="1:8" s="27" customFormat="1" ht="31.5">
      <c r="A739" s="80" t="s">
        <v>662</v>
      </c>
      <c r="B739" s="31" t="s">
        <v>664</v>
      </c>
      <c r="C739" s="4"/>
      <c r="D739" s="4"/>
      <c r="E739" s="4"/>
      <c r="F739" s="7">
        <f>SUM(F740)</f>
        <v>605.4</v>
      </c>
      <c r="G739" s="7">
        <f t="shared" ref="G739:H739" si="162">SUM(G740)</f>
        <v>0</v>
      </c>
      <c r="H739" s="7">
        <f t="shared" si="162"/>
        <v>237.8</v>
      </c>
    </row>
    <row r="740" spans="1:8" s="27" customFormat="1" ht="31.5">
      <c r="A740" s="80" t="s">
        <v>218</v>
      </c>
      <c r="B740" s="31" t="s">
        <v>664</v>
      </c>
      <c r="C740" s="4" t="s">
        <v>116</v>
      </c>
      <c r="D740" s="4" t="s">
        <v>107</v>
      </c>
      <c r="E740" s="4" t="s">
        <v>38</v>
      </c>
      <c r="F740" s="7">
        <f>SUM(Ведомственная!G1083)</f>
        <v>605.4</v>
      </c>
      <c r="G740" s="7">
        <f>SUM(Ведомственная!H1083)</f>
        <v>0</v>
      </c>
      <c r="H740" s="7">
        <f>SUM(Ведомственная!I1083)</f>
        <v>237.8</v>
      </c>
    </row>
    <row r="741" spans="1:8" s="27" customFormat="1" ht="47.25">
      <c r="A741" s="80" t="s">
        <v>955</v>
      </c>
      <c r="B741" s="49" t="s">
        <v>332</v>
      </c>
      <c r="C741" s="4"/>
      <c r="D741" s="7"/>
      <c r="E741" s="24"/>
      <c r="F741" s="7">
        <f>SUM(F759+F742+F748+F750)+F754+F745</f>
        <v>68859.000000000015</v>
      </c>
      <c r="G741" s="7">
        <f t="shared" ref="G741:H741" si="163">SUM(G759+G742+G748+G750)+G754+G745</f>
        <v>61641.500000000007</v>
      </c>
      <c r="H741" s="7">
        <f t="shared" si="163"/>
        <v>60610.700000000012</v>
      </c>
    </row>
    <row r="742" spans="1:8" s="27" customFormat="1">
      <c r="A742" s="32" t="s">
        <v>74</v>
      </c>
      <c r="B742" s="56" t="s">
        <v>457</v>
      </c>
      <c r="C742" s="50"/>
      <c r="D742" s="52"/>
      <c r="E742" s="24"/>
      <c r="F742" s="52">
        <f>+F743+F744</f>
        <v>17389.100000000002</v>
      </c>
      <c r="G742" s="52">
        <f>+G743+G744</f>
        <v>14945.900000000001</v>
      </c>
      <c r="H742" s="52">
        <f>+H743+H744</f>
        <v>14945.900000000001</v>
      </c>
    </row>
    <row r="743" spans="1:8" s="27" customFormat="1" ht="63">
      <c r="A743" s="32" t="s">
        <v>45</v>
      </c>
      <c r="B743" s="56" t="s">
        <v>457</v>
      </c>
      <c r="C743" s="50" t="s">
        <v>83</v>
      </c>
      <c r="D743" s="4" t="s">
        <v>107</v>
      </c>
      <c r="E743" s="4" t="s">
        <v>164</v>
      </c>
      <c r="F743" s="52">
        <f>SUM(Ведомственная!G1180)</f>
        <v>17388.900000000001</v>
      </c>
      <c r="G743" s="52">
        <f>SUM(Ведомственная!H1180)</f>
        <v>14945.7</v>
      </c>
      <c r="H743" s="52">
        <f>SUM(Ведомственная!I1180)</f>
        <v>14945.7</v>
      </c>
    </row>
    <row r="744" spans="1:8" s="27" customFormat="1" ht="31.5">
      <c r="A744" s="32" t="s">
        <v>46</v>
      </c>
      <c r="B744" s="56" t="s">
        <v>457</v>
      </c>
      <c r="C744" s="50" t="s">
        <v>85</v>
      </c>
      <c r="D744" s="4" t="s">
        <v>107</v>
      </c>
      <c r="E744" s="4" t="s">
        <v>164</v>
      </c>
      <c r="F744" s="52">
        <f>SUM(Ведомственная!G1181)</f>
        <v>0.2</v>
      </c>
      <c r="G744" s="52">
        <f>SUM(Ведомственная!H1181)</f>
        <v>0.2</v>
      </c>
      <c r="H744" s="52">
        <f>SUM(Ведомственная!I1181)</f>
        <v>0.2</v>
      </c>
    </row>
    <row r="745" spans="1:8" s="27" customFormat="1">
      <c r="A745" s="32" t="s">
        <v>89</v>
      </c>
      <c r="B745" s="56" t="s">
        <v>672</v>
      </c>
      <c r="C745" s="50"/>
      <c r="D745" s="4"/>
      <c r="E745" s="4"/>
      <c r="F745" s="52">
        <f>SUM(F746)+F747</f>
        <v>433.5</v>
      </c>
      <c r="G745" s="52">
        <f t="shared" ref="G745:H745" si="164">SUM(G746)+G747</f>
        <v>401.3</v>
      </c>
      <c r="H745" s="52">
        <f t="shared" si="164"/>
        <v>401.3</v>
      </c>
    </row>
    <row r="746" spans="1:8" s="27" customFormat="1" ht="31.5">
      <c r="A746" s="32" t="s">
        <v>46</v>
      </c>
      <c r="B746" s="56" t="s">
        <v>672</v>
      </c>
      <c r="C746" s="50" t="s">
        <v>85</v>
      </c>
      <c r="D746" s="4" t="s">
        <v>107</v>
      </c>
      <c r="E746" s="4" t="s">
        <v>164</v>
      </c>
      <c r="F746" s="52">
        <f>SUM(Ведомственная!G1183)</f>
        <v>431.9</v>
      </c>
      <c r="G746" s="52">
        <f>SUM(Ведомственная!H1183)</f>
        <v>399.7</v>
      </c>
      <c r="H746" s="52">
        <f>SUM(Ведомственная!I1183)</f>
        <v>399.7</v>
      </c>
    </row>
    <row r="747" spans="1:8" s="27" customFormat="1">
      <c r="A747" s="80" t="s">
        <v>20</v>
      </c>
      <c r="B747" s="56" t="s">
        <v>672</v>
      </c>
      <c r="C747" s="50" t="s">
        <v>90</v>
      </c>
      <c r="D747" s="4" t="s">
        <v>107</v>
      </c>
      <c r="E747" s="4" t="s">
        <v>164</v>
      </c>
      <c r="F747" s="52">
        <f>SUM(Ведомственная!G1184)</f>
        <v>1.6</v>
      </c>
      <c r="G747" s="52">
        <f>SUM(Ведомственная!H1184)</f>
        <v>1.6</v>
      </c>
      <c r="H747" s="52">
        <f>SUM(Ведомственная!I1184)</f>
        <v>1.6</v>
      </c>
    </row>
    <row r="748" spans="1:8" s="27" customFormat="1" ht="31.5">
      <c r="A748" s="32" t="s">
        <v>91</v>
      </c>
      <c r="B748" s="56" t="s">
        <v>527</v>
      </c>
      <c r="C748" s="50"/>
      <c r="D748" s="4"/>
      <c r="E748" s="4"/>
      <c r="F748" s="52">
        <f>SUM(F749)</f>
        <v>770.1</v>
      </c>
      <c r="G748" s="52">
        <f>SUM(G749)</f>
        <v>791.1</v>
      </c>
      <c r="H748" s="52">
        <f>SUM(H749)</f>
        <v>773.1</v>
      </c>
    </row>
    <row r="749" spans="1:8" s="27" customFormat="1" ht="31.5">
      <c r="A749" s="32" t="s">
        <v>46</v>
      </c>
      <c r="B749" s="56" t="s">
        <v>527</v>
      </c>
      <c r="C749" s="50" t="s">
        <v>85</v>
      </c>
      <c r="D749" s="4" t="s">
        <v>107</v>
      </c>
      <c r="E749" s="4" t="s">
        <v>164</v>
      </c>
      <c r="F749" s="52">
        <f>SUM(Ведомственная!G1186)</f>
        <v>770.1</v>
      </c>
      <c r="G749" s="52">
        <f>SUM(Ведомственная!H1186)</f>
        <v>791.1</v>
      </c>
      <c r="H749" s="52">
        <f>SUM(Ведомственная!I1186)</f>
        <v>773.1</v>
      </c>
    </row>
    <row r="750" spans="1:8" s="27" customFormat="1" ht="31.5">
      <c r="A750" s="32" t="s">
        <v>468</v>
      </c>
      <c r="B750" s="56" t="s">
        <v>469</v>
      </c>
      <c r="C750" s="50"/>
      <c r="D750" s="52"/>
      <c r="E750" s="24"/>
      <c r="F750" s="52">
        <f>SUM(F751:F753)</f>
        <v>581.1</v>
      </c>
      <c r="G750" s="52">
        <f t="shared" ref="G750:H750" si="165">SUM(G751:G753)</f>
        <v>527.4</v>
      </c>
      <c r="H750" s="52">
        <f t="shared" si="165"/>
        <v>511.79999999999995</v>
      </c>
    </row>
    <row r="751" spans="1:8" s="27" customFormat="1" ht="31.5">
      <c r="A751" s="32" t="s">
        <v>46</v>
      </c>
      <c r="B751" s="56" t="s">
        <v>469</v>
      </c>
      <c r="C751" s="50" t="s">
        <v>85</v>
      </c>
      <c r="D751" s="4" t="s">
        <v>107</v>
      </c>
      <c r="E751" s="4" t="s">
        <v>161</v>
      </c>
      <c r="F751" s="52">
        <f>SUM(Ведомственная!G1110)</f>
        <v>11.6</v>
      </c>
      <c r="G751" s="52">
        <f>SUM(Ведомственная!H1110)</f>
        <v>0</v>
      </c>
      <c r="H751" s="52">
        <f>SUM(Ведомственная!I1110)</f>
        <v>0</v>
      </c>
    </row>
    <row r="752" spans="1:8" s="27" customFormat="1" ht="31.5">
      <c r="A752" s="32" t="s">
        <v>46</v>
      </c>
      <c r="B752" s="56" t="s">
        <v>469</v>
      </c>
      <c r="C752" s="50" t="s">
        <v>85</v>
      </c>
      <c r="D752" s="4" t="s">
        <v>107</v>
      </c>
      <c r="E752" s="4" t="s">
        <v>164</v>
      </c>
      <c r="F752" s="52">
        <f>SUM(Ведомственная!G1188)</f>
        <v>449.9</v>
      </c>
      <c r="G752" s="52">
        <f>SUM(Ведомственная!H1188)</f>
        <v>454.3</v>
      </c>
      <c r="H752" s="52">
        <f>SUM(Ведомственная!I1188)</f>
        <v>438.7</v>
      </c>
    </row>
    <row r="753" spans="1:8" s="27" customFormat="1">
      <c r="A753" s="80" t="s">
        <v>20</v>
      </c>
      <c r="B753" s="56" t="s">
        <v>469</v>
      </c>
      <c r="C753" s="50" t="s">
        <v>90</v>
      </c>
      <c r="D753" s="4" t="s">
        <v>107</v>
      </c>
      <c r="E753" s="4" t="s">
        <v>164</v>
      </c>
      <c r="F753" s="52">
        <f>SUM(Ведомственная!G1189)</f>
        <v>119.6</v>
      </c>
      <c r="G753" s="52">
        <f>SUM(Ведомственная!H1189)</f>
        <v>73.099999999999994</v>
      </c>
      <c r="H753" s="52">
        <f>SUM(Ведомственная!I1189)</f>
        <v>73.099999999999994</v>
      </c>
    </row>
    <row r="754" spans="1:8" s="27" customFormat="1">
      <c r="A754" s="80" t="s">
        <v>29</v>
      </c>
      <c r="B754" s="22" t="s">
        <v>673</v>
      </c>
      <c r="C754" s="22"/>
      <c r="D754" s="4"/>
      <c r="E754" s="4"/>
      <c r="F754" s="52">
        <f>SUM(F757)+F755</f>
        <v>127.8</v>
      </c>
      <c r="G754" s="52">
        <f t="shared" ref="G754:H754" si="166">SUM(G757)+G755</f>
        <v>122.3</v>
      </c>
      <c r="H754" s="52">
        <f t="shared" si="166"/>
        <v>60</v>
      </c>
    </row>
    <row r="755" spans="1:8" s="27" customFormat="1" ht="31.5">
      <c r="A755" s="32" t="s">
        <v>468</v>
      </c>
      <c r="B755" s="22" t="s">
        <v>796</v>
      </c>
      <c r="C755" s="22"/>
      <c r="D755" s="7"/>
      <c r="E755" s="24"/>
      <c r="F755" s="7">
        <f>SUM(F756)</f>
        <v>99</v>
      </c>
      <c r="G755" s="7">
        <f t="shared" ref="G755:H755" si="167">SUM(G756)</f>
        <v>74</v>
      </c>
      <c r="H755" s="7">
        <f t="shared" si="167"/>
        <v>60</v>
      </c>
    </row>
    <row r="756" spans="1:8" s="27" customFormat="1" ht="31.5">
      <c r="A756" s="32" t="s">
        <v>46</v>
      </c>
      <c r="B756" s="22" t="s">
        <v>796</v>
      </c>
      <c r="C756" s="22">
        <v>200</v>
      </c>
      <c r="D756" s="7"/>
      <c r="E756" s="24"/>
      <c r="F756" s="7">
        <f>SUM(Ведомственная!G1192)</f>
        <v>99</v>
      </c>
      <c r="G756" s="7">
        <f>SUM(Ведомственная!H1192)</f>
        <v>74</v>
      </c>
      <c r="H756" s="7">
        <f>SUM(Ведомственная!I1192)</f>
        <v>60</v>
      </c>
    </row>
    <row r="757" spans="1:8" s="27" customFormat="1" ht="31.5">
      <c r="A757" s="33" t="s">
        <v>956</v>
      </c>
      <c r="B757" s="4" t="s">
        <v>642</v>
      </c>
      <c r="C757" s="81"/>
      <c r="D757" s="4"/>
      <c r="E757" s="4"/>
      <c r="F757" s="52">
        <f>SUM(F758)</f>
        <v>28.8</v>
      </c>
      <c r="G757" s="52">
        <f t="shared" ref="G757:H757" si="168">SUM(G758)</f>
        <v>48.3</v>
      </c>
      <c r="H757" s="52">
        <f t="shared" si="168"/>
        <v>0</v>
      </c>
    </row>
    <row r="758" spans="1:8" s="27" customFormat="1" ht="31.5">
      <c r="A758" s="80" t="s">
        <v>46</v>
      </c>
      <c r="B758" s="4" t="s">
        <v>642</v>
      </c>
      <c r="C758" s="81" t="s">
        <v>85</v>
      </c>
      <c r="D758" s="4" t="s">
        <v>107</v>
      </c>
      <c r="E758" s="4" t="s">
        <v>164</v>
      </c>
      <c r="F758" s="52">
        <f>SUM(Ведомственная!G1194)</f>
        <v>28.8</v>
      </c>
      <c r="G758" s="52">
        <f>SUM(Ведомственная!H1194)</f>
        <v>48.3</v>
      </c>
      <c r="H758" s="52">
        <f>SUM(Ведомственная!I1194)</f>
        <v>0</v>
      </c>
    </row>
    <row r="759" spans="1:8" s="27" customFormat="1" ht="31.5">
      <c r="A759" s="80" t="s">
        <v>39</v>
      </c>
      <c r="B759" s="22" t="s">
        <v>333</v>
      </c>
      <c r="C759" s="4"/>
      <c r="D759" s="7"/>
      <c r="E759" s="24"/>
      <c r="F759" s="7">
        <f>SUM(F760)</f>
        <v>49557.4</v>
      </c>
      <c r="G759" s="7">
        <f>SUM(G760)</f>
        <v>44853.5</v>
      </c>
      <c r="H759" s="7">
        <f>SUM(H760)</f>
        <v>43918.600000000006</v>
      </c>
    </row>
    <row r="760" spans="1:8" s="27" customFormat="1" ht="31.5">
      <c r="A760" s="33" t="s">
        <v>956</v>
      </c>
      <c r="B760" s="22" t="s">
        <v>334</v>
      </c>
      <c r="C760" s="4"/>
      <c r="D760" s="7"/>
      <c r="E760" s="24"/>
      <c r="F760" s="7">
        <f>SUM(F761:F766)</f>
        <v>49557.4</v>
      </c>
      <c r="G760" s="7">
        <f t="shared" ref="G760:H760" si="169">SUM(G761:G766)</f>
        <v>44853.5</v>
      </c>
      <c r="H760" s="7">
        <f t="shared" si="169"/>
        <v>43918.600000000006</v>
      </c>
    </row>
    <row r="761" spans="1:8" s="27" customFormat="1" ht="63">
      <c r="A761" s="2" t="s">
        <v>45</v>
      </c>
      <c r="B761" s="22" t="s">
        <v>334</v>
      </c>
      <c r="C761" s="4" t="s">
        <v>83</v>
      </c>
      <c r="D761" s="4" t="s">
        <v>107</v>
      </c>
      <c r="E761" s="4" t="s">
        <v>164</v>
      </c>
      <c r="F761" s="7">
        <f>SUM(Ведомственная!G1197)</f>
        <v>41041.699999999997</v>
      </c>
      <c r="G761" s="7">
        <f>SUM(Ведомственная!H1197)</f>
        <v>37469.199999999997</v>
      </c>
      <c r="H761" s="7">
        <f>SUM(Ведомственная!I1197)</f>
        <v>37469.199999999997</v>
      </c>
    </row>
    <row r="762" spans="1:8" s="27" customFormat="1" ht="63">
      <c r="A762" s="2" t="s">
        <v>45</v>
      </c>
      <c r="B762" s="22" t="s">
        <v>334</v>
      </c>
      <c r="C762" s="4" t="s">
        <v>83</v>
      </c>
      <c r="D762" s="4" t="s">
        <v>162</v>
      </c>
      <c r="E762" s="4" t="s">
        <v>161</v>
      </c>
      <c r="F762" s="7">
        <f>SUM(Ведомственная!G1243)</f>
        <v>2882.3</v>
      </c>
      <c r="G762" s="7">
        <f>SUM(Ведомственная!H1243)</f>
        <v>2853.8</v>
      </c>
      <c r="H762" s="7">
        <f>SUM(Ведомственная!I1243)</f>
        <v>2853.8</v>
      </c>
    </row>
    <row r="763" spans="1:8" s="27" customFormat="1" ht="31.5">
      <c r="A763" s="80" t="s">
        <v>46</v>
      </c>
      <c r="B763" s="22" t="s">
        <v>334</v>
      </c>
      <c r="C763" s="4" t="s">
        <v>85</v>
      </c>
      <c r="D763" s="4" t="s">
        <v>107</v>
      </c>
      <c r="E763" s="4" t="s">
        <v>161</v>
      </c>
      <c r="F763" s="7">
        <f>SUM(Ведомственная!G1113)</f>
        <v>18.600000000000001</v>
      </c>
      <c r="G763" s="7">
        <f>SUM(Ведомственная!H1113)</f>
        <v>50</v>
      </c>
      <c r="H763" s="7">
        <f>SUM(Ведомственная!I1113)</f>
        <v>50</v>
      </c>
    </row>
    <row r="764" spans="1:8" s="27" customFormat="1" ht="31.5">
      <c r="A764" s="80" t="s">
        <v>46</v>
      </c>
      <c r="B764" s="22" t="s">
        <v>334</v>
      </c>
      <c r="C764" s="4" t="s">
        <v>85</v>
      </c>
      <c r="D764" s="4" t="s">
        <v>107</v>
      </c>
      <c r="E764" s="4" t="s">
        <v>164</v>
      </c>
      <c r="F764" s="7">
        <f>SUM(Ведомственная!G1198)</f>
        <v>5287.4</v>
      </c>
      <c r="G764" s="7">
        <f>SUM(Ведомственная!H1198)</f>
        <v>4311.7</v>
      </c>
      <c r="H764" s="7">
        <f>SUM(Ведомственная!I1198)</f>
        <v>3376.8</v>
      </c>
    </row>
    <row r="765" spans="1:8" s="27" customFormat="1">
      <c r="A765" s="105" t="s">
        <v>36</v>
      </c>
      <c r="B765" s="22" t="s">
        <v>334</v>
      </c>
      <c r="C765" s="4" t="s">
        <v>93</v>
      </c>
      <c r="D765" s="4" t="s">
        <v>107</v>
      </c>
      <c r="E765" s="4" t="s">
        <v>164</v>
      </c>
      <c r="F765" s="7">
        <f>SUM(Ведомственная!G1199)</f>
        <v>155.30000000000001</v>
      </c>
      <c r="G765" s="7">
        <f>SUM(Ведомственная!H1199)</f>
        <v>0</v>
      </c>
      <c r="H765" s="7">
        <f>SUM(Ведомственная!I1199)</f>
        <v>0</v>
      </c>
    </row>
    <row r="766" spans="1:8" s="27" customFormat="1">
      <c r="A766" s="80" t="s">
        <v>20</v>
      </c>
      <c r="B766" s="22" t="s">
        <v>334</v>
      </c>
      <c r="C766" s="4" t="s">
        <v>90</v>
      </c>
      <c r="D766" s="4" t="s">
        <v>107</v>
      </c>
      <c r="E766" s="4" t="s">
        <v>164</v>
      </c>
      <c r="F766" s="7">
        <f>SUM(Ведомственная!G1200)</f>
        <v>172.1</v>
      </c>
      <c r="G766" s="7">
        <f>SUM(Ведомственная!H1200)</f>
        <v>168.8</v>
      </c>
      <c r="H766" s="7">
        <f>SUM(Ведомственная!I1200)</f>
        <v>168.8</v>
      </c>
    </row>
    <row r="767" spans="1:8" s="27" customFormat="1" ht="31.5">
      <c r="A767" s="23" t="s">
        <v>566</v>
      </c>
      <c r="B767" s="24" t="s">
        <v>244</v>
      </c>
      <c r="C767" s="24"/>
      <c r="D767" s="24"/>
      <c r="E767" s="24"/>
      <c r="F767" s="26">
        <f>SUM(F768+F780)+F839</f>
        <v>402199.30000000005</v>
      </c>
      <c r="G767" s="26">
        <f>SUM(G768+G780)+G839</f>
        <v>288748.7</v>
      </c>
      <c r="H767" s="26">
        <f>SUM(H768+H780)+H839</f>
        <v>416680.6</v>
      </c>
    </row>
    <row r="768" spans="1:8" s="27" customFormat="1" ht="31.5">
      <c r="A768" s="80" t="s">
        <v>296</v>
      </c>
      <c r="B768" s="31" t="s">
        <v>245</v>
      </c>
      <c r="C768" s="31"/>
      <c r="D768" s="24"/>
      <c r="E768" s="24"/>
      <c r="F768" s="9">
        <f>SUM(F769+F772+F775+F777)</f>
        <v>10438.699999999999</v>
      </c>
      <c r="G768" s="9">
        <f>SUM(G769+G772+G775+G777)</f>
        <v>8234.4000000000015</v>
      </c>
      <c r="H768" s="9">
        <f>SUM(H769+H772+H775+H777)</f>
        <v>8434.4000000000015</v>
      </c>
    </row>
    <row r="769" spans="1:8" s="27" customFormat="1">
      <c r="A769" s="80" t="s">
        <v>74</v>
      </c>
      <c r="B769" s="31" t="s">
        <v>451</v>
      </c>
      <c r="C769" s="31"/>
      <c r="D769" s="24"/>
      <c r="E769" s="24"/>
      <c r="F769" s="9">
        <f>F770+F771</f>
        <v>7846.3</v>
      </c>
      <c r="G769" s="9">
        <f>G770+G771</f>
        <v>6951.8</v>
      </c>
      <c r="H769" s="9">
        <f>H770+H771</f>
        <v>6951.8</v>
      </c>
    </row>
    <row r="770" spans="1:8" s="27" customFormat="1" ht="63">
      <c r="A770" s="80" t="s">
        <v>45</v>
      </c>
      <c r="B770" s="31" t="s">
        <v>451</v>
      </c>
      <c r="C770" s="31">
        <v>100</v>
      </c>
      <c r="D770" s="4" t="s">
        <v>162</v>
      </c>
      <c r="E770" s="4" t="s">
        <v>161</v>
      </c>
      <c r="F770" s="9">
        <f>SUM(Ведомственная!G912)</f>
        <v>7846.1</v>
      </c>
      <c r="G770" s="9">
        <f>SUM(Ведомственная!H912)</f>
        <v>6951.6</v>
      </c>
      <c r="H770" s="9">
        <f>SUM(Ведомственная!I912)</f>
        <v>6951.6</v>
      </c>
    </row>
    <row r="771" spans="1:8" s="27" customFormat="1" ht="31.5">
      <c r="A771" s="80" t="s">
        <v>46</v>
      </c>
      <c r="B771" s="31" t="s">
        <v>451</v>
      </c>
      <c r="C771" s="41">
        <v>200</v>
      </c>
      <c r="D771" s="4" t="s">
        <v>162</v>
      </c>
      <c r="E771" s="4" t="s">
        <v>161</v>
      </c>
      <c r="F771" s="9">
        <f>SUM(Ведомственная!G913)</f>
        <v>0.2</v>
      </c>
      <c r="G771" s="9">
        <f>SUM(Ведомственная!H913)</f>
        <v>0.2</v>
      </c>
      <c r="H771" s="9">
        <f>SUM(Ведомственная!I913)</f>
        <v>0.2</v>
      </c>
    </row>
    <row r="772" spans="1:8" s="27" customFormat="1">
      <c r="A772" s="80" t="s">
        <v>89</v>
      </c>
      <c r="B772" s="31" t="s">
        <v>452</v>
      </c>
      <c r="C772" s="41"/>
      <c r="D772" s="24"/>
      <c r="E772" s="24"/>
      <c r="F772" s="42">
        <f>F773+F774</f>
        <v>391</v>
      </c>
      <c r="G772" s="42">
        <f>G773+G774</f>
        <v>250.1</v>
      </c>
      <c r="H772" s="42">
        <f>H773+H774</f>
        <v>250.1</v>
      </c>
    </row>
    <row r="773" spans="1:8" s="27" customFormat="1" ht="31.5">
      <c r="A773" s="80" t="s">
        <v>46</v>
      </c>
      <c r="B773" s="31" t="s">
        <v>452</v>
      </c>
      <c r="C773" s="31">
        <v>200</v>
      </c>
      <c r="D773" s="4" t="s">
        <v>162</v>
      </c>
      <c r="E773" s="4" t="s">
        <v>161</v>
      </c>
      <c r="F773" s="9">
        <f>SUM(Ведомственная!G915)</f>
        <v>339.3</v>
      </c>
      <c r="G773" s="9">
        <f>SUM(Ведомственная!H915)</f>
        <v>200</v>
      </c>
      <c r="H773" s="9">
        <f>SUM(Ведомственная!I915)</f>
        <v>200</v>
      </c>
    </row>
    <row r="774" spans="1:8" s="27" customFormat="1">
      <c r="A774" s="80" t="s">
        <v>20</v>
      </c>
      <c r="B774" s="31" t="s">
        <v>452</v>
      </c>
      <c r="C774" s="31">
        <v>800</v>
      </c>
      <c r="D774" s="4" t="s">
        <v>162</v>
      </c>
      <c r="E774" s="4" t="s">
        <v>161</v>
      </c>
      <c r="F774" s="9">
        <f>SUM(Ведомственная!G916)</f>
        <v>51.7</v>
      </c>
      <c r="G774" s="9">
        <f>SUM(Ведомственная!H916)</f>
        <v>50.099999999999994</v>
      </c>
      <c r="H774" s="9">
        <f>SUM(Ведомственная!I916)</f>
        <v>50.099999999999994</v>
      </c>
    </row>
    <row r="775" spans="1:8" s="27" customFormat="1" ht="31.5">
      <c r="A775" s="80" t="s">
        <v>91</v>
      </c>
      <c r="B775" s="31" t="s">
        <v>453</v>
      </c>
      <c r="C775" s="31"/>
      <c r="D775" s="24"/>
      <c r="E775" s="24"/>
      <c r="F775" s="9">
        <f>F776</f>
        <v>1058.8</v>
      </c>
      <c r="G775" s="9">
        <f>G776</f>
        <v>400</v>
      </c>
      <c r="H775" s="9">
        <f>H776</f>
        <v>400</v>
      </c>
    </row>
    <row r="776" spans="1:8" ht="31.5">
      <c r="A776" s="80" t="s">
        <v>46</v>
      </c>
      <c r="B776" s="31" t="s">
        <v>453</v>
      </c>
      <c r="C776" s="31">
        <v>200</v>
      </c>
      <c r="D776" s="4" t="s">
        <v>162</v>
      </c>
      <c r="E776" s="4" t="s">
        <v>161</v>
      </c>
      <c r="F776" s="9">
        <f>SUM(Ведомственная!G918)</f>
        <v>1058.8</v>
      </c>
      <c r="G776" s="9">
        <f>SUM(Ведомственная!H918)</f>
        <v>400</v>
      </c>
      <c r="H776" s="9">
        <f>SUM(Ведомственная!I918)</f>
        <v>400</v>
      </c>
    </row>
    <row r="777" spans="1:8" ht="31.5">
      <c r="A777" s="80" t="s">
        <v>92</v>
      </c>
      <c r="B777" s="31" t="s">
        <v>454</v>
      </c>
      <c r="C777" s="31"/>
      <c r="D777" s="4"/>
      <c r="E777" s="4"/>
      <c r="F777" s="9">
        <f>F778+F779</f>
        <v>1142.6000000000001</v>
      </c>
      <c r="G777" s="9">
        <f>G778+G779</f>
        <v>632.5</v>
      </c>
      <c r="H777" s="9">
        <f>H778+H779</f>
        <v>832.5</v>
      </c>
    </row>
    <row r="778" spans="1:8" ht="31.5">
      <c r="A778" s="80" t="s">
        <v>46</v>
      </c>
      <c r="B778" s="31" t="s">
        <v>454</v>
      </c>
      <c r="C778" s="31">
        <v>200</v>
      </c>
      <c r="D778" s="4" t="s">
        <v>162</v>
      </c>
      <c r="E778" s="4" t="s">
        <v>161</v>
      </c>
      <c r="F778" s="9">
        <f>SUM(Ведомственная!G920)</f>
        <v>1088.9000000000001</v>
      </c>
      <c r="G778" s="9">
        <f>SUM(Ведомственная!H920)</f>
        <v>600</v>
      </c>
      <c r="H778" s="9">
        <f>SUM(Ведомственная!I920)</f>
        <v>800</v>
      </c>
    </row>
    <row r="779" spans="1:8">
      <c r="A779" s="80" t="s">
        <v>20</v>
      </c>
      <c r="B779" s="31" t="s">
        <v>454</v>
      </c>
      <c r="C779" s="31">
        <v>800</v>
      </c>
      <c r="D779" s="4" t="s">
        <v>162</v>
      </c>
      <c r="E779" s="4" t="s">
        <v>161</v>
      </c>
      <c r="F779" s="9">
        <f>SUM(Ведомственная!G921)</f>
        <v>53.7</v>
      </c>
      <c r="G779" s="9">
        <f>SUM(Ведомственная!H921)</f>
        <v>32.5</v>
      </c>
      <c r="H779" s="9">
        <f>SUM(Ведомственная!I921)</f>
        <v>32.5</v>
      </c>
    </row>
    <row r="780" spans="1:8" ht="94.5">
      <c r="A780" s="80" t="s">
        <v>949</v>
      </c>
      <c r="B780" s="22" t="s">
        <v>247</v>
      </c>
      <c r="C780" s="4"/>
      <c r="D780" s="4"/>
      <c r="E780" s="4"/>
      <c r="F780" s="7">
        <f>F802+F781+F811+F816+F805+F808</f>
        <v>225314</v>
      </c>
      <c r="G780" s="7">
        <f t="shared" ref="G780:H780" si="170">G802+G781+G811+G816+G805+G808</f>
        <v>209441.6</v>
      </c>
      <c r="H780" s="7">
        <f t="shared" si="170"/>
        <v>211296.6</v>
      </c>
    </row>
    <row r="781" spans="1:8">
      <c r="A781" s="80" t="s">
        <v>29</v>
      </c>
      <c r="B781" s="4" t="s">
        <v>675</v>
      </c>
      <c r="C781" s="4"/>
      <c r="D781" s="4"/>
      <c r="E781" s="4"/>
      <c r="F781" s="7">
        <f>SUM(F782+F784+F786+F788+F790+F792+F795+F797)</f>
        <v>17325.2</v>
      </c>
      <c r="G781" s="7">
        <f t="shared" ref="G781:H781" si="171">SUM(G782+G784+G786+G788+G790+G792+G795+G797)</f>
        <v>15510.9</v>
      </c>
      <c r="H781" s="7">
        <f t="shared" si="171"/>
        <v>15310.9</v>
      </c>
    </row>
    <row r="782" spans="1:8" ht="47.25">
      <c r="A782" s="80" t="s">
        <v>798</v>
      </c>
      <c r="B782" s="4" t="s">
        <v>930</v>
      </c>
      <c r="C782" s="4"/>
      <c r="D782" s="4"/>
      <c r="E782" s="4"/>
      <c r="F782" s="7">
        <f>SUM(F783)</f>
        <v>423.3</v>
      </c>
      <c r="G782" s="7">
        <f>SUM(G783)</f>
        <v>423</v>
      </c>
      <c r="H782" s="7">
        <f>SUM(H783)</f>
        <v>423</v>
      </c>
    </row>
    <row r="783" spans="1:8" ht="31.5">
      <c r="A783" s="80" t="s">
        <v>46</v>
      </c>
      <c r="B783" s="4" t="s">
        <v>930</v>
      </c>
      <c r="C783" s="4" t="s">
        <v>85</v>
      </c>
      <c r="D783" s="4" t="s">
        <v>162</v>
      </c>
      <c r="E783" s="4" t="s">
        <v>38</v>
      </c>
      <c r="F783" s="7">
        <f>SUM(Ведомственная!G876)</f>
        <v>423.3</v>
      </c>
      <c r="G783" s="7">
        <f>SUM(Ведомственная!H876)</f>
        <v>423</v>
      </c>
      <c r="H783" s="7">
        <f>SUM(Ведомственная!I876)</f>
        <v>423</v>
      </c>
    </row>
    <row r="784" spans="1:8" ht="47.25">
      <c r="A784" s="80" t="s">
        <v>799</v>
      </c>
      <c r="B784" s="4" t="s">
        <v>929</v>
      </c>
      <c r="C784" s="4"/>
      <c r="D784" s="4"/>
      <c r="E784" s="4"/>
      <c r="F784" s="7">
        <f>SUM(F785)</f>
        <v>529.19999999999993</v>
      </c>
      <c r="G784" s="7">
        <f t="shared" ref="G784:H784" si="172">SUM(G785)</f>
        <v>528.79999999999995</v>
      </c>
      <c r="H784" s="7">
        <f t="shared" si="172"/>
        <v>528.79999999999995</v>
      </c>
    </row>
    <row r="785" spans="1:8" ht="31.5">
      <c r="A785" s="80" t="s">
        <v>46</v>
      </c>
      <c r="B785" s="4" t="s">
        <v>929</v>
      </c>
      <c r="C785" s="4" t="s">
        <v>85</v>
      </c>
      <c r="D785" s="4" t="s">
        <v>162</v>
      </c>
      <c r="E785" s="4" t="s">
        <v>38</v>
      </c>
      <c r="F785" s="7">
        <f>SUM(Ведомственная!G874)</f>
        <v>529.19999999999993</v>
      </c>
      <c r="G785" s="7">
        <f>SUM(Ведомственная!H874)</f>
        <v>528.79999999999995</v>
      </c>
      <c r="H785" s="7">
        <f>SUM(Ведомственная!I874)</f>
        <v>528.79999999999995</v>
      </c>
    </row>
    <row r="786" spans="1:8" ht="31.5">
      <c r="A786" s="80" t="s">
        <v>689</v>
      </c>
      <c r="B786" s="4" t="s">
        <v>786</v>
      </c>
      <c r="C786" s="4"/>
      <c r="D786" s="4"/>
      <c r="E786" s="4"/>
      <c r="F786" s="7">
        <f>SUM(F787)</f>
        <v>3020</v>
      </c>
      <c r="G786" s="7">
        <f t="shared" ref="G786:H786" si="173">SUM(G787)</f>
        <v>3003</v>
      </c>
      <c r="H786" s="7">
        <f t="shared" si="173"/>
        <v>3003</v>
      </c>
    </row>
    <row r="787" spans="1:8" ht="31.5">
      <c r="A787" s="80" t="s">
        <v>218</v>
      </c>
      <c r="B787" s="4" t="s">
        <v>786</v>
      </c>
      <c r="C787" s="4" t="s">
        <v>116</v>
      </c>
      <c r="D787" s="4" t="s">
        <v>162</v>
      </c>
      <c r="E787" s="4" t="s">
        <v>38</v>
      </c>
      <c r="F787" s="7">
        <f>SUM(Ведомственная!G866)</f>
        <v>3020</v>
      </c>
      <c r="G787" s="7">
        <f>SUM(Ведомственная!H866)</f>
        <v>3003</v>
      </c>
      <c r="H787" s="7">
        <f>SUM(Ведомственная!I866)</f>
        <v>3003</v>
      </c>
    </row>
    <row r="788" spans="1:8" ht="47.25">
      <c r="A788" s="102" t="s">
        <v>910</v>
      </c>
      <c r="B788" s="4" t="s">
        <v>682</v>
      </c>
      <c r="C788" s="4"/>
      <c r="D788" s="4"/>
      <c r="E788" s="4"/>
      <c r="F788" s="7">
        <f>SUM(F789)</f>
        <v>2259.3000000000002</v>
      </c>
      <c r="G788" s="7">
        <f>SUM(G789)</f>
        <v>1586.5</v>
      </c>
      <c r="H788" s="7">
        <f>SUM(H789)</f>
        <v>1586.5</v>
      </c>
    </row>
    <row r="789" spans="1:8" ht="31.5">
      <c r="A789" s="80" t="s">
        <v>218</v>
      </c>
      <c r="B789" s="4" t="s">
        <v>682</v>
      </c>
      <c r="C789" s="4" t="s">
        <v>116</v>
      </c>
      <c r="D789" s="4" t="s">
        <v>162</v>
      </c>
      <c r="E789" s="4" t="s">
        <v>38</v>
      </c>
      <c r="F789" s="7">
        <f>SUM(Ведомственная!G868)</f>
        <v>2259.3000000000002</v>
      </c>
      <c r="G789" s="7">
        <f>SUM(Ведомственная!H868)</f>
        <v>1586.5</v>
      </c>
      <c r="H789" s="7">
        <f>SUM(Ведомственная!I868)</f>
        <v>1586.5</v>
      </c>
    </row>
    <row r="790" spans="1:8" ht="47.25">
      <c r="A790" s="80" t="s">
        <v>906</v>
      </c>
      <c r="B790" s="4" t="s">
        <v>683</v>
      </c>
      <c r="C790" s="4"/>
      <c r="D790" s="4"/>
      <c r="E790" s="4"/>
      <c r="F790" s="7">
        <f>SUM(F791)</f>
        <v>529.19999999999993</v>
      </c>
      <c r="G790" s="7">
        <f>SUM(G791)</f>
        <v>528.79999999999995</v>
      </c>
      <c r="H790" s="7">
        <f>SUM(H791)</f>
        <v>528.79999999999995</v>
      </c>
    </row>
    <row r="791" spans="1:8" ht="31.5">
      <c r="A791" s="80" t="s">
        <v>46</v>
      </c>
      <c r="B791" s="4" t="s">
        <v>683</v>
      </c>
      <c r="C791" s="4" t="s">
        <v>85</v>
      </c>
      <c r="D791" s="4" t="s">
        <v>162</v>
      </c>
      <c r="E791" s="4" t="s">
        <v>38</v>
      </c>
      <c r="F791" s="7">
        <f>SUM(Ведомственная!G870)</f>
        <v>529.19999999999993</v>
      </c>
      <c r="G791" s="7">
        <f>SUM(Ведомственная!H870)</f>
        <v>528.79999999999995</v>
      </c>
      <c r="H791" s="7">
        <f>SUM(Ведомственная!I870)</f>
        <v>528.79999999999995</v>
      </c>
    </row>
    <row r="792" spans="1:8" ht="31.5">
      <c r="A792" s="80" t="s">
        <v>788</v>
      </c>
      <c r="B792" s="48" t="s">
        <v>692</v>
      </c>
      <c r="C792" s="4"/>
      <c r="D792" s="4"/>
      <c r="E792" s="4"/>
      <c r="F792" s="7">
        <f>SUM(F793:F794)</f>
        <v>3358.7000000000003</v>
      </c>
      <c r="G792" s="7">
        <f t="shared" ref="G792:H792" si="174">SUM(G793:G794)</f>
        <v>3358.7</v>
      </c>
      <c r="H792" s="7">
        <f t="shared" si="174"/>
        <v>3358.7</v>
      </c>
    </row>
    <row r="793" spans="1:8" ht="31.5">
      <c r="A793" s="80" t="s">
        <v>46</v>
      </c>
      <c r="B793" s="48" t="s">
        <v>692</v>
      </c>
      <c r="C793" s="4" t="s">
        <v>85</v>
      </c>
      <c r="D793" s="4" t="s">
        <v>162</v>
      </c>
      <c r="E793" s="4" t="s">
        <v>38</v>
      </c>
      <c r="F793" s="7">
        <f>SUM(Ведомственная!G900)</f>
        <v>41.8</v>
      </c>
      <c r="G793" s="7">
        <f>SUM(Ведомственная!H900)</f>
        <v>373</v>
      </c>
      <c r="H793" s="7">
        <f>SUM(Ведомственная!I900)</f>
        <v>373</v>
      </c>
    </row>
    <row r="794" spans="1:8" ht="31.5">
      <c r="A794" s="80" t="s">
        <v>218</v>
      </c>
      <c r="B794" s="48" t="s">
        <v>692</v>
      </c>
      <c r="C794" s="4" t="s">
        <v>116</v>
      </c>
      <c r="D794" s="4" t="s">
        <v>162</v>
      </c>
      <c r="E794" s="4" t="s">
        <v>48</v>
      </c>
      <c r="F794" s="7">
        <f>SUM(Ведомственная!G901)</f>
        <v>3316.9</v>
      </c>
      <c r="G794" s="7">
        <f>SUM(Ведомственная!H901)</f>
        <v>2985.7</v>
      </c>
      <c r="H794" s="7">
        <f>SUM(Ведомственная!I901)</f>
        <v>2985.7</v>
      </c>
    </row>
    <row r="795" spans="1:8" hidden="1">
      <c r="A795" s="80"/>
      <c r="B795" s="4" t="s">
        <v>787</v>
      </c>
      <c r="C795" s="4"/>
      <c r="D795" s="4"/>
      <c r="E795" s="4"/>
      <c r="F795" s="7">
        <f>SUM(F796)</f>
        <v>0</v>
      </c>
      <c r="G795" s="7">
        <f t="shared" ref="G795:H795" si="175">SUM(G796)</f>
        <v>0</v>
      </c>
      <c r="H795" s="7">
        <f t="shared" si="175"/>
        <v>0</v>
      </c>
    </row>
    <row r="796" spans="1:8" hidden="1">
      <c r="A796" s="80"/>
      <c r="B796" s="4" t="s">
        <v>787</v>
      </c>
      <c r="C796" s="4" t="s">
        <v>85</v>
      </c>
      <c r="D796" s="4"/>
      <c r="E796" s="4"/>
      <c r="F796" s="7">
        <f>SUM(Ведомственная!G872)</f>
        <v>0</v>
      </c>
      <c r="G796" s="7">
        <f>SUM(Ведомственная!H872)</f>
        <v>0</v>
      </c>
      <c r="H796" s="7">
        <f>SUM(Ведомственная!I872)</f>
        <v>0</v>
      </c>
    </row>
    <row r="797" spans="1:8">
      <c r="A797" s="80" t="s">
        <v>246</v>
      </c>
      <c r="B797" s="4" t="s">
        <v>676</v>
      </c>
      <c r="C797" s="4"/>
      <c r="D797" s="4"/>
      <c r="E797" s="4"/>
      <c r="F797" s="7">
        <f>SUM(F798:F801)</f>
        <v>7205.5</v>
      </c>
      <c r="G797" s="7">
        <f t="shared" ref="G797:H797" si="176">SUM(G798:G801)</f>
        <v>6082.1</v>
      </c>
      <c r="H797" s="7">
        <f t="shared" si="176"/>
        <v>5882.1</v>
      </c>
    </row>
    <row r="798" spans="1:8" ht="63">
      <c r="A798" s="80" t="s">
        <v>45</v>
      </c>
      <c r="B798" s="4" t="s">
        <v>676</v>
      </c>
      <c r="C798" s="4" t="s">
        <v>83</v>
      </c>
      <c r="D798" s="4" t="s">
        <v>162</v>
      </c>
      <c r="E798" s="4" t="s">
        <v>28</v>
      </c>
      <c r="F798" s="7">
        <f>SUM(Ведомственная!G826)</f>
        <v>2804</v>
      </c>
      <c r="G798" s="7">
        <f>SUM(Ведомственная!H826)</f>
        <v>2884</v>
      </c>
      <c r="H798" s="7">
        <f>SUM(Ведомственная!I826)</f>
        <v>2884</v>
      </c>
    </row>
    <row r="799" spans="1:8" ht="31.5">
      <c r="A799" s="80" t="s">
        <v>46</v>
      </c>
      <c r="B799" s="4" t="s">
        <v>676</v>
      </c>
      <c r="C799" s="4" t="s">
        <v>85</v>
      </c>
      <c r="D799" s="4" t="s">
        <v>162</v>
      </c>
      <c r="E799" s="4" t="s">
        <v>28</v>
      </c>
      <c r="F799" s="7">
        <f>SUM(Ведомственная!G827)</f>
        <v>3844.5</v>
      </c>
      <c r="G799" s="7">
        <f>SUM(Ведомственная!H827)</f>
        <v>2891.1</v>
      </c>
      <c r="H799" s="7">
        <f>SUM(Ведомственная!I827)</f>
        <v>2691.1</v>
      </c>
    </row>
    <row r="800" spans="1:8">
      <c r="A800" s="80" t="s">
        <v>36</v>
      </c>
      <c r="B800" s="4" t="s">
        <v>676</v>
      </c>
      <c r="C800" s="4" t="s">
        <v>93</v>
      </c>
      <c r="D800" s="4" t="s">
        <v>162</v>
      </c>
      <c r="E800" s="4" t="s">
        <v>28</v>
      </c>
      <c r="F800" s="7">
        <f>SUM(Ведомственная!G828)</f>
        <v>277</v>
      </c>
      <c r="G800" s="7">
        <f>SUM(Ведомственная!H828)</f>
        <v>277</v>
      </c>
      <c r="H800" s="7">
        <f>SUM(Ведомственная!I828)</f>
        <v>277</v>
      </c>
    </row>
    <row r="801" spans="1:8" ht="31.5">
      <c r="A801" s="80" t="s">
        <v>218</v>
      </c>
      <c r="B801" s="4" t="s">
        <v>676</v>
      </c>
      <c r="C801" s="4" t="s">
        <v>116</v>
      </c>
      <c r="D801" s="4" t="s">
        <v>162</v>
      </c>
      <c r="E801" s="4" t="s">
        <v>28</v>
      </c>
      <c r="F801" s="7">
        <f>SUM(Ведомственная!G829)</f>
        <v>280</v>
      </c>
      <c r="G801" s="7">
        <f>SUM(Ведомственная!H829)</f>
        <v>30</v>
      </c>
      <c r="H801" s="7">
        <f>SUM(Ведомственная!I829)</f>
        <v>30</v>
      </c>
    </row>
    <row r="802" spans="1:8" ht="47.25">
      <c r="A802" s="102" t="s">
        <v>23</v>
      </c>
      <c r="B802" s="22" t="s">
        <v>297</v>
      </c>
      <c r="C802" s="4"/>
      <c r="D802" s="4"/>
      <c r="E802" s="4"/>
      <c r="F802" s="7">
        <f t="shared" ref="F802:H803" si="177">F803</f>
        <v>187930.9</v>
      </c>
      <c r="G802" s="7">
        <f t="shared" si="177"/>
        <v>173239.9</v>
      </c>
      <c r="H802" s="7">
        <f t="shared" si="177"/>
        <v>173269.9</v>
      </c>
    </row>
    <row r="803" spans="1:8">
      <c r="A803" s="80" t="s">
        <v>246</v>
      </c>
      <c r="B803" s="22" t="s">
        <v>298</v>
      </c>
      <c r="C803" s="4"/>
      <c r="D803" s="4"/>
      <c r="E803" s="4"/>
      <c r="F803" s="7">
        <f t="shared" si="177"/>
        <v>187930.9</v>
      </c>
      <c r="G803" s="7">
        <f t="shared" si="177"/>
        <v>173239.9</v>
      </c>
      <c r="H803" s="7">
        <f t="shared" si="177"/>
        <v>173269.9</v>
      </c>
    </row>
    <row r="804" spans="1:8" ht="31.5">
      <c r="A804" s="80" t="s">
        <v>66</v>
      </c>
      <c r="B804" s="22" t="s">
        <v>298</v>
      </c>
      <c r="C804" s="4" t="s">
        <v>116</v>
      </c>
      <c r="D804" s="4" t="s">
        <v>162</v>
      </c>
      <c r="E804" s="4" t="s">
        <v>28</v>
      </c>
      <c r="F804" s="7">
        <f>SUM(Ведомственная!G832)</f>
        <v>187930.9</v>
      </c>
      <c r="G804" s="7">
        <f>SUM(Ведомственная!H832)</f>
        <v>173239.9</v>
      </c>
      <c r="H804" s="7">
        <f>SUM(Ведомственная!I832)</f>
        <v>173269.9</v>
      </c>
    </row>
    <row r="805" spans="1:8" ht="31.5">
      <c r="A805" s="80" t="s">
        <v>249</v>
      </c>
      <c r="B805" s="22" t="s">
        <v>420</v>
      </c>
      <c r="C805" s="4"/>
      <c r="D805" s="4"/>
      <c r="E805" s="4"/>
      <c r="F805" s="7">
        <f t="shared" ref="F805:H806" si="178">F806</f>
        <v>1586.6</v>
      </c>
      <c r="G805" s="7">
        <f t="shared" si="178"/>
        <v>400</v>
      </c>
      <c r="H805" s="7">
        <f t="shared" si="178"/>
        <v>600</v>
      </c>
    </row>
    <row r="806" spans="1:8">
      <c r="A806" s="80" t="s">
        <v>246</v>
      </c>
      <c r="B806" s="22" t="s">
        <v>421</v>
      </c>
      <c r="C806" s="4"/>
      <c r="D806" s="4"/>
      <c r="E806" s="4"/>
      <c r="F806" s="7">
        <f t="shared" si="178"/>
        <v>1586.6</v>
      </c>
      <c r="G806" s="7">
        <f t="shared" si="178"/>
        <v>400</v>
      </c>
      <c r="H806" s="7">
        <f t="shared" si="178"/>
        <v>600</v>
      </c>
    </row>
    <row r="807" spans="1:8" ht="31.5">
      <c r="A807" s="80" t="s">
        <v>218</v>
      </c>
      <c r="B807" s="22" t="s">
        <v>421</v>
      </c>
      <c r="C807" s="4" t="s">
        <v>116</v>
      </c>
      <c r="D807" s="4" t="s">
        <v>162</v>
      </c>
      <c r="E807" s="4" t="s">
        <v>28</v>
      </c>
      <c r="F807" s="7">
        <f>SUM(Ведомственная!G835)</f>
        <v>1586.6</v>
      </c>
      <c r="G807" s="7">
        <f>SUM(Ведомственная!H835)</f>
        <v>400</v>
      </c>
      <c r="H807" s="7">
        <f>SUM(Ведомственная!I835)</f>
        <v>600</v>
      </c>
    </row>
    <row r="808" spans="1:8" ht="31.5">
      <c r="A808" s="80" t="s">
        <v>250</v>
      </c>
      <c r="B808" s="4" t="s">
        <v>431</v>
      </c>
      <c r="C808" s="4"/>
      <c r="D808" s="4"/>
      <c r="E808" s="4"/>
      <c r="F808" s="7">
        <f t="shared" ref="F808:H809" si="179">F809</f>
        <v>2748.4</v>
      </c>
      <c r="G808" s="7">
        <f t="shared" si="179"/>
        <v>192.1</v>
      </c>
      <c r="H808" s="7">
        <f t="shared" si="179"/>
        <v>192.1</v>
      </c>
    </row>
    <row r="809" spans="1:8">
      <c r="A809" s="80" t="s">
        <v>246</v>
      </c>
      <c r="B809" s="4" t="s">
        <v>432</v>
      </c>
      <c r="C809" s="4"/>
      <c r="D809" s="4"/>
      <c r="E809" s="4"/>
      <c r="F809" s="7">
        <f t="shared" si="179"/>
        <v>2748.4</v>
      </c>
      <c r="G809" s="7">
        <f t="shared" si="179"/>
        <v>192.1</v>
      </c>
      <c r="H809" s="7">
        <f t="shared" si="179"/>
        <v>192.1</v>
      </c>
    </row>
    <row r="810" spans="1:8" ht="31.5">
      <c r="A810" s="80" t="s">
        <v>66</v>
      </c>
      <c r="B810" s="4" t="s">
        <v>432</v>
      </c>
      <c r="C810" s="4" t="s">
        <v>116</v>
      </c>
      <c r="D810" s="4" t="s">
        <v>162</v>
      </c>
      <c r="E810" s="4" t="s">
        <v>28</v>
      </c>
      <c r="F810" s="7">
        <f>SUM(Ведомственная!G838)</f>
        <v>2748.4</v>
      </c>
      <c r="G810" s="7">
        <f>SUM(Ведомственная!H838)</f>
        <v>192.1</v>
      </c>
      <c r="H810" s="7">
        <f>SUM(Ведомственная!I838)</f>
        <v>192.1</v>
      </c>
    </row>
    <row r="811" spans="1:8" ht="31.5">
      <c r="A811" s="80" t="s">
        <v>39</v>
      </c>
      <c r="B811" s="4" t="s">
        <v>677</v>
      </c>
      <c r="C811" s="4"/>
      <c r="D811" s="4"/>
      <c r="E811" s="4"/>
      <c r="F811" s="7">
        <f>SUM(F812)</f>
        <v>10484.299999999999</v>
      </c>
      <c r="G811" s="7">
        <f t="shared" ref="G811:H811" si="180">SUM(G812)</f>
        <v>9043.6</v>
      </c>
      <c r="H811" s="7">
        <f t="shared" si="180"/>
        <v>9043.6</v>
      </c>
    </row>
    <row r="812" spans="1:8">
      <c r="A812" s="80" t="s">
        <v>246</v>
      </c>
      <c r="B812" s="4" t="s">
        <v>678</v>
      </c>
      <c r="C812" s="4"/>
      <c r="D812" s="4"/>
      <c r="E812" s="4"/>
      <c r="F812" s="7">
        <f>SUM(F813:F815)</f>
        <v>10484.299999999999</v>
      </c>
      <c r="G812" s="7">
        <f t="shared" ref="G812:H812" si="181">SUM(G813:G815)</f>
        <v>9043.6</v>
      </c>
      <c r="H812" s="7">
        <f t="shared" si="181"/>
        <v>9043.6</v>
      </c>
    </row>
    <row r="813" spans="1:8" ht="63">
      <c r="A813" s="80" t="s">
        <v>45</v>
      </c>
      <c r="B813" s="4" t="s">
        <v>678</v>
      </c>
      <c r="C813" s="4" t="s">
        <v>83</v>
      </c>
      <c r="D813" s="4" t="s">
        <v>162</v>
      </c>
      <c r="E813" s="4" t="s">
        <v>28</v>
      </c>
      <c r="F813" s="7">
        <f>SUM(Ведомственная!G841)</f>
        <v>9289.2999999999993</v>
      </c>
      <c r="G813" s="7">
        <f>SUM(Ведомственная!H841)</f>
        <v>8122.6</v>
      </c>
      <c r="H813" s="7">
        <f>SUM(Ведомственная!I841)</f>
        <v>8122.6</v>
      </c>
    </row>
    <row r="814" spans="1:8" ht="31.5">
      <c r="A814" s="80" t="s">
        <v>46</v>
      </c>
      <c r="B814" s="4" t="s">
        <v>678</v>
      </c>
      <c r="C814" s="4" t="s">
        <v>85</v>
      </c>
      <c r="D814" s="4" t="s">
        <v>162</v>
      </c>
      <c r="E814" s="4" t="s">
        <v>28</v>
      </c>
      <c r="F814" s="7">
        <f>SUM(Ведомственная!G842)</f>
        <v>1142.9000000000001</v>
      </c>
      <c r="G814" s="7">
        <f>SUM(Ведомственная!H842)</f>
        <v>800</v>
      </c>
      <c r="H814" s="7">
        <f>SUM(Ведомственная!I842)</f>
        <v>800</v>
      </c>
    </row>
    <row r="815" spans="1:8">
      <c r="A815" s="80" t="s">
        <v>20</v>
      </c>
      <c r="B815" s="4" t="s">
        <v>678</v>
      </c>
      <c r="C815" s="4" t="s">
        <v>90</v>
      </c>
      <c r="D815" s="4" t="s">
        <v>162</v>
      </c>
      <c r="E815" s="4" t="s">
        <v>28</v>
      </c>
      <c r="F815" s="7">
        <f>SUM(Ведомственная!G843)</f>
        <v>52.1</v>
      </c>
      <c r="G815" s="7">
        <f>SUM(Ведомственная!H843)</f>
        <v>121</v>
      </c>
      <c r="H815" s="7">
        <f>SUM(Ведомственная!I843)</f>
        <v>121</v>
      </c>
    </row>
    <row r="816" spans="1:8" ht="78.75">
      <c r="A816" s="80" t="s">
        <v>951</v>
      </c>
      <c r="B816" s="48" t="s">
        <v>693</v>
      </c>
      <c r="C816" s="4"/>
      <c r="D816" s="4"/>
      <c r="E816" s="4"/>
      <c r="F816" s="7">
        <f>SUM(F817)+F837</f>
        <v>5238.6000000000004</v>
      </c>
      <c r="G816" s="7">
        <f t="shared" ref="G816:H816" si="182">SUM(G817)+G837</f>
        <v>11055.1</v>
      </c>
      <c r="H816" s="7">
        <f t="shared" si="182"/>
        <v>12880.1</v>
      </c>
    </row>
    <row r="817" spans="1:8" ht="47.25">
      <c r="A817" s="36" t="s">
        <v>907</v>
      </c>
      <c r="B817" s="48" t="s">
        <v>694</v>
      </c>
      <c r="C817" s="4"/>
      <c r="D817" s="4"/>
      <c r="E817" s="4"/>
      <c r="F817" s="7">
        <f>SUM(F818:F819)</f>
        <v>3702.1</v>
      </c>
      <c r="G817" s="7">
        <f t="shared" ref="G817:H817" si="183">SUM(G818:G819)</f>
        <v>3329.4</v>
      </c>
      <c r="H817" s="7">
        <f t="shared" si="183"/>
        <v>3868.5</v>
      </c>
    </row>
    <row r="818" spans="1:8" ht="31.5">
      <c r="A818" s="80" t="s">
        <v>218</v>
      </c>
      <c r="B818" s="48" t="s">
        <v>694</v>
      </c>
      <c r="C818" s="4" t="s">
        <v>116</v>
      </c>
      <c r="D818" s="4" t="s">
        <v>162</v>
      </c>
      <c r="E818" s="4" t="s">
        <v>48</v>
      </c>
      <c r="F818" s="7">
        <f>SUM(Ведомственная!G904)</f>
        <v>2468.1</v>
      </c>
      <c r="G818" s="7">
        <f>SUM(Ведомственная!H904)</f>
        <v>3329.4</v>
      </c>
      <c r="H818" s="7">
        <f>SUM(Ведомственная!I904)</f>
        <v>3868.5</v>
      </c>
    </row>
    <row r="819" spans="1:8">
      <c r="A819" s="80" t="s">
        <v>20</v>
      </c>
      <c r="B819" s="48" t="s">
        <v>694</v>
      </c>
      <c r="C819" s="4" t="s">
        <v>90</v>
      </c>
      <c r="D819" s="4" t="s">
        <v>162</v>
      </c>
      <c r="E819" s="4" t="s">
        <v>48</v>
      </c>
      <c r="F819" s="7">
        <f>SUM(Ведомственная!G905)</f>
        <v>1234</v>
      </c>
      <c r="G819" s="7">
        <f>SUM(Ведомственная!H905)</f>
        <v>0</v>
      </c>
      <c r="H819" s="7">
        <f>SUM(Ведомственная!I905)</f>
        <v>0</v>
      </c>
    </row>
    <row r="820" spans="1:8" ht="63" hidden="1">
      <c r="A820" s="46" t="s">
        <v>681</v>
      </c>
      <c r="B820" s="4" t="s">
        <v>684</v>
      </c>
      <c r="C820" s="4"/>
      <c r="D820" s="4"/>
      <c r="E820" s="4"/>
      <c r="F820" s="7" t="e">
        <f>SUM(F821+F823)</f>
        <v>#REF!</v>
      </c>
      <c r="G820" s="7" t="e">
        <f t="shared" ref="G820:H820" si="184">SUM(G821+G823)</f>
        <v>#REF!</v>
      </c>
      <c r="H820" s="7" t="e">
        <f t="shared" si="184"/>
        <v>#REF!</v>
      </c>
    </row>
    <row r="821" spans="1:8" ht="47.25" hidden="1">
      <c r="A821" s="80" t="s">
        <v>685</v>
      </c>
      <c r="B821" s="4" t="s">
        <v>686</v>
      </c>
      <c r="C821" s="4"/>
      <c r="D821" s="4"/>
      <c r="E821" s="4"/>
      <c r="F821" s="7" t="e">
        <f>SUM(F822)</f>
        <v>#REF!</v>
      </c>
      <c r="G821" s="7" t="e">
        <f>SUM(G822)</f>
        <v>#REF!</v>
      </c>
      <c r="H821" s="7" t="e">
        <f>SUM(H822)</f>
        <v>#REF!</v>
      </c>
    </row>
    <row r="822" spans="1:8" ht="31.5" hidden="1">
      <c r="A822" s="80" t="s">
        <v>218</v>
      </c>
      <c r="B822" s="4" t="s">
        <v>686</v>
      </c>
      <c r="C822" s="4" t="s">
        <v>116</v>
      </c>
      <c r="D822" s="4" t="s">
        <v>162</v>
      </c>
      <c r="E822" s="4" t="s">
        <v>38</v>
      </c>
      <c r="F822" s="7" t="e">
        <f>SUM(Ведомственная!#REF!)</f>
        <v>#REF!</v>
      </c>
      <c r="G822" s="7" t="e">
        <f>SUM(Ведомственная!#REF!)</f>
        <v>#REF!</v>
      </c>
      <c r="H822" s="7" t="e">
        <f>SUM(Ведомственная!#REF!)</f>
        <v>#REF!</v>
      </c>
    </row>
    <row r="823" spans="1:8" ht="31.5" hidden="1">
      <c r="A823" s="80" t="s">
        <v>689</v>
      </c>
      <c r="B823" s="4" t="s">
        <v>695</v>
      </c>
      <c r="C823" s="4"/>
      <c r="D823" s="4"/>
      <c r="E823" s="4"/>
      <c r="F823" s="7" t="e">
        <f>SUM(F824)</f>
        <v>#REF!</v>
      </c>
      <c r="G823" s="7" t="e">
        <f t="shared" ref="G823:H823" si="185">SUM(G824)</f>
        <v>#REF!</v>
      </c>
      <c r="H823" s="7" t="e">
        <f t="shared" si="185"/>
        <v>#REF!</v>
      </c>
    </row>
    <row r="824" spans="1:8" ht="31.5" hidden="1">
      <c r="A824" s="80" t="s">
        <v>46</v>
      </c>
      <c r="B824" s="4" t="s">
        <v>695</v>
      </c>
      <c r="C824" s="4" t="s">
        <v>85</v>
      </c>
      <c r="D824" s="4" t="s">
        <v>162</v>
      </c>
      <c r="E824" s="4" t="s">
        <v>38</v>
      </c>
      <c r="F824" s="7" t="e">
        <f>SUM(Ведомственная!#REF!)</f>
        <v>#REF!</v>
      </c>
      <c r="G824" s="7" t="e">
        <f>SUM(Ведомственная!#REF!)</f>
        <v>#REF!</v>
      </c>
      <c r="H824" s="7" t="e">
        <f>SUM(Ведомственная!#REF!)</f>
        <v>#REF!</v>
      </c>
    </row>
    <row r="825" spans="1:8" ht="63" hidden="1">
      <c r="A825" s="80" t="s">
        <v>687</v>
      </c>
      <c r="B825" s="48" t="s">
        <v>688</v>
      </c>
      <c r="C825" s="4"/>
      <c r="D825" s="4"/>
      <c r="E825" s="4"/>
      <c r="F825" s="7" t="e">
        <f>SUM(F826)</f>
        <v>#REF!</v>
      </c>
      <c r="G825" s="7" t="e">
        <f>SUM(G826)</f>
        <v>#REF!</v>
      </c>
      <c r="H825" s="7" t="e">
        <f>SUM(H826)</f>
        <v>#REF!</v>
      </c>
    </row>
    <row r="826" spans="1:8" ht="31.5" hidden="1">
      <c r="A826" s="80" t="s">
        <v>218</v>
      </c>
      <c r="B826" s="48" t="s">
        <v>688</v>
      </c>
      <c r="C826" s="4" t="s">
        <v>116</v>
      </c>
      <c r="D826" s="4" t="s">
        <v>162</v>
      </c>
      <c r="E826" s="4" t="s">
        <v>38</v>
      </c>
      <c r="F826" s="7" t="e">
        <f>SUM(Ведомственная!#REF!)</f>
        <v>#REF!</v>
      </c>
      <c r="G826" s="7" t="e">
        <f>SUM(Ведомственная!#REF!)</f>
        <v>#REF!</v>
      </c>
      <c r="H826" s="7" t="e">
        <f>SUM(Ведомственная!#REF!)</f>
        <v>#REF!</v>
      </c>
    </row>
    <row r="827" spans="1:8" ht="31.5" hidden="1">
      <c r="A827" s="80" t="s">
        <v>690</v>
      </c>
      <c r="B827" s="48" t="s">
        <v>697</v>
      </c>
      <c r="C827" s="4"/>
      <c r="D827" s="4"/>
      <c r="E827" s="4"/>
      <c r="F827" s="7" t="e">
        <f>SUM(F828)</f>
        <v>#REF!</v>
      </c>
      <c r="G827" s="7" t="e">
        <f t="shared" ref="G827:H827" si="186">SUM(G828)</f>
        <v>#REF!</v>
      </c>
      <c r="H827" s="7" t="e">
        <f t="shared" si="186"/>
        <v>#REF!</v>
      </c>
    </row>
    <row r="828" spans="1:8" ht="31.5" hidden="1">
      <c r="A828" s="80" t="s">
        <v>218</v>
      </c>
      <c r="B828" s="48" t="s">
        <v>697</v>
      </c>
      <c r="C828" s="4" t="s">
        <v>85</v>
      </c>
      <c r="D828" s="4" t="s">
        <v>162</v>
      </c>
      <c r="E828" s="4" t="s">
        <v>38</v>
      </c>
      <c r="F828" s="7" t="e">
        <f>SUM(Ведомственная!#REF!)</f>
        <v>#REF!</v>
      </c>
      <c r="G828" s="7" t="e">
        <f>SUM(Ведомственная!#REF!)</f>
        <v>#REF!</v>
      </c>
      <c r="H828" s="7" t="e">
        <f>SUM(Ведомственная!#REF!)</f>
        <v>#REF!</v>
      </c>
    </row>
    <row r="829" spans="1:8" hidden="1">
      <c r="A829" s="80" t="s">
        <v>246</v>
      </c>
      <c r="B829" s="4" t="s">
        <v>680</v>
      </c>
      <c r="C829" s="4"/>
      <c r="D829" s="4"/>
      <c r="E829" s="4"/>
      <c r="F829" s="7" t="e">
        <f>SUM(F830:F831)</f>
        <v>#REF!</v>
      </c>
      <c r="G829" s="7" t="e">
        <f t="shared" ref="G829:H829" si="187">SUM(G830:G831)</f>
        <v>#REF!</v>
      </c>
      <c r="H829" s="7" t="e">
        <f t="shared" si="187"/>
        <v>#REF!</v>
      </c>
    </row>
    <row r="830" spans="1:8" ht="31.5" hidden="1">
      <c r="A830" s="80" t="s">
        <v>46</v>
      </c>
      <c r="B830" s="4" t="s">
        <v>680</v>
      </c>
      <c r="C830" s="4" t="s">
        <v>85</v>
      </c>
      <c r="D830" s="4" t="s">
        <v>162</v>
      </c>
      <c r="E830" s="4" t="s">
        <v>28</v>
      </c>
      <c r="F830" s="7">
        <f>SUM(Ведомственная!G847)</f>
        <v>552.70000000000005</v>
      </c>
      <c r="G830" s="7">
        <f>SUM(Ведомственная!H847)</f>
        <v>100</v>
      </c>
      <c r="H830" s="7">
        <f>SUM(Ведомственная!I847)</f>
        <v>0</v>
      </c>
    </row>
    <row r="831" spans="1:8" ht="31.5" hidden="1">
      <c r="A831" s="80" t="s">
        <v>46</v>
      </c>
      <c r="B831" s="4" t="s">
        <v>680</v>
      </c>
      <c r="C831" s="4" t="s">
        <v>85</v>
      </c>
      <c r="D831" s="4" t="s">
        <v>162</v>
      </c>
      <c r="E831" s="4" t="s">
        <v>38</v>
      </c>
      <c r="F831" s="7" t="e">
        <f>SUM(Ведомственная!#REF!)</f>
        <v>#REF!</v>
      </c>
      <c r="G831" s="7" t="e">
        <f>SUM(Ведомственная!#REF!)</f>
        <v>#REF!</v>
      </c>
      <c r="H831" s="7" t="e">
        <f>SUM(Ведомственная!#REF!)</f>
        <v>#REF!</v>
      </c>
    </row>
    <row r="832" spans="1:8" ht="47.25" hidden="1">
      <c r="A832" s="80" t="s">
        <v>691</v>
      </c>
      <c r="B832" s="4" t="s">
        <v>696</v>
      </c>
      <c r="C832" s="4"/>
      <c r="D832" s="4"/>
      <c r="E832" s="4"/>
      <c r="F832" s="7" t="e">
        <f>SUM(F833)+F834</f>
        <v>#REF!</v>
      </c>
      <c r="G832" s="7" t="e">
        <f t="shared" ref="G832:H832" si="188">SUM(G833)+G834</f>
        <v>#REF!</v>
      </c>
      <c r="H832" s="7" t="e">
        <f t="shared" si="188"/>
        <v>#REF!</v>
      </c>
    </row>
    <row r="833" spans="1:8" ht="31.5" hidden="1">
      <c r="A833" s="80" t="s">
        <v>46</v>
      </c>
      <c r="B833" s="4" t="s">
        <v>696</v>
      </c>
      <c r="C833" s="4" t="s">
        <v>85</v>
      </c>
      <c r="D833" s="4" t="s">
        <v>162</v>
      </c>
      <c r="E833" s="4" t="s">
        <v>38</v>
      </c>
      <c r="F833" s="7" t="e">
        <f>SUM(Ведомственная!#REF!)</f>
        <v>#REF!</v>
      </c>
      <c r="G833" s="7" t="e">
        <f>SUM(Ведомственная!#REF!)</f>
        <v>#REF!</v>
      </c>
      <c r="H833" s="7" t="e">
        <f>SUM(Ведомственная!#REF!)</f>
        <v>#REF!</v>
      </c>
    </row>
    <row r="834" spans="1:8" ht="31.5" hidden="1">
      <c r="A834" s="80" t="s">
        <v>218</v>
      </c>
      <c r="B834" s="4" t="s">
        <v>696</v>
      </c>
      <c r="C834" s="4" t="s">
        <v>116</v>
      </c>
      <c r="D834" s="4" t="s">
        <v>162</v>
      </c>
      <c r="E834" s="4" t="s">
        <v>38</v>
      </c>
      <c r="F834" s="7" t="e">
        <f>SUM(Ведомственная!#REF!)</f>
        <v>#REF!</v>
      </c>
      <c r="G834" s="7" t="e">
        <f>SUM(Ведомственная!#REF!)</f>
        <v>#REF!</v>
      </c>
      <c r="H834" s="7" t="e">
        <f>SUM(Ведомственная!#REF!)</f>
        <v>#REF!</v>
      </c>
    </row>
    <row r="835" spans="1:8" ht="47.25" hidden="1">
      <c r="A835" s="80" t="s">
        <v>728</v>
      </c>
      <c r="B835" s="4" t="s">
        <v>727</v>
      </c>
      <c r="C835" s="4"/>
      <c r="D835" s="4"/>
      <c r="E835" s="4"/>
      <c r="F835" s="7" t="e">
        <f>SUM(F836)</f>
        <v>#REF!</v>
      </c>
      <c r="G835" s="7" t="e">
        <f t="shared" ref="G835:H835" si="189">SUM(G836)</f>
        <v>#REF!</v>
      </c>
      <c r="H835" s="7" t="e">
        <f t="shared" si="189"/>
        <v>#REF!</v>
      </c>
    </row>
    <row r="836" spans="1:8" ht="31.5" hidden="1">
      <c r="A836" s="80" t="s">
        <v>46</v>
      </c>
      <c r="B836" s="4" t="s">
        <v>727</v>
      </c>
      <c r="C836" s="4" t="s">
        <v>85</v>
      </c>
      <c r="D836" s="4" t="s">
        <v>162</v>
      </c>
      <c r="E836" s="4" t="s">
        <v>38</v>
      </c>
      <c r="F836" s="7" t="e">
        <f>SUM(Ведомственная!#REF!)</f>
        <v>#REF!</v>
      </c>
      <c r="G836" s="7" t="e">
        <f>SUM(Ведомственная!#REF!)</f>
        <v>#REF!</v>
      </c>
      <c r="H836" s="7" t="e">
        <f>SUM(Ведомственная!#REF!)</f>
        <v>#REF!</v>
      </c>
    </row>
    <row r="837" spans="1:8" ht="47.25">
      <c r="A837" s="80" t="s">
        <v>864</v>
      </c>
      <c r="B837" s="48" t="s">
        <v>863</v>
      </c>
      <c r="C837" s="4"/>
      <c r="D837" s="4"/>
      <c r="E837" s="4"/>
      <c r="F837" s="7">
        <f>SUM(F838)</f>
        <v>1536.5</v>
      </c>
      <c r="G837" s="7">
        <f t="shared" ref="G837:H837" si="190">SUM(G838)</f>
        <v>7725.7</v>
      </c>
      <c r="H837" s="7">
        <f t="shared" si="190"/>
        <v>9011.6</v>
      </c>
    </row>
    <row r="838" spans="1:8" ht="31.5">
      <c r="A838" s="80" t="s">
        <v>218</v>
      </c>
      <c r="B838" s="48" t="s">
        <v>863</v>
      </c>
      <c r="C838" s="4" t="s">
        <v>116</v>
      </c>
      <c r="D838" s="4" t="s">
        <v>162</v>
      </c>
      <c r="E838" s="4" t="s">
        <v>48</v>
      </c>
      <c r="F838" s="7">
        <f>SUM(Ведомственная!G907)</f>
        <v>1536.5</v>
      </c>
      <c r="G838" s="7">
        <f>SUM(Ведомственная!H907)</f>
        <v>7725.7</v>
      </c>
      <c r="H838" s="7">
        <f>SUM(Ведомственная!I907)</f>
        <v>9011.6</v>
      </c>
    </row>
    <row r="839" spans="1:8" ht="31.5">
      <c r="A839" s="80" t="s">
        <v>252</v>
      </c>
      <c r="B839" s="48" t="s">
        <v>251</v>
      </c>
      <c r="C839" s="4"/>
      <c r="D839" s="4"/>
      <c r="E839" s="4"/>
      <c r="F839" s="7">
        <f>SUM(F855+F840+F859+F865)</f>
        <v>166446.6</v>
      </c>
      <c r="G839" s="7">
        <f>SUM(G855+G840+G859+G865)</f>
        <v>71072.7</v>
      </c>
      <c r="H839" s="7">
        <f>SUM(H855+H840+H859+H865)</f>
        <v>196949.6</v>
      </c>
    </row>
    <row r="840" spans="1:8">
      <c r="A840" s="80" t="s">
        <v>29</v>
      </c>
      <c r="B840" s="4" t="s">
        <v>679</v>
      </c>
      <c r="C840" s="4"/>
      <c r="D840" s="4"/>
      <c r="E840" s="4"/>
      <c r="F840" s="7">
        <f>SUM(F841+F846+F848+F844)</f>
        <v>56566.9</v>
      </c>
      <c r="G840" s="7">
        <f t="shared" ref="G840:H840" si="191">SUM(G841+G846+G848+G844)</f>
        <v>30130</v>
      </c>
      <c r="H840" s="7">
        <f t="shared" si="191"/>
        <v>0</v>
      </c>
    </row>
    <row r="841" spans="1:8">
      <c r="A841" s="145" t="s">
        <v>246</v>
      </c>
      <c r="B841" s="4" t="s">
        <v>680</v>
      </c>
      <c r="C841" s="4"/>
      <c r="D841" s="4"/>
      <c r="E841" s="4"/>
      <c r="F841" s="7">
        <f>SUM(F842:F843)</f>
        <v>1571.9</v>
      </c>
      <c r="G841" s="7">
        <f t="shared" ref="G841:H841" si="192">SUM(G842:G843)</f>
        <v>100</v>
      </c>
      <c r="H841" s="7">
        <f t="shared" si="192"/>
        <v>0</v>
      </c>
    </row>
    <row r="842" spans="1:8" ht="31.5">
      <c r="A842" s="145" t="s">
        <v>46</v>
      </c>
      <c r="B842" s="4" t="s">
        <v>680</v>
      </c>
      <c r="C842" s="4" t="s">
        <v>85</v>
      </c>
      <c r="D842" s="4" t="s">
        <v>162</v>
      </c>
      <c r="E842" s="4" t="s">
        <v>28</v>
      </c>
      <c r="F842" s="7">
        <f>SUM(Ведомственная!G847)</f>
        <v>552.70000000000005</v>
      </c>
      <c r="G842" s="7">
        <f>SUM(Ведомственная!H847)</f>
        <v>100</v>
      </c>
      <c r="H842" s="7">
        <f>SUM(Ведомственная!I847)</f>
        <v>0</v>
      </c>
    </row>
    <row r="843" spans="1:8" ht="31.5">
      <c r="A843" s="145" t="s">
        <v>46</v>
      </c>
      <c r="B843" s="4" t="s">
        <v>680</v>
      </c>
      <c r="C843" s="4" t="s">
        <v>85</v>
      </c>
      <c r="D843" s="4" t="s">
        <v>162</v>
      </c>
      <c r="E843" s="4" t="s">
        <v>38</v>
      </c>
      <c r="F843" s="7">
        <f>SUM(Ведомственная!G880)</f>
        <v>1019.2</v>
      </c>
      <c r="G843" s="7">
        <f>SUM(Ведомственная!H880)</f>
        <v>0</v>
      </c>
      <c r="H843" s="7">
        <f>SUM(Ведомственная!I880)</f>
        <v>0</v>
      </c>
    </row>
    <row r="844" spans="1:8">
      <c r="A844" s="124" t="s">
        <v>999</v>
      </c>
      <c r="B844" s="4" t="s">
        <v>998</v>
      </c>
      <c r="C844" s="4"/>
      <c r="D844" s="4"/>
      <c r="E844" s="4"/>
      <c r="F844" s="7">
        <f>SUM(F845)</f>
        <v>32944.400000000001</v>
      </c>
      <c r="G844" s="7">
        <f t="shared" ref="G844:H844" si="193">SUM(G845)</f>
        <v>0</v>
      </c>
      <c r="H844" s="7">
        <f t="shared" si="193"/>
        <v>0</v>
      </c>
    </row>
    <row r="845" spans="1:8" ht="31.5">
      <c r="A845" s="124" t="s">
        <v>218</v>
      </c>
      <c r="B845" s="4" t="s">
        <v>998</v>
      </c>
      <c r="C845" s="4" t="s">
        <v>116</v>
      </c>
      <c r="D845" s="4" t="s">
        <v>162</v>
      </c>
      <c r="E845" s="4" t="s">
        <v>38</v>
      </c>
      <c r="F845" s="7">
        <f>SUM(Ведомственная!G882)</f>
        <v>32944.400000000001</v>
      </c>
      <c r="G845" s="7">
        <f>SUM(Ведомственная!H882)</f>
        <v>0</v>
      </c>
      <c r="H845" s="7">
        <f>SUM(Ведомственная!I882)</f>
        <v>0</v>
      </c>
    </row>
    <row r="846" spans="1:8" ht="47.25">
      <c r="A846" s="103" t="s">
        <v>912</v>
      </c>
      <c r="B846" s="4" t="s">
        <v>688</v>
      </c>
      <c r="C846" s="4"/>
      <c r="D846" s="4"/>
      <c r="E846" s="4"/>
      <c r="F846" s="7">
        <f>SUM(F847)</f>
        <v>0</v>
      </c>
      <c r="G846" s="7">
        <f t="shared" ref="G846:H846" si="194">SUM(G847)</f>
        <v>30030</v>
      </c>
      <c r="H846" s="7">
        <f t="shared" si="194"/>
        <v>0</v>
      </c>
    </row>
    <row r="847" spans="1:8" ht="31.5">
      <c r="A847" s="103" t="s">
        <v>218</v>
      </c>
      <c r="B847" s="4" t="s">
        <v>688</v>
      </c>
      <c r="C847" s="4" t="s">
        <v>116</v>
      </c>
      <c r="D847" s="4" t="s">
        <v>162</v>
      </c>
      <c r="E847" s="4" t="s">
        <v>38</v>
      </c>
      <c r="F847" s="7">
        <f>SUM(Ведомственная!G884)</f>
        <v>0</v>
      </c>
      <c r="G847" s="7">
        <f>SUM(Ведомственная!H884)</f>
        <v>30030</v>
      </c>
      <c r="H847" s="7">
        <f>SUM(Ведомственная!I884)</f>
        <v>0</v>
      </c>
    </row>
    <row r="848" spans="1:8">
      <c r="A848" s="111" t="s">
        <v>899</v>
      </c>
      <c r="B848" s="4" t="s">
        <v>937</v>
      </c>
      <c r="C848" s="4"/>
      <c r="D848" s="4"/>
      <c r="E848" s="4"/>
      <c r="F848" s="7">
        <f>SUM(F849+F851+F853)</f>
        <v>22050.6</v>
      </c>
      <c r="G848" s="7">
        <f t="shared" ref="G848:H848" si="195">SUM(G849+G851+G853)</f>
        <v>0</v>
      </c>
      <c r="H848" s="7">
        <f t="shared" si="195"/>
        <v>0</v>
      </c>
    </row>
    <row r="849" spans="1:8" ht="31.5">
      <c r="A849" s="111" t="s">
        <v>941</v>
      </c>
      <c r="B849" s="4" t="s">
        <v>938</v>
      </c>
      <c r="C849" s="4"/>
      <c r="D849" s="4"/>
      <c r="E849" s="4"/>
      <c r="F849" s="7">
        <f>SUM(F850)</f>
        <v>12000</v>
      </c>
      <c r="G849" s="7">
        <f t="shared" ref="G849:H849" si="196">SUM(G850)</f>
        <v>0</v>
      </c>
      <c r="H849" s="7">
        <f t="shared" si="196"/>
        <v>0</v>
      </c>
    </row>
    <row r="850" spans="1:8" ht="31.5">
      <c r="A850" s="111" t="s">
        <v>46</v>
      </c>
      <c r="B850" s="4" t="s">
        <v>938</v>
      </c>
      <c r="C850" s="4" t="s">
        <v>85</v>
      </c>
      <c r="D850" s="4" t="s">
        <v>162</v>
      </c>
      <c r="E850" s="4" t="s">
        <v>38</v>
      </c>
      <c r="F850" s="7">
        <f>SUM(Ведомственная!G887)</f>
        <v>12000</v>
      </c>
      <c r="G850" s="7">
        <f>SUM(Ведомственная!H887)</f>
        <v>0</v>
      </c>
      <c r="H850" s="7">
        <f>SUM(Ведомственная!I887)</f>
        <v>0</v>
      </c>
    </row>
    <row r="851" spans="1:8" ht="31.5">
      <c r="A851" s="111" t="s">
        <v>942</v>
      </c>
      <c r="B851" s="4" t="s">
        <v>939</v>
      </c>
      <c r="C851" s="4"/>
      <c r="D851" s="4"/>
      <c r="E851" s="4"/>
      <c r="F851" s="7">
        <f>SUM(F852)</f>
        <v>1219.8</v>
      </c>
      <c r="G851" s="7">
        <f t="shared" ref="G851:H851" si="197">SUM(G852)</f>
        <v>0</v>
      </c>
      <c r="H851" s="7">
        <f t="shared" si="197"/>
        <v>0</v>
      </c>
    </row>
    <row r="852" spans="1:8" ht="31.5">
      <c r="A852" s="111" t="s">
        <v>218</v>
      </c>
      <c r="B852" s="4" t="s">
        <v>939</v>
      </c>
      <c r="C852" s="4" t="s">
        <v>116</v>
      </c>
      <c r="D852" s="4" t="s">
        <v>162</v>
      </c>
      <c r="E852" s="4" t="s">
        <v>38</v>
      </c>
      <c r="F852" s="7">
        <f>SUM(Ведомственная!G889)</f>
        <v>1219.8</v>
      </c>
      <c r="G852" s="7">
        <f>SUM(Ведомственная!H889)</f>
        <v>0</v>
      </c>
      <c r="H852" s="7">
        <f>SUM(Ведомственная!I889)</f>
        <v>0</v>
      </c>
    </row>
    <row r="853" spans="1:8" ht="31.5">
      <c r="A853" s="111" t="s">
        <v>943</v>
      </c>
      <c r="B853" s="4" t="s">
        <v>940</v>
      </c>
      <c r="C853" s="4"/>
      <c r="D853" s="4"/>
      <c r="E853" s="4"/>
      <c r="F853" s="7">
        <f>SUM(F854)</f>
        <v>8830.7999999999993</v>
      </c>
      <c r="G853" s="7">
        <f t="shared" ref="G853:H853" si="198">SUM(G854)</f>
        <v>0</v>
      </c>
      <c r="H853" s="7">
        <f t="shared" si="198"/>
        <v>0</v>
      </c>
    </row>
    <row r="854" spans="1:8" ht="31.5">
      <c r="A854" s="111" t="s">
        <v>218</v>
      </c>
      <c r="B854" s="4" t="s">
        <v>940</v>
      </c>
      <c r="C854" s="4" t="s">
        <v>116</v>
      </c>
      <c r="D854" s="4" t="s">
        <v>162</v>
      </c>
      <c r="E854" s="4" t="s">
        <v>38</v>
      </c>
      <c r="F854" s="7">
        <f>SUM(Ведомственная!G891)</f>
        <v>8830.7999999999993</v>
      </c>
      <c r="G854" s="7">
        <f>SUM(Ведомственная!H891)</f>
        <v>0</v>
      </c>
      <c r="H854" s="7">
        <f>SUM(Ведомственная!I891)</f>
        <v>0</v>
      </c>
    </row>
    <row r="855" spans="1:8" ht="31.5">
      <c r="A855" s="2" t="s">
        <v>345</v>
      </c>
      <c r="B855" s="31" t="s">
        <v>293</v>
      </c>
      <c r="C855" s="31"/>
      <c r="D855" s="4"/>
      <c r="E855" s="4"/>
      <c r="F855" s="7">
        <f>SUM(F857)+F856</f>
        <v>97319.4</v>
      </c>
      <c r="G855" s="7">
        <f t="shared" ref="G855:H855" si="199">SUM(G857)+G856</f>
        <v>39042.699999999997</v>
      </c>
      <c r="H855" s="7">
        <f t="shared" si="199"/>
        <v>196949.6</v>
      </c>
    </row>
    <row r="856" spans="1:8" ht="31.5">
      <c r="A856" s="2" t="s">
        <v>257</v>
      </c>
      <c r="B856" s="31" t="s">
        <v>293</v>
      </c>
      <c r="C856" s="31">
        <v>400</v>
      </c>
      <c r="D856" s="4" t="s">
        <v>162</v>
      </c>
      <c r="E856" s="4" t="s">
        <v>28</v>
      </c>
      <c r="F856" s="7">
        <f>SUM(Ведомственная!G554)</f>
        <v>3721.2</v>
      </c>
      <c r="G856" s="7">
        <f>SUM(Ведомственная!H554)</f>
        <v>874.7</v>
      </c>
      <c r="H856" s="7">
        <f>SUM(Ведомственная!I554)</f>
        <v>264.39999999999998</v>
      </c>
    </row>
    <row r="857" spans="1:8">
      <c r="A857" s="2" t="s">
        <v>879</v>
      </c>
      <c r="B857" s="31" t="s">
        <v>878</v>
      </c>
      <c r="C857" s="31"/>
      <c r="D857" s="4"/>
      <c r="E857" s="4"/>
      <c r="F857" s="7">
        <f>SUM(F858)</f>
        <v>93598.2</v>
      </c>
      <c r="G857" s="7">
        <f t="shared" ref="G857:H857" si="200">SUM(G858)</f>
        <v>38168</v>
      </c>
      <c r="H857" s="7">
        <f t="shared" si="200"/>
        <v>196685.2</v>
      </c>
    </row>
    <row r="858" spans="1:8" ht="31.5">
      <c r="A858" s="2" t="s">
        <v>257</v>
      </c>
      <c r="B858" s="31" t="s">
        <v>878</v>
      </c>
      <c r="C858" s="31">
        <v>400</v>
      </c>
      <c r="D858" s="4" t="s">
        <v>162</v>
      </c>
      <c r="E858" s="4" t="s">
        <v>28</v>
      </c>
      <c r="F858" s="7">
        <f>SUM(Ведомственная!G556)</f>
        <v>93598.2</v>
      </c>
      <c r="G858" s="7">
        <f>SUM(Ведомственная!H556)</f>
        <v>38168</v>
      </c>
      <c r="H858" s="7">
        <f>SUM(Ведомственная!I556)</f>
        <v>196685.2</v>
      </c>
    </row>
    <row r="859" spans="1:8" ht="31.5">
      <c r="A859" s="80" t="s">
        <v>248</v>
      </c>
      <c r="B859" s="4" t="s">
        <v>299</v>
      </c>
      <c r="C859" s="4"/>
      <c r="D859" s="4"/>
      <c r="E859" s="4"/>
      <c r="F859" s="7">
        <f t="shared" ref="F859:H860" si="201">F860</f>
        <v>666.7</v>
      </c>
      <c r="G859" s="7">
        <f t="shared" si="201"/>
        <v>1400</v>
      </c>
      <c r="H859" s="7">
        <f t="shared" si="201"/>
        <v>0</v>
      </c>
    </row>
    <row r="860" spans="1:8">
      <c r="A860" s="80" t="s">
        <v>246</v>
      </c>
      <c r="B860" s="4" t="s">
        <v>300</v>
      </c>
      <c r="C860" s="4"/>
      <c r="D860" s="4"/>
      <c r="E860" s="4"/>
      <c r="F860" s="7">
        <f t="shared" si="201"/>
        <v>666.7</v>
      </c>
      <c r="G860" s="7">
        <f t="shared" si="201"/>
        <v>1400</v>
      </c>
      <c r="H860" s="7">
        <f t="shared" si="201"/>
        <v>0</v>
      </c>
    </row>
    <row r="861" spans="1:8" ht="31.5">
      <c r="A861" s="80" t="s">
        <v>218</v>
      </c>
      <c r="B861" s="4" t="s">
        <v>300</v>
      </c>
      <c r="C861" s="4" t="s">
        <v>116</v>
      </c>
      <c r="D861" s="4" t="s">
        <v>162</v>
      </c>
      <c r="E861" s="4" t="s">
        <v>28</v>
      </c>
      <c r="F861" s="7">
        <f>SUM(Ведомственная!G850)</f>
        <v>666.7</v>
      </c>
      <c r="G861" s="7">
        <f>SUM(Ведомственная!H850)</f>
        <v>1400</v>
      </c>
      <c r="H861" s="7">
        <f>SUM(Ведомственная!I850)</f>
        <v>0</v>
      </c>
    </row>
    <row r="862" spans="1:8" ht="31.5" hidden="1">
      <c r="A862" s="80" t="s">
        <v>249</v>
      </c>
      <c r="B862" s="4" t="s">
        <v>301</v>
      </c>
      <c r="C862" s="4"/>
      <c r="D862" s="4"/>
      <c r="E862" s="4"/>
      <c r="F862" s="7">
        <f>SUM(F863)</f>
        <v>0</v>
      </c>
      <c r="G862" s="7">
        <f t="shared" ref="G862:H862" si="202">SUM(G863)</f>
        <v>0</v>
      </c>
      <c r="H862" s="7">
        <f t="shared" si="202"/>
        <v>0</v>
      </c>
    </row>
    <row r="863" spans="1:8" hidden="1">
      <c r="A863" s="80" t="s">
        <v>246</v>
      </c>
      <c r="B863" s="4" t="s">
        <v>302</v>
      </c>
      <c r="C863" s="4"/>
      <c r="D863" s="4"/>
      <c r="E863" s="4"/>
      <c r="F863" s="7">
        <f>SUM(F864)</f>
        <v>0</v>
      </c>
      <c r="G863" s="7">
        <f t="shared" ref="G863:H863" si="203">SUM(G864)</f>
        <v>0</v>
      </c>
      <c r="H863" s="7">
        <f t="shared" si="203"/>
        <v>0</v>
      </c>
    </row>
    <row r="864" spans="1:8" ht="31.5" hidden="1">
      <c r="A864" s="80" t="s">
        <v>218</v>
      </c>
      <c r="B864" s="4" t="s">
        <v>302</v>
      </c>
      <c r="C864" s="4" t="s">
        <v>116</v>
      </c>
      <c r="D864" s="4" t="s">
        <v>162</v>
      </c>
      <c r="E864" s="4" t="s">
        <v>38</v>
      </c>
      <c r="F864" s="7">
        <f>SUM(Ведомственная!G853)</f>
        <v>0</v>
      </c>
      <c r="G864" s="7">
        <f>SUM(Ведомственная!H853)</f>
        <v>0</v>
      </c>
      <c r="H864" s="7">
        <f>SUM(Ведомственная!I853)</f>
        <v>0</v>
      </c>
    </row>
    <row r="865" spans="1:8" ht="31.5">
      <c r="A865" s="80" t="s">
        <v>250</v>
      </c>
      <c r="B865" s="4" t="s">
        <v>303</v>
      </c>
      <c r="C865" s="4"/>
      <c r="D865" s="4"/>
      <c r="E865" s="4"/>
      <c r="F865" s="7">
        <f t="shared" ref="F865:H865" si="204">F866</f>
        <v>11893.6</v>
      </c>
      <c r="G865" s="7">
        <f t="shared" si="204"/>
        <v>500</v>
      </c>
      <c r="H865" s="7">
        <f t="shared" si="204"/>
        <v>0</v>
      </c>
    </row>
    <row r="866" spans="1:8">
      <c r="A866" s="80" t="s">
        <v>246</v>
      </c>
      <c r="B866" s="4" t="s">
        <v>304</v>
      </c>
      <c r="C866" s="4"/>
      <c r="D866" s="4"/>
      <c r="E866" s="4"/>
      <c r="F866" s="7">
        <f>SUM(F867:F868)</f>
        <v>11893.6</v>
      </c>
      <c r="G866" s="7">
        <f t="shared" ref="G866:H866" si="205">SUM(G867)</f>
        <v>500</v>
      </c>
      <c r="H866" s="7">
        <f t="shared" si="205"/>
        <v>0</v>
      </c>
    </row>
    <row r="867" spans="1:8" ht="31.5">
      <c r="A867" s="80" t="s">
        <v>218</v>
      </c>
      <c r="B867" s="4" t="s">
        <v>304</v>
      </c>
      <c r="C867" s="4" t="s">
        <v>116</v>
      </c>
      <c r="D867" s="4" t="s">
        <v>162</v>
      </c>
      <c r="E867" s="4" t="s">
        <v>28</v>
      </c>
      <c r="F867" s="7">
        <f>SUM(Ведомственная!G856)</f>
        <v>1583.4</v>
      </c>
      <c r="G867" s="7">
        <f>SUM(Ведомственная!H856)</f>
        <v>500</v>
      </c>
      <c r="H867" s="7">
        <f>SUM(Ведомственная!I856)</f>
        <v>0</v>
      </c>
    </row>
    <row r="868" spans="1:8" ht="31.5">
      <c r="A868" s="134" t="s">
        <v>218</v>
      </c>
      <c r="B868" s="4" t="s">
        <v>304</v>
      </c>
      <c r="C868" s="4" t="s">
        <v>116</v>
      </c>
      <c r="D868" s="4" t="s">
        <v>162</v>
      </c>
      <c r="E868" s="4" t="s">
        <v>38</v>
      </c>
      <c r="F868" s="7">
        <f>SUM(Ведомственная!G894)</f>
        <v>10310.200000000001</v>
      </c>
      <c r="G868" s="7">
        <f>SUM(Ведомственная!H894)</f>
        <v>0</v>
      </c>
      <c r="H868" s="7">
        <f>SUM(Ведомственная!I894)</f>
        <v>0</v>
      </c>
    </row>
    <row r="869" spans="1:8" s="27" customFormat="1" ht="31.5">
      <c r="A869" s="23" t="s">
        <v>565</v>
      </c>
      <c r="B869" s="29" t="s">
        <v>14</v>
      </c>
      <c r="C869" s="29"/>
      <c r="D869" s="38"/>
      <c r="E869" s="38"/>
      <c r="F869" s="10">
        <f>SUM(F870+F901+F906+F915)</f>
        <v>33983.5</v>
      </c>
      <c r="G869" s="10">
        <f>SUM(G870+G901+G906+G915)</f>
        <v>25290.800000000003</v>
      </c>
      <c r="H869" s="10">
        <f>SUM(H870+H901+H906+H915)</f>
        <v>26939.9</v>
      </c>
    </row>
    <row r="870" spans="1:8" ht="47.25">
      <c r="A870" s="80" t="s">
        <v>76</v>
      </c>
      <c r="B870" s="31" t="s">
        <v>15</v>
      </c>
      <c r="C870" s="31"/>
      <c r="D870" s="81"/>
      <c r="E870" s="81"/>
      <c r="F870" s="9">
        <f>F888+F871+F891</f>
        <v>24976.1</v>
      </c>
      <c r="G870" s="9">
        <f>G888+G871+G891</f>
        <v>17727.900000000001</v>
      </c>
      <c r="H870" s="9">
        <f>H888+H871+H891</f>
        <v>17727.900000000001</v>
      </c>
    </row>
    <row r="871" spans="1:8">
      <c r="A871" s="80" t="s">
        <v>29</v>
      </c>
      <c r="B871" s="31" t="s">
        <v>30</v>
      </c>
      <c r="C871" s="31"/>
      <c r="D871" s="81"/>
      <c r="E871" s="81"/>
      <c r="F871" s="9">
        <f>SUM(F872+F875+F884)</f>
        <v>21762.1</v>
      </c>
      <c r="G871" s="9">
        <f>SUM(G872+G875+G884)</f>
        <v>17727.900000000001</v>
      </c>
      <c r="H871" s="9">
        <f>SUM(H872+H875+H884)</f>
        <v>17727.900000000001</v>
      </c>
    </row>
    <row r="872" spans="1:8">
      <c r="A872" s="80" t="s">
        <v>32</v>
      </c>
      <c r="B872" s="31" t="s">
        <v>33</v>
      </c>
      <c r="C872" s="31"/>
      <c r="D872" s="81"/>
      <c r="E872" s="81"/>
      <c r="F872" s="9">
        <f t="shared" ref="F872:H873" si="206">F873</f>
        <v>16018.5</v>
      </c>
      <c r="G872" s="9">
        <f t="shared" si="206"/>
        <v>12476</v>
      </c>
      <c r="H872" s="9">
        <f t="shared" si="206"/>
        <v>12476</v>
      </c>
    </row>
    <row r="873" spans="1:8" ht="31.5">
      <c r="A873" s="80" t="s">
        <v>34</v>
      </c>
      <c r="B873" s="31" t="s">
        <v>35</v>
      </c>
      <c r="C873" s="31"/>
      <c r="D873" s="81"/>
      <c r="E873" s="81"/>
      <c r="F873" s="9">
        <f t="shared" si="206"/>
        <v>16018.5</v>
      </c>
      <c r="G873" s="9">
        <f t="shared" si="206"/>
        <v>12476</v>
      </c>
      <c r="H873" s="9">
        <f t="shared" si="206"/>
        <v>12476</v>
      </c>
    </row>
    <row r="874" spans="1:8">
      <c r="A874" s="80" t="s">
        <v>36</v>
      </c>
      <c r="B874" s="31" t="s">
        <v>35</v>
      </c>
      <c r="C874" s="31">
        <v>300</v>
      </c>
      <c r="D874" s="81" t="s">
        <v>25</v>
      </c>
      <c r="E874" s="81" t="s">
        <v>28</v>
      </c>
      <c r="F874" s="9">
        <f>SUM(Ведомственная!G625)</f>
        <v>16018.5</v>
      </c>
      <c r="G874" s="9">
        <f>SUM(Ведомственная!H625)</f>
        <v>12476</v>
      </c>
      <c r="H874" s="9">
        <f>SUM(Ведомственная!I625)</f>
        <v>12476</v>
      </c>
    </row>
    <row r="875" spans="1:8">
      <c r="A875" s="80" t="s">
        <v>49</v>
      </c>
      <c r="B875" s="31" t="s">
        <v>50</v>
      </c>
      <c r="C875" s="31"/>
      <c r="D875" s="81"/>
      <c r="E875" s="81"/>
      <c r="F875" s="9">
        <f>F876+F878+F880+F882</f>
        <v>4788.1000000000004</v>
      </c>
      <c r="G875" s="9">
        <f t="shared" ref="G875:H875" si="207">G876+G878+G880+G882</f>
        <v>4134</v>
      </c>
      <c r="H875" s="9">
        <f t="shared" si="207"/>
        <v>4134</v>
      </c>
    </row>
    <row r="876" spans="1:8">
      <c r="A876" s="80" t="s">
        <v>51</v>
      </c>
      <c r="B876" s="31" t="s">
        <v>52</v>
      </c>
      <c r="C876" s="31"/>
      <c r="D876" s="81"/>
      <c r="E876" s="81"/>
      <c r="F876" s="9">
        <f>F877</f>
        <v>1938</v>
      </c>
      <c r="G876" s="9">
        <f>G877</f>
        <v>1330.7</v>
      </c>
      <c r="H876" s="9">
        <f>H877</f>
        <v>1259</v>
      </c>
    </row>
    <row r="877" spans="1:8">
      <c r="A877" s="80" t="s">
        <v>36</v>
      </c>
      <c r="B877" s="31" t="s">
        <v>52</v>
      </c>
      <c r="C877" s="31">
        <v>300</v>
      </c>
      <c r="D877" s="81" t="s">
        <v>25</v>
      </c>
      <c r="E877" s="81" t="s">
        <v>48</v>
      </c>
      <c r="F877" s="9">
        <f>SUM(Ведомственная!G696)</f>
        <v>1938</v>
      </c>
      <c r="G877" s="9">
        <f>SUM(Ведомственная!H696)</f>
        <v>1330.7</v>
      </c>
      <c r="H877" s="9">
        <f>SUM(Ведомственная!I696)</f>
        <v>1259</v>
      </c>
    </row>
    <row r="878" spans="1:8" ht="31.5">
      <c r="A878" s="80" t="s">
        <v>53</v>
      </c>
      <c r="B878" s="31" t="s">
        <v>54</v>
      </c>
      <c r="C878" s="31"/>
      <c r="D878" s="81"/>
      <c r="E878" s="81"/>
      <c r="F878" s="9">
        <f>F879</f>
        <v>2029</v>
      </c>
      <c r="G878" s="9">
        <f>G879</f>
        <v>1993.3</v>
      </c>
      <c r="H878" s="9">
        <f>H879</f>
        <v>2065</v>
      </c>
    </row>
    <row r="879" spans="1:8">
      <c r="A879" s="80" t="s">
        <v>36</v>
      </c>
      <c r="B879" s="31" t="s">
        <v>54</v>
      </c>
      <c r="C879" s="31">
        <v>300</v>
      </c>
      <c r="D879" s="81" t="s">
        <v>25</v>
      </c>
      <c r="E879" s="81" t="s">
        <v>48</v>
      </c>
      <c r="F879" s="9">
        <f>SUM(Ведомственная!G698)</f>
        <v>2029</v>
      </c>
      <c r="G879" s="9">
        <f>SUM(Ведомственная!H698)</f>
        <v>1993.3</v>
      </c>
      <c r="H879" s="9">
        <f>SUM(Ведомственная!I698)</f>
        <v>2065</v>
      </c>
    </row>
    <row r="880" spans="1:8" ht="47.25">
      <c r="A880" s="80" t="s">
        <v>418</v>
      </c>
      <c r="B880" s="4" t="s">
        <v>419</v>
      </c>
      <c r="C880" s="81"/>
      <c r="D880" s="81"/>
      <c r="E880" s="81"/>
      <c r="F880" s="9">
        <f>F881</f>
        <v>821.1</v>
      </c>
      <c r="G880" s="9">
        <f>G881</f>
        <v>810</v>
      </c>
      <c r="H880" s="9">
        <f>H881</f>
        <v>810</v>
      </c>
    </row>
    <row r="881" spans="1:8">
      <c r="A881" s="80" t="s">
        <v>36</v>
      </c>
      <c r="B881" s="4" t="s">
        <v>419</v>
      </c>
      <c r="C881" s="81" t="s">
        <v>93</v>
      </c>
      <c r="D881" s="81" t="s">
        <v>25</v>
      </c>
      <c r="E881" s="81" t="s">
        <v>48</v>
      </c>
      <c r="F881" s="7">
        <f>SUM(Ведомственная!G700)</f>
        <v>821.1</v>
      </c>
      <c r="G881" s="7">
        <f>SUM(Ведомственная!H700)</f>
        <v>810</v>
      </c>
      <c r="H881" s="7">
        <f>SUM(Ведомственная!I700)</f>
        <v>810</v>
      </c>
    </row>
    <row r="882" spans="1:8" ht="31.5">
      <c r="A882" s="80" t="s">
        <v>758</v>
      </c>
      <c r="B882" s="4" t="s">
        <v>757</v>
      </c>
      <c r="C882" s="81"/>
      <c r="D882" s="81"/>
      <c r="E882" s="81"/>
      <c r="F882" s="7">
        <f>SUM(F883)</f>
        <v>0</v>
      </c>
      <c r="G882" s="7">
        <f t="shared" ref="G882:H882" si="208">SUM(G883)</f>
        <v>0</v>
      </c>
      <c r="H882" s="7">
        <f t="shared" si="208"/>
        <v>0</v>
      </c>
    </row>
    <row r="883" spans="1:8">
      <c r="A883" s="80" t="s">
        <v>36</v>
      </c>
      <c r="B883" s="4" t="s">
        <v>757</v>
      </c>
      <c r="C883" s="81" t="s">
        <v>93</v>
      </c>
      <c r="D883" s="81" t="s">
        <v>25</v>
      </c>
      <c r="E883" s="81" t="s">
        <v>48</v>
      </c>
      <c r="F883" s="7">
        <f>SUM(Ведомственная!G702)</f>
        <v>0</v>
      </c>
      <c r="G883" s="7">
        <f>SUM(Ведомственная!H702)</f>
        <v>0</v>
      </c>
      <c r="H883" s="7">
        <f>SUM(Ведомственная!I702)</f>
        <v>0</v>
      </c>
    </row>
    <row r="884" spans="1:8" ht="31.5">
      <c r="A884" s="80" t="s">
        <v>55</v>
      </c>
      <c r="B884" s="31" t="s">
        <v>56</v>
      </c>
      <c r="C884" s="31"/>
      <c r="D884" s="81"/>
      <c r="E884" s="81"/>
      <c r="F884" s="9">
        <f>F885</f>
        <v>955.5</v>
      </c>
      <c r="G884" s="9">
        <f>G885</f>
        <v>1117.9000000000001</v>
      </c>
      <c r="H884" s="9">
        <f>H885</f>
        <v>1117.9000000000001</v>
      </c>
    </row>
    <row r="885" spans="1:8">
      <c r="A885" s="80" t="s">
        <v>57</v>
      </c>
      <c r="B885" s="31" t="s">
        <v>58</v>
      </c>
      <c r="C885" s="31"/>
      <c r="D885" s="81"/>
      <c r="E885" s="81"/>
      <c r="F885" s="9">
        <f>F886+F887</f>
        <v>955.5</v>
      </c>
      <c r="G885" s="9">
        <f>G886+G887</f>
        <v>1117.9000000000001</v>
      </c>
      <c r="H885" s="9">
        <f>H886+H887</f>
        <v>1117.9000000000001</v>
      </c>
    </row>
    <row r="886" spans="1:8" ht="31.5">
      <c r="A886" s="80" t="s">
        <v>46</v>
      </c>
      <c r="B886" s="31" t="s">
        <v>58</v>
      </c>
      <c r="C886" s="31">
        <v>200</v>
      </c>
      <c r="D886" s="81" t="s">
        <v>25</v>
      </c>
      <c r="E886" s="81" t="s">
        <v>48</v>
      </c>
      <c r="F886" s="9">
        <f>SUM(Ведомственная!G705)</f>
        <v>349.5</v>
      </c>
      <c r="G886" s="9">
        <f>SUM(Ведомственная!H705)</f>
        <v>373.9</v>
      </c>
      <c r="H886" s="9">
        <f>SUM(Ведомственная!I705)</f>
        <v>373.9</v>
      </c>
    </row>
    <row r="887" spans="1:8">
      <c r="A887" s="80" t="s">
        <v>36</v>
      </c>
      <c r="B887" s="31" t="s">
        <v>58</v>
      </c>
      <c r="C887" s="31">
        <v>300</v>
      </c>
      <c r="D887" s="81" t="s">
        <v>25</v>
      </c>
      <c r="E887" s="81" t="s">
        <v>48</v>
      </c>
      <c r="F887" s="9">
        <f>SUM(Ведомственная!G706)</f>
        <v>606</v>
      </c>
      <c r="G887" s="9">
        <f>SUM(Ведомственная!H706)</f>
        <v>744</v>
      </c>
      <c r="H887" s="9">
        <f>SUM(Ведомственная!I706)</f>
        <v>744</v>
      </c>
    </row>
    <row r="888" spans="1:8" ht="47.25" hidden="1">
      <c r="A888" s="80" t="s">
        <v>16</v>
      </c>
      <c r="B888" s="31" t="s">
        <v>17</v>
      </c>
      <c r="C888" s="31"/>
      <c r="D888" s="81"/>
      <c r="E888" s="81"/>
      <c r="F888" s="9">
        <f>SUM(F889)</f>
        <v>0</v>
      </c>
      <c r="G888" s="9">
        <f>SUM(G889)</f>
        <v>0</v>
      </c>
      <c r="H888" s="9">
        <f>SUM(H889)</f>
        <v>0</v>
      </c>
    </row>
    <row r="889" spans="1:8" hidden="1">
      <c r="A889" s="80" t="s">
        <v>18</v>
      </c>
      <c r="B889" s="31" t="s">
        <v>19</v>
      </c>
      <c r="C889" s="31"/>
      <c r="D889" s="81"/>
      <c r="E889" s="81"/>
      <c r="F889" s="9">
        <f>F890</f>
        <v>0</v>
      </c>
      <c r="G889" s="9">
        <f>G890</f>
        <v>0</v>
      </c>
      <c r="H889" s="9">
        <f>H890</f>
        <v>0</v>
      </c>
    </row>
    <row r="890" spans="1:8" hidden="1">
      <c r="A890" s="80" t="s">
        <v>20</v>
      </c>
      <c r="B890" s="31" t="s">
        <v>19</v>
      </c>
      <c r="C890" s="31">
        <v>800</v>
      </c>
      <c r="D890" s="81" t="s">
        <v>11</v>
      </c>
      <c r="E890" s="81" t="s">
        <v>13</v>
      </c>
      <c r="F890" s="9">
        <v>0</v>
      </c>
      <c r="G890" s="9">
        <v>0</v>
      </c>
      <c r="H890" s="9">
        <v>0</v>
      </c>
    </row>
    <row r="891" spans="1:8" ht="31.5">
      <c r="A891" s="80" t="s">
        <v>39</v>
      </c>
      <c r="B891" s="31" t="s">
        <v>40</v>
      </c>
      <c r="C891" s="31"/>
      <c r="D891" s="81"/>
      <c r="E891" s="81"/>
      <c r="F891" s="9">
        <f>SUM(F892)+F898</f>
        <v>3214</v>
      </c>
      <c r="G891" s="9">
        <f>SUM(G892)+G898</f>
        <v>0</v>
      </c>
      <c r="H891" s="9">
        <f>SUM(H892)+H898</f>
        <v>0</v>
      </c>
    </row>
    <row r="892" spans="1:8">
      <c r="A892" s="80" t="s">
        <v>41</v>
      </c>
      <c r="B892" s="31" t="s">
        <v>42</v>
      </c>
      <c r="C892" s="31"/>
      <c r="D892" s="81"/>
      <c r="E892" s="81"/>
      <c r="F892" s="9">
        <f>F893</f>
        <v>3214</v>
      </c>
      <c r="G892" s="9">
        <f>G893</f>
        <v>0</v>
      </c>
      <c r="H892" s="9">
        <f>H893</f>
        <v>0</v>
      </c>
    </row>
    <row r="893" spans="1:8" ht="47.25">
      <c r="A893" s="80" t="s">
        <v>43</v>
      </c>
      <c r="B893" s="31" t="s">
        <v>44</v>
      </c>
      <c r="C893" s="31"/>
      <c r="D893" s="81"/>
      <c r="E893" s="81"/>
      <c r="F893" s="9">
        <f>SUM(F894:F897)</f>
        <v>3214</v>
      </c>
      <c r="G893" s="9">
        <f t="shared" ref="G893:H893" si="209">SUM(G894:G897)</f>
        <v>0</v>
      </c>
      <c r="H893" s="9">
        <f t="shared" si="209"/>
        <v>0</v>
      </c>
    </row>
    <row r="894" spans="1:8" ht="63">
      <c r="A894" s="80" t="s">
        <v>45</v>
      </c>
      <c r="B894" s="31" t="s">
        <v>44</v>
      </c>
      <c r="C894" s="31">
        <v>100</v>
      </c>
      <c r="D894" s="81" t="s">
        <v>25</v>
      </c>
      <c r="E894" s="81" t="s">
        <v>38</v>
      </c>
      <c r="F894" s="9">
        <f>SUM(Ведомственная!G639)</f>
        <v>1238.5999999999999</v>
      </c>
      <c r="G894" s="9">
        <f>SUM(Ведомственная!H639)</f>
        <v>0</v>
      </c>
      <c r="H894" s="9">
        <f>SUM(Ведомственная!I639)</f>
        <v>0</v>
      </c>
    </row>
    <row r="895" spans="1:8" ht="31.5">
      <c r="A895" s="126" t="s">
        <v>46</v>
      </c>
      <c r="B895" s="31" t="s">
        <v>44</v>
      </c>
      <c r="C895" s="31">
        <v>200</v>
      </c>
      <c r="D895" s="127" t="s">
        <v>107</v>
      </c>
      <c r="E895" s="127" t="s">
        <v>161</v>
      </c>
      <c r="F895" s="9">
        <f>SUM(Ведомственная!G607)</f>
        <v>31.5</v>
      </c>
      <c r="G895" s="9">
        <f>SUM(Ведомственная!H607)</f>
        <v>0</v>
      </c>
      <c r="H895" s="9">
        <f>SUM(Ведомственная!I607)</f>
        <v>0</v>
      </c>
    </row>
    <row r="896" spans="1:8" ht="29.25" customHeight="1">
      <c r="A896" s="80" t="s">
        <v>46</v>
      </c>
      <c r="B896" s="31" t="s">
        <v>44</v>
      </c>
      <c r="C896" s="31">
        <v>200</v>
      </c>
      <c r="D896" s="81" t="s">
        <v>25</v>
      </c>
      <c r="E896" s="81" t="s">
        <v>38</v>
      </c>
      <c r="F896" s="9">
        <f>SUM(Ведомственная!G640)</f>
        <v>1943.8999999999999</v>
      </c>
      <c r="G896" s="9">
        <f>SUM(Ведомственная!H640)</f>
        <v>0</v>
      </c>
      <c r="H896" s="9">
        <f>SUM(Ведомственная!I640)</f>
        <v>0</v>
      </c>
    </row>
    <row r="897" spans="1:8" ht="29.25" customHeight="1">
      <c r="A897" s="80" t="s">
        <v>20</v>
      </c>
      <c r="B897" s="31" t="s">
        <v>44</v>
      </c>
      <c r="C897" s="31">
        <v>800</v>
      </c>
      <c r="D897" s="81" t="s">
        <v>25</v>
      </c>
      <c r="E897" s="81" t="s">
        <v>38</v>
      </c>
      <c r="F897" s="9">
        <f>SUM(Ведомственная!G641)</f>
        <v>0</v>
      </c>
      <c r="G897" s="9">
        <f>SUM(Ведомственная!H641)</f>
        <v>0</v>
      </c>
      <c r="H897" s="9">
        <f>SUM(Ведомственная!I641)</f>
        <v>0</v>
      </c>
    </row>
    <row r="898" spans="1:8">
      <c r="A898" s="80" t="s">
        <v>525</v>
      </c>
      <c r="B898" s="31" t="s">
        <v>524</v>
      </c>
      <c r="C898" s="31"/>
      <c r="D898" s="81"/>
      <c r="E898" s="81"/>
      <c r="F898" s="9">
        <f>SUM(F900)</f>
        <v>0</v>
      </c>
      <c r="G898" s="9">
        <f>SUM(G900)</f>
        <v>0</v>
      </c>
      <c r="H898" s="9">
        <f>SUM(H900)</f>
        <v>0</v>
      </c>
    </row>
    <row r="899" spans="1:8" ht="47.25">
      <c r="A899" s="80" t="s">
        <v>531</v>
      </c>
      <c r="B899" s="31" t="s">
        <v>530</v>
      </c>
      <c r="C899" s="31"/>
      <c r="D899" s="81"/>
      <c r="E899" s="81"/>
      <c r="F899" s="9">
        <f>SUM(F900)</f>
        <v>0</v>
      </c>
      <c r="G899" s="9">
        <f>SUM(G900)</f>
        <v>0</v>
      </c>
      <c r="H899" s="9">
        <f>SUM(H900)</f>
        <v>0</v>
      </c>
    </row>
    <row r="900" spans="1:8" ht="31.5">
      <c r="A900" s="80" t="s">
        <v>46</v>
      </c>
      <c r="B900" s="31" t="s">
        <v>530</v>
      </c>
      <c r="C900" s="31">
        <v>200</v>
      </c>
      <c r="D900" s="81" t="s">
        <v>25</v>
      </c>
      <c r="E900" s="81" t="s">
        <v>11</v>
      </c>
      <c r="F900" s="9">
        <f>SUM(Ведомственная!G759)</f>
        <v>0</v>
      </c>
      <c r="G900" s="9">
        <f>SUM(Ведомственная!H759)</f>
        <v>0</v>
      </c>
      <c r="H900" s="9">
        <f>SUM(Ведомственная!I759)</f>
        <v>0</v>
      </c>
    </row>
    <row r="901" spans="1:8">
      <c r="A901" s="80" t="s">
        <v>77</v>
      </c>
      <c r="B901" s="31" t="s">
        <v>59</v>
      </c>
      <c r="C901" s="31"/>
      <c r="D901" s="81"/>
      <c r="E901" s="81"/>
      <c r="F901" s="9">
        <f t="shared" ref="F901:H902" si="210">F902</f>
        <v>383</v>
      </c>
      <c r="G901" s="9">
        <f t="shared" si="210"/>
        <v>272.5</v>
      </c>
      <c r="H901" s="9">
        <f t="shared" si="210"/>
        <v>272.5</v>
      </c>
    </row>
    <row r="902" spans="1:8">
      <c r="A902" s="80" t="s">
        <v>29</v>
      </c>
      <c r="B902" s="31" t="s">
        <v>60</v>
      </c>
      <c r="C902" s="31"/>
      <c r="D902" s="81"/>
      <c r="E902" s="81"/>
      <c r="F902" s="9">
        <f t="shared" si="210"/>
        <v>383</v>
      </c>
      <c r="G902" s="9">
        <f t="shared" si="210"/>
        <v>272.5</v>
      </c>
      <c r="H902" s="9">
        <f t="shared" si="210"/>
        <v>272.5</v>
      </c>
    </row>
    <row r="903" spans="1:8">
      <c r="A903" s="80" t="s">
        <v>31</v>
      </c>
      <c r="B903" s="31" t="s">
        <v>61</v>
      </c>
      <c r="C903" s="31"/>
      <c r="D903" s="81"/>
      <c r="E903" s="81"/>
      <c r="F903" s="9">
        <f>F904+F905</f>
        <v>383</v>
      </c>
      <c r="G903" s="9">
        <f>G904+G905</f>
        <v>272.5</v>
      </c>
      <c r="H903" s="9">
        <f>H904+H905</f>
        <v>272.5</v>
      </c>
    </row>
    <row r="904" spans="1:8" ht="27.75" customHeight="1">
      <c r="A904" s="80" t="s">
        <v>46</v>
      </c>
      <c r="B904" s="31" t="s">
        <v>61</v>
      </c>
      <c r="C904" s="31">
        <v>200</v>
      </c>
      <c r="D904" s="81" t="s">
        <v>25</v>
      </c>
      <c r="E904" s="81" t="s">
        <v>48</v>
      </c>
      <c r="F904" s="9">
        <f>SUM(Ведомственная!G710)</f>
        <v>383</v>
      </c>
      <c r="G904" s="9">
        <f>SUM(Ведомственная!H710)</f>
        <v>272.5</v>
      </c>
      <c r="H904" s="9">
        <f>SUM(Ведомственная!I710)</f>
        <v>272.5</v>
      </c>
    </row>
    <row r="905" spans="1:8" hidden="1">
      <c r="A905" s="80" t="s">
        <v>36</v>
      </c>
      <c r="B905" s="31" t="s">
        <v>61</v>
      </c>
      <c r="C905" s="31">
        <v>300</v>
      </c>
      <c r="D905" s="81" t="s">
        <v>25</v>
      </c>
      <c r="E905" s="81" t="s">
        <v>48</v>
      </c>
      <c r="F905" s="9"/>
      <c r="G905" s="9"/>
      <c r="H905" s="9"/>
    </row>
    <row r="906" spans="1:8">
      <c r="A906" s="80" t="s">
        <v>78</v>
      </c>
      <c r="B906" s="31" t="s">
        <v>62</v>
      </c>
      <c r="C906" s="31"/>
      <c r="D906" s="81"/>
      <c r="E906" s="81"/>
      <c r="F906" s="9">
        <f>SUM(F907)</f>
        <v>30</v>
      </c>
      <c r="G906" s="9">
        <f>SUM(G907)</f>
        <v>589</v>
      </c>
      <c r="H906" s="9">
        <f>SUM(H907)</f>
        <v>2239</v>
      </c>
    </row>
    <row r="907" spans="1:8">
      <c r="A907" s="80" t="s">
        <v>29</v>
      </c>
      <c r="B907" s="31" t="s">
        <v>397</v>
      </c>
      <c r="C907" s="31"/>
      <c r="D907" s="37"/>
      <c r="E907" s="37"/>
      <c r="F907" s="9">
        <f>SUM(F912)+F910+F908</f>
        <v>30</v>
      </c>
      <c r="G907" s="9">
        <f t="shared" ref="G907:H907" si="211">SUM(G912)+G910+G908</f>
        <v>589</v>
      </c>
      <c r="H907" s="9">
        <f t="shared" si="211"/>
        <v>2239</v>
      </c>
    </row>
    <row r="908" spans="1:8" ht="47.25">
      <c r="A908" s="80" t="s">
        <v>790</v>
      </c>
      <c r="B908" s="31" t="s">
        <v>625</v>
      </c>
      <c r="C908" s="31"/>
      <c r="D908" s="37"/>
      <c r="E908" s="37"/>
      <c r="F908" s="9">
        <f>SUM(F909)</f>
        <v>0</v>
      </c>
      <c r="G908" s="9">
        <f>SUM(G909)</f>
        <v>350</v>
      </c>
      <c r="H908" s="9">
        <f>SUM(H909)</f>
        <v>0</v>
      </c>
    </row>
    <row r="909" spans="1:8" ht="31.5">
      <c r="A909" s="80" t="s">
        <v>46</v>
      </c>
      <c r="B909" s="31" t="s">
        <v>625</v>
      </c>
      <c r="C909" s="31">
        <v>200</v>
      </c>
      <c r="D909" s="81" t="s">
        <v>25</v>
      </c>
      <c r="E909" s="81" t="s">
        <v>72</v>
      </c>
      <c r="F909" s="9">
        <f>SUM(Ведомственная!G789)</f>
        <v>0</v>
      </c>
      <c r="G909" s="9">
        <f>SUM(Ведомственная!H789)</f>
        <v>350</v>
      </c>
      <c r="H909" s="9">
        <f>SUM(Ведомственная!I789)</f>
        <v>0</v>
      </c>
    </row>
    <row r="910" spans="1:8" ht="63">
      <c r="A910" s="80" t="s">
        <v>862</v>
      </c>
      <c r="B910" s="31" t="s">
        <v>861</v>
      </c>
      <c r="C910" s="31"/>
      <c r="D910" s="37"/>
      <c r="E910" s="37"/>
      <c r="F910" s="9">
        <f>SUM(F911)</f>
        <v>0</v>
      </c>
      <c r="G910" s="9">
        <f t="shared" ref="G910:H910" si="212">SUM(G911)</f>
        <v>0</v>
      </c>
      <c r="H910" s="9">
        <f t="shared" si="212"/>
        <v>2000</v>
      </c>
    </row>
    <row r="911" spans="1:8" ht="31.5">
      <c r="A911" s="80" t="s">
        <v>46</v>
      </c>
      <c r="B911" s="31" t="s">
        <v>861</v>
      </c>
      <c r="C911" s="31">
        <v>200</v>
      </c>
      <c r="D911" s="81" t="s">
        <v>25</v>
      </c>
      <c r="E911" s="81" t="s">
        <v>72</v>
      </c>
      <c r="F911" s="9">
        <f>SUM(Ведомственная!G787)</f>
        <v>0</v>
      </c>
      <c r="G911" s="9">
        <f>SUM(Ведомственная!H787)</f>
        <v>0</v>
      </c>
      <c r="H911" s="9">
        <f>SUM(Ведомственная!I787)</f>
        <v>2000</v>
      </c>
    </row>
    <row r="912" spans="1:8">
      <c r="A912" s="80" t="s">
        <v>31</v>
      </c>
      <c r="B912" s="31" t="s">
        <v>398</v>
      </c>
      <c r="C912" s="31"/>
      <c r="D912" s="37"/>
      <c r="E912" s="37"/>
      <c r="F912" s="9">
        <f>SUM(F913:F914)</f>
        <v>30</v>
      </c>
      <c r="G912" s="9">
        <f t="shared" ref="G912:H912" si="213">SUM(G913:G914)</f>
        <v>239</v>
      </c>
      <c r="H912" s="9">
        <f t="shared" si="213"/>
        <v>239</v>
      </c>
    </row>
    <row r="913" spans="1:8" ht="31.5">
      <c r="A913" s="80" t="s">
        <v>218</v>
      </c>
      <c r="B913" s="31" t="s">
        <v>398</v>
      </c>
      <c r="C913" s="31">
        <v>600</v>
      </c>
      <c r="D913" s="81" t="s">
        <v>107</v>
      </c>
      <c r="E913" s="81" t="s">
        <v>28</v>
      </c>
      <c r="F913" s="9">
        <f>SUM(Ведомственная!G983)</f>
        <v>30</v>
      </c>
      <c r="G913" s="9">
        <f>SUM(Ведомственная!H983)</f>
        <v>0</v>
      </c>
      <c r="H913" s="9">
        <f>SUM(Ведомственная!I983)</f>
        <v>0</v>
      </c>
    </row>
    <row r="914" spans="1:8" ht="29.25" customHeight="1">
      <c r="A914" s="80" t="s">
        <v>46</v>
      </c>
      <c r="B914" s="31" t="s">
        <v>398</v>
      </c>
      <c r="C914" s="31">
        <v>200</v>
      </c>
      <c r="D914" s="81" t="s">
        <v>25</v>
      </c>
      <c r="E914" s="81" t="s">
        <v>48</v>
      </c>
      <c r="F914" s="9">
        <f>SUM(Ведомственная!G1369)+Ведомственная!G715</f>
        <v>0</v>
      </c>
      <c r="G914" s="9">
        <f>SUM(Ведомственная!H1369)+Ведомственная!H715</f>
        <v>239</v>
      </c>
      <c r="H914" s="9">
        <f>SUM(Ведомственная!I1369)+Ведомственная!I715</f>
        <v>239</v>
      </c>
    </row>
    <row r="915" spans="1:8" ht="47.25">
      <c r="A915" s="80" t="s">
        <v>573</v>
      </c>
      <c r="B915" s="31" t="s">
        <v>73</v>
      </c>
      <c r="C915" s="31"/>
      <c r="D915" s="81"/>
      <c r="E915" s="81"/>
      <c r="F915" s="9">
        <f>SUM(F916+F919+F921+F923)</f>
        <v>8594.4</v>
      </c>
      <c r="G915" s="9">
        <f t="shared" ref="G915:H915" si="214">SUM(G916+G919+G921+G923)</f>
        <v>6701.4</v>
      </c>
      <c r="H915" s="9">
        <f t="shared" si="214"/>
        <v>6700.5</v>
      </c>
    </row>
    <row r="916" spans="1:8">
      <c r="A916" s="80" t="s">
        <v>74</v>
      </c>
      <c r="B916" s="31" t="s">
        <v>75</v>
      </c>
      <c r="C916" s="31"/>
      <c r="D916" s="81"/>
      <c r="E916" s="81"/>
      <c r="F916" s="9">
        <f>F917+F918</f>
        <v>5614.3</v>
      </c>
      <c r="G916" s="9">
        <f t="shared" ref="G916:H916" si="215">G917+G918</f>
        <v>4895.2</v>
      </c>
      <c r="H916" s="9">
        <f t="shared" si="215"/>
        <v>4895.2</v>
      </c>
    </row>
    <row r="917" spans="1:8" ht="63">
      <c r="A917" s="80" t="s">
        <v>45</v>
      </c>
      <c r="B917" s="31" t="s">
        <v>75</v>
      </c>
      <c r="C917" s="31">
        <v>100</v>
      </c>
      <c r="D917" s="81" t="s">
        <v>25</v>
      </c>
      <c r="E917" s="81" t="s">
        <v>72</v>
      </c>
      <c r="F917" s="9">
        <f>SUM(Ведомственная!G792)</f>
        <v>5607.3</v>
      </c>
      <c r="G917" s="9">
        <f>SUM(Ведомственная!H792)</f>
        <v>4888.2</v>
      </c>
      <c r="H917" s="9">
        <f>SUM(Ведомственная!I792)</f>
        <v>4888.2</v>
      </c>
    </row>
    <row r="918" spans="1:8" ht="31.5">
      <c r="A918" s="80" t="s">
        <v>46</v>
      </c>
      <c r="B918" s="31" t="s">
        <v>75</v>
      </c>
      <c r="C918" s="31">
        <v>200</v>
      </c>
      <c r="D918" s="81" t="s">
        <v>25</v>
      </c>
      <c r="E918" s="81" t="s">
        <v>72</v>
      </c>
      <c r="F918" s="9">
        <f>SUM(Ведомственная!G793)</f>
        <v>7</v>
      </c>
      <c r="G918" s="9">
        <f>SUM(Ведомственная!H793)</f>
        <v>7</v>
      </c>
      <c r="H918" s="9">
        <f>SUM(Ведомственная!I793)</f>
        <v>7</v>
      </c>
    </row>
    <row r="919" spans="1:8" ht="20.25" customHeight="1">
      <c r="A919" s="80" t="s">
        <v>89</v>
      </c>
      <c r="B919" s="31" t="s">
        <v>448</v>
      </c>
      <c r="C919" s="41"/>
      <c r="D919" s="81"/>
      <c r="E919" s="81"/>
      <c r="F919" s="9">
        <f>F920</f>
        <v>440.7</v>
      </c>
      <c r="G919" s="9">
        <f>G920</f>
        <v>400</v>
      </c>
      <c r="H919" s="9">
        <f>H920</f>
        <v>400</v>
      </c>
    </row>
    <row r="920" spans="1:8" ht="31.5">
      <c r="A920" s="80" t="s">
        <v>46</v>
      </c>
      <c r="B920" s="31" t="s">
        <v>448</v>
      </c>
      <c r="C920" s="31">
        <v>200</v>
      </c>
      <c r="D920" s="81" t="s">
        <v>25</v>
      </c>
      <c r="E920" s="81" t="s">
        <v>72</v>
      </c>
      <c r="F920" s="9">
        <f>SUM(Ведомственная!G795)</f>
        <v>440.7</v>
      </c>
      <c r="G920" s="9">
        <f>SUM(Ведомственная!H795)</f>
        <v>400</v>
      </c>
      <c r="H920" s="9">
        <f>SUM(Ведомственная!I795)</f>
        <v>400</v>
      </c>
    </row>
    <row r="921" spans="1:8" ht="31.5">
      <c r="A921" s="80" t="s">
        <v>91</v>
      </c>
      <c r="B921" s="31" t="s">
        <v>449</v>
      </c>
      <c r="C921" s="31"/>
      <c r="D921" s="81"/>
      <c r="E921" s="81"/>
      <c r="F921" s="9">
        <f>F922</f>
        <v>1068.7</v>
      </c>
      <c r="G921" s="9">
        <f>G922</f>
        <v>700</v>
      </c>
      <c r="H921" s="9">
        <f>H922</f>
        <v>700</v>
      </c>
    </row>
    <row r="922" spans="1:8" ht="31.5">
      <c r="A922" s="80" t="s">
        <v>46</v>
      </c>
      <c r="B922" s="31" t="s">
        <v>449</v>
      </c>
      <c r="C922" s="31">
        <v>200</v>
      </c>
      <c r="D922" s="81" t="s">
        <v>25</v>
      </c>
      <c r="E922" s="81" t="s">
        <v>72</v>
      </c>
      <c r="F922" s="9">
        <f>SUM(Ведомственная!G797)</f>
        <v>1068.7</v>
      </c>
      <c r="G922" s="9">
        <f>SUM(Ведомственная!H797)</f>
        <v>700</v>
      </c>
      <c r="H922" s="9">
        <f>SUM(Ведомственная!I797)</f>
        <v>700</v>
      </c>
    </row>
    <row r="923" spans="1:8" ht="31.5">
      <c r="A923" s="80" t="s">
        <v>92</v>
      </c>
      <c r="B923" s="31" t="s">
        <v>450</v>
      </c>
      <c r="C923" s="31"/>
      <c r="D923" s="81"/>
      <c r="E923" s="81"/>
      <c r="F923" s="9">
        <f>F925+F926+F924</f>
        <v>1470.6999999999998</v>
      </c>
      <c r="G923" s="9">
        <f t="shared" ref="G923:H923" si="216">G925+G926+G924</f>
        <v>706.2</v>
      </c>
      <c r="H923" s="9">
        <f t="shared" si="216"/>
        <v>705.3</v>
      </c>
    </row>
    <row r="924" spans="1:8" ht="31.5" hidden="1">
      <c r="A924" s="80" t="s">
        <v>46</v>
      </c>
      <c r="B924" s="31" t="s">
        <v>450</v>
      </c>
      <c r="C924" s="31">
        <v>200</v>
      </c>
      <c r="D924" s="81" t="s">
        <v>107</v>
      </c>
      <c r="E924" s="81" t="s">
        <v>161</v>
      </c>
      <c r="F924" s="9">
        <f>SUM(Ведомственная!G610)</f>
        <v>2</v>
      </c>
      <c r="G924" s="9">
        <f>SUM(Ведомственная!H610)</f>
        <v>0</v>
      </c>
      <c r="H924" s="9">
        <f>SUM(Ведомственная!I610)</f>
        <v>0</v>
      </c>
    </row>
    <row r="925" spans="1:8" ht="31.5">
      <c r="A925" s="80" t="s">
        <v>46</v>
      </c>
      <c r="B925" s="31" t="s">
        <v>450</v>
      </c>
      <c r="C925" s="31">
        <v>200</v>
      </c>
      <c r="D925" s="81" t="s">
        <v>25</v>
      </c>
      <c r="E925" s="81" t="s">
        <v>72</v>
      </c>
      <c r="F925" s="9">
        <f>SUM(Ведомственная!G799)</f>
        <v>1360.1</v>
      </c>
      <c r="G925" s="9">
        <f>SUM(Ведомственная!H799)</f>
        <v>600</v>
      </c>
      <c r="H925" s="9">
        <f>SUM(Ведомственная!I799)</f>
        <v>600</v>
      </c>
    </row>
    <row r="926" spans="1:8">
      <c r="A926" s="80" t="s">
        <v>20</v>
      </c>
      <c r="B926" s="31" t="s">
        <v>450</v>
      </c>
      <c r="C926" s="31">
        <v>800</v>
      </c>
      <c r="D926" s="81" t="s">
        <v>25</v>
      </c>
      <c r="E926" s="81" t="s">
        <v>72</v>
      </c>
      <c r="F926" s="9">
        <f>SUM(Ведомственная!G800)</f>
        <v>108.6</v>
      </c>
      <c r="G926" s="9">
        <f>SUM(Ведомственная!H800)</f>
        <v>106.2</v>
      </c>
      <c r="H926" s="9">
        <f>SUM(Ведомственная!I800)</f>
        <v>105.3</v>
      </c>
    </row>
    <row r="927" spans="1:8" s="27" customFormat="1" ht="63">
      <c r="A927" s="23" t="s">
        <v>568</v>
      </c>
      <c r="B927" s="29" t="s">
        <v>67</v>
      </c>
      <c r="C927" s="29"/>
      <c r="D927" s="38"/>
      <c r="E927" s="38"/>
      <c r="F927" s="10">
        <f>F928</f>
        <v>3827.9</v>
      </c>
      <c r="G927" s="10">
        <f>G928</f>
        <v>3850</v>
      </c>
      <c r="H927" s="10">
        <f>H928</f>
        <v>3850</v>
      </c>
    </row>
    <row r="928" spans="1:8">
      <c r="A928" s="80" t="s">
        <v>29</v>
      </c>
      <c r="B928" s="31" t="s">
        <v>68</v>
      </c>
      <c r="C928" s="31"/>
      <c r="D928" s="81"/>
      <c r="E928" s="81"/>
      <c r="F928" s="9">
        <f>SUM(F929)</f>
        <v>3827.9</v>
      </c>
      <c r="G928" s="9">
        <f>SUM(G929)</f>
        <v>3850</v>
      </c>
      <c r="H928" s="9">
        <f>SUM(H929)</f>
        <v>3850</v>
      </c>
    </row>
    <row r="929" spans="1:8" ht="31.5">
      <c r="A929" s="80" t="s">
        <v>69</v>
      </c>
      <c r="B929" s="31" t="s">
        <v>70</v>
      </c>
      <c r="C929" s="31"/>
      <c r="D929" s="81"/>
      <c r="E929" s="81"/>
      <c r="F929" s="9">
        <f>F930</f>
        <v>3827.9</v>
      </c>
      <c r="G929" s="9">
        <f>G930</f>
        <v>3850</v>
      </c>
      <c r="H929" s="9">
        <f>H930</f>
        <v>3850</v>
      </c>
    </row>
    <row r="930" spans="1:8" ht="31.5">
      <c r="A930" s="80" t="s">
        <v>46</v>
      </c>
      <c r="B930" s="31" t="s">
        <v>70</v>
      </c>
      <c r="C930" s="31">
        <v>200</v>
      </c>
      <c r="D930" s="81" t="s">
        <v>25</v>
      </c>
      <c r="E930" s="81" t="s">
        <v>48</v>
      </c>
      <c r="F930" s="9">
        <f>SUM(Ведомственная!G723)</f>
        <v>3827.9</v>
      </c>
      <c r="G930" s="9">
        <f>SUM(Ведомственная!H723)</f>
        <v>3850</v>
      </c>
      <c r="H930" s="9">
        <f>SUM(Ведомственная!I723)</f>
        <v>3850</v>
      </c>
    </row>
    <row r="931" spans="1:8" s="27" customFormat="1" ht="31.5">
      <c r="A931" s="23" t="s">
        <v>849</v>
      </c>
      <c r="B931" s="29" t="s">
        <v>214</v>
      </c>
      <c r="C931" s="29"/>
      <c r="D931" s="38"/>
      <c r="E931" s="38"/>
      <c r="F931" s="10">
        <f>SUM(F932)</f>
        <v>150</v>
      </c>
      <c r="G931" s="10">
        <f t="shared" ref="G931:H931" si="217">SUM(G932)</f>
        <v>187</v>
      </c>
      <c r="H931" s="10">
        <f t="shared" si="217"/>
        <v>187</v>
      </c>
    </row>
    <row r="932" spans="1:8" ht="31.5">
      <c r="A932" s="80" t="s">
        <v>92</v>
      </c>
      <c r="B932" s="31" t="s">
        <v>484</v>
      </c>
      <c r="C932" s="31"/>
      <c r="D932" s="81"/>
      <c r="E932" s="81"/>
      <c r="F932" s="9">
        <f>SUM(F933:F934)</f>
        <v>150</v>
      </c>
      <c r="G932" s="9">
        <f>SUM(G933:G934)</f>
        <v>187</v>
      </c>
      <c r="H932" s="9">
        <f>SUM(H933:H934)</f>
        <v>187</v>
      </c>
    </row>
    <row r="933" spans="1:8" ht="31.5">
      <c r="A933" s="80" t="s">
        <v>46</v>
      </c>
      <c r="B933" s="31" t="s">
        <v>484</v>
      </c>
      <c r="C933" s="31">
        <v>200</v>
      </c>
      <c r="D933" s="81" t="s">
        <v>28</v>
      </c>
      <c r="E933" s="81">
        <v>13</v>
      </c>
      <c r="F933" s="9">
        <f>SUM(Ведомственная!G118)</f>
        <v>0</v>
      </c>
      <c r="G933" s="9">
        <f>SUM(Ведомственная!H118)</f>
        <v>37</v>
      </c>
      <c r="H933" s="9">
        <f>SUM(Ведомственная!I118)</f>
        <v>37</v>
      </c>
    </row>
    <row r="934" spans="1:8" ht="25.5" customHeight="1">
      <c r="A934" s="80" t="s">
        <v>36</v>
      </c>
      <c r="B934" s="31" t="s">
        <v>484</v>
      </c>
      <c r="C934" s="31">
        <v>300</v>
      </c>
      <c r="D934" s="81" t="s">
        <v>28</v>
      </c>
      <c r="E934" s="81">
        <v>13</v>
      </c>
      <c r="F934" s="9">
        <f>SUM(Ведомственная!G119)</f>
        <v>150</v>
      </c>
      <c r="G934" s="9">
        <f>SUM(Ведомственная!H119)</f>
        <v>150</v>
      </c>
      <c r="H934" s="9">
        <f>SUM(Ведомственная!I119)</f>
        <v>150</v>
      </c>
    </row>
    <row r="935" spans="1:8" s="27" customFormat="1" ht="47.25">
      <c r="A935" s="23" t="s">
        <v>536</v>
      </c>
      <c r="B935" s="29" t="s">
        <v>186</v>
      </c>
      <c r="C935" s="29"/>
      <c r="D935" s="38"/>
      <c r="E935" s="38"/>
      <c r="F935" s="10">
        <f>SUM(F938+F941+F944+F946)+F936</f>
        <v>40164.5</v>
      </c>
      <c r="G935" s="10">
        <f t="shared" ref="G935:H935" si="218">SUM(G938+G941+G944+G946)+G936</f>
        <v>36759.199999999997</v>
      </c>
      <c r="H935" s="10">
        <f t="shared" si="218"/>
        <v>40295.1</v>
      </c>
    </row>
    <row r="936" spans="1:8" s="27" customFormat="1" hidden="1">
      <c r="A936" s="80" t="s">
        <v>766</v>
      </c>
      <c r="B936" s="31" t="s">
        <v>767</v>
      </c>
      <c r="C936" s="31"/>
      <c r="D936" s="81"/>
      <c r="E936" s="81"/>
      <c r="F936" s="9">
        <f>SUM(F937)</f>
        <v>0</v>
      </c>
      <c r="G936" s="9">
        <f t="shared" ref="G936:H936" si="219">SUM(G937)</f>
        <v>0</v>
      </c>
      <c r="H936" s="9">
        <f t="shared" si="219"/>
        <v>0</v>
      </c>
    </row>
    <row r="937" spans="1:8" s="27" customFormat="1" hidden="1">
      <c r="A937" s="80" t="s">
        <v>768</v>
      </c>
      <c r="B937" s="31" t="s">
        <v>767</v>
      </c>
      <c r="C937" s="31">
        <v>700</v>
      </c>
      <c r="D937" s="81" t="s">
        <v>88</v>
      </c>
      <c r="E937" s="81" t="s">
        <v>28</v>
      </c>
      <c r="F937" s="9">
        <f>SUM(Ведомственная!G594)</f>
        <v>0</v>
      </c>
      <c r="G937" s="9">
        <f>SUM(Ведомственная!H594)</f>
        <v>0</v>
      </c>
      <c r="H937" s="9">
        <f>SUM(Ведомственная!I594)</f>
        <v>0</v>
      </c>
    </row>
    <row r="938" spans="1:8">
      <c r="A938" s="80" t="s">
        <v>74</v>
      </c>
      <c r="B938" s="81" t="s">
        <v>187</v>
      </c>
      <c r="C938" s="81"/>
      <c r="D938" s="81"/>
      <c r="E938" s="81"/>
      <c r="F938" s="9">
        <f>SUM(F939:F940)</f>
        <v>33855.5</v>
      </c>
      <c r="G938" s="9">
        <f>SUM(G939:G940)</f>
        <v>30288.799999999999</v>
      </c>
      <c r="H938" s="9">
        <f>SUM(H939:H940)</f>
        <v>30288.799999999999</v>
      </c>
    </row>
    <row r="939" spans="1:8" ht="63">
      <c r="A939" s="80" t="s">
        <v>45</v>
      </c>
      <c r="B939" s="81" t="s">
        <v>187</v>
      </c>
      <c r="C939" s="81" t="s">
        <v>83</v>
      </c>
      <c r="D939" s="81" t="s">
        <v>28</v>
      </c>
      <c r="E939" s="81" t="s">
        <v>72</v>
      </c>
      <c r="F939" s="9">
        <f>SUM(Ведомственная!G562)</f>
        <v>33839.9</v>
      </c>
      <c r="G939" s="9">
        <f>SUM(Ведомственная!H562)</f>
        <v>30282.1</v>
      </c>
      <c r="H939" s="9">
        <f>SUM(Ведомственная!I562)</f>
        <v>30282.1</v>
      </c>
    </row>
    <row r="940" spans="1:8" ht="31.5">
      <c r="A940" s="80" t="s">
        <v>46</v>
      </c>
      <c r="B940" s="81" t="s">
        <v>187</v>
      </c>
      <c r="C940" s="81" t="s">
        <v>85</v>
      </c>
      <c r="D940" s="81" t="s">
        <v>28</v>
      </c>
      <c r="E940" s="81" t="s">
        <v>72</v>
      </c>
      <c r="F940" s="9">
        <f>SUM(Ведомственная!G563)</f>
        <v>15.6</v>
      </c>
      <c r="G940" s="9">
        <f>SUM(Ведомственная!H563)</f>
        <v>6.7</v>
      </c>
      <c r="H940" s="9">
        <f>SUM(Ведомственная!I563)</f>
        <v>6.7</v>
      </c>
    </row>
    <row r="941" spans="1:8">
      <c r="A941" s="80" t="s">
        <v>89</v>
      </c>
      <c r="B941" s="31" t="s">
        <v>189</v>
      </c>
      <c r="C941" s="31"/>
      <c r="D941" s="81"/>
      <c r="E941" s="81"/>
      <c r="F941" s="9">
        <f>SUM(F942:F943)</f>
        <v>142.5</v>
      </c>
      <c r="G941" s="9">
        <f>SUM(G942:G943)</f>
        <v>211.3</v>
      </c>
      <c r="H941" s="9">
        <f>SUM(H942:H943)</f>
        <v>211.3</v>
      </c>
    </row>
    <row r="942" spans="1:8" ht="31.5">
      <c r="A942" s="80" t="s">
        <v>46</v>
      </c>
      <c r="B942" s="31" t="s">
        <v>189</v>
      </c>
      <c r="C942" s="31">
        <v>200</v>
      </c>
      <c r="D942" s="81" t="s">
        <v>28</v>
      </c>
      <c r="E942" s="81" t="s">
        <v>88</v>
      </c>
      <c r="F942" s="9">
        <f>SUM(Ведомственная!G571)</f>
        <v>141.1</v>
      </c>
      <c r="G942" s="9">
        <f>SUM(Ведомственная!H571)</f>
        <v>209.9</v>
      </c>
      <c r="H942" s="9">
        <f>SUM(Ведомственная!I571)</f>
        <v>209.9</v>
      </c>
    </row>
    <row r="943" spans="1:8">
      <c r="A943" s="80" t="s">
        <v>20</v>
      </c>
      <c r="B943" s="31" t="s">
        <v>189</v>
      </c>
      <c r="C943" s="31">
        <v>800</v>
      </c>
      <c r="D943" s="81" t="s">
        <v>28</v>
      </c>
      <c r="E943" s="81" t="s">
        <v>88</v>
      </c>
      <c r="F943" s="9">
        <f>SUM(Ведомственная!G572)</f>
        <v>1.4</v>
      </c>
      <c r="G943" s="9">
        <f>SUM(Ведомственная!H572)</f>
        <v>1.4</v>
      </c>
      <c r="H943" s="9">
        <f>SUM(Ведомственная!I572)</f>
        <v>1.4</v>
      </c>
    </row>
    <row r="944" spans="1:8" ht="31.5">
      <c r="A944" s="80" t="s">
        <v>91</v>
      </c>
      <c r="B944" s="31" t="s">
        <v>190</v>
      </c>
      <c r="C944" s="31"/>
      <c r="D944" s="81"/>
      <c r="E944" s="81"/>
      <c r="F944" s="9">
        <f>SUM(F945)</f>
        <v>214.8</v>
      </c>
      <c r="G944" s="9">
        <f>SUM(G945)</f>
        <v>258.2</v>
      </c>
      <c r="H944" s="9">
        <f>SUM(H945)</f>
        <v>258.2</v>
      </c>
    </row>
    <row r="945" spans="1:8" ht="31.5">
      <c r="A945" s="80" t="s">
        <v>46</v>
      </c>
      <c r="B945" s="31" t="s">
        <v>190</v>
      </c>
      <c r="C945" s="31">
        <v>200</v>
      </c>
      <c r="D945" s="81" t="s">
        <v>28</v>
      </c>
      <c r="E945" s="81" t="s">
        <v>88</v>
      </c>
      <c r="F945" s="9">
        <f>SUM(Ведомственная!G574)</f>
        <v>214.8</v>
      </c>
      <c r="G945" s="9">
        <f>SUM(Ведомственная!H574)</f>
        <v>258.2</v>
      </c>
      <c r="H945" s="9">
        <f>SUM(Ведомственная!I574)</f>
        <v>258.2</v>
      </c>
    </row>
    <row r="946" spans="1:8" ht="31.5">
      <c r="A946" s="80" t="s">
        <v>92</v>
      </c>
      <c r="B946" s="31" t="s">
        <v>191</v>
      </c>
      <c r="C946" s="31"/>
      <c r="D946" s="81"/>
      <c r="E946" s="81"/>
      <c r="F946" s="9">
        <f>SUM(F947:F949)</f>
        <v>5951.7</v>
      </c>
      <c r="G946" s="9">
        <f>SUM(G947:G949)</f>
        <v>6000.9</v>
      </c>
      <c r="H946" s="9">
        <f>SUM(H947:H949)</f>
        <v>9536.7999999999993</v>
      </c>
    </row>
    <row r="947" spans="1:8" ht="31.5">
      <c r="A947" s="80" t="s">
        <v>46</v>
      </c>
      <c r="B947" s="31" t="s">
        <v>191</v>
      </c>
      <c r="C947" s="31">
        <v>200</v>
      </c>
      <c r="D947" s="81" t="s">
        <v>28</v>
      </c>
      <c r="E947" s="81" t="s">
        <v>88</v>
      </c>
      <c r="F947" s="9">
        <f>SUM(Ведомственная!G576)</f>
        <v>5883.7</v>
      </c>
      <c r="G947" s="9">
        <f>SUM(Ведомственная!H576)</f>
        <v>6000.9</v>
      </c>
      <c r="H947" s="9">
        <f>SUM(Ведомственная!I576)</f>
        <v>9536.7999999999993</v>
      </c>
    </row>
    <row r="948" spans="1:8" ht="31.5">
      <c r="A948" s="80" t="s">
        <v>46</v>
      </c>
      <c r="B948" s="31" t="s">
        <v>191</v>
      </c>
      <c r="C948" s="31">
        <v>200</v>
      </c>
      <c r="D948" s="81" t="s">
        <v>107</v>
      </c>
      <c r="E948" s="81" t="s">
        <v>161</v>
      </c>
      <c r="F948" s="9">
        <f>SUM(Ведомственная!G584)</f>
        <v>68</v>
      </c>
      <c r="G948" s="9">
        <f>SUM(Ведомственная!H584)</f>
        <v>0</v>
      </c>
      <c r="H948" s="9">
        <f>SUM(Ведомственная!I584)</f>
        <v>0</v>
      </c>
    </row>
    <row r="949" spans="1:8" ht="23.25" hidden="1" customHeight="1">
      <c r="A949" s="80" t="s">
        <v>20</v>
      </c>
      <c r="B949" s="31" t="s">
        <v>191</v>
      </c>
      <c r="C949" s="31">
        <v>800</v>
      </c>
      <c r="D949" s="81" t="s">
        <v>28</v>
      </c>
      <c r="E949" s="81" t="s">
        <v>88</v>
      </c>
      <c r="F949" s="9">
        <f>SUM(Ведомственная!G577)</f>
        <v>0</v>
      </c>
      <c r="G949" s="9">
        <f>SUM(Ведомственная!H577)</f>
        <v>0</v>
      </c>
      <c r="H949" s="9">
        <f>SUM(Ведомственная!I577)</f>
        <v>0</v>
      </c>
    </row>
    <row r="950" spans="1:8" s="27" customFormat="1" ht="31.5">
      <c r="A950" s="23" t="s">
        <v>841</v>
      </c>
      <c r="B950" s="29" t="s">
        <v>215</v>
      </c>
      <c r="C950" s="29"/>
      <c r="D950" s="38"/>
      <c r="E950" s="38"/>
      <c r="F950" s="10">
        <f>SUM(F951)</f>
        <v>542.9</v>
      </c>
      <c r="G950" s="10">
        <f>SUM(G951)</f>
        <v>100</v>
      </c>
      <c r="H950" s="10">
        <f>SUM(H951)</f>
        <v>100</v>
      </c>
    </row>
    <row r="951" spans="1:8">
      <c r="A951" s="80" t="s">
        <v>29</v>
      </c>
      <c r="B951" s="31" t="s">
        <v>576</v>
      </c>
      <c r="C951" s="31"/>
      <c r="D951" s="81"/>
      <c r="E951" s="81"/>
      <c r="F951" s="9">
        <f>SUM(F952+F953)</f>
        <v>542.9</v>
      </c>
      <c r="G951" s="9">
        <f t="shared" ref="G951:H951" si="220">SUM(G952+G953)</f>
        <v>100</v>
      </c>
      <c r="H951" s="9">
        <f t="shared" si="220"/>
        <v>100</v>
      </c>
    </row>
    <row r="952" spans="1:8" ht="31.5">
      <c r="A952" s="80" t="s">
        <v>46</v>
      </c>
      <c r="B952" s="31" t="s">
        <v>215</v>
      </c>
      <c r="C952" s="31">
        <v>200</v>
      </c>
      <c r="D952" s="81" t="s">
        <v>28</v>
      </c>
      <c r="E952" s="81">
        <v>13</v>
      </c>
      <c r="F952" s="9">
        <f>SUM(Ведомственная!G122)</f>
        <v>242.9</v>
      </c>
      <c r="G952" s="9">
        <f>SUM(Ведомственная!H122)</f>
        <v>100</v>
      </c>
      <c r="H952" s="9">
        <f>SUM(Ведомственная!I122)</f>
        <v>100</v>
      </c>
    </row>
    <row r="953" spans="1:8">
      <c r="A953" s="139" t="s">
        <v>246</v>
      </c>
      <c r="B953" s="31" t="s">
        <v>1010</v>
      </c>
      <c r="C953" s="31"/>
      <c r="D953" s="140"/>
      <c r="E953" s="140"/>
      <c r="F953" s="9">
        <f>SUM(F954)</f>
        <v>300</v>
      </c>
      <c r="G953" s="9">
        <f t="shared" ref="G953:H953" si="221">SUM(G954)</f>
        <v>0</v>
      </c>
      <c r="H953" s="9">
        <f t="shared" si="221"/>
        <v>0</v>
      </c>
    </row>
    <row r="954" spans="1:8" ht="31.5">
      <c r="A954" s="139" t="s">
        <v>46</v>
      </c>
      <c r="B954" s="31" t="s">
        <v>1010</v>
      </c>
      <c r="C954" s="31">
        <v>200</v>
      </c>
      <c r="D954" s="140" t="s">
        <v>162</v>
      </c>
      <c r="E954" s="140" t="s">
        <v>28</v>
      </c>
      <c r="F954" s="9">
        <f>SUM(Ведомственная!G860)</f>
        <v>300</v>
      </c>
      <c r="G954" s="9">
        <f>SUM(Ведомственная!H860)</f>
        <v>0</v>
      </c>
      <c r="H954" s="9">
        <f>SUM(Ведомственная!I860)</f>
        <v>0</v>
      </c>
    </row>
    <row r="955" spans="1:8" s="27" customFormat="1" ht="47.25">
      <c r="A955" s="23" t="s">
        <v>574</v>
      </c>
      <c r="B955" s="29" t="s">
        <v>216</v>
      </c>
      <c r="C955" s="29"/>
      <c r="D955" s="38"/>
      <c r="E955" s="38"/>
      <c r="F955" s="10">
        <f>SUM(F956+F958)+F960</f>
        <v>6611.0999999999995</v>
      </c>
      <c r="G955" s="10">
        <f>SUM(G956+G958)+G960</f>
        <v>5436.4</v>
      </c>
      <c r="H955" s="10">
        <f>SUM(H956+H958)+H960</f>
        <v>5436.4</v>
      </c>
    </row>
    <row r="956" spans="1:8" ht="47.25">
      <c r="A956" s="80" t="s">
        <v>339</v>
      </c>
      <c r="B956" s="31" t="s">
        <v>479</v>
      </c>
      <c r="C956" s="31"/>
      <c r="D956" s="81"/>
      <c r="E956" s="81"/>
      <c r="F956" s="9">
        <f>SUM(F957)</f>
        <v>236.4</v>
      </c>
      <c r="G956" s="9">
        <f>SUM(G957)</f>
        <v>236.4</v>
      </c>
      <c r="H956" s="9">
        <f>SUM(H957)</f>
        <v>236.4</v>
      </c>
    </row>
    <row r="957" spans="1:8" ht="31.5">
      <c r="A957" s="80" t="s">
        <v>218</v>
      </c>
      <c r="B957" s="31" t="s">
        <v>479</v>
      </c>
      <c r="C957" s="31">
        <v>600</v>
      </c>
      <c r="D957" s="81" t="s">
        <v>28</v>
      </c>
      <c r="E957" s="81">
        <v>13</v>
      </c>
      <c r="F957" s="9">
        <f>SUM(Ведомственная!G125)</f>
        <v>236.4</v>
      </c>
      <c r="G957" s="9">
        <f>SUM(Ведомственная!H125)</f>
        <v>236.4</v>
      </c>
      <c r="H957" s="9">
        <f>SUM(Ведомственная!I125)</f>
        <v>236.4</v>
      </c>
    </row>
    <row r="958" spans="1:8" ht="47.25">
      <c r="A958" s="80" t="s">
        <v>23</v>
      </c>
      <c r="B958" s="31" t="s">
        <v>217</v>
      </c>
      <c r="C958" s="31"/>
      <c r="D958" s="81"/>
      <c r="E958" s="81"/>
      <c r="F958" s="9">
        <f>SUM(F959)</f>
        <v>6066.5999999999995</v>
      </c>
      <c r="G958" s="9">
        <f>SUM(G959)</f>
        <v>5200</v>
      </c>
      <c r="H958" s="9">
        <f>SUM(H959)</f>
        <v>5200</v>
      </c>
    </row>
    <row r="959" spans="1:8" ht="31.5">
      <c r="A959" s="80" t="s">
        <v>218</v>
      </c>
      <c r="B959" s="31" t="s">
        <v>217</v>
      </c>
      <c r="C959" s="31">
        <v>600</v>
      </c>
      <c r="D959" s="81" t="s">
        <v>28</v>
      </c>
      <c r="E959" s="81">
        <v>13</v>
      </c>
      <c r="F959" s="9">
        <f>SUM(Ведомственная!G127)</f>
        <v>6066.5999999999995</v>
      </c>
      <c r="G959" s="9">
        <f>SUM(Ведомственная!H127)</f>
        <v>5200</v>
      </c>
      <c r="H959" s="9">
        <f>SUM(Ведомственная!I127)</f>
        <v>5200</v>
      </c>
    </row>
    <row r="960" spans="1:8">
      <c r="A960" s="80" t="s">
        <v>144</v>
      </c>
      <c r="B960" s="31" t="s">
        <v>409</v>
      </c>
      <c r="C960" s="81"/>
      <c r="D960" s="81"/>
      <c r="E960" s="31"/>
      <c r="F960" s="9">
        <f t="shared" ref="F960:H961" si="222">SUM(F961)</f>
        <v>308.10000000000002</v>
      </c>
      <c r="G960" s="9">
        <f t="shared" si="222"/>
        <v>0</v>
      </c>
      <c r="H960" s="9">
        <f t="shared" si="222"/>
        <v>0</v>
      </c>
    </row>
    <row r="961" spans="1:8" ht="31.5">
      <c r="A961" s="80" t="s">
        <v>392</v>
      </c>
      <c r="B961" s="31" t="s">
        <v>410</v>
      </c>
      <c r="C961" s="81"/>
      <c r="D961" s="81"/>
      <c r="E961" s="31"/>
      <c r="F961" s="9">
        <f t="shared" si="222"/>
        <v>308.10000000000002</v>
      </c>
      <c r="G961" s="9">
        <f t="shared" si="222"/>
        <v>0</v>
      </c>
      <c r="H961" s="9">
        <f t="shared" si="222"/>
        <v>0</v>
      </c>
    </row>
    <row r="962" spans="1:8" ht="31.5">
      <c r="A962" s="80" t="s">
        <v>218</v>
      </c>
      <c r="B962" s="31" t="s">
        <v>410</v>
      </c>
      <c r="C962" s="31">
        <v>600</v>
      </c>
      <c r="D962" s="81" t="s">
        <v>28</v>
      </c>
      <c r="E962" s="81">
        <v>13</v>
      </c>
      <c r="F962" s="9">
        <f>SUM(Ведомственная!G130)</f>
        <v>308.10000000000002</v>
      </c>
      <c r="G962" s="9">
        <f>SUM(Ведомственная!H130)</f>
        <v>0</v>
      </c>
      <c r="H962" s="9">
        <f>SUM(Ведомственная!I130)</f>
        <v>0</v>
      </c>
    </row>
    <row r="963" spans="1:8" s="27" customFormat="1" ht="47.25">
      <c r="A963" s="23" t="s">
        <v>564</v>
      </c>
      <c r="B963" s="29" t="s">
        <v>404</v>
      </c>
      <c r="C963" s="29"/>
      <c r="D963" s="38"/>
      <c r="E963" s="38"/>
      <c r="F963" s="10">
        <f>SUM(F964)</f>
        <v>4000</v>
      </c>
      <c r="G963" s="10">
        <f t="shared" ref="G963:H963" si="223">SUM(G964)</f>
        <v>4000</v>
      </c>
      <c r="H963" s="10">
        <f t="shared" si="223"/>
        <v>4000</v>
      </c>
    </row>
    <row r="964" spans="1:8" ht="63">
      <c r="A964" s="80" t="s">
        <v>857</v>
      </c>
      <c r="B964" s="31" t="s">
        <v>407</v>
      </c>
      <c r="C964" s="31"/>
      <c r="D964" s="81"/>
      <c r="E964" s="81"/>
      <c r="F964" s="9">
        <f>SUM(F965)</f>
        <v>4000</v>
      </c>
      <c r="G964" s="9">
        <f>SUM(G965)</f>
        <v>4000</v>
      </c>
      <c r="H964" s="9">
        <f>SUM(H965)</f>
        <v>4000</v>
      </c>
    </row>
    <row r="965" spans="1:8">
      <c r="A965" s="80" t="s">
        <v>36</v>
      </c>
      <c r="B965" s="31" t="s">
        <v>407</v>
      </c>
      <c r="C965" s="31">
        <v>300</v>
      </c>
      <c r="D965" s="81" t="s">
        <v>25</v>
      </c>
      <c r="E965" s="81" t="s">
        <v>48</v>
      </c>
      <c r="F965" s="9">
        <f>SUM(Ведомственная!G728)</f>
        <v>4000</v>
      </c>
      <c r="G965" s="9">
        <f>SUM(Ведомственная!H728)</f>
        <v>4000</v>
      </c>
      <c r="H965" s="9">
        <f>SUM(Ведомственная!I728)</f>
        <v>4000</v>
      </c>
    </row>
    <row r="966" spans="1:8" ht="47.25">
      <c r="A966" s="23" t="s">
        <v>954</v>
      </c>
      <c r="B966" s="29" t="s">
        <v>792</v>
      </c>
      <c r="C966" s="4"/>
      <c r="D966" s="81"/>
      <c r="E966" s="81"/>
      <c r="F966" s="10">
        <f>SUM(F967)</f>
        <v>70</v>
      </c>
      <c r="G966" s="10">
        <f t="shared" ref="G966:H966" si="224">SUM(G967)</f>
        <v>70</v>
      </c>
      <c r="H966" s="10">
        <f t="shared" si="224"/>
        <v>70</v>
      </c>
    </row>
    <row r="967" spans="1:8">
      <c r="A967" s="80" t="s">
        <v>29</v>
      </c>
      <c r="B967" s="31" t="s">
        <v>793</v>
      </c>
      <c r="C967" s="4"/>
      <c r="D967" s="81"/>
      <c r="E967" s="81"/>
      <c r="F967" s="9">
        <f>SUM(F968:F969)</f>
        <v>70</v>
      </c>
      <c r="G967" s="9">
        <f t="shared" ref="G967:H967" si="225">SUM(G968:G969)</f>
        <v>70</v>
      </c>
      <c r="H967" s="9">
        <f t="shared" si="225"/>
        <v>70</v>
      </c>
    </row>
    <row r="968" spans="1:8" ht="31.5">
      <c r="A968" s="80" t="s">
        <v>46</v>
      </c>
      <c r="B968" s="31" t="s">
        <v>793</v>
      </c>
      <c r="C968" s="4" t="s">
        <v>85</v>
      </c>
      <c r="D968" s="81" t="s">
        <v>107</v>
      </c>
      <c r="E968" s="81" t="s">
        <v>38</v>
      </c>
      <c r="F968" s="9">
        <f>SUM(Ведомственная!G1086)</f>
        <v>60</v>
      </c>
      <c r="G968" s="9">
        <f>SUM(Ведомственная!H1086)</f>
        <v>70</v>
      </c>
      <c r="H968" s="9">
        <f>SUM(Ведомственная!I1086)</f>
        <v>70</v>
      </c>
    </row>
    <row r="969" spans="1:8" ht="31.5">
      <c r="A969" s="146" t="s">
        <v>46</v>
      </c>
      <c r="B969" s="31" t="s">
        <v>793</v>
      </c>
      <c r="C969" s="4" t="s">
        <v>85</v>
      </c>
      <c r="D969" s="147" t="s">
        <v>107</v>
      </c>
      <c r="E969" s="147" t="s">
        <v>164</v>
      </c>
      <c r="F969" s="9">
        <f>SUM(Ведомственная!G1203)</f>
        <v>10</v>
      </c>
      <c r="G969" s="9">
        <f>SUM(Ведомственная!H1203)</f>
        <v>0</v>
      </c>
      <c r="H969" s="9">
        <f>SUM(Ведомственная!I1203)</f>
        <v>0</v>
      </c>
    </row>
    <row r="970" spans="1:8" s="27" customFormat="1" ht="47.25">
      <c r="A970" s="23" t="s">
        <v>701</v>
      </c>
      <c r="B970" s="29" t="s">
        <v>445</v>
      </c>
      <c r="C970" s="38"/>
      <c r="D970" s="38"/>
      <c r="E970" s="38"/>
      <c r="F970" s="10">
        <f t="shared" ref="F970:H972" si="226">SUM(F971)</f>
        <v>1348</v>
      </c>
      <c r="G970" s="10">
        <f t="shared" si="226"/>
        <v>1348</v>
      </c>
      <c r="H970" s="10">
        <f t="shared" si="226"/>
        <v>1348</v>
      </c>
    </row>
    <row r="971" spans="1:8" ht="31.5">
      <c r="A971" s="80" t="s">
        <v>63</v>
      </c>
      <c r="B971" s="31" t="s">
        <v>446</v>
      </c>
      <c r="C971" s="81"/>
      <c r="D971" s="81"/>
      <c r="E971" s="81"/>
      <c r="F971" s="9">
        <f>SUM(F972)</f>
        <v>1348</v>
      </c>
      <c r="G971" s="9">
        <f t="shared" si="226"/>
        <v>1348</v>
      </c>
      <c r="H971" s="9">
        <f t="shared" si="226"/>
        <v>1348</v>
      </c>
    </row>
    <row r="972" spans="1:8">
      <c r="A972" s="80" t="s">
        <v>31</v>
      </c>
      <c r="B972" s="31" t="s">
        <v>447</v>
      </c>
      <c r="C972" s="81"/>
      <c r="D972" s="81"/>
      <c r="E972" s="81"/>
      <c r="F972" s="9">
        <f t="shared" si="226"/>
        <v>1348</v>
      </c>
      <c r="G972" s="9">
        <f t="shared" si="226"/>
        <v>1348</v>
      </c>
      <c r="H972" s="9">
        <f t="shared" si="226"/>
        <v>1348</v>
      </c>
    </row>
    <row r="973" spans="1:8" ht="38.25" customHeight="1">
      <c r="A973" s="80" t="s">
        <v>218</v>
      </c>
      <c r="B973" s="31" t="s">
        <v>447</v>
      </c>
      <c r="C973" s="81" t="s">
        <v>116</v>
      </c>
      <c r="D973" s="81" t="s">
        <v>25</v>
      </c>
      <c r="E973" s="81" t="s">
        <v>48</v>
      </c>
      <c r="F973" s="9">
        <f>SUM(Ведомственная!G732)+Ведомственная!G819</f>
        <v>1348</v>
      </c>
      <c r="G973" s="9">
        <f>SUM(Ведомственная!H732)+Ведомственная!H819</f>
        <v>1348</v>
      </c>
      <c r="H973" s="9">
        <f>SUM(Ведомственная!I732)+Ведомственная!I819</f>
        <v>1348</v>
      </c>
    </row>
    <row r="974" spans="1:8" ht="47.25">
      <c r="A974" s="23" t="s">
        <v>735</v>
      </c>
      <c r="B974" s="29" t="s">
        <v>610</v>
      </c>
      <c r="C974" s="38"/>
      <c r="D974" s="38"/>
      <c r="E974" s="38"/>
      <c r="F974" s="10">
        <f>SUM(F977)+F975</f>
        <v>903</v>
      </c>
      <c r="G974" s="10">
        <f t="shared" ref="G974:H974" si="227">SUM(G977)+G975</f>
        <v>200</v>
      </c>
      <c r="H974" s="10">
        <f t="shared" si="227"/>
        <v>200</v>
      </c>
    </row>
    <row r="975" spans="1:8" ht="31.5" hidden="1">
      <c r="A975" s="80" t="s">
        <v>745</v>
      </c>
      <c r="B975" s="31" t="s">
        <v>743</v>
      </c>
      <c r="C975" s="81"/>
      <c r="D975" s="81"/>
      <c r="E975" s="81"/>
      <c r="F975" s="9">
        <f>SUM(F976)</f>
        <v>0</v>
      </c>
      <c r="G975" s="9">
        <f t="shared" ref="G975:H975" si="228">SUM(G976)</f>
        <v>0</v>
      </c>
      <c r="H975" s="9">
        <f t="shared" si="228"/>
        <v>0</v>
      </c>
    </row>
    <row r="976" spans="1:8" ht="31.5" hidden="1">
      <c r="A976" s="80" t="s">
        <v>218</v>
      </c>
      <c r="B976" s="31" t="s">
        <v>743</v>
      </c>
      <c r="C976" s="81" t="s">
        <v>116</v>
      </c>
      <c r="D976" s="81" t="s">
        <v>11</v>
      </c>
      <c r="E976" s="81" t="s">
        <v>22</v>
      </c>
      <c r="F976" s="9">
        <f>SUM(Ведомственная!G294)</f>
        <v>0</v>
      </c>
      <c r="G976" s="9"/>
      <c r="H976" s="9"/>
    </row>
    <row r="977" spans="1:8" ht="47.25">
      <c r="A977" s="80" t="s">
        <v>736</v>
      </c>
      <c r="B977" s="31" t="s">
        <v>744</v>
      </c>
      <c r="C977" s="81"/>
      <c r="D977" s="81"/>
      <c r="E977" s="81"/>
      <c r="F977" s="9">
        <f t="shared" ref="F977:H977" si="229">SUM(F978)</f>
        <v>903</v>
      </c>
      <c r="G977" s="9">
        <f t="shared" si="229"/>
        <v>200</v>
      </c>
      <c r="H977" s="9">
        <f t="shared" si="229"/>
        <v>200</v>
      </c>
    </row>
    <row r="978" spans="1:8" ht="31.5">
      <c r="A978" s="34" t="s">
        <v>218</v>
      </c>
      <c r="B978" s="31" t="s">
        <v>744</v>
      </c>
      <c r="C978" s="81" t="s">
        <v>116</v>
      </c>
      <c r="D978" s="81" t="s">
        <v>11</v>
      </c>
      <c r="E978" s="81" t="s">
        <v>22</v>
      </c>
      <c r="F978" s="9">
        <f>SUM(Ведомственная!G296)</f>
        <v>903</v>
      </c>
      <c r="G978" s="9">
        <f>SUM(Ведомственная!H296)</f>
        <v>200</v>
      </c>
      <c r="H978" s="9">
        <f>SUM(Ведомственная!I296)</f>
        <v>200</v>
      </c>
    </row>
    <row r="979" spans="1:8" ht="31.5">
      <c r="A979" s="67" t="s">
        <v>604</v>
      </c>
      <c r="B979" s="29" t="s">
        <v>602</v>
      </c>
      <c r="C979" s="38"/>
      <c r="D979" s="38"/>
      <c r="E979" s="38"/>
      <c r="F979" s="10">
        <f>SUM(F980)+F983</f>
        <v>11570.7</v>
      </c>
      <c r="G979" s="10">
        <f t="shared" ref="G979:H979" si="230">SUM(G980)+G983</f>
        <v>3000</v>
      </c>
      <c r="H979" s="10">
        <f t="shared" si="230"/>
        <v>3000</v>
      </c>
    </row>
    <row r="980" spans="1:8" ht="31.5">
      <c r="A980" s="80" t="s">
        <v>92</v>
      </c>
      <c r="B980" s="31" t="s">
        <v>603</v>
      </c>
      <c r="C980" s="81"/>
      <c r="D980" s="81"/>
      <c r="E980" s="81"/>
      <c r="F980" s="9">
        <f>SUM(F981:F982)</f>
        <v>10873.7</v>
      </c>
      <c r="G980" s="9">
        <f t="shared" ref="G980:H980" si="231">SUM(G981:G982)</f>
        <v>3000</v>
      </c>
      <c r="H980" s="9">
        <f t="shared" si="231"/>
        <v>3000</v>
      </c>
    </row>
    <row r="981" spans="1:8" ht="31.5">
      <c r="A981" s="2" t="s">
        <v>46</v>
      </c>
      <c r="B981" s="31" t="s">
        <v>603</v>
      </c>
      <c r="C981" s="81" t="s">
        <v>85</v>
      </c>
      <c r="D981" s="81" t="s">
        <v>28</v>
      </c>
      <c r="E981" s="81" t="s">
        <v>88</v>
      </c>
      <c r="F981" s="9">
        <f>SUM(Ведомственная!G133)</f>
        <v>10811.2</v>
      </c>
      <c r="G981" s="9">
        <f>SUM(Ведомственная!H133)</f>
        <v>3000</v>
      </c>
      <c r="H981" s="9">
        <f>SUM(Ведомственная!I133)</f>
        <v>3000</v>
      </c>
    </row>
    <row r="982" spans="1:8" ht="31.5">
      <c r="A982" s="80" t="s">
        <v>46</v>
      </c>
      <c r="B982" s="31" t="s">
        <v>603</v>
      </c>
      <c r="C982" s="31">
        <v>200</v>
      </c>
      <c r="D982" s="81" t="s">
        <v>107</v>
      </c>
      <c r="E982" s="81" t="s">
        <v>161</v>
      </c>
      <c r="F982" s="9">
        <f>SUM(Ведомственная!G502)</f>
        <v>62.5</v>
      </c>
      <c r="G982" s="9">
        <f>SUM(Ведомственная!H502)</f>
        <v>0</v>
      </c>
      <c r="H982" s="9">
        <f>SUM(Ведомственная!I502)</f>
        <v>0</v>
      </c>
    </row>
    <row r="983" spans="1:8" ht="31.5">
      <c r="A983" s="105" t="s">
        <v>604</v>
      </c>
      <c r="B983" s="31" t="s">
        <v>602</v>
      </c>
      <c r="C983" s="31"/>
      <c r="D983" s="106"/>
      <c r="E983" s="106"/>
      <c r="F983" s="9">
        <f>SUM(F984)</f>
        <v>697</v>
      </c>
      <c r="G983" s="9">
        <f t="shared" ref="G983:H983" si="232">SUM(G984)</f>
        <v>0</v>
      </c>
      <c r="H983" s="9">
        <f t="shared" si="232"/>
        <v>0</v>
      </c>
    </row>
    <row r="984" spans="1:8">
      <c r="A984" s="105" t="s">
        <v>926</v>
      </c>
      <c r="B984" s="31" t="s">
        <v>925</v>
      </c>
      <c r="C984" s="31"/>
      <c r="D984" s="106"/>
      <c r="E984" s="106"/>
      <c r="F984" s="9">
        <f>SUM(F985)</f>
        <v>697</v>
      </c>
      <c r="G984" s="9">
        <f t="shared" ref="G984:H984" si="233">SUM(G985)</f>
        <v>0</v>
      </c>
      <c r="H984" s="9">
        <f t="shared" si="233"/>
        <v>0</v>
      </c>
    </row>
    <row r="985" spans="1:8" ht="78.75">
      <c r="A985" s="105" t="s">
        <v>928</v>
      </c>
      <c r="B985" s="31" t="s">
        <v>927</v>
      </c>
      <c r="C985" s="31"/>
      <c r="D985" s="106"/>
      <c r="E985" s="106"/>
      <c r="F985" s="9">
        <f>SUM(F986)</f>
        <v>697</v>
      </c>
      <c r="G985" s="9">
        <f t="shared" ref="G985:H985" si="234">SUM(G986)</f>
        <v>0</v>
      </c>
      <c r="H985" s="9">
        <f t="shared" si="234"/>
        <v>0</v>
      </c>
    </row>
    <row r="986" spans="1:8" ht="31.5">
      <c r="A986" s="105" t="s">
        <v>46</v>
      </c>
      <c r="B986" s="31" t="s">
        <v>927</v>
      </c>
      <c r="C986" s="31">
        <v>200</v>
      </c>
      <c r="D986" s="106" t="s">
        <v>25</v>
      </c>
      <c r="E986" s="106" t="s">
        <v>72</v>
      </c>
      <c r="F986" s="9">
        <f>SUM(Ведомственная!G804)</f>
        <v>697</v>
      </c>
      <c r="G986" s="9">
        <f>SUM(Ведомственная!H804)</f>
        <v>0</v>
      </c>
      <c r="H986" s="9">
        <f>SUM(Ведомственная!I804)</f>
        <v>0</v>
      </c>
    </row>
    <row r="987" spans="1:8" ht="47.25">
      <c r="A987" s="23" t="s">
        <v>845</v>
      </c>
      <c r="B987" s="29" t="s">
        <v>846</v>
      </c>
      <c r="C987" s="31"/>
      <c r="D987" s="81"/>
      <c r="E987" s="81"/>
      <c r="F987" s="10">
        <f>SUM(F988+F992)</f>
        <v>4149.6000000000004</v>
      </c>
      <c r="G987" s="10">
        <f t="shared" ref="G987:H987" si="235">SUM(G988+G992)</f>
        <v>4035.5</v>
      </c>
      <c r="H987" s="10">
        <f t="shared" si="235"/>
        <v>4035.5</v>
      </c>
    </row>
    <row r="988" spans="1:8" ht="31.5">
      <c r="A988" s="80" t="s">
        <v>476</v>
      </c>
      <c r="B988" s="31" t="s">
        <v>847</v>
      </c>
      <c r="C988" s="31"/>
      <c r="D988" s="81"/>
      <c r="E988" s="81"/>
      <c r="F988" s="9">
        <f>SUM(F989+F990)+F991</f>
        <v>3972.5</v>
      </c>
      <c r="G988" s="9">
        <f t="shared" ref="G988:H988" si="236">SUM(G989+G990)+G991</f>
        <v>3972.5</v>
      </c>
      <c r="H988" s="9">
        <f t="shared" si="236"/>
        <v>3972.5</v>
      </c>
    </row>
    <row r="989" spans="1:8" ht="63">
      <c r="A989" s="2" t="s">
        <v>45</v>
      </c>
      <c r="B989" s="31" t="s">
        <v>847</v>
      </c>
      <c r="C989" s="31">
        <v>100</v>
      </c>
      <c r="D989" s="81" t="s">
        <v>28</v>
      </c>
      <c r="E989" s="81" t="s">
        <v>11</v>
      </c>
      <c r="F989" s="9">
        <f>SUM(Ведомственная!G77)</f>
        <v>3320</v>
      </c>
      <c r="G989" s="9">
        <f>SUM(Ведомственная!H77)</f>
        <v>3320</v>
      </c>
      <c r="H989" s="9">
        <f>SUM(Ведомственная!I77)</f>
        <v>3320</v>
      </c>
    </row>
    <row r="990" spans="1:8" ht="31.5">
      <c r="A990" s="80" t="s">
        <v>46</v>
      </c>
      <c r="B990" s="31" t="s">
        <v>847</v>
      </c>
      <c r="C990" s="31">
        <v>200</v>
      </c>
      <c r="D990" s="81" t="s">
        <v>28</v>
      </c>
      <c r="E990" s="81" t="s">
        <v>11</v>
      </c>
      <c r="F990" s="9">
        <f>SUM(Ведомственная!G78)</f>
        <v>645.5</v>
      </c>
      <c r="G990" s="9">
        <f>SUM(Ведомственная!H78)</f>
        <v>652.5</v>
      </c>
      <c r="H990" s="9">
        <f>SUM(Ведомственная!I78)</f>
        <v>652.5</v>
      </c>
    </row>
    <row r="991" spans="1:8" ht="31.5">
      <c r="A991" s="105" t="s">
        <v>46</v>
      </c>
      <c r="B991" s="31" t="s">
        <v>847</v>
      </c>
      <c r="C991" s="31">
        <v>200</v>
      </c>
      <c r="D991" s="106" t="s">
        <v>107</v>
      </c>
      <c r="E991" s="106" t="s">
        <v>161</v>
      </c>
      <c r="F991" s="9">
        <f>SUM(Ведомственная!G507)</f>
        <v>7</v>
      </c>
      <c r="G991" s="9">
        <f>SUM(Ведомственная!H507)</f>
        <v>0</v>
      </c>
      <c r="H991" s="9">
        <f>SUM(Ведомственная!I507)</f>
        <v>0</v>
      </c>
    </row>
    <row r="992" spans="1:8" ht="31.5" hidden="1">
      <c r="A992" s="80" t="s">
        <v>92</v>
      </c>
      <c r="B992" s="31" t="s">
        <v>848</v>
      </c>
      <c r="C992" s="31"/>
      <c r="D992" s="81"/>
      <c r="E992" s="81"/>
      <c r="F992" s="9">
        <f>SUM(F993:F994)</f>
        <v>177.1</v>
      </c>
      <c r="G992" s="9">
        <f>SUM(G993:G994)</f>
        <v>63</v>
      </c>
      <c r="H992" s="9">
        <f>SUM(H993:H994)</f>
        <v>63</v>
      </c>
    </row>
    <row r="993" spans="1:8" ht="31.5" hidden="1">
      <c r="A993" s="80" t="s">
        <v>46</v>
      </c>
      <c r="B993" s="31" t="s">
        <v>848</v>
      </c>
      <c r="C993" s="31">
        <v>200</v>
      </c>
      <c r="D993" s="81" t="s">
        <v>28</v>
      </c>
      <c r="E993" s="81">
        <v>13</v>
      </c>
      <c r="F993" s="9">
        <f>SUM(Ведомственная!G136)</f>
        <v>177.1</v>
      </c>
      <c r="G993" s="9">
        <f>SUM(Ведомственная!H136)</f>
        <v>63</v>
      </c>
      <c r="H993" s="9">
        <f>SUM(Ведомственная!I136)</f>
        <v>63</v>
      </c>
    </row>
    <row r="994" spans="1:8" hidden="1">
      <c r="A994" s="80" t="s">
        <v>36</v>
      </c>
      <c r="B994" s="31" t="s">
        <v>848</v>
      </c>
      <c r="C994" s="31">
        <v>300</v>
      </c>
      <c r="D994" s="81" t="s">
        <v>28</v>
      </c>
      <c r="E994" s="81">
        <v>13</v>
      </c>
      <c r="F994" s="9">
        <f>SUM(Ведомственная!G137)</f>
        <v>0</v>
      </c>
      <c r="G994" s="9">
        <f>SUM(Ведомственная!H137)</f>
        <v>0</v>
      </c>
      <c r="H994" s="9">
        <f>SUM(Ведомственная!I137)</f>
        <v>0</v>
      </c>
    </row>
    <row r="995" spans="1:8" s="27" customFormat="1" ht="25.5" customHeight="1">
      <c r="A995" s="23" t="s">
        <v>183</v>
      </c>
      <c r="B995" s="24" t="s">
        <v>184</v>
      </c>
      <c r="C995" s="24"/>
      <c r="D995" s="24"/>
      <c r="E995" s="24"/>
      <c r="F995" s="26">
        <f>SUM(F996+F1026+F1000+F1029+F1038+F1004+F1008+F1011+F1013+F1016+F1018+F1020)+F1036+F1031+F1002+F1041+F998</f>
        <v>49243.1</v>
      </c>
      <c r="G995" s="26">
        <f>SUM(G996+G1026+G1000+G1029+G1038+G1004+G1008+G1011+G1013+G1016+G1018+G1020)+G1036+G1031+G1002+G1041+G998</f>
        <v>36740.700000000004</v>
      </c>
      <c r="H995" s="26">
        <f>SUM(H996+H1026+H1000+H1029+H1038+H1004+H1008+H1011+H1013+H1016+H1018+H1020)+H1036+H1031+H1002+H1041+H998</f>
        <v>36970.9</v>
      </c>
    </row>
    <row r="996" spans="1:8" ht="31.5">
      <c r="A996" s="80" t="s">
        <v>858</v>
      </c>
      <c r="B996" s="31" t="s">
        <v>193</v>
      </c>
      <c r="C996" s="31"/>
      <c r="D996" s="81"/>
      <c r="E996" s="81"/>
      <c r="F996" s="9">
        <f>SUM(F997)</f>
        <v>0</v>
      </c>
      <c r="G996" s="9">
        <f>SUM(G997)</f>
        <v>0</v>
      </c>
      <c r="H996" s="9">
        <f>SUM(H997)</f>
        <v>0</v>
      </c>
    </row>
    <row r="997" spans="1:8">
      <c r="A997" s="80" t="s">
        <v>20</v>
      </c>
      <c r="B997" s="31" t="s">
        <v>193</v>
      </c>
      <c r="C997" s="31">
        <v>800</v>
      </c>
      <c r="D997" s="81">
        <v>10</v>
      </c>
      <c r="E997" s="81" t="s">
        <v>72</v>
      </c>
      <c r="F997" s="9">
        <f>SUM(Ведомственная!G589)</f>
        <v>0</v>
      </c>
      <c r="G997" s="9">
        <f>SUM(Ведомственная!H589)</f>
        <v>0</v>
      </c>
      <c r="H997" s="9">
        <f>SUM(Ведомственная!I589)</f>
        <v>0</v>
      </c>
    </row>
    <row r="998" spans="1:8" ht="47.25" hidden="1">
      <c r="A998" s="80" t="s">
        <v>859</v>
      </c>
      <c r="B998" s="31" t="s">
        <v>192</v>
      </c>
      <c r="C998" s="31"/>
      <c r="D998" s="81"/>
      <c r="E998" s="81"/>
      <c r="F998" s="9">
        <f>SUM(F999)</f>
        <v>0</v>
      </c>
      <c r="G998" s="9">
        <f t="shared" ref="G998:H998" si="237">SUM(G999)</f>
        <v>0</v>
      </c>
      <c r="H998" s="9">
        <f t="shared" si="237"/>
        <v>0</v>
      </c>
    </row>
    <row r="999" spans="1:8" hidden="1">
      <c r="A999" s="80" t="s">
        <v>20</v>
      </c>
      <c r="B999" s="31" t="s">
        <v>192</v>
      </c>
      <c r="C999" s="31">
        <v>800</v>
      </c>
      <c r="D999" s="81" t="s">
        <v>28</v>
      </c>
      <c r="E999" s="81" t="s">
        <v>88</v>
      </c>
      <c r="F999" s="9">
        <f>SUM(Ведомственная!G580)</f>
        <v>0</v>
      </c>
      <c r="G999" s="9">
        <f>SUM(Ведомственная!H580)</f>
        <v>0</v>
      </c>
      <c r="H999" s="9">
        <f>SUM(Ведомственная!I580)</f>
        <v>0</v>
      </c>
    </row>
    <row r="1000" spans="1:8">
      <c r="A1000" s="80" t="s">
        <v>901</v>
      </c>
      <c r="B1000" s="81" t="s">
        <v>188</v>
      </c>
      <c r="C1000" s="31"/>
      <c r="D1000" s="81"/>
      <c r="E1000" s="81"/>
      <c r="F1000" s="9">
        <f>SUM(F1001)</f>
        <v>1820.1</v>
      </c>
      <c r="G1000" s="9">
        <f>SUM(G1001)</f>
        <v>0</v>
      </c>
      <c r="H1000" s="9">
        <f>SUM(H1001)</f>
        <v>0</v>
      </c>
    </row>
    <row r="1001" spans="1:8">
      <c r="A1001" s="80" t="s">
        <v>20</v>
      </c>
      <c r="B1001" s="81" t="s">
        <v>188</v>
      </c>
      <c r="C1001" s="31">
        <v>800</v>
      </c>
      <c r="D1001" s="81" t="s">
        <v>28</v>
      </c>
      <c r="E1001" s="81" t="s">
        <v>162</v>
      </c>
      <c r="F1001" s="9">
        <f>SUM(Ведомственная!G567)</f>
        <v>1820.1</v>
      </c>
      <c r="G1001" s="9">
        <f>SUM(Ведомственная!H567)</f>
        <v>0</v>
      </c>
      <c r="H1001" s="9">
        <f>SUM(Ведомственная!I567)</f>
        <v>0</v>
      </c>
    </row>
    <row r="1002" spans="1:8" ht="31.5">
      <c r="A1002" s="2" t="s">
        <v>294</v>
      </c>
      <c r="B1002" s="4" t="s">
        <v>295</v>
      </c>
      <c r="C1002" s="4"/>
      <c r="D1002" s="4"/>
      <c r="E1002" s="4"/>
      <c r="F1002" s="7">
        <f t="shared" ref="F1002:H1002" si="238">SUM(F1003)</f>
        <v>500</v>
      </c>
      <c r="G1002" s="7">
        <f t="shared" si="238"/>
        <v>0</v>
      </c>
      <c r="H1002" s="7">
        <f t="shared" si="238"/>
        <v>0</v>
      </c>
    </row>
    <row r="1003" spans="1:8" ht="31.5">
      <c r="A1003" s="2" t="s">
        <v>46</v>
      </c>
      <c r="B1003" s="4" t="s">
        <v>295</v>
      </c>
      <c r="C1003" s="4" t="s">
        <v>85</v>
      </c>
      <c r="D1003" s="4" t="s">
        <v>48</v>
      </c>
      <c r="E1003" s="4" t="s">
        <v>25</v>
      </c>
      <c r="F1003" s="7">
        <f>SUM(Ведомственная!G181)</f>
        <v>500</v>
      </c>
      <c r="G1003" s="7">
        <f>SUM(Ведомственная!H181)</f>
        <v>0</v>
      </c>
      <c r="H1003" s="7">
        <f>SUM(Ведомственная!I181)</f>
        <v>0</v>
      </c>
    </row>
    <row r="1004" spans="1:8">
      <c r="A1004" s="80" t="s">
        <v>74</v>
      </c>
      <c r="B1004" s="4" t="s">
        <v>98</v>
      </c>
      <c r="C1004" s="4"/>
      <c r="D1004" s="4"/>
      <c r="E1004" s="4"/>
      <c r="F1004" s="7">
        <f>SUM(F1005+F1006)+F1007</f>
        <v>18285.399999999998</v>
      </c>
      <c r="G1004" s="7">
        <f>SUM(G1005+G1006)+G1007</f>
        <v>16937.400000000001</v>
      </c>
      <c r="H1004" s="7">
        <f>SUM(H1005+H1006)+H1007</f>
        <v>16937.400000000001</v>
      </c>
    </row>
    <row r="1005" spans="1:8" ht="63">
      <c r="A1005" s="80" t="s">
        <v>45</v>
      </c>
      <c r="B1005" s="4" t="s">
        <v>98</v>
      </c>
      <c r="C1005" s="4" t="s">
        <v>83</v>
      </c>
      <c r="D1005" s="4" t="s">
        <v>28</v>
      </c>
      <c r="E1005" s="4" t="s">
        <v>48</v>
      </c>
      <c r="F1005" s="7">
        <f>SUM(Ведомственная!G14)</f>
        <v>18269.8</v>
      </c>
      <c r="G1005" s="7">
        <f>SUM(Ведомственная!H14)</f>
        <v>16927.400000000001</v>
      </c>
      <c r="H1005" s="7">
        <f>SUM(Ведомственная!I14)</f>
        <v>16927.400000000001</v>
      </c>
    </row>
    <row r="1006" spans="1:8">
      <c r="A1006" s="80" t="s">
        <v>84</v>
      </c>
      <c r="B1006" s="4" t="s">
        <v>98</v>
      </c>
      <c r="C1006" s="4" t="s">
        <v>85</v>
      </c>
      <c r="D1006" s="4" t="s">
        <v>28</v>
      </c>
      <c r="E1006" s="4" t="s">
        <v>48</v>
      </c>
      <c r="F1006" s="9">
        <f>SUM(Ведомственная!G15)</f>
        <v>15.6</v>
      </c>
      <c r="G1006" s="9">
        <f>SUM(Ведомственная!H15)</f>
        <v>10</v>
      </c>
      <c r="H1006" s="9">
        <f>SUM(Ведомственная!I15)</f>
        <v>10</v>
      </c>
    </row>
    <row r="1007" spans="1:8">
      <c r="A1007" s="80" t="s">
        <v>36</v>
      </c>
      <c r="B1007" s="4" t="s">
        <v>98</v>
      </c>
      <c r="C1007" s="4" t="s">
        <v>93</v>
      </c>
      <c r="D1007" s="4" t="s">
        <v>28</v>
      </c>
      <c r="E1007" s="4" t="s">
        <v>48</v>
      </c>
      <c r="F1007" s="9">
        <f>SUM(Ведомственная!G16)</f>
        <v>0</v>
      </c>
      <c r="G1007" s="9">
        <f>SUM(Ведомственная!H16)</f>
        <v>0</v>
      </c>
      <c r="H1007" s="9">
        <f>SUM(Ведомственная!I16)</f>
        <v>0</v>
      </c>
    </row>
    <row r="1008" spans="1:8" ht="31.5">
      <c r="A1008" s="80" t="s">
        <v>185</v>
      </c>
      <c r="B1008" s="4" t="s">
        <v>103</v>
      </c>
      <c r="C1008" s="4"/>
      <c r="D1008" s="4"/>
      <c r="E1008" s="4"/>
      <c r="F1008" s="7">
        <f>SUM(F1009:F1010)</f>
        <v>7567.4000000000005</v>
      </c>
      <c r="G1008" s="7">
        <f>SUM(G1009:G1010)</f>
        <v>5671.9000000000005</v>
      </c>
      <c r="H1008" s="7">
        <f>SUM(H1009:H1010)</f>
        <v>5671.9000000000005</v>
      </c>
    </row>
    <row r="1009" spans="1:8" ht="63">
      <c r="A1009" s="80" t="s">
        <v>45</v>
      </c>
      <c r="B1009" s="4" t="s">
        <v>103</v>
      </c>
      <c r="C1009" s="4" t="s">
        <v>83</v>
      </c>
      <c r="D1009" s="4" t="s">
        <v>28</v>
      </c>
      <c r="E1009" s="4" t="s">
        <v>72</v>
      </c>
      <c r="F1009" s="7">
        <f>SUM(Ведомственная!G40)</f>
        <v>7564.3</v>
      </c>
      <c r="G1009" s="7">
        <f>SUM(Ведомственная!H40)</f>
        <v>5666.6</v>
      </c>
      <c r="H1009" s="7">
        <f>SUM(Ведомственная!I40)</f>
        <v>5666.6</v>
      </c>
    </row>
    <row r="1010" spans="1:8" ht="31.5">
      <c r="A1010" s="80" t="s">
        <v>46</v>
      </c>
      <c r="B1010" s="4" t="s">
        <v>103</v>
      </c>
      <c r="C1010" s="4" t="s">
        <v>85</v>
      </c>
      <c r="D1010" s="4" t="s">
        <v>28</v>
      </c>
      <c r="E1010" s="4" t="s">
        <v>72</v>
      </c>
      <c r="F1010" s="7">
        <f>SUM(Ведомственная!G41)</f>
        <v>3.1</v>
      </c>
      <c r="G1010" s="7">
        <f>SUM(Ведомственная!H41)</f>
        <v>5.3</v>
      </c>
      <c r="H1010" s="7">
        <f>SUM(Ведомственная!I41)</f>
        <v>5.3</v>
      </c>
    </row>
    <row r="1011" spans="1:8">
      <c r="A1011" s="80" t="s">
        <v>86</v>
      </c>
      <c r="B1011" s="4" t="s">
        <v>99</v>
      </c>
      <c r="C1011" s="4"/>
      <c r="D1011" s="4"/>
      <c r="E1011" s="4"/>
      <c r="F1011" s="7">
        <f>SUM(F1012)</f>
        <v>2124.6999999999998</v>
      </c>
      <c r="G1011" s="7">
        <f>SUM(G1012)</f>
        <v>1919.6</v>
      </c>
      <c r="H1011" s="7">
        <f>SUM(H1012)</f>
        <v>1919.6</v>
      </c>
    </row>
    <row r="1012" spans="1:8" ht="63">
      <c r="A1012" s="80" t="s">
        <v>45</v>
      </c>
      <c r="B1012" s="4" t="s">
        <v>99</v>
      </c>
      <c r="C1012" s="4" t="s">
        <v>83</v>
      </c>
      <c r="D1012" s="4" t="s">
        <v>28</v>
      </c>
      <c r="E1012" s="4" t="s">
        <v>48</v>
      </c>
      <c r="F1012" s="7">
        <f>SUM(Ведомственная!G18)</f>
        <v>2124.6999999999998</v>
      </c>
      <c r="G1012" s="7">
        <f>SUM(Ведомственная!H18)</f>
        <v>1919.6</v>
      </c>
      <c r="H1012" s="7">
        <f>SUM(Ведомственная!I18)</f>
        <v>1919.6</v>
      </c>
    </row>
    <row r="1013" spans="1:8">
      <c r="A1013" s="80" t="s">
        <v>89</v>
      </c>
      <c r="B1013" s="4" t="s">
        <v>100</v>
      </c>
      <c r="C1013" s="4"/>
      <c r="D1013" s="4"/>
      <c r="E1013" s="4"/>
      <c r="F1013" s="9">
        <f>SUM(F1014:F1015)</f>
        <v>455</v>
      </c>
      <c r="G1013" s="9">
        <f>SUM(G1014:G1015)</f>
        <v>768.40000000000009</v>
      </c>
      <c r="H1013" s="9">
        <f>SUM(H1014:H1015)</f>
        <v>768.40000000000009</v>
      </c>
    </row>
    <row r="1014" spans="1:8" ht="31.5">
      <c r="A1014" s="80" t="s">
        <v>46</v>
      </c>
      <c r="B1014" s="4" t="s">
        <v>100</v>
      </c>
      <c r="C1014" s="4" t="s">
        <v>85</v>
      </c>
      <c r="D1014" s="4" t="s">
        <v>28</v>
      </c>
      <c r="E1014" s="4" t="s">
        <v>88</v>
      </c>
      <c r="F1014" s="9">
        <f>SUM(Ведомственная!G22+Ведомственная!G47)</f>
        <v>444.6</v>
      </c>
      <c r="G1014" s="9">
        <f>SUM(Ведомственная!H22+Ведомственная!H47)</f>
        <v>757.7</v>
      </c>
      <c r="H1014" s="9">
        <f>SUM(Ведомственная!I22+Ведомственная!I47)</f>
        <v>757.7</v>
      </c>
    </row>
    <row r="1015" spans="1:8">
      <c r="A1015" s="80" t="s">
        <v>20</v>
      </c>
      <c r="B1015" s="4" t="s">
        <v>100</v>
      </c>
      <c r="C1015" s="4" t="s">
        <v>90</v>
      </c>
      <c r="D1015" s="4" t="s">
        <v>28</v>
      </c>
      <c r="E1015" s="4" t="s">
        <v>88</v>
      </c>
      <c r="F1015" s="9">
        <f>SUM(Ведомственная!G48+Ведомственная!G23)</f>
        <v>10.4</v>
      </c>
      <c r="G1015" s="9">
        <f>SUM(Ведомственная!H48+Ведомственная!H23)</f>
        <v>10.7</v>
      </c>
      <c r="H1015" s="9">
        <f>SUM(Ведомственная!I48+Ведомственная!I23)</f>
        <v>10.7</v>
      </c>
    </row>
    <row r="1016" spans="1:8" ht="31.5">
      <c r="A1016" s="80" t="s">
        <v>91</v>
      </c>
      <c r="B1016" s="4" t="s">
        <v>101</v>
      </c>
      <c r="C1016" s="4"/>
      <c r="D1016" s="4"/>
      <c r="E1016" s="4"/>
      <c r="F1016" s="9">
        <f>SUM(F1017)</f>
        <v>599.29999999999995</v>
      </c>
      <c r="G1016" s="9">
        <f>SUM(G1017)</f>
        <v>744.8</v>
      </c>
      <c r="H1016" s="9">
        <f>SUM(H1017)</f>
        <v>744.8</v>
      </c>
    </row>
    <row r="1017" spans="1:8" ht="31.5">
      <c r="A1017" s="80" t="s">
        <v>46</v>
      </c>
      <c r="B1017" s="4" t="s">
        <v>101</v>
      </c>
      <c r="C1017" s="4" t="s">
        <v>85</v>
      </c>
      <c r="D1017" s="4" t="s">
        <v>28</v>
      </c>
      <c r="E1017" s="4" t="s">
        <v>88</v>
      </c>
      <c r="F1017" s="9">
        <f>SUM(Ведомственная!G25+Ведомственная!G50)</f>
        <v>599.29999999999995</v>
      </c>
      <c r="G1017" s="9">
        <f>SUM(Ведомственная!H25+Ведомственная!H50)</f>
        <v>744.8</v>
      </c>
      <c r="H1017" s="9">
        <f>SUM(Ведомственная!I25+Ведомственная!I50)</f>
        <v>744.8</v>
      </c>
    </row>
    <row r="1018" spans="1:8" ht="31.5">
      <c r="A1018" s="80" t="s">
        <v>97</v>
      </c>
      <c r="B1018" s="4" t="s">
        <v>104</v>
      </c>
      <c r="C1018" s="4"/>
      <c r="D1018" s="4"/>
      <c r="E1018" s="4"/>
      <c r="F1018" s="7">
        <f>SUM(F1019)</f>
        <v>1349.9</v>
      </c>
      <c r="G1018" s="7">
        <f>SUM(G1019)</f>
        <v>2388.9</v>
      </c>
      <c r="H1018" s="7">
        <f>SUM(H1019)</f>
        <v>2388.9</v>
      </c>
    </row>
    <row r="1019" spans="1:8" ht="63">
      <c r="A1019" s="80" t="s">
        <v>45</v>
      </c>
      <c r="B1019" s="4" t="s">
        <v>104</v>
      </c>
      <c r="C1019" s="4" t="s">
        <v>83</v>
      </c>
      <c r="D1019" s="4" t="s">
        <v>28</v>
      </c>
      <c r="E1019" s="4" t="s">
        <v>72</v>
      </c>
      <c r="F1019" s="7">
        <f>SUM(Ведомственная!G43)</f>
        <v>1349.9</v>
      </c>
      <c r="G1019" s="7">
        <f>SUM(Ведомственная!H43)</f>
        <v>2388.9</v>
      </c>
      <c r="H1019" s="7">
        <f>SUM(Ведомственная!I43)</f>
        <v>2388.9</v>
      </c>
    </row>
    <row r="1020" spans="1:8" ht="31.5">
      <c r="A1020" s="80" t="s">
        <v>92</v>
      </c>
      <c r="B1020" s="4" t="s">
        <v>102</v>
      </c>
      <c r="C1020" s="4"/>
      <c r="D1020" s="4"/>
      <c r="E1020" s="4"/>
      <c r="F1020" s="7">
        <f>SUM(F1021:F1025)</f>
        <v>7693.5</v>
      </c>
      <c r="G1020" s="7">
        <f>SUM(G1021:G1025)</f>
        <v>3334</v>
      </c>
      <c r="H1020" s="7">
        <f>SUM(H1021:H1025)</f>
        <v>3334</v>
      </c>
    </row>
    <row r="1021" spans="1:8" ht="31.5">
      <c r="A1021" s="80" t="s">
        <v>46</v>
      </c>
      <c r="B1021" s="4" t="s">
        <v>102</v>
      </c>
      <c r="C1021" s="4" t="s">
        <v>85</v>
      </c>
      <c r="D1021" s="4" t="s">
        <v>28</v>
      </c>
      <c r="E1021" s="4" t="s">
        <v>88</v>
      </c>
      <c r="F1021" s="7">
        <f>SUM(Ведомственная!G52+Ведомственная!G27)+Ведомственная!G140</f>
        <v>4057.7999999999997</v>
      </c>
      <c r="G1021" s="7">
        <f>SUM(Ведомственная!H52+Ведомственная!H27)+Ведомственная!H140</f>
        <v>2800</v>
      </c>
      <c r="H1021" s="7">
        <f>SUM(Ведомственная!I52+Ведомственная!I27)+Ведомственная!I140</f>
        <v>2800</v>
      </c>
    </row>
    <row r="1022" spans="1:8">
      <c r="A1022" s="80" t="s">
        <v>36</v>
      </c>
      <c r="B1022" s="4" t="s">
        <v>102</v>
      </c>
      <c r="C1022" s="4" t="s">
        <v>93</v>
      </c>
      <c r="D1022" s="4" t="s">
        <v>28</v>
      </c>
      <c r="E1022" s="4" t="s">
        <v>88</v>
      </c>
      <c r="F1022" s="7">
        <f>SUM(Ведомственная!G28)</f>
        <v>1034.9000000000001</v>
      </c>
      <c r="G1022" s="7">
        <f>SUM(Ведомственная!H28)</f>
        <v>500</v>
      </c>
      <c r="H1022" s="7">
        <f>SUM(Ведомственная!I28)</f>
        <v>500</v>
      </c>
    </row>
    <row r="1023" spans="1:8" hidden="1">
      <c r="A1023" s="80" t="s">
        <v>20</v>
      </c>
      <c r="B1023" s="4" t="s">
        <v>102</v>
      </c>
      <c r="C1023" s="4" t="s">
        <v>90</v>
      </c>
      <c r="D1023" s="4" t="s">
        <v>28</v>
      </c>
      <c r="E1023" s="4" t="s">
        <v>107</v>
      </c>
      <c r="F1023" s="7">
        <f>SUM(Ведомственная!G92)</f>
        <v>0</v>
      </c>
      <c r="G1023" s="7">
        <f>SUM(Ведомственная!H92)</f>
        <v>0</v>
      </c>
      <c r="H1023" s="7">
        <f>SUM(Ведомственная!I92)</f>
        <v>0</v>
      </c>
    </row>
    <row r="1024" spans="1:8">
      <c r="A1024" s="80" t="s">
        <v>20</v>
      </c>
      <c r="B1024" s="4" t="s">
        <v>102</v>
      </c>
      <c r="C1024" s="4" t="s">
        <v>90</v>
      </c>
      <c r="D1024" s="4" t="s">
        <v>28</v>
      </c>
      <c r="E1024" s="4" t="s">
        <v>88</v>
      </c>
      <c r="F1024" s="7">
        <f>SUM(Ведомственная!G29+Ведомственная!G53+Ведомственная!G141)</f>
        <v>2595.4</v>
      </c>
      <c r="G1024" s="7">
        <f>SUM(Ведомственная!H29+Ведомственная!H53+Ведомственная!H141)</f>
        <v>34</v>
      </c>
      <c r="H1024" s="7">
        <f>SUM(Ведомственная!I29+Ведомственная!I53+Ведомственная!I141)</f>
        <v>34</v>
      </c>
    </row>
    <row r="1025" spans="1:8" ht="31.5">
      <c r="A1025" s="80" t="s">
        <v>46</v>
      </c>
      <c r="B1025" s="4" t="s">
        <v>102</v>
      </c>
      <c r="C1025" s="4" t="s">
        <v>85</v>
      </c>
      <c r="D1025" s="4" t="s">
        <v>107</v>
      </c>
      <c r="E1025" s="4" t="s">
        <v>161</v>
      </c>
      <c r="F1025" s="7">
        <f>SUM(Ведомственная!G34)</f>
        <v>5.4</v>
      </c>
      <c r="G1025" s="7">
        <f>SUM(Ведомственная!H34)</f>
        <v>0</v>
      </c>
      <c r="H1025" s="7">
        <f>SUM(Ведомственная!I34)</f>
        <v>0</v>
      </c>
    </row>
    <row r="1026" spans="1:8" ht="47.25" hidden="1">
      <c r="A1026" s="80" t="s">
        <v>424</v>
      </c>
      <c r="B1026" s="31" t="s">
        <v>425</v>
      </c>
      <c r="C1026" s="4"/>
      <c r="D1026" s="4"/>
      <c r="E1026" s="4"/>
      <c r="F1026" s="7">
        <f>SUM(F1027)</f>
        <v>0</v>
      </c>
      <c r="G1026" s="7">
        <f>SUM(G1027)</f>
        <v>0</v>
      </c>
      <c r="H1026" s="7">
        <f>SUM(H1027)</f>
        <v>0</v>
      </c>
    </row>
    <row r="1027" spans="1:8" ht="31.5" hidden="1">
      <c r="A1027" s="80" t="s">
        <v>218</v>
      </c>
      <c r="B1027" s="31" t="s">
        <v>425</v>
      </c>
      <c r="C1027" s="4" t="s">
        <v>116</v>
      </c>
      <c r="D1027" s="4" t="s">
        <v>11</v>
      </c>
      <c r="E1027" s="4" t="s">
        <v>22</v>
      </c>
      <c r="F1027" s="7"/>
      <c r="G1027" s="7"/>
      <c r="H1027" s="7"/>
    </row>
    <row r="1028" spans="1:8" ht="31.5" hidden="1">
      <c r="A1028" s="80" t="s">
        <v>46</v>
      </c>
      <c r="B1028" s="81" t="s">
        <v>202</v>
      </c>
      <c r="C1028" s="81" t="s">
        <v>85</v>
      </c>
      <c r="D1028" s="81" t="s">
        <v>28</v>
      </c>
      <c r="E1028" s="81" t="s">
        <v>11</v>
      </c>
      <c r="F1028" s="9"/>
      <c r="G1028" s="9"/>
      <c r="H1028" s="9"/>
    </row>
    <row r="1029" spans="1:8" ht="47.25">
      <c r="A1029" s="80" t="s">
        <v>204</v>
      </c>
      <c r="B1029" s="81" t="s">
        <v>475</v>
      </c>
      <c r="C1029" s="81"/>
      <c r="D1029" s="81"/>
      <c r="E1029" s="81"/>
      <c r="F1029" s="9">
        <f>SUM(F1030)</f>
        <v>166.8</v>
      </c>
      <c r="G1029" s="9">
        <f>SUM(G1030)</f>
        <v>16.399999999999999</v>
      </c>
      <c r="H1029" s="9">
        <f>SUM(H1030)</f>
        <v>14.6</v>
      </c>
    </row>
    <row r="1030" spans="1:8">
      <c r="A1030" s="80" t="s">
        <v>84</v>
      </c>
      <c r="B1030" s="81" t="s">
        <v>475</v>
      </c>
      <c r="C1030" s="81" t="s">
        <v>85</v>
      </c>
      <c r="D1030" s="81" t="s">
        <v>28</v>
      </c>
      <c r="E1030" s="81" t="s">
        <v>161</v>
      </c>
      <c r="F1030" s="9">
        <f>SUM(Ведомственная!G88)</f>
        <v>166.8</v>
      </c>
      <c r="G1030" s="9">
        <f>SUM(Ведомственная!H88)</f>
        <v>16.399999999999999</v>
      </c>
      <c r="H1030" s="9">
        <f>SUM(Ведомственная!I88)</f>
        <v>14.6</v>
      </c>
    </row>
    <row r="1031" spans="1:8" ht="31.5">
      <c r="A1031" s="80" t="s">
        <v>220</v>
      </c>
      <c r="B1031" s="81" t="s">
        <v>611</v>
      </c>
      <c r="C1031" s="81"/>
      <c r="D1031" s="81"/>
      <c r="E1031" s="81"/>
      <c r="F1031" s="9">
        <f>SUM(F1032:F1035)</f>
        <v>8395.3000000000011</v>
      </c>
      <c r="G1031" s="9">
        <f>SUM(G1032:G1035)</f>
        <v>4687.8999999999996</v>
      </c>
      <c r="H1031" s="9">
        <f>SUM(H1032:H1035)</f>
        <v>4919.8999999999996</v>
      </c>
    </row>
    <row r="1032" spans="1:8" ht="63">
      <c r="A1032" s="2" t="s">
        <v>45</v>
      </c>
      <c r="B1032" s="81" t="s">
        <v>611</v>
      </c>
      <c r="C1032" s="81" t="s">
        <v>83</v>
      </c>
      <c r="D1032" s="81" t="s">
        <v>48</v>
      </c>
      <c r="E1032" s="81" t="s">
        <v>11</v>
      </c>
      <c r="F1032" s="9">
        <f>SUM(Ведомственная!G146)</f>
        <v>4834</v>
      </c>
      <c r="G1032" s="9">
        <f>SUM(Ведомственная!H146)</f>
        <v>4481.3999999999996</v>
      </c>
      <c r="H1032" s="9">
        <f>SUM(Ведомственная!I146)</f>
        <v>4481.3999999999996</v>
      </c>
    </row>
    <row r="1033" spans="1:8" ht="31.5">
      <c r="A1033" s="80" t="s">
        <v>46</v>
      </c>
      <c r="B1033" s="81" t="s">
        <v>611</v>
      </c>
      <c r="C1033" s="81" t="s">
        <v>85</v>
      </c>
      <c r="D1033" s="81" t="s">
        <v>48</v>
      </c>
      <c r="E1033" s="81" t="s">
        <v>11</v>
      </c>
      <c r="F1033" s="9">
        <f>SUM(Ведомственная!G147)</f>
        <v>3458.1</v>
      </c>
      <c r="G1033" s="9">
        <f>SUM(Ведомственная!H147)</f>
        <v>206.5</v>
      </c>
      <c r="H1033" s="9">
        <f>SUM(Ведомственная!I147)</f>
        <v>438.5</v>
      </c>
    </row>
    <row r="1034" spans="1:8" ht="31.5">
      <c r="A1034" s="111" t="s">
        <v>46</v>
      </c>
      <c r="B1034" s="112" t="s">
        <v>611</v>
      </c>
      <c r="C1034" s="112" t="s">
        <v>85</v>
      </c>
      <c r="D1034" s="112" t="s">
        <v>107</v>
      </c>
      <c r="E1034" s="112" t="s">
        <v>161</v>
      </c>
      <c r="F1034" s="9">
        <f>SUM(Ведомственная!G509)</f>
        <v>32.6</v>
      </c>
      <c r="G1034" s="9">
        <f>SUM(Ведомственная!H509)</f>
        <v>0</v>
      </c>
      <c r="H1034" s="9">
        <f>SUM(Ведомственная!I509)</f>
        <v>0</v>
      </c>
    </row>
    <row r="1035" spans="1:8">
      <c r="A1035" s="80" t="s">
        <v>20</v>
      </c>
      <c r="B1035" s="81" t="s">
        <v>611</v>
      </c>
      <c r="C1035" s="81" t="s">
        <v>90</v>
      </c>
      <c r="D1035" s="81" t="s">
        <v>48</v>
      </c>
      <c r="E1035" s="81" t="s">
        <v>11</v>
      </c>
      <c r="F1035" s="9">
        <f>SUM(Ведомственная!G148)</f>
        <v>70.599999999999994</v>
      </c>
      <c r="G1035" s="9">
        <f>SUM(Ведомственная!H148)</f>
        <v>0</v>
      </c>
      <c r="H1035" s="9">
        <f>SUM(Ведомственная!I148)</f>
        <v>0</v>
      </c>
    </row>
    <row r="1036" spans="1:8" ht="221.25" customHeight="1">
      <c r="A1036" s="80" t="s">
        <v>477</v>
      </c>
      <c r="B1036" s="81" t="s">
        <v>478</v>
      </c>
      <c r="C1036" s="31"/>
      <c r="D1036" s="81"/>
      <c r="E1036" s="81"/>
      <c r="F1036" s="9">
        <f>SUM(Ведомственная!G80)</f>
        <v>120.7</v>
      </c>
      <c r="G1036" s="9">
        <f>SUM(Ведомственная!H80)</f>
        <v>110.10000000000001</v>
      </c>
      <c r="H1036" s="9">
        <f>SUM(Ведомственная!I80)</f>
        <v>110.10000000000001</v>
      </c>
    </row>
    <row r="1037" spans="1:8" ht="63">
      <c r="A1037" s="80" t="s">
        <v>45</v>
      </c>
      <c r="B1037" s="81" t="s">
        <v>478</v>
      </c>
      <c r="C1037" s="81" t="s">
        <v>83</v>
      </c>
      <c r="D1037" s="81" t="s">
        <v>28</v>
      </c>
      <c r="E1037" s="81" t="s">
        <v>11</v>
      </c>
      <c r="F1037" s="9">
        <f>SUM(Ведомственная!G81)</f>
        <v>120.7</v>
      </c>
      <c r="G1037" s="9">
        <f>SUM(Ведомственная!H81)</f>
        <v>110.10000000000001</v>
      </c>
      <c r="H1037" s="9">
        <f>SUM(Ведомственная!I81)</f>
        <v>110.10000000000001</v>
      </c>
    </row>
    <row r="1038" spans="1:8" ht="47.25">
      <c r="A1038" s="80" t="s">
        <v>338</v>
      </c>
      <c r="B1038" s="81" t="s">
        <v>482</v>
      </c>
      <c r="C1038" s="31"/>
      <c r="D1038" s="81"/>
      <c r="E1038" s="81"/>
      <c r="F1038" s="9">
        <f>SUM(F1039:F1044)</f>
        <v>164.99999999999997</v>
      </c>
      <c r="G1038" s="9">
        <f t="shared" ref="G1038:H1038" si="239">SUM(G1039:G1044)</f>
        <v>161.29999999999998</v>
      </c>
      <c r="H1038" s="9">
        <f t="shared" si="239"/>
        <v>161.29999999999998</v>
      </c>
    </row>
    <row r="1039" spans="1:8" ht="63">
      <c r="A1039" s="80" t="s">
        <v>45</v>
      </c>
      <c r="B1039" s="81" t="s">
        <v>482</v>
      </c>
      <c r="C1039" s="81" t="s">
        <v>83</v>
      </c>
      <c r="D1039" s="81" t="s">
        <v>161</v>
      </c>
      <c r="E1039" s="81" t="s">
        <v>161</v>
      </c>
      <c r="F1039" s="9">
        <f>SUM(Ведомственная!G455)</f>
        <v>151.79999999999998</v>
      </c>
      <c r="G1039" s="9">
        <f>SUM(Ведомственная!H455)</f>
        <v>151.79999999999998</v>
      </c>
      <c r="H1039" s="9">
        <f>SUM(Ведомственная!I455)</f>
        <v>151.79999999999998</v>
      </c>
    </row>
    <row r="1040" spans="1:8">
      <c r="A1040" s="80" t="s">
        <v>84</v>
      </c>
      <c r="B1040" s="81" t="s">
        <v>482</v>
      </c>
      <c r="C1040" s="81" t="s">
        <v>85</v>
      </c>
      <c r="D1040" s="81" t="s">
        <v>161</v>
      </c>
      <c r="E1040" s="81" t="s">
        <v>161</v>
      </c>
      <c r="F1040" s="9">
        <f>SUM(Ведомственная!G456)</f>
        <v>9.5</v>
      </c>
      <c r="G1040" s="9">
        <f>SUM(Ведомственная!H456)</f>
        <v>9.5</v>
      </c>
      <c r="H1040" s="9">
        <f>SUM(Ведомственная!I456)</f>
        <v>9.5</v>
      </c>
    </row>
    <row r="1041" spans="1:8" hidden="1">
      <c r="A1041" s="80"/>
      <c r="B1041" s="81" t="s">
        <v>824</v>
      </c>
      <c r="C1041" s="81"/>
      <c r="D1041" s="81"/>
      <c r="E1041" s="81"/>
      <c r="F1041" s="9">
        <f>SUM(F1042)</f>
        <v>0</v>
      </c>
      <c r="G1041" s="9">
        <f t="shared" ref="G1041:H1041" si="240">SUM(G1042)</f>
        <v>0</v>
      </c>
      <c r="H1041" s="9">
        <f t="shared" si="240"/>
        <v>0</v>
      </c>
    </row>
    <row r="1042" spans="1:8" ht="63" hidden="1">
      <c r="A1042" s="80" t="s">
        <v>45</v>
      </c>
      <c r="B1042" s="81" t="s">
        <v>824</v>
      </c>
      <c r="C1042" s="81" t="s">
        <v>83</v>
      </c>
      <c r="D1042" s="81" t="s">
        <v>28</v>
      </c>
      <c r="E1042" s="81" t="s">
        <v>11</v>
      </c>
      <c r="F1042" s="9">
        <f>SUM(Ведомственная!G84)</f>
        <v>0</v>
      </c>
      <c r="G1042" s="9">
        <f>SUM(Ведомственная!H84)</f>
        <v>0</v>
      </c>
      <c r="H1042" s="9">
        <f>SUM(Ведомственная!I84)</f>
        <v>0</v>
      </c>
    </row>
    <row r="1043" spans="1:8">
      <c r="A1043" s="157" t="s">
        <v>20</v>
      </c>
      <c r="B1043" s="31" t="s">
        <v>416</v>
      </c>
      <c r="C1043" s="158" t="s">
        <v>90</v>
      </c>
      <c r="D1043" s="158" t="s">
        <v>48</v>
      </c>
      <c r="E1043" s="158" t="s">
        <v>164</v>
      </c>
      <c r="F1043" s="9">
        <f>SUM(Ведомственная!G161)</f>
        <v>3.7</v>
      </c>
      <c r="G1043" s="9">
        <f>SUM(Ведомственная!H161)</f>
        <v>0</v>
      </c>
      <c r="H1043" s="9">
        <f>SUM(Ведомственная!I161)</f>
        <v>0</v>
      </c>
    </row>
    <row r="1044" spans="1:8">
      <c r="A1044" s="80" t="s">
        <v>20</v>
      </c>
      <c r="B1044" s="31" t="s">
        <v>416</v>
      </c>
      <c r="C1044" s="81" t="s">
        <v>90</v>
      </c>
      <c r="D1044" s="81" t="s">
        <v>11</v>
      </c>
      <c r="E1044" s="81" t="s">
        <v>22</v>
      </c>
      <c r="F1044" s="9">
        <f>SUM(Ведомственная!G299)</f>
        <v>0</v>
      </c>
      <c r="G1044" s="9">
        <f>SUM(Ведомственная!H299)</f>
        <v>0</v>
      </c>
      <c r="H1044" s="9">
        <f>SUM(Ведомственная!I299)</f>
        <v>0</v>
      </c>
    </row>
    <row r="1045" spans="1:8" ht="78.75" hidden="1">
      <c r="A1045" s="80" t="s">
        <v>740</v>
      </c>
      <c r="B1045" s="31" t="s">
        <v>739</v>
      </c>
      <c r="C1045" s="31"/>
      <c r="D1045" s="37"/>
      <c r="E1045" s="37"/>
      <c r="F1045" s="9" t="e">
        <f>SUM(F1046)</f>
        <v>#REF!</v>
      </c>
      <c r="G1045" s="9">
        <f t="shared" ref="G1045:H1045" si="241">SUM(G1046)</f>
        <v>0</v>
      </c>
      <c r="H1045" s="9">
        <f t="shared" si="241"/>
        <v>0</v>
      </c>
    </row>
    <row r="1046" spans="1:8" ht="63" hidden="1">
      <c r="A1046" s="80" t="s">
        <v>45</v>
      </c>
      <c r="B1046" s="31" t="s">
        <v>739</v>
      </c>
      <c r="C1046" s="31">
        <v>100</v>
      </c>
      <c r="D1046" s="81" t="s">
        <v>25</v>
      </c>
      <c r="E1046" s="81" t="s">
        <v>11</v>
      </c>
      <c r="F1046" s="9" t="e">
        <f>SUM(Ведомственная!#REF!)</f>
        <v>#REF!</v>
      </c>
      <c r="G1046" s="71"/>
      <c r="H1046" s="71"/>
    </row>
    <row r="1047" spans="1:8">
      <c r="A1047" s="72" t="s">
        <v>674</v>
      </c>
      <c r="B1047" s="31"/>
      <c r="C1047" s="81"/>
      <c r="D1047" s="81"/>
      <c r="E1047" s="81"/>
      <c r="F1047" s="9"/>
      <c r="G1047" s="10">
        <v>55000</v>
      </c>
      <c r="H1047" s="10">
        <v>115000</v>
      </c>
    </row>
    <row r="1048" spans="1:8" s="27" customFormat="1" ht="14.25" customHeight="1">
      <c r="A1048" s="23" t="s">
        <v>182</v>
      </c>
      <c r="B1048" s="24"/>
      <c r="C1048" s="24"/>
      <c r="D1048" s="24"/>
      <c r="E1048" s="24"/>
      <c r="F1048" s="26">
        <f>SUM(F9+F13+F23+F112+F119+F131+F135+F139+F160+F166+F173+F177+F189+F194+F213+F262+F271+F293+F306+F315+F332+F357+F380+F403+F407+F521+F530+F543+F546+F551+F554+F564+F767+F869+F927+F931+F935+F950+F955+F963+F970+F995)+F979+F974+F387+F966+F1047+F987+F518+F170</f>
        <v>8109437.3999999994</v>
      </c>
      <c r="G1048" s="26">
        <f>SUM(G9+G13+G23+G112+G119+G131+G135+G139+G160+G166+G173+G177+G189+G194+G213+G262+G271+G293+G306+G315+G332+G357+G380+G403+G407+G521+G530+G543+G546+G551+G554+G564+G767+G869+G927+G931+G935+G950+G955+G963+G970+G995)+G979+G974+G387+G966+G1047+G987+G518+G170</f>
        <v>5795176.7000000011</v>
      </c>
      <c r="H1048" s="26">
        <f>SUM(H9+H13+H23+H112+H119+H131+H135+H139+H160+H166+H173+H177+H189+H194+H213+H262+H271+H293+H306+H315+H332+H357+H380+H403+H407+H521+H530+H543+H546+H551+H554+H564+H767+H869+H927+H931+H935+H950+H955+H963+H970+H995)+H979+H974+H387+H966+H1047+H987+H518+H170</f>
        <v>6063825.7000000002</v>
      </c>
    </row>
    <row r="1049" spans="1:8" ht="15" customHeight="1"/>
    <row r="1050" spans="1:8" hidden="1">
      <c r="F1050" s="61">
        <f>SUM(Ведомственная!G1420)</f>
        <v>8109437.4000000004</v>
      </c>
      <c r="G1050" s="61">
        <f>SUM(Ведомственная!H1420)</f>
        <v>5795176.6999999993</v>
      </c>
      <c r="H1050" s="61">
        <f>SUM(Ведомственная!I1420)</f>
        <v>6063825.7000000002</v>
      </c>
    </row>
    <row r="1051" spans="1:8" hidden="1">
      <c r="F1051" s="61"/>
      <c r="G1051" s="61"/>
      <c r="H1051" s="61"/>
    </row>
    <row r="1052" spans="1:8" hidden="1">
      <c r="F1052" s="107">
        <f>SUM(F1050-F1048)</f>
        <v>9.3132257461547852E-10</v>
      </c>
      <c r="G1052" s="107">
        <f t="shared" ref="G1052:H1052" si="242">SUM(G1050-G1048)</f>
        <v>-1.862645149230957E-9</v>
      </c>
      <c r="H1052" s="107">
        <f t="shared" si="242"/>
        <v>0</v>
      </c>
    </row>
    <row r="1053" spans="1:8" hidden="1"/>
    <row r="1054" spans="1:8" hidden="1"/>
    <row r="1055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39"/>
  <sheetViews>
    <sheetView zoomScale="90" zoomScaleNormal="90" workbookViewId="0">
      <selection activeCell="H7" sqref="H7:H8"/>
    </sheetView>
  </sheetViews>
  <sheetFormatPr defaultRowHeight="15.75" outlineLevelRow="1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0" width="13" style="8" customWidth="1"/>
    <col min="11" max="11" width="12.5703125" style="8" customWidth="1"/>
    <col min="12" max="16384" width="9.140625" style="8"/>
  </cols>
  <sheetData>
    <row r="1" spans="1:9">
      <c r="A1" s="12"/>
      <c r="F1" s="1"/>
      <c r="H1" s="1" t="s">
        <v>1030</v>
      </c>
    </row>
    <row r="2" spans="1:9">
      <c r="A2" s="16"/>
      <c r="F2" s="1"/>
      <c r="H2" s="1" t="s">
        <v>1031</v>
      </c>
    </row>
    <row r="3" spans="1:9">
      <c r="F3" s="1"/>
      <c r="H3" s="1" t="s">
        <v>1032</v>
      </c>
    </row>
    <row r="4" spans="1:9">
      <c r="F4" s="1"/>
      <c r="H4" s="1" t="s">
        <v>1029</v>
      </c>
    </row>
    <row r="5" spans="1:9" ht="36.75" customHeight="1">
      <c r="B5" s="19" t="s">
        <v>830</v>
      </c>
      <c r="C5" s="18"/>
      <c r="D5" s="18"/>
      <c r="E5" s="18"/>
      <c r="F5" s="18"/>
    </row>
    <row r="6" spans="1:9">
      <c r="B6" s="20"/>
      <c r="I6" s="18" t="s">
        <v>458</v>
      </c>
    </row>
    <row r="7" spans="1:9">
      <c r="A7" s="162" t="s">
        <v>2</v>
      </c>
      <c r="B7" s="163" t="s">
        <v>3</v>
      </c>
      <c r="C7" s="163"/>
      <c r="D7" s="163"/>
      <c r="E7" s="163"/>
      <c r="F7" s="163"/>
      <c r="G7" s="164" t="s">
        <v>780</v>
      </c>
      <c r="H7" s="164" t="s">
        <v>831</v>
      </c>
      <c r="I7" s="164" t="s">
        <v>832</v>
      </c>
    </row>
    <row r="8" spans="1:9" ht="63">
      <c r="A8" s="162"/>
      <c r="B8" s="4" t="s">
        <v>4</v>
      </c>
      <c r="C8" s="22" t="s">
        <v>5</v>
      </c>
      <c r="D8" s="22" t="s">
        <v>6</v>
      </c>
      <c r="E8" s="22" t="s">
        <v>7</v>
      </c>
      <c r="F8" s="22" t="s">
        <v>154</v>
      </c>
      <c r="G8" s="165"/>
      <c r="H8" s="165"/>
      <c r="I8" s="165"/>
    </row>
    <row r="9" spans="1:9" s="27" customFormat="1">
      <c r="A9" s="23" t="s">
        <v>79</v>
      </c>
      <c r="B9" s="24" t="s">
        <v>80</v>
      </c>
      <c r="C9" s="25"/>
      <c r="D9" s="25"/>
      <c r="E9" s="25"/>
      <c r="F9" s="25"/>
      <c r="G9" s="26">
        <f>SUM(G10)+G31</f>
        <v>25414.6</v>
      </c>
      <c r="H9" s="26">
        <f t="shared" ref="H9:I9" si="0">SUM(H10)+H31</f>
        <v>22965</v>
      </c>
      <c r="I9" s="26">
        <f t="shared" si="0"/>
        <v>22965</v>
      </c>
    </row>
    <row r="10" spans="1:9">
      <c r="A10" s="80" t="s">
        <v>81</v>
      </c>
      <c r="B10" s="4"/>
      <c r="C10" s="4" t="s">
        <v>28</v>
      </c>
      <c r="D10" s="4"/>
      <c r="E10" s="4"/>
      <c r="F10" s="4"/>
      <c r="G10" s="7">
        <f>SUM(G11+G19)</f>
        <v>25409.199999999997</v>
      </c>
      <c r="H10" s="7">
        <f>SUM(H11+H19)</f>
        <v>22965</v>
      </c>
      <c r="I10" s="7">
        <f>SUM(I11+I19)</f>
        <v>22965</v>
      </c>
    </row>
    <row r="11" spans="1:9" ht="47.25">
      <c r="A11" s="80" t="s">
        <v>82</v>
      </c>
      <c r="B11" s="4"/>
      <c r="C11" s="4" t="s">
        <v>28</v>
      </c>
      <c r="D11" s="4" t="s">
        <v>48</v>
      </c>
      <c r="E11" s="4"/>
      <c r="F11" s="4"/>
      <c r="G11" s="7">
        <f>SUM(G12)</f>
        <v>20410.099999999999</v>
      </c>
      <c r="H11" s="7">
        <f>SUM(H12)</f>
        <v>18857</v>
      </c>
      <c r="I11" s="7">
        <f>SUM(I12)</f>
        <v>18857</v>
      </c>
    </row>
    <row r="12" spans="1:9">
      <c r="A12" s="80" t="s">
        <v>183</v>
      </c>
      <c r="B12" s="4"/>
      <c r="C12" s="4" t="s">
        <v>28</v>
      </c>
      <c r="D12" s="4" t="s">
        <v>48</v>
      </c>
      <c r="E12" s="4" t="s">
        <v>184</v>
      </c>
      <c r="F12" s="4"/>
      <c r="G12" s="7">
        <f>SUM(G13)+G17</f>
        <v>20410.099999999999</v>
      </c>
      <c r="H12" s="7">
        <f>SUM(H13)+H17</f>
        <v>18857</v>
      </c>
      <c r="I12" s="7">
        <f>SUM(I13)+I17</f>
        <v>18857</v>
      </c>
    </row>
    <row r="13" spans="1:9">
      <c r="A13" s="80" t="s">
        <v>74</v>
      </c>
      <c r="B13" s="4"/>
      <c r="C13" s="4" t="s">
        <v>28</v>
      </c>
      <c r="D13" s="4" t="s">
        <v>48</v>
      </c>
      <c r="E13" s="4" t="s">
        <v>98</v>
      </c>
      <c r="F13" s="4"/>
      <c r="G13" s="7">
        <f>SUM(G14+G15)+G16</f>
        <v>18285.399999999998</v>
      </c>
      <c r="H13" s="7">
        <f>SUM(H14+H15)+H16</f>
        <v>16937.400000000001</v>
      </c>
      <c r="I13" s="7">
        <f>SUM(I14+I15)+I16</f>
        <v>16937.400000000001</v>
      </c>
    </row>
    <row r="14" spans="1:9" ht="47.25">
      <c r="A14" s="2" t="s">
        <v>45</v>
      </c>
      <c r="B14" s="4"/>
      <c r="C14" s="4" t="s">
        <v>28</v>
      </c>
      <c r="D14" s="4" t="s">
        <v>48</v>
      </c>
      <c r="E14" s="4" t="s">
        <v>98</v>
      </c>
      <c r="F14" s="4" t="s">
        <v>83</v>
      </c>
      <c r="G14" s="7">
        <v>18269.8</v>
      </c>
      <c r="H14" s="7">
        <v>16927.400000000001</v>
      </c>
      <c r="I14" s="7">
        <v>16927.400000000001</v>
      </c>
    </row>
    <row r="15" spans="1:9" ht="31.5">
      <c r="A15" s="80" t="s">
        <v>46</v>
      </c>
      <c r="B15" s="4"/>
      <c r="C15" s="4" t="s">
        <v>28</v>
      </c>
      <c r="D15" s="4" t="s">
        <v>48</v>
      </c>
      <c r="E15" s="4" t="s">
        <v>98</v>
      </c>
      <c r="F15" s="4" t="s">
        <v>85</v>
      </c>
      <c r="G15" s="9">
        <v>15.6</v>
      </c>
      <c r="H15" s="9">
        <v>10</v>
      </c>
      <c r="I15" s="9">
        <v>10</v>
      </c>
    </row>
    <row r="16" spans="1:9">
      <c r="A16" s="80" t="s">
        <v>36</v>
      </c>
      <c r="B16" s="4"/>
      <c r="C16" s="4" t="s">
        <v>28</v>
      </c>
      <c r="D16" s="4" t="s">
        <v>48</v>
      </c>
      <c r="E16" s="4" t="s">
        <v>98</v>
      </c>
      <c r="F16" s="4" t="s">
        <v>93</v>
      </c>
      <c r="G16" s="9"/>
      <c r="H16" s="9"/>
      <c r="I16" s="9"/>
    </row>
    <row r="17" spans="1:9">
      <c r="A17" s="80" t="s">
        <v>86</v>
      </c>
      <c r="B17" s="4"/>
      <c r="C17" s="4" t="s">
        <v>28</v>
      </c>
      <c r="D17" s="4" t="s">
        <v>48</v>
      </c>
      <c r="E17" s="4" t="s">
        <v>99</v>
      </c>
      <c r="F17" s="4"/>
      <c r="G17" s="7">
        <f>SUM(G18)</f>
        <v>2124.6999999999998</v>
      </c>
      <c r="H17" s="7">
        <f>SUM(H18)</f>
        <v>1919.6</v>
      </c>
      <c r="I17" s="7">
        <f>SUM(I18)</f>
        <v>1919.6</v>
      </c>
    </row>
    <row r="18" spans="1:9" ht="47.25">
      <c r="A18" s="2" t="s">
        <v>45</v>
      </c>
      <c r="B18" s="4"/>
      <c r="C18" s="4" t="s">
        <v>28</v>
      </c>
      <c r="D18" s="4" t="s">
        <v>48</v>
      </c>
      <c r="E18" s="4" t="s">
        <v>99</v>
      </c>
      <c r="F18" s="4" t="s">
        <v>83</v>
      </c>
      <c r="G18" s="7">
        <v>2124.6999999999998</v>
      </c>
      <c r="H18" s="7">
        <v>1919.6</v>
      </c>
      <c r="I18" s="7">
        <v>1919.6</v>
      </c>
    </row>
    <row r="19" spans="1:9">
      <c r="A19" s="80" t="s">
        <v>87</v>
      </c>
      <c r="B19" s="4"/>
      <c r="C19" s="4" t="s">
        <v>28</v>
      </c>
      <c r="D19" s="4" t="s">
        <v>88</v>
      </c>
      <c r="E19" s="4"/>
      <c r="F19" s="4"/>
      <c r="G19" s="7">
        <f>SUM(G20)</f>
        <v>4999.1000000000004</v>
      </c>
      <c r="H19" s="7">
        <f>SUM(H20)</f>
        <v>4108</v>
      </c>
      <c r="I19" s="7">
        <f>SUM(I20)</f>
        <v>4108</v>
      </c>
    </row>
    <row r="20" spans="1:9">
      <c r="A20" s="80" t="s">
        <v>183</v>
      </c>
      <c r="B20" s="4"/>
      <c r="C20" s="4" t="s">
        <v>28</v>
      </c>
      <c r="D20" s="4" t="s">
        <v>88</v>
      </c>
      <c r="E20" s="4" t="s">
        <v>184</v>
      </c>
      <c r="F20" s="4"/>
      <c r="G20" s="7">
        <f>SUM(G21+G24+G26)</f>
        <v>4999.1000000000004</v>
      </c>
      <c r="H20" s="7">
        <f>SUM(H21+H24+H26)</f>
        <v>4108</v>
      </c>
      <c r="I20" s="7">
        <f>SUM(I21+I24+I26)</f>
        <v>4108</v>
      </c>
    </row>
    <row r="21" spans="1:9">
      <c r="A21" s="80" t="s">
        <v>89</v>
      </c>
      <c r="B21" s="4"/>
      <c r="C21" s="4" t="s">
        <v>28</v>
      </c>
      <c r="D21" s="4" t="s">
        <v>88</v>
      </c>
      <c r="E21" s="4" t="s">
        <v>100</v>
      </c>
      <c r="F21" s="4"/>
      <c r="G21" s="9">
        <f>SUM(G22:G23)</f>
        <v>292</v>
      </c>
      <c r="H21" s="9">
        <f>SUM(H22:H23)</f>
        <v>574.5</v>
      </c>
      <c r="I21" s="9">
        <f>SUM(I22:I23)</f>
        <v>574.5</v>
      </c>
    </row>
    <row r="22" spans="1:9" ht="31.5">
      <c r="A22" s="80" t="s">
        <v>46</v>
      </c>
      <c r="B22" s="4"/>
      <c r="C22" s="4" t="s">
        <v>28</v>
      </c>
      <c r="D22" s="4" t="s">
        <v>88</v>
      </c>
      <c r="E22" s="4" t="s">
        <v>100</v>
      </c>
      <c r="F22" s="4" t="s">
        <v>85</v>
      </c>
      <c r="G22" s="9">
        <v>283</v>
      </c>
      <c r="H22" s="9">
        <f>649.1-83.6</f>
        <v>565.5</v>
      </c>
      <c r="I22" s="9">
        <v>565.5</v>
      </c>
    </row>
    <row r="23" spans="1:9">
      <c r="A23" s="80" t="s">
        <v>20</v>
      </c>
      <c r="B23" s="4"/>
      <c r="C23" s="4" t="s">
        <v>28</v>
      </c>
      <c r="D23" s="4" t="s">
        <v>88</v>
      </c>
      <c r="E23" s="4" t="s">
        <v>100</v>
      </c>
      <c r="F23" s="4" t="s">
        <v>90</v>
      </c>
      <c r="G23" s="9">
        <v>9</v>
      </c>
      <c r="H23" s="9">
        <v>9</v>
      </c>
      <c r="I23" s="9">
        <v>9</v>
      </c>
    </row>
    <row r="24" spans="1:9" ht="31.5">
      <c r="A24" s="80" t="s">
        <v>91</v>
      </c>
      <c r="B24" s="4"/>
      <c r="C24" s="4" t="s">
        <v>28</v>
      </c>
      <c r="D24" s="4" t="s">
        <v>88</v>
      </c>
      <c r="E24" s="4" t="s">
        <v>101</v>
      </c>
      <c r="F24" s="4"/>
      <c r="G24" s="9">
        <f>SUM(G25)</f>
        <v>326.10000000000002</v>
      </c>
      <c r="H24" s="9">
        <f>SUM(H25)</f>
        <v>533.5</v>
      </c>
      <c r="I24" s="9">
        <f>SUM(I25)</f>
        <v>533.5</v>
      </c>
    </row>
    <row r="25" spans="1:9" ht="31.5">
      <c r="A25" s="80" t="s">
        <v>46</v>
      </c>
      <c r="B25" s="4"/>
      <c r="C25" s="4" t="s">
        <v>28</v>
      </c>
      <c r="D25" s="4" t="s">
        <v>88</v>
      </c>
      <c r="E25" s="4" t="s">
        <v>101</v>
      </c>
      <c r="F25" s="4" t="s">
        <v>85</v>
      </c>
      <c r="G25" s="9">
        <v>326.10000000000002</v>
      </c>
      <c r="H25" s="9">
        <v>533.5</v>
      </c>
      <c r="I25" s="9">
        <v>533.5</v>
      </c>
    </row>
    <row r="26" spans="1:9" ht="31.5">
      <c r="A26" s="80" t="s">
        <v>92</v>
      </c>
      <c r="B26" s="4"/>
      <c r="C26" s="4" t="s">
        <v>28</v>
      </c>
      <c r="D26" s="4" t="s">
        <v>88</v>
      </c>
      <c r="E26" s="4" t="s">
        <v>102</v>
      </c>
      <c r="F26" s="4"/>
      <c r="G26" s="7">
        <f>SUM(G27:G29)</f>
        <v>4381</v>
      </c>
      <c r="H26" s="7">
        <f>SUM(H27:H29)</f>
        <v>3000</v>
      </c>
      <c r="I26" s="7">
        <f>SUM(I27:I29)</f>
        <v>3000</v>
      </c>
    </row>
    <row r="27" spans="1:9" ht="28.5" customHeight="1">
      <c r="A27" s="80" t="s">
        <v>46</v>
      </c>
      <c r="B27" s="4"/>
      <c r="C27" s="4" t="s">
        <v>28</v>
      </c>
      <c r="D27" s="4" t="s">
        <v>88</v>
      </c>
      <c r="E27" s="4" t="s">
        <v>102</v>
      </c>
      <c r="F27" s="4" t="s">
        <v>85</v>
      </c>
      <c r="G27" s="7">
        <v>3346.1</v>
      </c>
      <c r="H27" s="7">
        <v>2500</v>
      </c>
      <c r="I27" s="7">
        <v>2500</v>
      </c>
    </row>
    <row r="28" spans="1:9" ht="21" customHeight="1">
      <c r="A28" s="80" t="s">
        <v>36</v>
      </c>
      <c r="B28" s="4"/>
      <c r="C28" s="4" t="s">
        <v>28</v>
      </c>
      <c r="D28" s="4" t="s">
        <v>88</v>
      </c>
      <c r="E28" s="4" t="s">
        <v>102</v>
      </c>
      <c r="F28" s="4" t="s">
        <v>93</v>
      </c>
      <c r="G28" s="7">
        <v>1034.9000000000001</v>
      </c>
      <c r="H28" s="7">
        <v>500</v>
      </c>
      <c r="I28" s="7">
        <v>500</v>
      </c>
    </row>
    <row r="29" spans="1:9" ht="22.5" hidden="1" customHeight="1">
      <c r="A29" s="80" t="s">
        <v>20</v>
      </c>
      <c r="B29" s="4"/>
      <c r="C29" s="4" t="s">
        <v>28</v>
      </c>
      <c r="D29" s="4" t="s">
        <v>88</v>
      </c>
      <c r="E29" s="4" t="s">
        <v>102</v>
      </c>
      <c r="F29" s="4" t="s">
        <v>90</v>
      </c>
      <c r="G29" s="7"/>
      <c r="H29" s="7"/>
      <c r="I29" s="7"/>
    </row>
    <row r="30" spans="1:9" ht="22.5" customHeight="1">
      <c r="A30" s="80" t="s">
        <v>106</v>
      </c>
      <c r="B30" s="4"/>
      <c r="C30" s="4" t="s">
        <v>107</v>
      </c>
      <c r="D30" s="4"/>
      <c r="E30" s="4"/>
      <c r="F30" s="4"/>
      <c r="G30" s="7">
        <f t="shared" ref="G30:I33" si="1">SUM(G31)</f>
        <v>5.4</v>
      </c>
      <c r="H30" s="7">
        <f t="shared" si="1"/>
        <v>0</v>
      </c>
      <c r="I30" s="7">
        <f t="shared" si="1"/>
        <v>0</v>
      </c>
    </row>
    <row r="31" spans="1:9" ht="22.5" customHeight="1">
      <c r="A31" s="2" t="s">
        <v>746</v>
      </c>
      <c r="B31" s="22"/>
      <c r="C31" s="106" t="s">
        <v>107</v>
      </c>
      <c r="D31" s="106" t="s">
        <v>161</v>
      </c>
      <c r="E31" s="4"/>
      <c r="F31" s="4"/>
      <c r="G31" s="7">
        <f t="shared" si="1"/>
        <v>5.4</v>
      </c>
      <c r="H31" s="7">
        <f t="shared" si="1"/>
        <v>0</v>
      </c>
      <c r="I31" s="7">
        <f t="shared" si="1"/>
        <v>0</v>
      </c>
    </row>
    <row r="32" spans="1:9" ht="22.5" customHeight="1">
      <c r="A32" s="80" t="s">
        <v>183</v>
      </c>
      <c r="B32" s="4"/>
      <c r="C32" s="106" t="s">
        <v>107</v>
      </c>
      <c r="D32" s="106" t="s">
        <v>161</v>
      </c>
      <c r="E32" s="4" t="s">
        <v>184</v>
      </c>
      <c r="F32" s="4"/>
      <c r="G32" s="7">
        <f t="shared" si="1"/>
        <v>5.4</v>
      </c>
      <c r="H32" s="7">
        <f t="shared" si="1"/>
        <v>0</v>
      </c>
      <c r="I32" s="7">
        <f t="shared" si="1"/>
        <v>0</v>
      </c>
    </row>
    <row r="33" spans="1:9" ht="31.5" customHeight="1">
      <c r="A33" s="80" t="s">
        <v>92</v>
      </c>
      <c r="B33" s="4"/>
      <c r="C33" s="106" t="s">
        <v>107</v>
      </c>
      <c r="D33" s="106" t="s">
        <v>161</v>
      </c>
      <c r="E33" s="4" t="s">
        <v>102</v>
      </c>
      <c r="F33" s="4"/>
      <c r="G33" s="7">
        <f t="shared" si="1"/>
        <v>5.4</v>
      </c>
      <c r="H33" s="7">
        <f t="shared" si="1"/>
        <v>0</v>
      </c>
      <c r="I33" s="7">
        <f t="shared" si="1"/>
        <v>0</v>
      </c>
    </row>
    <row r="34" spans="1:9" ht="29.25" customHeight="1">
      <c r="A34" s="80" t="s">
        <v>46</v>
      </c>
      <c r="B34" s="4"/>
      <c r="C34" s="106" t="s">
        <v>107</v>
      </c>
      <c r="D34" s="106" t="s">
        <v>161</v>
      </c>
      <c r="E34" s="4" t="s">
        <v>102</v>
      </c>
      <c r="F34" s="4" t="s">
        <v>85</v>
      </c>
      <c r="G34" s="7">
        <v>5.4</v>
      </c>
      <c r="H34" s="7"/>
      <c r="I34" s="7"/>
    </row>
    <row r="35" spans="1:9" s="27" customFormat="1">
      <c r="A35" s="23" t="s">
        <v>94</v>
      </c>
      <c r="B35" s="24" t="s">
        <v>95</v>
      </c>
      <c r="C35" s="24"/>
      <c r="D35" s="24"/>
      <c r="E35" s="24"/>
      <c r="F35" s="24"/>
      <c r="G35" s="26">
        <f>SUM(G36)</f>
        <v>10073.1</v>
      </c>
      <c r="H35" s="26">
        <f>SUM(H36)</f>
        <v>8800.0000000000018</v>
      </c>
      <c r="I35" s="26">
        <f>SUM(I36)</f>
        <v>8800.0000000000018</v>
      </c>
    </row>
    <row r="36" spans="1:9">
      <c r="A36" s="80" t="s">
        <v>81</v>
      </c>
      <c r="B36" s="4"/>
      <c r="C36" s="4" t="s">
        <v>28</v>
      </c>
      <c r="D36" s="4"/>
      <c r="E36" s="4"/>
      <c r="F36" s="4"/>
      <c r="G36" s="7">
        <f>SUM(G37)+G44</f>
        <v>10073.1</v>
      </c>
      <c r="H36" s="7">
        <f>SUM(H37)+H44</f>
        <v>8800.0000000000018</v>
      </c>
      <c r="I36" s="7">
        <f>SUM(I37)+I44</f>
        <v>8800.0000000000018</v>
      </c>
    </row>
    <row r="37" spans="1:9" ht="31.5">
      <c r="A37" s="80" t="s">
        <v>96</v>
      </c>
      <c r="B37" s="4"/>
      <c r="C37" s="4" t="s">
        <v>28</v>
      </c>
      <c r="D37" s="4" t="s">
        <v>72</v>
      </c>
      <c r="E37" s="4"/>
      <c r="F37" s="4"/>
      <c r="G37" s="7">
        <f>SUM(G38)</f>
        <v>8917.3000000000011</v>
      </c>
      <c r="H37" s="7">
        <f>SUM(H38)</f>
        <v>8060.8000000000011</v>
      </c>
      <c r="I37" s="7">
        <f>SUM(I38)</f>
        <v>8060.8000000000011</v>
      </c>
    </row>
    <row r="38" spans="1:9">
      <c r="A38" s="80" t="s">
        <v>183</v>
      </c>
      <c r="B38" s="4"/>
      <c r="C38" s="4" t="s">
        <v>28</v>
      </c>
      <c r="D38" s="4" t="s">
        <v>72</v>
      </c>
      <c r="E38" s="4" t="s">
        <v>184</v>
      </c>
      <c r="F38" s="4"/>
      <c r="G38" s="7">
        <f>SUM(G39+G42)</f>
        <v>8917.3000000000011</v>
      </c>
      <c r="H38" s="7">
        <f>SUM(H39+H42)</f>
        <v>8060.8000000000011</v>
      </c>
      <c r="I38" s="7">
        <f>SUM(I39+I42)</f>
        <v>8060.8000000000011</v>
      </c>
    </row>
    <row r="39" spans="1:9" ht="31.5">
      <c r="A39" s="80" t="s">
        <v>185</v>
      </c>
      <c r="B39" s="4"/>
      <c r="C39" s="4" t="s">
        <v>28</v>
      </c>
      <c r="D39" s="4" t="s">
        <v>72</v>
      </c>
      <c r="E39" s="4" t="s">
        <v>103</v>
      </c>
      <c r="F39" s="4"/>
      <c r="G39" s="7">
        <f>SUM(G40:G41)</f>
        <v>7567.4000000000005</v>
      </c>
      <c r="H39" s="7">
        <f>SUM(H40:H41)</f>
        <v>5671.9000000000005</v>
      </c>
      <c r="I39" s="7">
        <f>SUM(I40:I41)</f>
        <v>5671.9000000000005</v>
      </c>
    </row>
    <row r="40" spans="1:9" ht="47.25">
      <c r="A40" s="2" t="s">
        <v>45</v>
      </c>
      <c r="B40" s="4"/>
      <c r="C40" s="4" t="s">
        <v>28</v>
      </c>
      <c r="D40" s="4" t="s">
        <v>72</v>
      </c>
      <c r="E40" s="4" t="s">
        <v>103</v>
      </c>
      <c r="F40" s="4" t="s">
        <v>83</v>
      </c>
      <c r="G40" s="7">
        <v>7564.3</v>
      </c>
      <c r="H40" s="7">
        <v>5666.6</v>
      </c>
      <c r="I40" s="7">
        <v>5666.6</v>
      </c>
    </row>
    <row r="41" spans="1:9" ht="31.5">
      <c r="A41" s="80" t="s">
        <v>46</v>
      </c>
      <c r="B41" s="4"/>
      <c r="C41" s="4" t="s">
        <v>28</v>
      </c>
      <c r="D41" s="4" t="s">
        <v>72</v>
      </c>
      <c r="E41" s="4" t="s">
        <v>103</v>
      </c>
      <c r="F41" s="4" t="s">
        <v>85</v>
      </c>
      <c r="G41" s="9">
        <v>3.1</v>
      </c>
      <c r="H41" s="9">
        <v>5.3</v>
      </c>
      <c r="I41" s="9">
        <v>5.3</v>
      </c>
    </row>
    <row r="42" spans="1:9" ht="31.5">
      <c r="A42" s="80" t="s">
        <v>97</v>
      </c>
      <c r="B42" s="4"/>
      <c r="C42" s="4" t="s">
        <v>28</v>
      </c>
      <c r="D42" s="4" t="s">
        <v>72</v>
      </c>
      <c r="E42" s="4" t="s">
        <v>104</v>
      </c>
      <c r="F42" s="4"/>
      <c r="G42" s="7">
        <f>SUM(G43)</f>
        <v>1349.9</v>
      </c>
      <c r="H42" s="7">
        <f>SUM(H43)</f>
        <v>2388.9</v>
      </c>
      <c r="I42" s="7">
        <f>SUM(I43)</f>
        <v>2388.9</v>
      </c>
    </row>
    <row r="43" spans="1:9" ht="47.25">
      <c r="A43" s="2" t="s">
        <v>45</v>
      </c>
      <c r="B43" s="4"/>
      <c r="C43" s="4" t="s">
        <v>28</v>
      </c>
      <c r="D43" s="4" t="s">
        <v>72</v>
      </c>
      <c r="E43" s="4" t="s">
        <v>104</v>
      </c>
      <c r="F43" s="4" t="s">
        <v>83</v>
      </c>
      <c r="G43" s="7">
        <v>1349.9</v>
      </c>
      <c r="H43" s="7">
        <v>2388.9</v>
      </c>
      <c r="I43" s="7">
        <v>2388.9</v>
      </c>
    </row>
    <row r="44" spans="1:9">
      <c r="A44" s="80" t="s">
        <v>87</v>
      </c>
      <c r="B44" s="4"/>
      <c r="C44" s="4" t="s">
        <v>28</v>
      </c>
      <c r="D44" s="4" t="s">
        <v>88</v>
      </c>
      <c r="E44" s="4"/>
      <c r="F44" s="4"/>
      <c r="G44" s="7">
        <f>SUM(G45)</f>
        <v>1155.8</v>
      </c>
      <c r="H44" s="7">
        <f>SUM(H45)</f>
        <v>739.2</v>
      </c>
      <c r="I44" s="7">
        <f>SUM(I45)</f>
        <v>739.2</v>
      </c>
    </row>
    <row r="45" spans="1:9">
      <c r="A45" s="80" t="s">
        <v>183</v>
      </c>
      <c r="B45" s="4"/>
      <c r="C45" s="4" t="s">
        <v>28</v>
      </c>
      <c r="D45" s="4" t="s">
        <v>88</v>
      </c>
      <c r="E45" s="4" t="s">
        <v>184</v>
      </c>
      <c r="F45" s="4"/>
      <c r="G45" s="7">
        <f>SUM(G46+G49+G51)</f>
        <v>1155.8</v>
      </c>
      <c r="H45" s="7">
        <f>SUM(H46+H49+H51)</f>
        <v>739.2</v>
      </c>
      <c r="I45" s="7">
        <f>SUM(I46+I49+I51)</f>
        <v>739.2</v>
      </c>
    </row>
    <row r="46" spans="1:9">
      <c r="A46" s="80" t="s">
        <v>89</v>
      </c>
      <c r="B46" s="4"/>
      <c r="C46" s="4" t="s">
        <v>28</v>
      </c>
      <c r="D46" s="4" t="s">
        <v>88</v>
      </c>
      <c r="E46" s="4" t="s">
        <v>100</v>
      </c>
      <c r="F46" s="4"/>
      <c r="G46" s="9">
        <f>SUM(G47:G48)</f>
        <v>163</v>
      </c>
      <c r="H46" s="9">
        <f>SUM(H47:H48)</f>
        <v>193.89999999999998</v>
      </c>
      <c r="I46" s="9">
        <f>SUM(I47:I48)</f>
        <v>193.89999999999998</v>
      </c>
    </row>
    <row r="47" spans="1:9" ht="31.5">
      <c r="A47" s="80" t="s">
        <v>46</v>
      </c>
      <c r="B47" s="4"/>
      <c r="C47" s="4" t="s">
        <v>28</v>
      </c>
      <c r="D47" s="4" t="s">
        <v>88</v>
      </c>
      <c r="E47" s="4" t="s">
        <v>100</v>
      </c>
      <c r="F47" s="4" t="s">
        <v>85</v>
      </c>
      <c r="G47" s="9">
        <v>161.6</v>
      </c>
      <c r="H47" s="9">
        <f>194.6-2.4</f>
        <v>192.2</v>
      </c>
      <c r="I47" s="9">
        <v>192.2</v>
      </c>
    </row>
    <row r="48" spans="1:9">
      <c r="A48" s="80" t="s">
        <v>20</v>
      </c>
      <c r="B48" s="4"/>
      <c r="C48" s="4" t="s">
        <v>28</v>
      </c>
      <c r="D48" s="4" t="s">
        <v>88</v>
      </c>
      <c r="E48" s="4" t="s">
        <v>100</v>
      </c>
      <c r="F48" s="4" t="s">
        <v>90</v>
      </c>
      <c r="G48" s="9">
        <v>1.4</v>
      </c>
      <c r="H48" s="9">
        <v>1.7</v>
      </c>
      <c r="I48" s="9">
        <v>1.7</v>
      </c>
    </row>
    <row r="49" spans="1:9" ht="31.5">
      <c r="A49" s="80" t="s">
        <v>91</v>
      </c>
      <c r="B49" s="4"/>
      <c r="C49" s="4" t="s">
        <v>28</v>
      </c>
      <c r="D49" s="4" t="s">
        <v>88</v>
      </c>
      <c r="E49" s="4" t="s">
        <v>101</v>
      </c>
      <c r="F49" s="4"/>
      <c r="G49" s="9">
        <f>SUM(G50)</f>
        <v>273.2</v>
      </c>
      <c r="H49" s="9">
        <f>SUM(H50)</f>
        <v>211.3</v>
      </c>
      <c r="I49" s="9">
        <f>SUM(I50)</f>
        <v>211.3</v>
      </c>
    </row>
    <row r="50" spans="1:9" ht="31.5">
      <c r="A50" s="80" t="s">
        <v>46</v>
      </c>
      <c r="B50" s="4"/>
      <c r="C50" s="4" t="s">
        <v>28</v>
      </c>
      <c r="D50" s="4" t="s">
        <v>88</v>
      </c>
      <c r="E50" s="4" t="s">
        <v>101</v>
      </c>
      <c r="F50" s="4" t="s">
        <v>85</v>
      </c>
      <c r="G50" s="7">
        <v>273.2</v>
      </c>
      <c r="H50" s="7">
        <f>133+78.3</f>
        <v>211.3</v>
      </c>
      <c r="I50" s="7">
        <f>133+78.3</f>
        <v>211.3</v>
      </c>
    </row>
    <row r="51" spans="1:9" ht="31.5">
      <c r="A51" s="80" t="s">
        <v>92</v>
      </c>
      <c r="B51" s="4"/>
      <c r="C51" s="4" t="s">
        <v>28</v>
      </c>
      <c r="D51" s="4" t="s">
        <v>88</v>
      </c>
      <c r="E51" s="4" t="s">
        <v>102</v>
      </c>
      <c r="F51" s="4"/>
      <c r="G51" s="7">
        <f>SUM(G52:G53)</f>
        <v>719.59999999999991</v>
      </c>
      <c r="H51" s="7">
        <f>SUM(H52:H53)</f>
        <v>334</v>
      </c>
      <c r="I51" s="7">
        <f>SUM(I52:I53)</f>
        <v>334</v>
      </c>
    </row>
    <row r="52" spans="1:9" ht="31.5">
      <c r="A52" s="80" t="s">
        <v>46</v>
      </c>
      <c r="B52" s="4"/>
      <c r="C52" s="4" t="s">
        <v>28</v>
      </c>
      <c r="D52" s="4" t="s">
        <v>88</v>
      </c>
      <c r="E52" s="4" t="s">
        <v>102</v>
      </c>
      <c r="F52" s="4" t="s">
        <v>85</v>
      </c>
      <c r="G52" s="7">
        <v>695.8</v>
      </c>
      <c r="H52" s="7">
        <v>300</v>
      </c>
      <c r="I52" s="7">
        <v>300</v>
      </c>
    </row>
    <row r="53" spans="1:9">
      <c r="A53" s="80" t="s">
        <v>20</v>
      </c>
      <c r="B53" s="4"/>
      <c r="C53" s="4" t="s">
        <v>28</v>
      </c>
      <c r="D53" s="4" t="s">
        <v>88</v>
      </c>
      <c r="E53" s="4" t="s">
        <v>102</v>
      </c>
      <c r="F53" s="4" t="s">
        <v>90</v>
      </c>
      <c r="G53" s="7">
        <v>23.8</v>
      </c>
      <c r="H53" s="7">
        <f>5+4+25</f>
        <v>34</v>
      </c>
      <c r="I53" s="7">
        <f>5+4+25</f>
        <v>34</v>
      </c>
    </row>
    <row r="54" spans="1:9" s="27" customFormat="1">
      <c r="A54" s="23" t="s">
        <v>196</v>
      </c>
      <c r="B54" s="25">
        <v>283</v>
      </c>
      <c r="C54" s="29"/>
      <c r="D54" s="29"/>
      <c r="E54" s="29"/>
      <c r="F54" s="29"/>
      <c r="G54" s="30">
        <f>SUM(G55+G142+G184+G457+G525)+G300+G542+G514+G477</f>
        <v>3246019.9</v>
      </c>
      <c r="H54" s="30">
        <f>SUM(H55+H142+H184+H457+H525)+H300+H542+H514+H477</f>
        <v>1113686.1999999997</v>
      </c>
      <c r="I54" s="30">
        <f>SUM(I55+I142+I184+I457+I525)+I300+I542+I514+I477</f>
        <v>1330634.3</v>
      </c>
    </row>
    <row r="55" spans="1:9">
      <c r="A55" s="80" t="s">
        <v>81</v>
      </c>
      <c r="B55" s="22"/>
      <c r="C55" s="106" t="s">
        <v>28</v>
      </c>
      <c r="D55" s="106"/>
      <c r="E55" s="106"/>
      <c r="F55" s="31"/>
      <c r="G55" s="9">
        <f>SUM(G56+G62)+G85+G93+G89</f>
        <v>225780.7</v>
      </c>
      <c r="H55" s="9">
        <f>SUM(H56+H62)+H85+H93+H89</f>
        <v>151998.69999999998</v>
      </c>
      <c r="I55" s="9">
        <f>SUM(I56+I62)+I85+I93+I89</f>
        <v>140602.5</v>
      </c>
    </row>
    <row r="56" spans="1:9" ht="31.5">
      <c r="A56" s="80" t="s">
        <v>157</v>
      </c>
      <c r="B56" s="22"/>
      <c r="C56" s="106" t="s">
        <v>28</v>
      </c>
      <c r="D56" s="106" t="s">
        <v>38</v>
      </c>
      <c r="E56" s="106"/>
      <c r="F56" s="31"/>
      <c r="G56" s="9">
        <f t="shared" ref="G56:I58" si="2">SUM(G57)</f>
        <v>4442.3999999999996</v>
      </c>
      <c r="H56" s="9">
        <f t="shared" si="2"/>
        <v>3480.7</v>
      </c>
      <c r="I56" s="9">
        <f t="shared" si="2"/>
        <v>3480.7</v>
      </c>
    </row>
    <row r="57" spans="1:9" ht="31.5">
      <c r="A57" s="80" t="s">
        <v>911</v>
      </c>
      <c r="B57" s="22"/>
      <c r="C57" s="106" t="s">
        <v>28</v>
      </c>
      <c r="D57" s="106" t="s">
        <v>38</v>
      </c>
      <c r="E57" s="31" t="s">
        <v>197</v>
      </c>
      <c r="F57" s="31"/>
      <c r="G57" s="9">
        <f>SUM(G58)+G60</f>
        <v>4442.3999999999996</v>
      </c>
      <c r="H57" s="9">
        <f t="shared" si="2"/>
        <v>3480.7</v>
      </c>
      <c r="I57" s="9">
        <f t="shared" si="2"/>
        <v>3480.7</v>
      </c>
    </row>
    <row r="58" spans="1:9">
      <c r="A58" s="80" t="s">
        <v>198</v>
      </c>
      <c r="B58" s="22"/>
      <c r="C58" s="106" t="s">
        <v>28</v>
      </c>
      <c r="D58" s="106" t="s">
        <v>38</v>
      </c>
      <c r="E58" s="106" t="s">
        <v>199</v>
      </c>
      <c r="F58" s="106"/>
      <c r="G58" s="9">
        <f t="shared" si="2"/>
        <v>3645.4</v>
      </c>
      <c r="H58" s="9">
        <f t="shared" si="2"/>
        <v>3480.7</v>
      </c>
      <c r="I58" s="9">
        <f t="shared" si="2"/>
        <v>3480.7</v>
      </c>
    </row>
    <row r="59" spans="1:9" ht="47.25">
      <c r="A59" s="2" t="s">
        <v>45</v>
      </c>
      <c r="B59" s="22"/>
      <c r="C59" s="106" t="s">
        <v>28</v>
      </c>
      <c r="D59" s="106" t="s">
        <v>38</v>
      </c>
      <c r="E59" s="106" t="s">
        <v>199</v>
      </c>
      <c r="F59" s="106" t="s">
        <v>83</v>
      </c>
      <c r="G59" s="9">
        <v>3645.4</v>
      </c>
      <c r="H59" s="9">
        <v>3480.7</v>
      </c>
      <c r="I59" s="9">
        <v>3480.7</v>
      </c>
    </row>
    <row r="60" spans="1:9">
      <c r="A60" s="2" t="s">
        <v>1019</v>
      </c>
      <c r="B60" s="22"/>
      <c r="C60" s="153" t="s">
        <v>28</v>
      </c>
      <c r="D60" s="153" t="s">
        <v>38</v>
      </c>
      <c r="E60" s="153" t="s">
        <v>1018</v>
      </c>
      <c r="F60" s="153"/>
      <c r="G60" s="9">
        <f>SUM(G61)</f>
        <v>797</v>
      </c>
      <c r="H60" s="9">
        <f t="shared" ref="H60:I60" si="3">SUM(H61)</f>
        <v>0</v>
      </c>
      <c r="I60" s="9">
        <f t="shared" si="3"/>
        <v>0</v>
      </c>
    </row>
    <row r="61" spans="1:9" ht="47.25">
      <c r="A61" s="2" t="s">
        <v>45</v>
      </c>
      <c r="B61" s="22"/>
      <c r="C61" s="153" t="s">
        <v>28</v>
      </c>
      <c r="D61" s="153" t="s">
        <v>38</v>
      </c>
      <c r="E61" s="153" t="s">
        <v>1018</v>
      </c>
      <c r="F61" s="153" t="s">
        <v>83</v>
      </c>
      <c r="G61" s="9">
        <v>797</v>
      </c>
      <c r="H61" s="9">
        <v>0</v>
      </c>
      <c r="I61" s="9">
        <v>0</v>
      </c>
    </row>
    <row r="62" spans="1:9" ht="31.5">
      <c r="A62" s="80" t="s">
        <v>239</v>
      </c>
      <c r="B62" s="22"/>
      <c r="C62" s="106" t="s">
        <v>28</v>
      </c>
      <c r="D62" s="106" t="s">
        <v>11</v>
      </c>
      <c r="E62" s="31"/>
      <c r="F62" s="31"/>
      <c r="G62" s="9">
        <f>SUM(G67)+G63+G79+G75</f>
        <v>167257.50000000003</v>
      </c>
      <c r="H62" s="9">
        <f>SUM(H67)+H63+H79+H75</f>
        <v>129386.8</v>
      </c>
      <c r="I62" s="9">
        <f>SUM(I67)+I63+I79+I75</f>
        <v>120210.90000000001</v>
      </c>
    </row>
    <row r="63" spans="1:9" ht="31.5">
      <c r="A63" s="80" t="s">
        <v>535</v>
      </c>
      <c r="B63" s="31"/>
      <c r="C63" s="106" t="s">
        <v>28</v>
      </c>
      <c r="D63" s="106" t="s">
        <v>11</v>
      </c>
      <c r="E63" s="106" t="s">
        <v>205</v>
      </c>
      <c r="F63" s="31"/>
      <c r="G63" s="9">
        <f>SUM(G64)</f>
        <v>458</v>
      </c>
      <c r="H63" s="9">
        <f>SUM(H64)</f>
        <v>418.5</v>
      </c>
      <c r="I63" s="9">
        <f>SUM(I64)</f>
        <v>418.5</v>
      </c>
    </row>
    <row r="64" spans="1:9">
      <c r="A64" s="80" t="s">
        <v>474</v>
      </c>
      <c r="B64" s="31"/>
      <c r="C64" s="106" t="s">
        <v>28</v>
      </c>
      <c r="D64" s="106" t="s">
        <v>11</v>
      </c>
      <c r="E64" s="31" t="s">
        <v>763</v>
      </c>
      <c r="F64" s="31"/>
      <c r="G64" s="9">
        <f>SUM(G65:G66)</f>
        <v>458</v>
      </c>
      <c r="H64" s="9">
        <f>SUM(H65:H66)</f>
        <v>418.5</v>
      </c>
      <c r="I64" s="9">
        <f>SUM(I65:I66)</f>
        <v>418.5</v>
      </c>
    </row>
    <row r="65" spans="1:11" ht="47.25">
      <c r="A65" s="2" t="s">
        <v>45</v>
      </c>
      <c r="B65" s="31"/>
      <c r="C65" s="106" t="s">
        <v>28</v>
      </c>
      <c r="D65" s="106" t="s">
        <v>11</v>
      </c>
      <c r="E65" s="31" t="s">
        <v>763</v>
      </c>
      <c r="F65" s="31">
        <v>100</v>
      </c>
      <c r="G65" s="9">
        <v>448.5</v>
      </c>
      <c r="H65" s="9">
        <f>391.7+17.3</f>
        <v>409</v>
      </c>
      <c r="I65" s="9">
        <f>391.7+17.3</f>
        <v>409</v>
      </c>
    </row>
    <row r="66" spans="1:11" ht="31.5">
      <c r="A66" s="80" t="s">
        <v>46</v>
      </c>
      <c r="B66" s="31"/>
      <c r="C66" s="106" t="s">
        <v>28</v>
      </c>
      <c r="D66" s="106" t="s">
        <v>11</v>
      </c>
      <c r="E66" s="31" t="s">
        <v>763</v>
      </c>
      <c r="F66" s="106" t="s">
        <v>85</v>
      </c>
      <c r="G66" s="9">
        <v>9.5</v>
      </c>
      <c r="H66" s="9">
        <v>9.5</v>
      </c>
      <c r="I66" s="9">
        <v>9.5</v>
      </c>
    </row>
    <row r="67" spans="1:11" ht="31.5">
      <c r="A67" s="80" t="s">
        <v>839</v>
      </c>
      <c r="B67" s="22"/>
      <c r="C67" s="106" t="s">
        <v>28</v>
      </c>
      <c r="D67" s="106" t="s">
        <v>11</v>
      </c>
      <c r="E67" s="31" t="s">
        <v>197</v>
      </c>
      <c r="F67" s="31"/>
      <c r="G67" s="9">
        <f>SUM(G68)+G72</f>
        <v>162713.30000000002</v>
      </c>
      <c r="H67" s="9">
        <f t="shared" ref="H67:I67" si="4">SUM(H68)+H72</f>
        <v>124885.7</v>
      </c>
      <c r="I67" s="9">
        <f t="shared" si="4"/>
        <v>115709.8</v>
      </c>
    </row>
    <row r="68" spans="1:11">
      <c r="A68" s="80" t="s">
        <v>74</v>
      </c>
      <c r="B68" s="22"/>
      <c r="C68" s="106" t="s">
        <v>28</v>
      </c>
      <c r="D68" s="106" t="s">
        <v>11</v>
      </c>
      <c r="E68" s="106" t="s">
        <v>201</v>
      </c>
      <c r="F68" s="106"/>
      <c r="G68" s="9">
        <f>SUM(G69:G71)</f>
        <v>161796.70000000001</v>
      </c>
      <c r="H68" s="9">
        <f>SUM(H69:H71)</f>
        <v>124885.7</v>
      </c>
      <c r="I68" s="9">
        <f>SUM(I69:I71)</f>
        <v>115709.8</v>
      </c>
    </row>
    <row r="69" spans="1:11" ht="47.25">
      <c r="A69" s="2" t="s">
        <v>45</v>
      </c>
      <c r="B69" s="22"/>
      <c r="C69" s="106" t="s">
        <v>28</v>
      </c>
      <c r="D69" s="106" t="s">
        <v>11</v>
      </c>
      <c r="E69" s="106" t="s">
        <v>201</v>
      </c>
      <c r="F69" s="106" t="s">
        <v>83</v>
      </c>
      <c r="G69" s="76">
        <f>161437.6+333.2</f>
        <v>161770.80000000002</v>
      </c>
      <c r="H69" s="9">
        <v>124825.7</v>
      </c>
      <c r="I69" s="9">
        <v>115649.8</v>
      </c>
      <c r="J69" s="15"/>
      <c r="K69" s="15"/>
    </row>
    <row r="70" spans="1:11" ht="29.25" customHeight="1">
      <c r="A70" s="80" t="s">
        <v>46</v>
      </c>
      <c r="B70" s="22"/>
      <c r="C70" s="106" t="s">
        <v>28</v>
      </c>
      <c r="D70" s="106" t="s">
        <v>11</v>
      </c>
      <c r="E70" s="106" t="s">
        <v>201</v>
      </c>
      <c r="F70" s="106" t="s">
        <v>85</v>
      </c>
      <c r="G70" s="9">
        <v>20.3</v>
      </c>
      <c r="H70" s="9">
        <v>60</v>
      </c>
      <c r="I70" s="9">
        <v>60</v>
      </c>
    </row>
    <row r="71" spans="1:11" ht="24" customHeight="1">
      <c r="A71" s="80" t="s">
        <v>36</v>
      </c>
      <c r="B71" s="22"/>
      <c r="C71" s="106" t="s">
        <v>28</v>
      </c>
      <c r="D71" s="106" t="s">
        <v>11</v>
      </c>
      <c r="E71" s="106" t="s">
        <v>201</v>
      </c>
      <c r="F71" s="106" t="s">
        <v>93</v>
      </c>
      <c r="G71" s="9">
        <f>1.7+3.9</f>
        <v>5.6</v>
      </c>
      <c r="H71" s="9"/>
      <c r="I71" s="9"/>
    </row>
    <row r="72" spans="1:11" ht="24" customHeight="1">
      <c r="A72" s="2" t="s">
        <v>1019</v>
      </c>
      <c r="B72" s="22"/>
      <c r="C72" s="153" t="s">
        <v>28</v>
      </c>
      <c r="D72" s="153" t="s">
        <v>11</v>
      </c>
      <c r="E72" s="153" t="s">
        <v>1018</v>
      </c>
      <c r="F72" s="153"/>
      <c r="G72" s="9">
        <f>SUM(G73:G74)</f>
        <v>916.6</v>
      </c>
      <c r="H72" s="9">
        <f t="shared" ref="H72" si="5">SUM(H73)</f>
        <v>0</v>
      </c>
      <c r="I72" s="9">
        <f t="shared" ref="I72" si="6">SUM(I73)</f>
        <v>0</v>
      </c>
    </row>
    <row r="73" spans="1:11" ht="47.25">
      <c r="A73" s="2" t="s">
        <v>45</v>
      </c>
      <c r="B73" s="22"/>
      <c r="C73" s="153" t="s">
        <v>28</v>
      </c>
      <c r="D73" s="153" t="s">
        <v>11</v>
      </c>
      <c r="E73" s="153" t="s">
        <v>1018</v>
      </c>
      <c r="F73" s="153" t="s">
        <v>83</v>
      </c>
      <c r="G73" s="9">
        <v>617.70000000000005</v>
      </c>
      <c r="H73" s="9">
        <v>0</v>
      </c>
      <c r="I73" s="9">
        <v>0</v>
      </c>
    </row>
    <row r="74" spans="1:11">
      <c r="A74" s="152" t="s">
        <v>36</v>
      </c>
      <c r="B74" s="22"/>
      <c r="C74" s="153" t="s">
        <v>28</v>
      </c>
      <c r="D74" s="153" t="s">
        <v>11</v>
      </c>
      <c r="E74" s="153" t="s">
        <v>1018</v>
      </c>
      <c r="F74" s="153" t="s">
        <v>93</v>
      </c>
      <c r="G74" s="9">
        <v>298.89999999999998</v>
      </c>
      <c r="H74" s="9"/>
      <c r="I74" s="9"/>
    </row>
    <row r="75" spans="1:11" ht="31.5">
      <c r="A75" s="80" t="s">
        <v>850</v>
      </c>
      <c r="B75" s="22"/>
      <c r="C75" s="106" t="s">
        <v>28</v>
      </c>
      <c r="D75" s="106" t="s">
        <v>11</v>
      </c>
      <c r="E75" s="106" t="s">
        <v>846</v>
      </c>
      <c r="F75" s="106"/>
      <c r="G75" s="9">
        <f>SUM(G76)</f>
        <v>3965.5</v>
      </c>
      <c r="H75" s="9">
        <f>SUM(H76)</f>
        <v>3972.5</v>
      </c>
      <c r="I75" s="9">
        <f>SUM(I76)</f>
        <v>3972.5</v>
      </c>
    </row>
    <row r="76" spans="1:11" ht="31.5">
      <c r="A76" s="80" t="s">
        <v>476</v>
      </c>
      <c r="B76" s="22"/>
      <c r="C76" s="106" t="s">
        <v>28</v>
      </c>
      <c r="D76" s="106" t="s">
        <v>11</v>
      </c>
      <c r="E76" s="106" t="s">
        <v>847</v>
      </c>
      <c r="F76" s="106"/>
      <c r="G76" s="9">
        <f>SUM(G77:G78)</f>
        <v>3965.5</v>
      </c>
      <c r="H76" s="9">
        <f>SUM(H77:H78)</f>
        <v>3972.5</v>
      </c>
      <c r="I76" s="9">
        <f>SUM(I77:I78)</f>
        <v>3972.5</v>
      </c>
    </row>
    <row r="77" spans="1:11" ht="47.25">
      <c r="A77" s="2" t="s">
        <v>45</v>
      </c>
      <c r="B77" s="22"/>
      <c r="C77" s="106" t="s">
        <v>28</v>
      </c>
      <c r="D77" s="106" t="s">
        <v>11</v>
      </c>
      <c r="E77" s="106" t="s">
        <v>847</v>
      </c>
      <c r="F77" s="31">
        <v>100</v>
      </c>
      <c r="G77" s="76">
        <f>3320</f>
        <v>3320</v>
      </c>
      <c r="H77" s="9">
        <v>3320</v>
      </c>
      <c r="I77" s="9">
        <v>3320</v>
      </c>
    </row>
    <row r="78" spans="1:11" ht="31.5">
      <c r="A78" s="80" t="s">
        <v>46</v>
      </c>
      <c r="B78" s="22"/>
      <c r="C78" s="106" t="s">
        <v>28</v>
      </c>
      <c r="D78" s="106" t="s">
        <v>11</v>
      </c>
      <c r="E78" s="106" t="s">
        <v>847</v>
      </c>
      <c r="F78" s="106" t="s">
        <v>85</v>
      </c>
      <c r="G78" s="9">
        <f>645.5</f>
        <v>645.5</v>
      </c>
      <c r="H78" s="9">
        <v>652.5</v>
      </c>
      <c r="I78" s="9">
        <v>652.5</v>
      </c>
    </row>
    <row r="79" spans="1:11">
      <c r="A79" s="80" t="s">
        <v>183</v>
      </c>
      <c r="B79" s="22"/>
      <c r="C79" s="106" t="s">
        <v>28</v>
      </c>
      <c r="D79" s="106" t="s">
        <v>11</v>
      </c>
      <c r="E79" s="106" t="s">
        <v>184</v>
      </c>
      <c r="F79" s="106"/>
      <c r="G79" s="9">
        <f>SUM(G80)+G83</f>
        <v>120.7</v>
      </c>
      <c r="H79" s="9">
        <f t="shared" ref="H79:I79" si="7">SUM(H80)+H83</f>
        <v>110.10000000000001</v>
      </c>
      <c r="I79" s="9">
        <f t="shared" si="7"/>
        <v>110.10000000000001</v>
      </c>
    </row>
    <row r="80" spans="1:11" ht="189.75" customHeight="1">
      <c r="A80" s="80" t="s">
        <v>477</v>
      </c>
      <c r="B80" s="22"/>
      <c r="C80" s="106" t="s">
        <v>28</v>
      </c>
      <c r="D80" s="106" t="s">
        <v>11</v>
      </c>
      <c r="E80" s="106" t="s">
        <v>478</v>
      </c>
      <c r="F80" s="31"/>
      <c r="G80" s="9">
        <f>SUM(G81:G82)</f>
        <v>120.7</v>
      </c>
      <c r="H80" s="9">
        <f>SUM(H81:H82)</f>
        <v>110.10000000000001</v>
      </c>
      <c r="I80" s="9">
        <f>SUM(I81:I82)</f>
        <v>110.10000000000001</v>
      </c>
    </row>
    <row r="81" spans="1:9" ht="47.25">
      <c r="A81" s="2" t="s">
        <v>45</v>
      </c>
      <c r="B81" s="22"/>
      <c r="C81" s="106" t="s">
        <v>28</v>
      </c>
      <c r="D81" s="106" t="s">
        <v>11</v>
      </c>
      <c r="E81" s="106" t="s">
        <v>478</v>
      </c>
      <c r="F81" s="106" t="s">
        <v>83</v>
      </c>
      <c r="G81" s="9">
        <v>120.7</v>
      </c>
      <c r="H81" s="9">
        <f>105.4+4.7</f>
        <v>110.10000000000001</v>
      </c>
      <c r="I81" s="9">
        <f>105.4+4.7</f>
        <v>110.10000000000001</v>
      </c>
    </row>
    <row r="82" spans="1:9" ht="27.75" hidden="1" customHeight="1">
      <c r="A82" s="80" t="s">
        <v>46</v>
      </c>
      <c r="B82" s="22"/>
      <c r="C82" s="106" t="s">
        <v>28</v>
      </c>
      <c r="D82" s="106" t="s">
        <v>11</v>
      </c>
      <c r="E82" s="106"/>
      <c r="F82" s="106" t="s">
        <v>85</v>
      </c>
      <c r="G82" s="9"/>
      <c r="H82" s="9"/>
      <c r="I82" s="9"/>
    </row>
    <row r="83" spans="1:9" hidden="1">
      <c r="A83" s="80"/>
      <c r="B83" s="81"/>
      <c r="C83" s="106" t="s">
        <v>28</v>
      </c>
      <c r="D83" s="106" t="s">
        <v>11</v>
      </c>
      <c r="E83" s="106" t="s">
        <v>824</v>
      </c>
      <c r="F83" s="31"/>
      <c r="G83" s="9">
        <f>SUM(G84:G84)</f>
        <v>0</v>
      </c>
      <c r="H83" s="9">
        <f>SUM(H84:H84)</f>
        <v>0</v>
      </c>
      <c r="I83" s="9">
        <f>SUM(I84:I84)</f>
        <v>0</v>
      </c>
    </row>
    <row r="84" spans="1:9" ht="47.25" hidden="1">
      <c r="A84" s="2" t="s">
        <v>45</v>
      </c>
      <c r="B84" s="81"/>
      <c r="C84" s="106" t="s">
        <v>28</v>
      </c>
      <c r="D84" s="106" t="s">
        <v>11</v>
      </c>
      <c r="E84" s="106" t="s">
        <v>824</v>
      </c>
      <c r="F84" s="106" t="s">
        <v>83</v>
      </c>
      <c r="G84" s="9"/>
      <c r="H84" s="9"/>
      <c r="I84" s="9"/>
    </row>
    <row r="85" spans="1:9">
      <c r="A85" s="80" t="s">
        <v>160</v>
      </c>
      <c r="B85" s="22"/>
      <c r="C85" s="106" t="s">
        <v>28</v>
      </c>
      <c r="D85" s="106" t="s">
        <v>161</v>
      </c>
      <c r="E85" s="106"/>
      <c r="F85" s="106"/>
      <c r="G85" s="9">
        <f t="shared" ref="G85:I87" si="8">SUM(G86)</f>
        <v>166.8</v>
      </c>
      <c r="H85" s="9">
        <f t="shared" si="8"/>
        <v>16.399999999999999</v>
      </c>
      <c r="I85" s="9">
        <f t="shared" si="8"/>
        <v>14.6</v>
      </c>
    </row>
    <row r="86" spans="1:9">
      <c r="A86" s="80" t="s">
        <v>471</v>
      </c>
      <c r="B86" s="22"/>
      <c r="C86" s="106" t="s">
        <v>28</v>
      </c>
      <c r="D86" s="106" t="s">
        <v>161</v>
      </c>
      <c r="E86" s="106" t="s">
        <v>184</v>
      </c>
      <c r="F86" s="106"/>
      <c r="G86" s="9">
        <f t="shared" si="8"/>
        <v>166.8</v>
      </c>
      <c r="H86" s="9">
        <f t="shared" si="8"/>
        <v>16.399999999999999</v>
      </c>
      <c r="I86" s="9">
        <f t="shared" si="8"/>
        <v>14.6</v>
      </c>
    </row>
    <row r="87" spans="1:9" ht="47.25">
      <c r="A87" s="80" t="s">
        <v>204</v>
      </c>
      <c r="B87" s="22"/>
      <c r="C87" s="106" t="s">
        <v>28</v>
      </c>
      <c r="D87" s="106" t="s">
        <v>161</v>
      </c>
      <c r="E87" s="106" t="s">
        <v>475</v>
      </c>
      <c r="F87" s="106"/>
      <c r="G87" s="9">
        <f t="shared" si="8"/>
        <v>166.8</v>
      </c>
      <c r="H87" s="9">
        <f t="shared" si="8"/>
        <v>16.399999999999999</v>
      </c>
      <c r="I87" s="9">
        <f t="shared" si="8"/>
        <v>14.6</v>
      </c>
    </row>
    <row r="88" spans="1:9" ht="31.5">
      <c r="A88" s="80" t="s">
        <v>46</v>
      </c>
      <c r="B88" s="22"/>
      <c r="C88" s="106" t="s">
        <v>28</v>
      </c>
      <c r="D88" s="106" t="s">
        <v>161</v>
      </c>
      <c r="E88" s="106" t="s">
        <v>475</v>
      </c>
      <c r="F88" s="106" t="s">
        <v>85</v>
      </c>
      <c r="G88" s="9">
        <v>166.8</v>
      </c>
      <c r="H88" s="9">
        <v>16.399999999999999</v>
      </c>
      <c r="I88" s="9">
        <v>14.6</v>
      </c>
    </row>
    <row r="89" spans="1:9" hidden="1">
      <c r="A89" s="80" t="s">
        <v>529</v>
      </c>
      <c r="B89" s="22"/>
      <c r="C89" s="106" t="s">
        <v>28</v>
      </c>
      <c r="D89" s="106" t="s">
        <v>107</v>
      </c>
      <c r="E89" s="106"/>
      <c r="F89" s="106"/>
      <c r="G89" s="9">
        <f t="shared" ref="G89:I91" si="9">SUM(G90)</f>
        <v>0</v>
      </c>
      <c r="H89" s="9">
        <f t="shared" si="9"/>
        <v>0</v>
      </c>
      <c r="I89" s="9">
        <f t="shared" si="9"/>
        <v>0</v>
      </c>
    </row>
    <row r="90" spans="1:9" hidden="1">
      <c r="A90" s="80" t="s">
        <v>183</v>
      </c>
      <c r="B90" s="22"/>
      <c r="C90" s="106" t="s">
        <v>28</v>
      </c>
      <c r="D90" s="106" t="s">
        <v>107</v>
      </c>
      <c r="E90" s="106" t="s">
        <v>184</v>
      </c>
      <c r="F90" s="106"/>
      <c r="G90" s="9">
        <f t="shared" si="9"/>
        <v>0</v>
      </c>
      <c r="H90" s="9">
        <f t="shared" si="9"/>
        <v>0</v>
      </c>
      <c r="I90" s="9">
        <f t="shared" si="9"/>
        <v>0</v>
      </c>
    </row>
    <row r="91" spans="1:9" ht="31.5" hidden="1">
      <c r="A91" s="80" t="s">
        <v>92</v>
      </c>
      <c r="B91" s="22"/>
      <c r="C91" s="106" t="s">
        <v>28</v>
      </c>
      <c r="D91" s="106" t="s">
        <v>107</v>
      </c>
      <c r="E91" s="106" t="s">
        <v>102</v>
      </c>
      <c r="F91" s="106"/>
      <c r="G91" s="9">
        <f t="shared" si="9"/>
        <v>0</v>
      </c>
      <c r="H91" s="9">
        <f t="shared" si="9"/>
        <v>0</v>
      </c>
      <c r="I91" s="9">
        <f t="shared" si="9"/>
        <v>0</v>
      </c>
    </row>
    <row r="92" spans="1:9" hidden="1">
      <c r="A92" s="80" t="s">
        <v>20</v>
      </c>
      <c r="B92" s="22"/>
      <c r="C92" s="106" t="s">
        <v>28</v>
      </c>
      <c r="D92" s="106" t="s">
        <v>107</v>
      </c>
      <c r="E92" s="106" t="s">
        <v>102</v>
      </c>
      <c r="F92" s="106" t="s">
        <v>90</v>
      </c>
      <c r="G92" s="9"/>
      <c r="H92" s="9"/>
      <c r="I92" s="9"/>
    </row>
    <row r="93" spans="1:9">
      <c r="A93" s="80" t="s">
        <v>87</v>
      </c>
      <c r="B93" s="22"/>
      <c r="C93" s="106" t="s">
        <v>28</v>
      </c>
      <c r="D93" s="106" t="s">
        <v>88</v>
      </c>
      <c r="E93" s="106"/>
      <c r="F93" s="31"/>
      <c r="G93" s="9">
        <f>SUM(G94+G97+G107+G116+G120+G123+G138)+G131+G134</f>
        <v>53913.999999999993</v>
      </c>
      <c r="H93" s="9">
        <f t="shared" ref="H93:I93" si="10">SUM(H94+H97+H107+H116+H120+H123+H138)+H131+H134</f>
        <v>19114.8</v>
      </c>
      <c r="I93" s="9">
        <f t="shared" si="10"/>
        <v>16896.3</v>
      </c>
    </row>
    <row r="94" spans="1:9" ht="31.5">
      <c r="A94" s="80" t="s">
        <v>700</v>
      </c>
      <c r="B94" s="22"/>
      <c r="C94" s="106" t="s">
        <v>28</v>
      </c>
      <c r="D94" s="106" t="s">
        <v>88</v>
      </c>
      <c r="E94" s="106" t="s">
        <v>206</v>
      </c>
      <c r="F94" s="31"/>
      <c r="G94" s="9">
        <f t="shared" ref="G94:I95" si="11">SUM(G95)</f>
        <v>44.6</v>
      </c>
      <c r="H94" s="9">
        <f t="shared" si="11"/>
        <v>150</v>
      </c>
      <c r="I94" s="9">
        <f t="shared" si="11"/>
        <v>150</v>
      </c>
    </row>
    <row r="95" spans="1:9" ht="25.5" customHeight="1">
      <c r="A95" s="80" t="s">
        <v>92</v>
      </c>
      <c r="B95" s="22"/>
      <c r="C95" s="106" t="s">
        <v>28</v>
      </c>
      <c r="D95" s="106" t="s">
        <v>88</v>
      </c>
      <c r="E95" s="31" t="s">
        <v>575</v>
      </c>
      <c r="F95" s="31"/>
      <c r="G95" s="9">
        <f t="shared" si="11"/>
        <v>44.6</v>
      </c>
      <c r="H95" s="9">
        <f t="shared" si="11"/>
        <v>150</v>
      </c>
      <c r="I95" s="9">
        <f t="shared" si="11"/>
        <v>150</v>
      </c>
    </row>
    <row r="96" spans="1:9" ht="30.75" customHeight="1">
      <c r="A96" s="80" t="s">
        <v>46</v>
      </c>
      <c r="B96" s="22"/>
      <c r="C96" s="106" t="s">
        <v>28</v>
      </c>
      <c r="D96" s="106" t="s">
        <v>88</v>
      </c>
      <c r="E96" s="31" t="s">
        <v>575</v>
      </c>
      <c r="F96" s="31">
        <v>200</v>
      </c>
      <c r="G96" s="9">
        <v>44.6</v>
      </c>
      <c r="H96" s="9">
        <v>150</v>
      </c>
      <c r="I96" s="9">
        <v>150</v>
      </c>
    </row>
    <row r="97" spans="1:9" ht="31.5">
      <c r="A97" s="80" t="s">
        <v>839</v>
      </c>
      <c r="B97" s="22"/>
      <c r="C97" s="106" t="s">
        <v>28</v>
      </c>
      <c r="D97" s="106" t="s">
        <v>88</v>
      </c>
      <c r="E97" s="31" t="s">
        <v>197</v>
      </c>
      <c r="F97" s="31"/>
      <c r="G97" s="9">
        <f>SUM(G98+G101+G103)</f>
        <v>25497.200000000001</v>
      </c>
      <c r="H97" s="9">
        <f>SUM(H98+H101+H103)</f>
        <v>8722</v>
      </c>
      <c r="I97" s="9">
        <f>SUM(I98+I101+I103)</f>
        <v>7439.9</v>
      </c>
    </row>
    <row r="98" spans="1:9">
      <c r="A98" s="80" t="s">
        <v>89</v>
      </c>
      <c r="B98" s="22"/>
      <c r="C98" s="106" t="s">
        <v>28</v>
      </c>
      <c r="D98" s="106" t="s">
        <v>88</v>
      </c>
      <c r="E98" s="31" t="s">
        <v>207</v>
      </c>
      <c r="F98" s="31"/>
      <c r="G98" s="9">
        <f>SUM(G99:G100)</f>
        <v>3812.5</v>
      </c>
      <c r="H98" s="9">
        <f>SUM(H99:H100)</f>
        <v>2122</v>
      </c>
      <c r="I98" s="9">
        <f>SUM(I99:I100)</f>
        <v>839.9</v>
      </c>
    </row>
    <row r="99" spans="1:9" ht="31.5">
      <c r="A99" s="80" t="s">
        <v>46</v>
      </c>
      <c r="B99" s="22"/>
      <c r="C99" s="106" t="s">
        <v>28</v>
      </c>
      <c r="D99" s="106" t="s">
        <v>88</v>
      </c>
      <c r="E99" s="31" t="s">
        <v>207</v>
      </c>
      <c r="F99" s="31">
        <v>200</v>
      </c>
      <c r="G99" s="9">
        <v>3690.9</v>
      </c>
      <c r="H99" s="9">
        <v>2000</v>
      </c>
      <c r="I99" s="9">
        <v>717.9</v>
      </c>
    </row>
    <row r="100" spans="1:9">
      <c r="A100" s="80" t="s">
        <v>20</v>
      </c>
      <c r="B100" s="22"/>
      <c r="C100" s="106" t="s">
        <v>28</v>
      </c>
      <c r="D100" s="106" t="s">
        <v>88</v>
      </c>
      <c r="E100" s="31" t="s">
        <v>207</v>
      </c>
      <c r="F100" s="31">
        <v>800</v>
      </c>
      <c r="G100" s="9">
        <v>121.6</v>
      </c>
      <c r="H100" s="9">
        <v>122</v>
      </c>
      <c r="I100" s="9">
        <v>122</v>
      </c>
    </row>
    <row r="101" spans="1:9" ht="31.5">
      <c r="A101" s="80" t="s">
        <v>91</v>
      </c>
      <c r="B101" s="22"/>
      <c r="C101" s="106" t="s">
        <v>28</v>
      </c>
      <c r="D101" s="106" t="s">
        <v>88</v>
      </c>
      <c r="E101" s="31" t="s">
        <v>208</v>
      </c>
      <c r="F101" s="31"/>
      <c r="G101" s="9">
        <f>SUM(G102)</f>
        <v>8899.2000000000007</v>
      </c>
      <c r="H101" s="9">
        <f>SUM(H102)</f>
        <v>1000</v>
      </c>
      <c r="I101" s="9">
        <f>SUM(I102)</f>
        <v>1000</v>
      </c>
    </row>
    <row r="102" spans="1:9" ht="31.5">
      <c r="A102" s="80" t="s">
        <v>46</v>
      </c>
      <c r="B102" s="22"/>
      <c r="C102" s="106" t="s">
        <v>28</v>
      </c>
      <c r="D102" s="106" t="s">
        <v>88</v>
      </c>
      <c r="E102" s="31" t="s">
        <v>208</v>
      </c>
      <c r="F102" s="31">
        <v>200</v>
      </c>
      <c r="G102" s="9">
        <v>8899.2000000000007</v>
      </c>
      <c r="H102" s="9">
        <v>1000</v>
      </c>
      <c r="I102" s="9">
        <v>1000</v>
      </c>
    </row>
    <row r="103" spans="1:9" ht="31.5">
      <c r="A103" s="80" t="s">
        <v>92</v>
      </c>
      <c r="B103" s="22"/>
      <c r="C103" s="106" t="s">
        <v>28</v>
      </c>
      <c r="D103" s="106" t="s">
        <v>88</v>
      </c>
      <c r="E103" s="31" t="s">
        <v>209</v>
      </c>
      <c r="F103" s="31"/>
      <c r="G103" s="9">
        <f>SUM(G104:G106)</f>
        <v>12785.5</v>
      </c>
      <c r="H103" s="9">
        <f>SUM(H104:H106)</f>
        <v>5600</v>
      </c>
      <c r="I103" s="9">
        <f>SUM(I104:I106)</f>
        <v>5600</v>
      </c>
    </row>
    <row r="104" spans="1:9" ht="33" customHeight="1">
      <c r="A104" s="80" t="s">
        <v>46</v>
      </c>
      <c r="B104" s="22"/>
      <c r="C104" s="106" t="s">
        <v>28</v>
      </c>
      <c r="D104" s="106" t="s">
        <v>88</v>
      </c>
      <c r="E104" s="31" t="s">
        <v>209</v>
      </c>
      <c r="F104" s="31">
        <v>200</v>
      </c>
      <c r="G104" s="9">
        <v>10088.9</v>
      </c>
      <c r="H104" s="9">
        <v>3000</v>
      </c>
      <c r="I104" s="9">
        <v>3000</v>
      </c>
    </row>
    <row r="105" spans="1:9">
      <c r="A105" s="80" t="s">
        <v>36</v>
      </c>
      <c r="B105" s="22"/>
      <c r="C105" s="106" t="s">
        <v>28</v>
      </c>
      <c r="D105" s="106" t="s">
        <v>88</v>
      </c>
      <c r="E105" s="31" t="s">
        <v>209</v>
      </c>
      <c r="F105" s="31">
        <v>300</v>
      </c>
      <c r="G105" s="9">
        <v>730</v>
      </c>
      <c r="H105" s="9">
        <v>600</v>
      </c>
      <c r="I105" s="9">
        <v>600</v>
      </c>
    </row>
    <row r="106" spans="1:9">
      <c r="A106" s="80" t="s">
        <v>20</v>
      </c>
      <c r="B106" s="22"/>
      <c r="C106" s="106" t="s">
        <v>28</v>
      </c>
      <c r="D106" s="106" t="s">
        <v>88</v>
      </c>
      <c r="E106" s="31" t="s">
        <v>209</v>
      </c>
      <c r="F106" s="31">
        <v>800</v>
      </c>
      <c r="G106" s="9">
        <v>1966.6</v>
      </c>
      <c r="H106" s="9">
        <v>2000</v>
      </c>
      <c r="I106" s="9">
        <v>2000</v>
      </c>
    </row>
    <row r="107" spans="1:9" ht="31.5">
      <c r="A107" s="80" t="s">
        <v>537</v>
      </c>
      <c r="B107" s="22"/>
      <c r="C107" s="106" t="s">
        <v>28</v>
      </c>
      <c r="D107" s="106" t="s">
        <v>88</v>
      </c>
      <c r="E107" s="31" t="s">
        <v>210</v>
      </c>
      <c r="F107" s="31"/>
      <c r="G107" s="9">
        <f>SUM(G108)+G112</f>
        <v>7792.4000000000005</v>
      </c>
      <c r="H107" s="9">
        <f>SUM(H108)+H112</f>
        <v>1456.4</v>
      </c>
      <c r="I107" s="9">
        <f>SUM(I108)+I112</f>
        <v>520</v>
      </c>
    </row>
    <row r="108" spans="1:9" ht="47.25">
      <c r="A108" s="80" t="s">
        <v>538</v>
      </c>
      <c r="B108" s="22"/>
      <c r="C108" s="106" t="s">
        <v>28</v>
      </c>
      <c r="D108" s="106" t="s">
        <v>88</v>
      </c>
      <c r="E108" s="31" t="s">
        <v>211</v>
      </c>
      <c r="F108" s="31"/>
      <c r="G108" s="9">
        <f>SUM(G109)</f>
        <v>7792.4000000000005</v>
      </c>
      <c r="H108" s="9">
        <f>SUM(H109)</f>
        <v>1456.4</v>
      </c>
      <c r="I108" s="9">
        <f>SUM(I109)</f>
        <v>520</v>
      </c>
    </row>
    <row r="109" spans="1:9" ht="31.5">
      <c r="A109" s="80" t="s">
        <v>430</v>
      </c>
      <c r="B109" s="22"/>
      <c r="C109" s="106" t="s">
        <v>28</v>
      </c>
      <c r="D109" s="106" t="s">
        <v>88</v>
      </c>
      <c r="E109" s="31" t="s">
        <v>212</v>
      </c>
      <c r="F109" s="31"/>
      <c r="G109" s="9">
        <f>SUM(G110:G111)</f>
        <v>7792.4000000000005</v>
      </c>
      <c r="H109" s="9">
        <f>SUM(H110:H111)</f>
        <v>1456.4</v>
      </c>
      <c r="I109" s="9">
        <f>SUM(I110:I111)</f>
        <v>520</v>
      </c>
    </row>
    <row r="110" spans="1:9" ht="31.5">
      <c r="A110" s="80" t="s">
        <v>46</v>
      </c>
      <c r="B110" s="22"/>
      <c r="C110" s="106" t="s">
        <v>28</v>
      </c>
      <c r="D110" s="106" t="s">
        <v>88</v>
      </c>
      <c r="E110" s="31" t="s">
        <v>212</v>
      </c>
      <c r="F110" s="31">
        <v>200</v>
      </c>
      <c r="G110" s="9">
        <f>7999.8-207.4</f>
        <v>7792.4000000000005</v>
      </c>
      <c r="H110" s="9">
        <v>1436.4</v>
      </c>
      <c r="I110" s="9">
        <v>500</v>
      </c>
    </row>
    <row r="111" spans="1:9">
      <c r="A111" s="80" t="s">
        <v>20</v>
      </c>
      <c r="B111" s="22"/>
      <c r="C111" s="106" t="s">
        <v>28</v>
      </c>
      <c r="D111" s="106" t="s">
        <v>88</v>
      </c>
      <c r="E111" s="31" t="s">
        <v>212</v>
      </c>
      <c r="F111" s="31">
        <v>800</v>
      </c>
      <c r="G111" s="9">
        <v>0</v>
      </c>
      <c r="H111" s="9">
        <v>20</v>
      </c>
      <c r="I111" s="9">
        <v>20</v>
      </c>
    </row>
    <row r="112" spans="1:9" ht="31.5" hidden="1">
      <c r="A112" s="80" t="s">
        <v>539</v>
      </c>
      <c r="B112" s="22"/>
      <c r="C112" s="106" t="s">
        <v>28</v>
      </c>
      <c r="D112" s="106" t="s">
        <v>88</v>
      </c>
      <c r="E112" s="31" t="s">
        <v>224</v>
      </c>
      <c r="F112" s="31"/>
      <c r="G112" s="9">
        <f>SUM(G113)</f>
        <v>0</v>
      </c>
      <c r="H112" s="9">
        <f>SUM(H113)</f>
        <v>0</v>
      </c>
      <c r="I112" s="9">
        <f>SUM(I113)</f>
        <v>0</v>
      </c>
    </row>
    <row r="113" spans="1:9" ht="45" hidden="1" customHeight="1">
      <c r="A113" s="80" t="s">
        <v>430</v>
      </c>
      <c r="B113" s="22"/>
      <c r="C113" s="106" t="s">
        <v>28</v>
      </c>
      <c r="D113" s="106" t="s">
        <v>88</v>
      </c>
      <c r="E113" s="31" t="s">
        <v>558</v>
      </c>
      <c r="F113" s="31"/>
      <c r="G113" s="9">
        <f>SUM(G114:G115)</f>
        <v>0</v>
      </c>
      <c r="H113" s="9">
        <f>SUM(H114:H115)</f>
        <v>0</v>
      </c>
      <c r="I113" s="9">
        <f>SUM(I114:I115)</f>
        <v>0</v>
      </c>
    </row>
    <row r="114" spans="1:9" ht="28.5" hidden="1" customHeight="1">
      <c r="A114" s="80" t="s">
        <v>46</v>
      </c>
      <c r="B114" s="22"/>
      <c r="C114" s="106" t="s">
        <v>28</v>
      </c>
      <c r="D114" s="106" t="s">
        <v>88</v>
      </c>
      <c r="E114" s="31" t="s">
        <v>558</v>
      </c>
      <c r="F114" s="31">
        <v>200</v>
      </c>
      <c r="G114" s="9"/>
      <c r="H114" s="9">
        <v>0</v>
      </c>
      <c r="I114" s="9">
        <v>0</v>
      </c>
    </row>
    <row r="115" spans="1:9" hidden="1">
      <c r="A115" s="80" t="s">
        <v>20</v>
      </c>
      <c r="B115" s="22"/>
      <c r="C115" s="106" t="s">
        <v>28</v>
      </c>
      <c r="D115" s="106" t="s">
        <v>88</v>
      </c>
      <c r="E115" s="31" t="s">
        <v>558</v>
      </c>
      <c r="F115" s="31">
        <v>800</v>
      </c>
      <c r="G115" s="9">
        <v>0</v>
      </c>
      <c r="H115" s="9"/>
      <c r="I115" s="9"/>
    </row>
    <row r="116" spans="1:9" ht="39.75" customHeight="1">
      <c r="A116" s="80" t="s">
        <v>840</v>
      </c>
      <c r="B116" s="22"/>
      <c r="C116" s="106" t="s">
        <v>28</v>
      </c>
      <c r="D116" s="106" t="s">
        <v>88</v>
      </c>
      <c r="E116" s="31" t="s">
        <v>214</v>
      </c>
      <c r="F116" s="31"/>
      <c r="G116" s="9">
        <f>SUM(G117)</f>
        <v>150</v>
      </c>
      <c r="H116" s="9">
        <f>SUM(H117)</f>
        <v>187</v>
      </c>
      <c r="I116" s="9">
        <f>SUM(I117)</f>
        <v>187</v>
      </c>
    </row>
    <row r="117" spans="1:9" ht="42.75" customHeight="1">
      <c r="A117" s="80" t="s">
        <v>92</v>
      </c>
      <c r="B117" s="22"/>
      <c r="C117" s="106" t="s">
        <v>28</v>
      </c>
      <c r="D117" s="106" t="s">
        <v>88</v>
      </c>
      <c r="E117" s="31" t="s">
        <v>484</v>
      </c>
      <c r="F117" s="31"/>
      <c r="G117" s="9">
        <f>SUM(G118:G119)</f>
        <v>150</v>
      </c>
      <c r="H117" s="9">
        <f>SUM(H118:H119)</f>
        <v>187</v>
      </c>
      <c r="I117" s="9">
        <f>SUM(I118:I119)</f>
        <v>187</v>
      </c>
    </row>
    <row r="118" spans="1:9" ht="31.5">
      <c r="A118" s="80" t="s">
        <v>46</v>
      </c>
      <c r="B118" s="22"/>
      <c r="C118" s="106" t="s">
        <v>28</v>
      </c>
      <c r="D118" s="106" t="s">
        <v>88</v>
      </c>
      <c r="E118" s="31" t="s">
        <v>484</v>
      </c>
      <c r="F118" s="31">
        <v>200</v>
      </c>
      <c r="G118" s="9"/>
      <c r="H118" s="9">
        <v>37</v>
      </c>
      <c r="I118" s="9">
        <v>37</v>
      </c>
    </row>
    <row r="119" spans="1:9">
      <c r="A119" s="80" t="s">
        <v>36</v>
      </c>
      <c r="B119" s="22"/>
      <c r="C119" s="106" t="s">
        <v>28</v>
      </c>
      <c r="D119" s="106" t="s">
        <v>88</v>
      </c>
      <c r="E119" s="31" t="s">
        <v>484</v>
      </c>
      <c r="F119" s="31">
        <v>300</v>
      </c>
      <c r="G119" s="9">
        <v>150</v>
      </c>
      <c r="H119" s="9">
        <v>150</v>
      </c>
      <c r="I119" s="9">
        <v>150</v>
      </c>
    </row>
    <row r="120" spans="1:9" ht="31.5">
      <c r="A120" s="80" t="s">
        <v>841</v>
      </c>
      <c r="B120" s="22"/>
      <c r="C120" s="106" t="s">
        <v>28</v>
      </c>
      <c r="D120" s="106" t="s">
        <v>88</v>
      </c>
      <c r="E120" s="31" t="s">
        <v>215</v>
      </c>
      <c r="F120" s="31"/>
      <c r="G120" s="9">
        <f t="shared" ref="G120:I121" si="12">SUM(G121)</f>
        <v>242.9</v>
      </c>
      <c r="H120" s="9">
        <f t="shared" si="12"/>
        <v>100</v>
      </c>
      <c r="I120" s="9">
        <f t="shared" si="12"/>
        <v>100</v>
      </c>
    </row>
    <row r="121" spans="1:9">
      <c r="A121" s="2" t="s">
        <v>29</v>
      </c>
      <c r="B121" s="22"/>
      <c r="C121" s="106" t="s">
        <v>28</v>
      </c>
      <c r="D121" s="106" t="s">
        <v>88</v>
      </c>
      <c r="E121" s="31" t="s">
        <v>576</v>
      </c>
      <c r="F121" s="31"/>
      <c r="G121" s="9">
        <f t="shared" si="12"/>
        <v>242.9</v>
      </c>
      <c r="H121" s="9">
        <f t="shared" si="12"/>
        <v>100</v>
      </c>
      <c r="I121" s="9">
        <f t="shared" si="12"/>
        <v>100</v>
      </c>
    </row>
    <row r="122" spans="1:9" ht="31.5">
      <c r="A122" s="80" t="s">
        <v>46</v>
      </c>
      <c r="B122" s="22"/>
      <c r="C122" s="106" t="s">
        <v>28</v>
      </c>
      <c r="D122" s="106" t="s">
        <v>88</v>
      </c>
      <c r="E122" s="31" t="s">
        <v>576</v>
      </c>
      <c r="F122" s="31">
        <v>200</v>
      </c>
      <c r="G122" s="9">
        <v>242.9</v>
      </c>
      <c r="H122" s="9">
        <v>100</v>
      </c>
      <c r="I122" s="9">
        <v>100</v>
      </c>
    </row>
    <row r="123" spans="1:9" ht="31.5">
      <c r="A123" s="80" t="s">
        <v>540</v>
      </c>
      <c r="B123" s="22"/>
      <c r="C123" s="106" t="s">
        <v>28</v>
      </c>
      <c r="D123" s="106" t="s">
        <v>88</v>
      </c>
      <c r="E123" s="31" t="s">
        <v>216</v>
      </c>
      <c r="F123" s="31"/>
      <c r="G123" s="9">
        <f>SUM(G124)+G126+G128</f>
        <v>6611.0999999999995</v>
      </c>
      <c r="H123" s="9">
        <f t="shared" ref="H123:I123" si="13">SUM(H124)+H126+H128</f>
        <v>5436.4</v>
      </c>
      <c r="I123" s="9">
        <f t="shared" si="13"/>
        <v>5436.4</v>
      </c>
    </row>
    <row r="124" spans="1:9" ht="31.5">
      <c r="A124" s="80" t="s">
        <v>339</v>
      </c>
      <c r="B124" s="22"/>
      <c r="C124" s="106" t="s">
        <v>28</v>
      </c>
      <c r="D124" s="106" t="s">
        <v>88</v>
      </c>
      <c r="E124" s="31" t="s">
        <v>479</v>
      </c>
      <c r="F124" s="31"/>
      <c r="G124" s="9">
        <f>SUM(G125)</f>
        <v>236.4</v>
      </c>
      <c r="H124" s="9">
        <f>SUM(H125)</f>
        <v>236.4</v>
      </c>
      <c r="I124" s="9">
        <f>SUM(I125)</f>
        <v>236.4</v>
      </c>
    </row>
    <row r="125" spans="1:9" ht="31.5">
      <c r="A125" s="80" t="s">
        <v>218</v>
      </c>
      <c r="B125" s="22"/>
      <c r="C125" s="106" t="s">
        <v>28</v>
      </c>
      <c r="D125" s="106" t="s">
        <v>88</v>
      </c>
      <c r="E125" s="31" t="s">
        <v>479</v>
      </c>
      <c r="F125" s="31">
        <v>600</v>
      </c>
      <c r="G125" s="9">
        <v>236.4</v>
      </c>
      <c r="H125" s="9">
        <v>236.4</v>
      </c>
      <c r="I125" s="9">
        <v>236.4</v>
      </c>
    </row>
    <row r="126" spans="1:9" ht="47.25">
      <c r="A126" s="80" t="s">
        <v>23</v>
      </c>
      <c r="B126" s="22"/>
      <c r="C126" s="106" t="s">
        <v>28</v>
      </c>
      <c r="D126" s="106" t="s">
        <v>88</v>
      </c>
      <c r="E126" s="31" t="s">
        <v>217</v>
      </c>
      <c r="F126" s="31"/>
      <c r="G126" s="9">
        <f>SUM(G127)</f>
        <v>6066.5999999999995</v>
      </c>
      <c r="H126" s="9">
        <f>SUM(H127)</f>
        <v>5200</v>
      </c>
      <c r="I126" s="9">
        <f>SUM(I127)</f>
        <v>5200</v>
      </c>
    </row>
    <row r="127" spans="1:9" ht="31.5">
      <c r="A127" s="80" t="s">
        <v>218</v>
      </c>
      <c r="B127" s="22"/>
      <c r="C127" s="106" t="s">
        <v>28</v>
      </c>
      <c r="D127" s="106" t="s">
        <v>88</v>
      </c>
      <c r="E127" s="31" t="s">
        <v>217</v>
      </c>
      <c r="F127" s="31">
        <v>600</v>
      </c>
      <c r="G127" s="9">
        <f>6054.4+12.2</f>
        <v>6066.5999999999995</v>
      </c>
      <c r="H127" s="9">
        <v>5200</v>
      </c>
      <c r="I127" s="9">
        <v>5200</v>
      </c>
    </row>
    <row r="128" spans="1:9">
      <c r="A128" s="80" t="s">
        <v>144</v>
      </c>
      <c r="B128" s="22"/>
      <c r="C128" s="106" t="s">
        <v>28</v>
      </c>
      <c r="D128" s="106" t="s">
        <v>88</v>
      </c>
      <c r="E128" s="31" t="s">
        <v>409</v>
      </c>
      <c r="F128" s="31"/>
      <c r="G128" s="9">
        <f t="shared" ref="G128:I129" si="14">SUM(G129)</f>
        <v>308.10000000000002</v>
      </c>
      <c r="H128" s="9">
        <f t="shared" si="14"/>
        <v>0</v>
      </c>
      <c r="I128" s="9">
        <f t="shared" si="14"/>
        <v>0</v>
      </c>
    </row>
    <row r="129" spans="1:9">
      <c r="A129" s="80" t="s">
        <v>392</v>
      </c>
      <c r="B129" s="22"/>
      <c r="C129" s="106" t="s">
        <v>28</v>
      </c>
      <c r="D129" s="106" t="s">
        <v>88</v>
      </c>
      <c r="E129" s="31" t="s">
        <v>410</v>
      </c>
      <c r="F129" s="31"/>
      <c r="G129" s="9">
        <f t="shared" si="14"/>
        <v>308.10000000000002</v>
      </c>
      <c r="H129" s="9">
        <f t="shared" si="14"/>
        <v>0</v>
      </c>
      <c r="I129" s="9">
        <f t="shared" si="14"/>
        <v>0</v>
      </c>
    </row>
    <row r="130" spans="1:9" ht="31.5">
      <c r="A130" s="80" t="s">
        <v>218</v>
      </c>
      <c r="B130" s="22"/>
      <c r="C130" s="106" t="s">
        <v>28</v>
      </c>
      <c r="D130" s="106" t="s">
        <v>88</v>
      </c>
      <c r="E130" s="31" t="s">
        <v>410</v>
      </c>
      <c r="F130" s="31">
        <v>600</v>
      </c>
      <c r="G130" s="9">
        <v>308.10000000000002</v>
      </c>
      <c r="H130" s="9"/>
      <c r="I130" s="9"/>
    </row>
    <row r="131" spans="1:9" ht="31.5">
      <c r="A131" s="2" t="s">
        <v>604</v>
      </c>
      <c r="B131" s="22"/>
      <c r="C131" s="106" t="s">
        <v>28</v>
      </c>
      <c r="D131" s="106" t="s">
        <v>88</v>
      </c>
      <c r="E131" s="31" t="s">
        <v>602</v>
      </c>
      <c r="F131" s="31"/>
      <c r="G131" s="9">
        <f t="shared" ref="G131:I132" si="15">SUM(G132)</f>
        <v>10811.2</v>
      </c>
      <c r="H131" s="9">
        <f t="shared" si="15"/>
        <v>3000</v>
      </c>
      <c r="I131" s="9">
        <f t="shared" si="15"/>
        <v>3000</v>
      </c>
    </row>
    <row r="132" spans="1:9" ht="31.5">
      <c r="A132" s="80" t="s">
        <v>92</v>
      </c>
      <c r="B132" s="22"/>
      <c r="C132" s="106" t="s">
        <v>28</v>
      </c>
      <c r="D132" s="106" t="s">
        <v>88</v>
      </c>
      <c r="E132" s="31" t="s">
        <v>603</v>
      </c>
      <c r="F132" s="31"/>
      <c r="G132" s="9">
        <f t="shared" si="15"/>
        <v>10811.2</v>
      </c>
      <c r="H132" s="9">
        <f t="shared" si="15"/>
        <v>3000</v>
      </c>
      <c r="I132" s="9">
        <f t="shared" si="15"/>
        <v>3000</v>
      </c>
    </row>
    <row r="133" spans="1:9" ht="31.5">
      <c r="A133" s="2" t="s">
        <v>46</v>
      </c>
      <c r="B133" s="22"/>
      <c r="C133" s="106" t="s">
        <v>28</v>
      </c>
      <c r="D133" s="106" t="s">
        <v>88</v>
      </c>
      <c r="E133" s="31" t="s">
        <v>603</v>
      </c>
      <c r="F133" s="31">
        <v>200</v>
      </c>
      <c r="G133" s="9">
        <v>10811.2</v>
      </c>
      <c r="H133" s="9">
        <v>3000</v>
      </c>
      <c r="I133" s="9">
        <v>3000</v>
      </c>
    </row>
    <row r="134" spans="1:9" ht="31.5">
      <c r="A134" s="2" t="s">
        <v>845</v>
      </c>
      <c r="B134" s="22"/>
      <c r="C134" s="106" t="s">
        <v>28</v>
      </c>
      <c r="D134" s="106" t="s">
        <v>88</v>
      </c>
      <c r="E134" s="31" t="s">
        <v>846</v>
      </c>
      <c r="F134" s="31"/>
      <c r="G134" s="9">
        <f>SUM(G135)</f>
        <v>177.1</v>
      </c>
      <c r="H134" s="9">
        <f t="shared" ref="H134:I135" si="16">SUM(H135)</f>
        <v>63</v>
      </c>
      <c r="I134" s="9">
        <f t="shared" si="16"/>
        <v>63</v>
      </c>
    </row>
    <row r="135" spans="1:9" ht="31.5">
      <c r="A135" s="2" t="s">
        <v>92</v>
      </c>
      <c r="B135" s="22"/>
      <c r="C135" s="106" t="s">
        <v>28</v>
      </c>
      <c r="D135" s="106" t="s">
        <v>88</v>
      </c>
      <c r="E135" s="31" t="s">
        <v>848</v>
      </c>
      <c r="F135" s="31"/>
      <c r="G135" s="9">
        <f>SUM(G136:G137)</f>
        <v>177.1</v>
      </c>
      <c r="H135" s="9">
        <f t="shared" si="16"/>
        <v>63</v>
      </c>
      <c r="I135" s="9">
        <f t="shared" si="16"/>
        <v>63</v>
      </c>
    </row>
    <row r="136" spans="1:9" ht="31.5">
      <c r="A136" s="2" t="s">
        <v>46</v>
      </c>
      <c r="B136" s="22"/>
      <c r="C136" s="106" t="s">
        <v>28</v>
      </c>
      <c r="D136" s="106" t="s">
        <v>88</v>
      </c>
      <c r="E136" s="31" t="s">
        <v>848</v>
      </c>
      <c r="F136" s="31">
        <v>200</v>
      </c>
      <c r="G136" s="9">
        <v>177.1</v>
      </c>
      <c r="H136" s="9">
        <v>63</v>
      </c>
      <c r="I136" s="9">
        <v>63</v>
      </c>
    </row>
    <row r="137" spans="1:9">
      <c r="A137" s="2" t="s">
        <v>36</v>
      </c>
      <c r="B137" s="22"/>
      <c r="C137" s="106" t="s">
        <v>28</v>
      </c>
      <c r="D137" s="106" t="s">
        <v>88</v>
      </c>
      <c r="E137" s="31" t="s">
        <v>848</v>
      </c>
      <c r="F137" s="31">
        <v>300</v>
      </c>
      <c r="G137" s="9"/>
      <c r="H137" s="9"/>
      <c r="I137" s="9"/>
    </row>
    <row r="138" spans="1:9">
      <c r="A138" s="80" t="s">
        <v>183</v>
      </c>
      <c r="B138" s="22"/>
      <c r="C138" s="106" t="s">
        <v>28</v>
      </c>
      <c r="D138" s="106" t="s">
        <v>88</v>
      </c>
      <c r="E138" s="31" t="s">
        <v>184</v>
      </c>
      <c r="F138" s="31"/>
      <c r="G138" s="9">
        <f>G139</f>
        <v>2587.5</v>
      </c>
      <c r="H138" s="9">
        <f t="shared" ref="H138:I138" si="17">H139</f>
        <v>0</v>
      </c>
      <c r="I138" s="9">
        <f t="shared" si="17"/>
        <v>0</v>
      </c>
    </row>
    <row r="139" spans="1:9" ht="31.5">
      <c r="A139" s="80" t="s">
        <v>92</v>
      </c>
      <c r="B139" s="22"/>
      <c r="C139" s="106" t="s">
        <v>28</v>
      </c>
      <c r="D139" s="106" t="s">
        <v>88</v>
      </c>
      <c r="E139" s="31" t="s">
        <v>102</v>
      </c>
      <c r="F139" s="31"/>
      <c r="G139" s="9">
        <f>G141+G140</f>
        <v>2587.5</v>
      </c>
      <c r="H139" s="9">
        <f t="shared" ref="H139:I139" si="18">H141+H140</f>
        <v>0</v>
      </c>
      <c r="I139" s="9">
        <f t="shared" si="18"/>
        <v>0</v>
      </c>
    </row>
    <row r="140" spans="1:9" ht="31.5">
      <c r="A140" s="2" t="s">
        <v>46</v>
      </c>
      <c r="B140" s="22"/>
      <c r="C140" s="106" t="s">
        <v>28</v>
      </c>
      <c r="D140" s="106" t="s">
        <v>88</v>
      </c>
      <c r="E140" s="31" t="s">
        <v>102</v>
      </c>
      <c r="F140" s="31">
        <v>200</v>
      </c>
      <c r="G140" s="9">
        <v>15.9</v>
      </c>
      <c r="H140" s="9"/>
      <c r="I140" s="9"/>
    </row>
    <row r="141" spans="1:9">
      <c r="A141" s="80" t="s">
        <v>20</v>
      </c>
      <c r="B141" s="22"/>
      <c r="C141" s="106" t="s">
        <v>28</v>
      </c>
      <c r="D141" s="106" t="s">
        <v>88</v>
      </c>
      <c r="E141" s="31" t="s">
        <v>102</v>
      </c>
      <c r="F141" s="31">
        <v>800</v>
      </c>
      <c r="G141" s="9">
        <f>2321.6+250</f>
        <v>2571.6</v>
      </c>
      <c r="H141" s="9">
        <v>0</v>
      </c>
      <c r="I141" s="9">
        <v>0</v>
      </c>
    </row>
    <row r="142" spans="1:9">
      <c r="A142" s="80" t="s">
        <v>219</v>
      </c>
      <c r="B142" s="22"/>
      <c r="C142" s="106" t="s">
        <v>48</v>
      </c>
      <c r="D142" s="106"/>
      <c r="E142" s="106"/>
      <c r="F142" s="106"/>
      <c r="G142" s="9">
        <f>SUM(G143)+G149+G162</f>
        <v>35645.5</v>
      </c>
      <c r="H142" s="9">
        <f t="shared" ref="H142:I142" si="19">SUM(H143)+H149+H162</f>
        <v>26913.4</v>
      </c>
      <c r="I142" s="9">
        <f t="shared" si="19"/>
        <v>27145.4</v>
      </c>
    </row>
    <row r="143" spans="1:9">
      <c r="A143" s="33" t="s">
        <v>163</v>
      </c>
      <c r="B143" s="31"/>
      <c r="C143" s="106" t="s">
        <v>48</v>
      </c>
      <c r="D143" s="106" t="s">
        <v>11</v>
      </c>
      <c r="E143" s="106"/>
      <c r="F143" s="106"/>
      <c r="G143" s="9">
        <f t="shared" ref="G143:I144" si="20">SUM(G144)</f>
        <v>8362.7000000000007</v>
      </c>
      <c r="H143" s="9">
        <f t="shared" si="20"/>
        <v>4687.8999999999996</v>
      </c>
      <c r="I143" s="9">
        <f t="shared" si="20"/>
        <v>4919.8999999999996</v>
      </c>
    </row>
    <row r="144" spans="1:9">
      <c r="A144" s="80" t="s">
        <v>183</v>
      </c>
      <c r="B144" s="22"/>
      <c r="C144" s="106" t="s">
        <v>48</v>
      </c>
      <c r="D144" s="106" t="s">
        <v>11</v>
      </c>
      <c r="E144" s="31" t="s">
        <v>184</v>
      </c>
      <c r="F144" s="106"/>
      <c r="G144" s="9">
        <f>SUM(G145)</f>
        <v>8362.7000000000007</v>
      </c>
      <c r="H144" s="9">
        <f t="shared" si="20"/>
        <v>4687.8999999999996</v>
      </c>
      <c r="I144" s="9">
        <f t="shared" si="20"/>
        <v>4919.8999999999996</v>
      </c>
    </row>
    <row r="145" spans="1:9" ht="31.5">
      <c r="A145" s="80" t="s">
        <v>220</v>
      </c>
      <c r="B145" s="22"/>
      <c r="C145" s="106" t="s">
        <v>48</v>
      </c>
      <c r="D145" s="106" t="s">
        <v>11</v>
      </c>
      <c r="E145" s="106" t="s">
        <v>611</v>
      </c>
      <c r="F145" s="106"/>
      <c r="G145" s="9">
        <f>SUM(G146:G148)</f>
        <v>8362.7000000000007</v>
      </c>
      <c r="H145" s="9">
        <f>SUM(H146:H148)</f>
        <v>4687.8999999999996</v>
      </c>
      <c r="I145" s="9">
        <f>SUM(I146:I148)</f>
        <v>4919.8999999999996</v>
      </c>
    </row>
    <row r="146" spans="1:9" ht="47.25">
      <c r="A146" s="2" t="s">
        <v>45</v>
      </c>
      <c r="B146" s="22"/>
      <c r="C146" s="106" t="s">
        <v>48</v>
      </c>
      <c r="D146" s="106" t="s">
        <v>11</v>
      </c>
      <c r="E146" s="106" t="s">
        <v>611</v>
      </c>
      <c r="F146" s="106" t="s">
        <v>83</v>
      </c>
      <c r="G146" s="9">
        <f>4329.8+504.2</f>
        <v>4834</v>
      </c>
      <c r="H146" s="9">
        <v>4481.3999999999996</v>
      </c>
      <c r="I146" s="9">
        <v>4481.3999999999996</v>
      </c>
    </row>
    <row r="147" spans="1:9" ht="31.5">
      <c r="A147" s="80" t="s">
        <v>46</v>
      </c>
      <c r="B147" s="22"/>
      <c r="C147" s="106" t="s">
        <v>48</v>
      </c>
      <c r="D147" s="106" t="s">
        <v>11</v>
      </c>
      <c r="E147" s="106" t="s">
        <v>611</v>
      </c>
      <c r="F147" s="106" t="s">
        <v>85</v>
      </c>
      <c r="G147" s="9">
        <v>3458.1</v>
      </c>
      <c r="H147" s="9">
        <f>4687.9-4481.4</f>
        <v>206.5</v>
      </c>
      <c r="I147" s="9">
        <f>4919.9-4481.4</f>
        <v>438.5</v>
      </c>
    </row>
    <row r="148" spans="1:9">
      <c r="A148" s="80" t="s">
        <v>20</v>
      </c>
      <c r="B148" s="22"/>
      <c r="C148" s="106" t="s">
        <v>48</v>
      </c>
      <c r="D148" s="106" t="s">
        <v>11</v>
      </c>
      <c r="E148" s="106" t="s">
        <v>611</v>
      </c>
      <c r="F148" s="106" t="s">
        <v>90</v>
      </c>
      <c r="G148" s="9">
        <v>70.599999999999994</v>
      </c>
      <c r="H148" s="9"/>
      <c r="I148" s="9"/>
    </row>
    <row r="149" spans="1:9">
      <c r="A149" s="2" t="s">
        <v>778</v>
      </c>
      <c r="B149" s="4"/>
      <c r="C149" s="4" t="s">
        <v>48</v>
      </c>
      <c r="D149" s="4" t="s">
        <v>164</v>
      </c>
      <c r="E149" s="4"/>
      <c r="F149" s="4"/>
      <c r="G149" s="7">
        <f>SUM(G150)+G159</f>
        <v>22476.2</v>
      </c>
      <c r="H149" s="7">
        <f t="shared" ref="H149:I149" si="21">SUM(H150)+H159</f>
        <v>20106.599999999999</v>
      </c>
      <c r="I149" s="7">
        <f t="shared" si="21"/>
        <v>20106.599999999999</v>
      </c>
    </row>
    <row r="150" spans="1:9" ht="31.5">
      <c r="A150" s="2" t="s">
        <v>541</v>
      </c>
      <c r="B150" s="4"/>
      <c r="C150" s="4" t="s">
        <v>48</v>
      </c>
      <c r="D150" s="4" t="s">
        <v>164</v>
      </c>
      <c r="E150" s="4" t="s">
        <v>265</v>
      </c>
      <c r="F150" s="4"/>
      <c r="G150" s="7">
        <f>SUM(G151)</f>
        <v>22472.5</v>
      </c>
      <c r="H150" s="7">
        <f t="shared" ref="H150:I150" si="22">SUM(H151)</f>
        <v>20106.599999999999</v>
      </c>
      <c r="I150" s="7">
        <f t="shared" si="22"/>
        <v>20106.599999999999</v>
      </c>
    </row>
    <row r="151" spans="1:9" ht="31.5">
      <c r="A151" s="2" t="s">
        <v>542</v>
      </c>
      <c r="B151" s="4"/>
      <c r="C151" s="4" t="s">
        <v>48</v>
      </c>
      <c r="D151" s="4" t="s">
        <v>164</v>
      </c>
      <c r="E151" s="4" t="s">
        <v>266</v>
      </c>
      <c r="F151" s="4"/>
      <c r="G151" s="7">
        <f>SUM(G152,G155)</f>
        <v>22472.5</v>
      </c>
      <c r="H151" s="7">
        <f>SUM(H152,H155)</f>
        <v>20106.599999999999</v>
      </c>
      <c r="I151" s="7">
        <f>SUM(I152,I155)</f>
        <v>20106.599999999999</v>
      </c>
    </row>
    <row r="152" spans="1:9">
      <c r="A152" s="2" t="s">
        <v>29</v>
      </c>
      <c r="B152" s="4"/>
      <c r="C152" s="4" t="s">
        <v>48</v>
      </c>
      <c r="D152" s="4" t="s">
        <v>164</v>
      </c>
      <c r="E152" s="4" t="s">
        <v>267</v>
      </c>
      <c r="F152" s="4"/>
      <c r="G152" s="7">
        <f>SUM(G153)</f>
        <v>27.3</v>
      </c>
      <c r="H152" s="7">
        <f t="shared" ref="H152:I152" si="23">SUM(H153)</f>
        <v>30.7</v>
      </c>
      <c r="I152" s="7">
        <f t="shared" si="23"/>
        <v>30.7</v>
      </c>
    </row>
    <row r="153" spans="1:9" ht="31.5">
      <c r="A153" s="2" t="s">
        <v>263</v>
      </c>
      <c r="B153" s="4"/>
      <c r="C153" s="4" t="s">
        <v>48</v>
      </c>
      <c r="D153" s="4" t="s">
        <v>164</v>
      </c>
      <c r="E153" s="4" t="s">
        <v>269</v>
      </c>
      <c r="F153" s="4"/>
      <c r="G153" s="7">
        <f>SUM(G154)</f>
        <v>27.3</v>
      </c>
      <c r="H153" s="7">
        <f>SUM(H154)</f>
        <v>30.7</v>
      </c>
      <c r="I153" s="7">
        <f>SUM(I154)</f>
        <v>30.7</v>
      </c>
    </row>
    <row r="154" spans="1:9" ht="31.5">
      <c r="A154" s="2" t="s">
        <v>46</v>
      </c>
      <c r="B154" s="4"/>
      <c r="C154" s="4" t="s">
        <v>48</v>
      </c>
      <c r="D154" s="4" t="s">
        <v>164</v>
      </c>
      <c r="E154" s="4" t="s">
        <v>269</v>
      </c>
      <c r="F154" s="4" t="s">
        <v>85</v>
      </c>
      <c r="G154" s="7">
        <v>27.3</v>
      </c>
      <c r="H154" s="7">
        <v>30.7</v>
      </c>
      <c r="I154" s="7">
        <v>30.7</v>
      </c>
    </row>
    <row r="155" spans="1:9" ht="31.5">
      <c r="A155" s="2" t="s">
        <v>39</v>
      </c>
      <c r="B155" s="4"/>
      <c r="C155" s="4" t="s">
        <v>48</v>
      </c>
      <c r="D155" s="4" t="s">
        <v>164</v>
      </c>
      <c r="E155" s="4" t="s">
        <v>270</v>
      </c>
      <c r="F155" s="4"/>
      <c r="G155" s="7">
        <f>SUM(G156:G158)</f>
        <v>22445.200000000001</v>
      </c>
      <c r="H155" s="7">
        <f>SUM(H156:H158)</f>
        <v>20075.899999999998</v>
      </c>
      <c r="I155" s="7">
        <f>SUM(I156:I158)</f>
        <v>20075.899999999998</v>
      </c>
    </row>
    <row r="156" spans="1:9" ht="47.25">
      <c r="A156" s="2" t="s">
        <v>45</v>
      </c>
      <c r="B156" s="4"/>
      <c r="C156" s="4" t="s">
        <v>48</v>
      </c>
      <c r="D156" s="4" t="s">
        <v>164</v>
      </c>
      <c r="E156" s="4" t="s">
        <v>270</v>
      </c>
      <c r="F156" s="4" t="s">
        <v>83</v>
      </c>
      <c r="G156" s="7">
        <v>18487.7</v>
      </c>
      <c r="H156" s="7">
        <v>18021.099999999999</v>
      </c>
      <c r="I156" s="7">
        <v>18021.099999999999</v>
      </c>
    </row>
    <row r="157" spans="1:9" ht="31.5">
      <c r="A157" s="2" t="s">
        <v>46</v>
      </c>
      <c r="B157" s="4"/>
      <c r="C157" s="4" t="s">
        <v>48</v>
      </c>
      <c r="D157" s="4" t="s">
        <v>164</v>
      </c>
      <c r="E157" s="4" t="s">
        <v>270</v>
      </c>
      <c r="F157" s="4" t="s">
        <v>85</v>
      </c>
      <c r="G157" s="7">
        <v>3896.9</v>
      </c>
      <c r="H157" s="7">
        <v>2000</v>
      </c>
      <c r="I157" s="7">
        <v>2000</v>
      </c>
    </row>
    <row r="158" spans="1:9">
      <c r="A158" s="2" t="s">
        <v>20</v>
      </c>
      <c r="B158" s="4"/>
      <c r="C158" s="4" t="s">
        <v>48</v>
      </c>
      <c r="D158" s="4" t="s">
        <v>164</v>
      </c>
      <c r="E158" s="4" t="s">
        <v>270</v>
      </c>
      <c r="F158" s="4" t="s">
        <v>90</v>
      </c>
      <c r="G158" s="7">
        <v>60.6</v>
      </c>
      <c r="H158" s="7">
        <v>54.8</v>
      </c>
      <c r="I158" s="7">
        <v>54.8</v>
      </c>
    </row>
    <row r="159" spans="1:9">
      <c r="A159" s="157" t="s">
        <v>183</v>
      </c>
      <c r="B159" s="4"/>
      <c r="C159" s="4" t="s">
        <v>48</v>
      </c>
      <c r="D159" s="4" t="s">
        <v>164</v>
      </c>
      <c r="E159" s="31" t="s">
        <v>184</v>
      </c>
      <c r="F159" s="4"/>
      <c r="G159" s="7">
        <f>SUM(G160)</f>
        <v>3.7</v>
      </c>
      <c r="H159" s="7">
        <f t="shared" ref="H159:I160" si="24">SUM(H160)</f>
        <v>0</v>
      </c>
      <c r="I159" s="7">
        <f t="shared" si="24"/>
        <v>0</v>
      </c>
    </row>
    <row r="160" spans="1:9" ht="31.5">
      <c r="A160" s="2" t="s">
        <v>39</v>
      </c>
      <c r="B160" s="4"/>
      <c r="C160" s="4" t="s">
        <v>48</v>
      </c>
      <c r="D160" s="4" t="s">
        <v>164</v>
      </c>
      <c r="E160" s="31" t="s">
        <v>416</v>
      </c>
      <c r="F160" s="4"/>
      <c r="G160" s="7">
        <f>SUM(G161)</f>
        <v>3.7</v>
      </c>
      <c r="H160" s="7">
        <f t="shared" si="24"/>
        <v>0</v>
      </c>
      <c r="I160" s="7">
        <f t="shared" si="24"/>
        <v>0</v>
      </c>
    </row>
    <row r="161" spans="1:9">
      <c r="A161" s="2" t="s">
        <v>20</v>
      </c>
      <c r="B161" s="4"/>
      <c r="C161" s="4" t="s">
        <v>48</v>
      </c>
      <c r="D161" s="4" t="s">
        <v>164</v>
      </c>
      <c r="E161" s="31" t="s">
        <v>416</v>
      </c>
      <c r="F161" s="4" t="s">
        <v>90</v>
      </c>
      <c r="G161" s="7">
        <v>3.7</v>
      </c>
      <c r="H161" s="7"/>
      <c r="I161" s="7"/>
    </row>
    <row r="162" spans="1:9" ht="31.5">
      <c r="A162" s="2" t="s">
        <v>779</v>
      </c>
      <c r="B162" s="4"/>
      <c r="C162" s="4" t="s">
        <v>48</v>
      </c>
      <c r="D162" s="4" t="s">
        <v>25</v>
      </c>
      <c r="E162" s="4"/>
      <c r="F162" s="4"/>
      <c r="G162" s="7">
        <f>SUM(G163)+G179+G175</f>
        <v>4806.6000000000004</v>
      </c>
      <c r="H162" s="7">
        <f t="shared" ref="H162:I162" si="25">SUM(H163)+H179+H175</f>
        <v>2118.9</v>
      </c>
      <c r="I162" s="7">
        <f t="shared" si="25"/>
        <v>2118.9</v>
      </c>
    </row>
    <row r="163" spans="1:9" ht="31.5">
      <c r="A163" s="2" t="s">
        <v>541</v>
      </c>
      <c r="B163" s="4"/>
      <c r="C163" s="4" t="s">
        <v>48</v>
      </c>
      <c r="D163" s="4" t="s">
        <v>25</v>
      </c>
      <c r="E163" s="4" t="s">
        <v>265</v>
      </c>
      <c r="F163" s="4"/>
      <c r="G163" s="7">
        <f>SUM(G164+G168)+G172</f>
        <v>4294.6000000000004</v>
      </c>
      <c r="H163" s="7">
        <f t="shared" ref="H163:I163" si="26">SUM(H164+H168)+H172</f>
        <v>2106.9</v>
      </c>
      <c r="I163" s="7">
        <f t="shared" si="26"/>
        <v>2106.9</v>
      </c>
    </row>
    <row r="164" spans="1:9" ht="31.5">
      <c r="A164" s="2" t="s">
        <v>542</v>
      </c>
      <c r="B164" s="4"/>
      <c r="C164" s="4" t="s">
        <v>48</v>
      </c>
      <c r="D164" s="4" t="s">
        <v>25</v>
      </c>
      <c r="E164" s="4" t="s">
        <v>266</v>
      </c>
      <c r="F164" s="4"/>
      <c r="G164" s="7">
        <f>SUM(G165)</f>
        <v>3136.4</v>
      </c>
      <c r="H164" s="7">
        <f t="shared" ref="H164:I165" si="27">SUM(H165)</f>
        <v>1506.9</v>
      </c>
      <c r="I164" s="7">
        <f t="shared" si="27"/>
        <v>1506.9</v>
      </c>
    </row>
    <row r="165" spans="1:9">
      <c r="A165" s="2" t="s">
        <v>29</v>
      </c>
      <c r="B165" s="4"/>
      <c r="C165" s="4" t="s">
        <v>48</v>
      </c>
      <c r="D165" s="4" t="s">
        <v>25</v>
      </c>
      <c r="E165" s="4" t="s">
        <v>267</v>
      </c>
      <c r="F165" s="4"/>
      <c r="G165" s="7">
        <f>SUM(G166)</f>
        <v>3136.4</v>
      </c>
      <c r="H165" s="7">
        <f t="shared" si="27"/>
        <v>1506.9</v>
      </c>
      <c r="I165" s="7">
        <f t="shared" si="27"/>
        <v>1506.9</v>
      </c>
    </row>
    <row r="166" spans="1:9" ht="31.5">
      <c r="A166" s="2" t="s">
        <v>262</v>
      </c>
      <c r="B166" s="4"/>
      <c r="C166" s="4" t="s">
        <v>48</v>
      </c>
      <c r="D166" s="4" t="s">
        <v>25</v>
      </c>
      <c r="E166" s="4" t="s">
        <v>268</v>
      </c>
      <c r="F166" s="4"/>
      <c r="G166" s="7">
        <f>SUM(G167)</f>
        <v>3136.4</v>
      </c>
      <c r="H166" s="7">
        <f t="shared" ref="H166:I166" si="28">SUM(H167)</f>
        <v>1506.9</v>
      </c>
      <c r="I166" s="7">
        <f t="shared" si="28"/>
        <v>1506.9</v>
      </c>
    </row>
    <row r="167" spans="1:9" ht="31.5">
      <c r="A167" s="2" t="s">
        <v>46</v>
      </c>
      <c r="B167" s="4"/>
      <c r="C167" s="4" t="s">
        <v>48</v>
      </c>
      <c r="D167" s="4" t="s">
        <v>25</v>
      </c>
      <c r="E167" s="4" t="s">
        <v>268</v>
      </c>
      <c r="F167" s="4" t="s">
        <v>85</v>
      </c>
      <c r="G167" s="7">
        <v>3136.4</v>
      </c>
      <c r="H167" s="7">
        <v>1506.9</v>
      </c>
      <c r="I167" s="7">
        <v>1506.9</v>
      </c>
    </row>
    <row r="168" spans="1:9" ht="47.25">
      <c r="A168" s="2" t="s">
        <v>264</v>
      </c>
      <c r="B168" s="4"/>
      <c r="C168" s="4" t="s">
        <v>48</v>
      </c>
      <c r="D168" s="4" t="s">
        <v>25</v>
      </c>
      <c r="E168" s="4" t="s">
        <v>271</v>
      </c>
      <c r="F168" s="4"/>
      <c r="G168" s="7">
        <f t="shared" ref="G168:I170" si="29">SUM(G169)</f>
        <v>958</v>
      </c>
      <c r="H168" s="7">
        <f t="shared" si="29"/>
        <v>500</v>
      </c>
      <c r="I168" s="7">
        <f t="shared" si="29"/>
        <v>500</v>
      </c>
    </row>
    <row r="169" spans="1:9">
      <c r="A169" s="2" t="s">
        <v>29</v>
      </c>
      <c r="B169" s="4"/>
      <c r="C169" s="4" t="s">
        <v>48</v>
      </c>
      <c r="D169" s="4" t="s">
        <v>25</v>
      </c>
      <c r="E169" s="4" t="s">
        <v>272</v>
      </c>
      <c r="F169" s="4"/>
      <c r="G169" s="7">
        <f t="shared" si="29"/>
        <v>958</v>
      </c>
      <c r="H169" s="7">
        <f t="shared" si="29"/>
        <v>500</v>
      </c>
      <c r="I169" s="7">
        <f t="shared" si="29"/>
        <v>500</v>
      </c>
    </row>
    <row r="170" spans="1:9" ht="31.5">
      <c r="A170" s="2" t="s">
        <v>263</v>
      </c>
      <c r="B170" s="4"/>
      <c r="C170" s="4" t="s">
        <v>48</v>
      </c>
      <c r="D170" s="4" t="s">
        <v>25</v>
      </c>
      <c r="E170" s="4" t="s">
        <v>273</v>
      </c>
      <c r="F170" s="4"/>
      <c r="G170" s="7">
        <f t="shared" si="29"/>
        <v>958</v>
      </c>
      <c r="H170" s="7">
        <f t="shared" si="29"/>
        <v>500</v>
      </c>
      <c r="I170" s="7">
        <f t="shared" si="29"/>
        <v>500</v>
      </c>
    </row>
    <row r="171" spans="1:9" ht="31.5">
      <c r="A171" s="2" t="s">
        <v>46</v>
      </c>
      <c r="B171" s="4"/>
      <c r="C171" s="4" t="s">
        <v>48</v>
      </c>
      <c r="D171" s="4" t="s">
        <v>25</v>
      </c>
      <c r="E171" s="4" t="s">
        <v>273</v>
      </c>
      <c r="F171" s="4" t="s">
        <v>85</v>
      </c>
      <c r="G171" s="7">
        <v>958</v>
      </c>
      <c r="H171" s="7">
        <v>500</v>
      </c>
      <c r="I171" s="7">
        <v>500</v>
      </c>
    </row>
    <row r="172" spans="1:9" ht="31.5">
      <c r="A172" s="2" t="s">
        <v>543</v>
      </c>
      <c r="B172" s="4"/>
      <c r="C172" s="4" t="s">
        <v>48</v>
      </c>
      <c r="D172" s="4" t="s">
        <v>25</v>
      </c>
      <c r="E172" s="4" t="s">
        <v>274</v>
      </c>
      <c r="F172" s="4"/>
      <c r="G172" s="7">
        <f t="shared" ref="G172:I173" si="30">SUM(G173)</f>
        <v>200.2</v>
      </c>
      <c r="H172" s="7">
        <f t="shared" si="30"/>
        <v>100</v>
      </c>
      <c r="I172" s="7">
        <f t="shared" si="30"/>
        <v>100</v>
      </c>
    </row>
    <row r="173" spans="1:9">
      <c r="A173" s="2" t="s">
        <v>29</v>
      </c>
      <c r="B173" s="4"/>
      <c r="C173" s="4" t="s">
        <v>48</v>
      </c>
      <c r="D173" s="4" t="s">
        <v>25</v>
      </c>
      <c r="E173" s="4" t="s">
        <v>275</v>
      </c>
      <c r="F173" s="4"/>
      <c r="G173" s="7">
        <f>SUM(G174)</f>
        <v>200.2</v>
      </c>
      <c r="H173" s="7">
        <f t="shared" si="30"/>
        <v>100</v>
      </c>
      <c r="I173" s="7">
        <f t="shared" si="30"/>
        <v>100</v>
      </c>
    </row>
    <row r="174" spans="1:9" ht="31.5">
      <c r="A174" s="2" t="s">
        <v>46</v>
      </c>
      <c r="B174" s="4"/>
      <c r="C174" s="4" t="s">
        <v>48</v>
      </c>
      <c r="D174" s="4" t="s">
        <v>25</v>
      </c>
      <c r="E174" s="4" t="s">
        <v>275</v>
      </c>
      <c r="F174" s="4" t="s">
        <v>85</v>
      </c>
      <c r="G174" s="7">
        <v>200.2</v>
      </c>
      <c r="H174" s="7">
        <v>100</v>
      </c>
      <c r="I174" s="7">
        <v>100</v>
      </c>
    </row>
    <row r="175" spans="1:9" ht="31.5">
      <c r="A175" s="142" t="s">
        <v>844</v>
      </c>
      <c r="B175" s="4"/>
      <c r="C175" s="4" t="s">
        <v>48</v>
      </c>
      <c r="D175" s="4" t="s">
        <v>25</v>
      </c>
      <c r="E175" s="4" t="s">
        <v>231</v>
      </c>
      <c r="F175" s="4"/>
      <c r="G175" s="7">
        <f>SUM(G177)</f>
        <v>12</v>
      </c>
      <c r="H175" s="7">
        <f t="shared" ref="H175:I175" si="31">SUM(H177)</f>
        <v>12</v>
      </c>
      <c r="I175" s="7">
        <f t="shared" si="31"/>
        <v>12</v>
      </c>
    </row>
    <row r="176" spans="1:9" ht="31.5">
      <c r="A176" s="142" t="s">
        <v>46</v>
      </c>
      <c r="B176" s="4"/>
      <c r="C176" s="4" t="s">
        <v>48</v>
      </c>
      <c r="D176" s="4" t="s">
        <v>25</v>
      </c>
      <c r="E176" s="4" t="s">
        <v>238</v>
      </c>
      <c r="F176" s="4"/>
      <c r="G176" s="7">
        <f>SUM(G177)</f>
        <v>12</v>
      </c>
      <c r="H176" s="7">
        <f t="shared" ref="H176:I177" si="32">SUM(H177)</f>
        <v>12</v>
      </c>
      <c r="I176" s="7">
        <f t="shared" si="32"/>
        <v>12</v>
      </c>
    </row>
    <row r="177" spans="1:9" ht="157.5">
      <c r="A177" s="142" t="s">
        <v>936</v>
      </c>
      <c r="B177" s="4"/>
      <c r="C177" s="4" t="s">
        <v>48</v>
      </c>
      <c r="D177" s="4" t="s">
        <v>25</v>
      </c>
      <c r="E177" s="4" t="s">
        <v>935</v>
      </c>
      <c r="F177" s="4"/>
      <c r="G177" s="7">
        <f>SUM(G178)</f>
        <v>12</v>
      </c>
      <c r="H177" s="7">
        <f t="shared" si="32"/>
        <v>12</v>
      </c>
      <c r="I177" s="7">
        <f t="shared" si="32"/>
        <v>12</v>
      </c>
    </row>
    <row r="178" spans="1:9" ht="47.25">
      <c r="A178" s="2" t="s">
        <v>45</v>
      </c>
      <c r="B178" s="4"/>
      <c r="C178" s="4" t="s">
        <v>48</v>
      </c>
      <c r="D178" s="4" t="s">
        <v>25</v>
      </c>
      <c r="E178" s="4" t="s">
        <v>935</v>
      </c>
      <c r="F178" s="4" t="s">
        <v>83</v>
      </c>
      <c r="G178" s="7">
        <v>12</v>
      </c>
      <c r="H178" s="7">
        <v>12</v>
      </c>
      <c r="I178" s="7">
        <v>12</v>
      </c>
    </row>
    <row r="179" spans="1:9">
      <c r="A179" s="2" t="s">
        <v>183</v>
      </c>
      <c r="B179" s="4"/>
      <c r="C179" s="4" t="s">
        <v>48</v>
      </c>
      <c r="D179" s="4" t="s">
        <v>25</v>
      </c>
      <c r="E179" s="4" t="s">
        <v>184</v>
      </c>
      <c r="F179" s="4"/>
      <c r="G179" s="7">
        <f>SUM(G180)</f>
        <v>500</v>
      </c>
      <c r="H179" s="7">
        <f t="shared" ref="H179:I179" si="33">SUM(H180)</f>
        <v>0</v>
      </c>
      <c r="I179" s="7">
        <f t="shared" si="33"/>
        <v>0</v>
      </c>
    </row>
    <row r="180" spans="1:9" ht="31.5">
      <c r="A180" s="2" t="s">
        <v>294</v>
      </c>
      <c r="B180" s="4"/>
      <c r="C180" s="4" t="s">
        <v>48</v>
      </c>
      <c r="D180" s="4" t="s">
        <v>25</v>
      </c>
      <c r="E180" s="4" t="s">
        <v>295</v>
      </c>
      <c r="F180" s="4"/>
      <c r="G180" s="7">
        <f>SUM(G181)</f>
        <v>500</v>
      </c>
      <c r="H180" s="7">
        <f>SUM(H181)</f>
        <v>0</v>
      </c>
      <c r="I180" s="7">
        <f>SUM(I181)</f>
        <v>0</v>
      </c>
    </row>
    <row r="181" spans="1:9" ht="29.25" customHeight="1">
      <c r="A181" s="2" t="s">
        <v>46</v>
      </c>
      <c r="B181" s="4"/>
      <c r="C181" s="4" t="s">
        <v>48</v>
      </c>
      <c r="D181" s="4" t="s">
        <v>25</v>
      </c>
      <c r="E181" s="4" t="s">
        <v>295</v>
      </c>
      <c r="F181" s="4" t="s">
        <v>85</v>
      </c>
      <c r="G181" s="7">
        <v>500</v>
      </c>
      <c r="H181" s="7"/>
      <c r="I181" s="7"/>
    </row>
    <row r="182" spans="1:9" ht="31.5" hidden="1">
      <c r="A182" s="80" t="s">
        <v>92</v>
      </c>
      <c r="B182" s="22"/>
      <c r="C182" s="4" t="s">
        <v>48</v>
      </c>
      <c r="D182" s="4" t="s">
        <v>164</v>
      </c>
      <c r="E182" s="31" t="s">
        <v>416</v>
      </c>
      <c r="F182" s="31"/>
      <c r="G182" s="9">
        <f>G183</f>
        <v>0</v>
      </c>
      <c r="H182" s="9">
        <f>H183</f>
        <v>0</v>
      </c>
      <c r="I182" s="9">
        <f>I183</f>
        <v>0</v>
      </c>
    </row>
    <row r="183" spans="1:9" hidden="1">
      <c r="A183" s="80" t="s">
        <v>20</v>
      </c>
      <c r="B183" s="22"/>
      <c r="C183" s="4" t="s">
        <v>48</v>
      </c>
      <c r="D183" s="4" t="s">
        <v>164</v>
      </c>
      <c r="E183" s="31" t="s">
        <v>416</v>
      </c>
      <c r="F183" s="31">
        <v>800</v>
      </c>
      <c r="G183" s="9"/>
      <c r="H183" s="9"/>
      <c r="I183" s="9"/>
    </row>
    <row r="184" spans="1:9">
      <c r="A184" s="80" t="s">
        <v>10</v>
      </c>
      <c r="B184" s="22"/>
      <c r="C184" s="106" t="s">
        <v>11</v>
      </c>
      <c r="D184" s="31"/>
      <c r="E184" s="31"/>
      <c r="F184" s="31"/>
      <c r="G184" s="9">
        <f>SUM(G247)+G185+G205</f>
        <v>969261.79999999993</v>
      </c>
      <c r="H184" s="9">
        <f>SUM(H247)+H185+H205</f>
        <v>462097.3</v>
      </c>
      <c r="I184" s="9">
        <f>SUM(I247)+I185+I205</f>
        <v>490624.3</v>
      </c>
    </row>
    <row r="185" spans="1:9">
      <c r="A185" s="2" t="s">
        <v>12</v>
      </c>
      <c r="B185" s="4"/>
      <c r="C185" s="4" t="s">
        <v>11</v>
      </c>
      <c r="D185" s="4" t="s">
        <v>13</v>
      </c>
      <c r="E185" s="4"/>
      <c r="F185" s="4"/>
      <c r="G185" s="7">
        <f>SUM(G186)+G198</f>
        <v>454032.8</v>
      </c>
      <c r="H185" s="7">
        <f t="shared" ref="H185:I185" si="34">SUM(H186)+H198</f>
        <v>226300</v>
      </c>
      <c r="I185" s="7">
        <f t="shared" si="34"/>
        <v>242637.6</v>
      </c>
    </row>
    <row r="186" spans="1:9" ht="31.5">
      <c r="A186" s="34" t="s">
        <v>577</v>
      </c>
      <c r="B186" s="4"/>
      <c r="C186" s="4" t="s">
        <v>11</v>
      </c>
      <c r="D186" s="4" t="s">
        <v>13</v>
      </c>
      <c r="E186" s="4" t="s">
        <v>276</v>
      </c>
      <c r="F186" s="4"/>
      <c r="G186" s="7">
        <f>SUM(G189)+G187</f>
        <v>301088</v>
      </c>
      <c r="H186" s="7">
        <f>SUM(H189)+H187</f>
        <v>226300</v>
      </c>
      <c r="I186" s="7">
        <f>SUM(I189)+I187</f>
        <v>242637.6</v>
      </c>
    </row>
    <row r="187" spans="1:9">
      <c r="A187" s="34" t="s">
        <v>29</v>
      </c>
      <c r="B187" s="4"/>
      <c r="C187" s="4" t="s">
        <v>11</v>
      </c>
      <c r="D187" s="4" t="s">
        <v>13</v>
      </c>
      <c r="E187" s="5" t="s">
        <v>600</v>
      </c>
      <c r="F187" s="4"/>
      <c r="G187" s="7">
        <f>SUM(G188)</f>
        <v>1900</v>
      </c>
      <c r="H187" s="7">
        <f>SUM(H188)</f>
        <v>7600</v>
      </c>
      <c r="I187" s="7">
        <f>SUM(I188)</f>
        <v>0</v>
      </c>
    </row>
    <row r="188" spans="1:9" ht="31.5">
      <c r="A188" s="34" t="s">
        <v>46</v>
      </c>
      <c r="B188" s="4"/>
      <c r="C188" s="4" t="s">
        <v>11</v>
      </c>
      <c r="D188" s="4" t="s">
        <v>13</v>
      </c>
      <c r="E188" s="5" t="s">
        <v>600</v>
      </c>
      <c r="F188" s="4" t="s">
        <v>85</v>
      </c>
      <c r="G188" s="7">
        <v>1900</v>
      </c>
      <c r="H188" s="7">
        <v>7600</v>
      </c>
      <c r="I188" s="7"/>
    </row>
    <row r="189" spans="1:9" ht="47.25">
      <c r="A189" s="2" t="s">
        <v>16</v>
      </c>
      <c r="B189" s="4"/>
      <c r="C189" s="4" t="s">
        <v>11</v>
      </c>
      <c r="D189" s="4" t="s">
        <v>13</v>
      </c>
      <c r="E189" s="4" t="s">
        <v>578</v>
      </c>
      <c r="F189" s="4"/>
      <c r="G189" s="7">
        <f>SUM(G190+G193)+G195</f>
        <v>299188</v>
      </c>
      <c r="H189" s="7">
        <f t="shared" ref="H189:I189" si="35">SUM(H190+H193)+H195</f>
        <v>218700</v>
      </c>
      <c r="I189" s="7">
        <f t="shared" si="35"/>
        <v>242637.6</v>
      </c>
    </row>
    <row r="190" spans="1:9">
      <c r="A190" s="2" t="s">
        <v>18</v>
      </c>
      <c r="B190" s="4"/>
      <c r="C190" s="4" t="s">
        <v>11</v>
      </c>
      <c r="D190" s="4" t="s">
        <v>13</v>
      </c>
      <c r="E190" s="4" t="s">
        <v>579</v>
      </c>
      <c r="F190" s="4"/>
      <c r="G190" s="7">
        <f>SUM(G191:G192)</f>
        <v>93890.9</v>
      </c>
      <c r="H190" s="7">
        <f t="shared" ref="H190:I190" si="36">SUM(H191:H192)</f>
        <v>32400</v>
      </c>
      <c r="I190" s="7">
        <f t="shared" si="36"/>
        <v>56337.599999999999</v>
      </c>
    </row>
    <row r="191" spans="1:9" ht="31.5">
      <c r="A191" s="34" t="s">
        <v>46</v>
      </c>
      <c r="B191" s="4"/>
      <c r="C191" s="4" t="s">
        <v>11</v>
      </c>
      <c r="D191" s="4" t="s">
        <v>13</v>
      </c>
      <c r="E191" s="4" t="s">
        <v>579</v>
      </c>
      <c r="F191" s="4" t="s">
        <v>85</v>
      </c>
      <c r="G191" s="7"/>
      <c r="H191" s="7">
        <v>25422.799999999999</v>
      </c>
      <c r="I191" s="7">
        <v>56337.599999999999</v>
      </c>
    </row>
    <row r="192" spans="1:9">
      <c r="A192" s="2" t="s">
        <v>20</v>
      </c>
      <c r="B192" s="4"/>
      <c r="C192" s="4" t="s">
        <v>11</v>
      </c>
      <c r="D192" s="4" t="s">
        <v>13</v>
      </c>
      <c r="E192" s="4" t="s">
        <v>579</v>
      </c>
      <c r="F192" s="4" t="s">
        <v>90</v>
      </c>
      <c r="G192" s="7">
        <f>86890.5+7000.4</f>
        <v>93890.9</v>
      </c>
      <c r="H192" s="7">
        <v>6977.2</v>
      </c>
      <c r="I192" s="7"/>
    </row>
    <row r="193" spans="1:9" ht="18.75" customHeight="1">
      <c r="A193" s="2" t="s">
        <v>253</v>
      </c>
      <c r="B193" s="4"/>
      <c r="C193" s="4" t="s">
        <v>11</v>
      </c>
      <c r="D193" s="4" t="s">
        <v>13</v>
      </c>
      <c r="E193" s="4" t="s">
        <v>580</v>
      </c>
      <c r="F193" s="4"/>
      <c r="G193" s="7">
        <f>SUM(G194)</f>
        <v>19700</v>
      </c>
      <c r="H193" s="7">
        <f>SUM(H194)</f>
        <v>0</v>
      </c>
      <c r="I193" s="7">
        <f>SUM(I194)</f>
        <v>0</v>
      </c>
    </row>
    <row r="194" spans="1:9" ht="21" customHeight="1">
      <c r="A194" s="2" t="s">
        <v>20</v>
      </c>
      <c r="B194" s="4"/>
      <c r="C194" s="4" t="s">
        <v>11</v>
      </c>
      <c r="D194" s="4" t="s">
        <v>13</v>
      </c>
      <c r="E194" s="4" t="s">
        <v>580</v>
      </c>
      <c r="F194" s="4" t="s">
        <v>90</v>
      </c>
      <c r="G194" s="7">
        <v>19700</v>
      </c>
      <c r="H194" s="7"/>
      <c r="I194" s="7"/>
    </row>
    <row r="195" spans="1:9" ht="47.25">
      <c r="A195" s="2" t="s">
        <v>873</v>
      </c>
      <c r="B195" s="4"/>
      <c r="C195" s="4" t="s">
        <v>11</v>
      </c>
      <c r="D195" s="4" t="s">
        <v>13</v>
      </c>
      <c r="E195" s="4" t="s">
        <v>872</v>
      </c>
      <c r="F195" s="4"/>
      <c r="G195" s="7">
        <f>SUM(G196:G197)</f>
        <v>185597.1</v>
      </c>
      <c r="H195" s="7">
        <f t="shared" ref="H195:I195" si="37">SUM(H196:H197)</f>
        <v>186300</v>
      </c>
      <c r="I195" s="7">
        <f t="shared" si="37"/>
        <v>186300</v>
      </c>
    </row>
    <row r="196" spans="1:9" ht="31.5">
      <c r="A196" s="34" t="s">
        <v>46</v>
      </c>
      <c r="B196" s="4"/>
      <c r="C196" s="4" t="s">
        <v>11</v>
      </c>
      <c r="D196" s="4" t="s">
        <v>13</v>
      </c>
      <c r="E196" s="4" t="s">
        <v>872</v>
      </c>
      <c r="F196" s="4" t="s">
        <v>85</v>
      </c>
      <c r="G196" s="7"/>
      <c r="H196" s="7">
        <v>179215.5</v>
      </c>
      <c r="I196" s="7">
        <f>178800+7500</f>
        <v>186300</v>
      </c>
    </row>
    <row r="197" spans="1:9" ht="21" customHeight="1">
      <c r="A197" s="2" t="s">
        <v>20</v>
      </c>
      <c r="B197" s="4"/>
      <c r="C197" s="4" t="s">
        <v>11</v>
      </c>
      <c r="D197" s="4" t="s">
        <v>13</v>
      </c>
      <c r="E197" s="4" t="s">
        <v>872</v>
      </c>
      <c r="F197" s="4" t="s">
        <v>90</v>
      </c>
      <c r="G197" s="7">
        <v>185597.1</v>
      </c>
      <c r="H197" s="7">
        <v>7084.5</v>
      </c>
      <c r="I197" s="7"/>
    </row>
    <row r="198" spans="1:9" ht="31.5">
      <c r="A198" s="2" t="s">
        <v>537</v>
      </c>
      <c r="B198" s="4"/>
      <c r="C198" s="4" t="s">
        <v>11</v>
      </c>
      <c r="D198" s="4" t="s">
        <v>13</v>
      </c>
      <c r="E198" s="4" t="s">
        <v>210</v>
      </c>
      <c r="F198" s="4"/>
      <c r="G198" s="7">
        <f>SUM(G199)+G204</f>
        <v>152944.79999999999</v>
      </c>
      <c r="H198" s="7">
        <f t="shared" ref="H198:I198" si="38">SUM(H199)+H204</f>
        <v>0</v>
      </c>
      <c r="I198" s="7">
        <f t="shared" si="38"/>
        <v>0</v>
      </c>
    </row>
    <row r="199" spans="1:9" ht="47.25">
      <c r="A199" s="2" t="s">
        <v>538</v>
      </c>
      <c r="B199" s="4"/>
      <c r="C199" s="4" t="s">
        <v>11</v>
      </c>
      <c r="D199" s="4" t="s">
        <v>13</v>
      </c>
      <c r="E199" s="4" t="s">
        <v>211</v>
      </c>
      <c r="F199" s="4"/>
      <c r="G199" s="7">
        <f>SUM(G200)</f>
        <v>152944.79999999999</v>
      </c>
      <c r="H199" s="7">
        <f t="shared" ref="H199:I200" si="39">SUM(H200)</f>
        <v>0</v>
      </c>
      <c r="I199" s="7">
        <f t="shared" si="39"/>
        <v>0</v>
      </c>
    </row>
    <row r="200" spans="1:9" ht="31.5">
      <c r="A200" s="2" t="s">
        <v>430</v>
      </c>
      <c r="B200" s="4"/>
      <c r="C200" s="4" t="s">
        <v>11</v>
      </c>
      <c r="D200" s="4" t="s">
        <v>13</v>
      </c>
      <c r="E200" s="4" t="s">
        <v>212</v>
      </c>
      <c r="F200" s="4"/>
      <c r="G200" s="7">
        <f>SUM(G201)</f>
        <v>152944.79999999999</v>
      </c>
      <c r="H200" s="7">
        <f t="shared" si="39"/>
        <v>0</v>
      </c>
      <c r="I200" s="7">
        <f t="shared" si="39"/>
        <v>0</v>
      </c>
    </row>
    <row r="201" spans="1:9" ht="31.5">
      <c r="A201" s="2" t="s">
        <v>46</v>
      </c>
      <c r="B201" s="4"/>
      <c r="C201" s="4" t="s">
        <v>11</v>
      </c>
      <c r="D201" s="4" t="s">
        <v>13</v>
      </c>
      <c r="E201" s="4" t="s">
        <v>212</v>
      </c>
      <c r="F201" s="4">
        <v>200</v>
      </c>
      <c r="G201" s="7">
        <v>152944.79999999999</v>
      </c>
      <c r="H201" s="7"/>
      <c r="I201" s="7"/>
    </row>
    <row r="202" spans="1:9" ht="31.5" hidden="1">
      <c r="A202" s="80" t="s">
        <v>539</v>
      </c>
      <c r="B202" s="4"/>
      <c r="C202" s="4" t="s">
        <v>11</v>
      </c>
      <c r="D202" s="4" t="s">
        <v>13</v>
      </c>
      <c r="E202" s="4" t="s">
        <v>224</v>
      </c>
      <c r="F202" s="4"/>
      <c r="G202" s="7">
        <f>SUM(G203)</f>
        <v>0</v>
      </c>
      <c r="H202" s="7">
        <f t="shared" ref="H202:I202" si="40">SUM(H203)</f>
        <v>0</v>
      </c>
      <c r="I202" s="7">
        <f t="shared" si="40"/>
        <v>0</v>
      </c>
    </row>
    <row r="203" spans="1:9" ht="31.5" hidden="1">
      <c r="A203" s="2" t="s">
        <v>430</v>
      </c>
      <c r="B203" s="4"/>
      <c r="C203" s="4" t="s">
        <v>11</v>
      </c>
      <c r="D203" s="4" t="s">
        <v>13</v>
      </c>
      <c r="E203" s="4" t="s">
        <v>558</v>
      </c>
      <c r="F203" s="4"/>
      <c r="G203" s="7">
        <f>SUM(G204)</f>
        <v>0</v>
      </c>
      <c r="H203" s="7">
        <f t="shared" ref="H203:I203" si="41">SUM(H204)</f>
        <v>0</v>
      </c>
      <c r="I203" s="7">
        <f t="shared" si="41"/>
        <v>0</v>
      </c>
    </row>
    <row r="204" spans="1:9" hidden="1">
      <c r="A204" s="2" t="s">
        <v>20</v>
      </c>
      <c r="B204" s="4"/>
      <c r="C204" s="4" t="s">
        <v>11</v>
      </c>
      <c r="D204" s="4" t="s">
        <v>13</v>
      </c>
      <c r="E204" s="4" t="s">
        <v>558</v>
      </c>
      <c r="F204" s="4" t="s">
        <v>90</v>
      </c>
      <c r="G204" s="7"/>
      <c r="H204" s="7"/>
      <c r="I204" s="7"/>
    </row>
    <row r="205" spans="1:9" ht="17.25" customHeight="1">
      <c r="A205" s="2" t="s">
        <v>254</v>
      </c>
      <c r="B205" s="4"/>
      <c r="C205" s="4" t="s">
        <v>11</v>
      </c>
      <c r="D205" s="4" t="s">
        <v>164</v>
      </c>
      <c r="E205" s="4"/>
      <c r="F205" s="4"/>
      <c r="G205" s="7">
        <f>SUM(G209+G238)+G206+G214</f>
        <v>495039.89999999997</v>
      </c>
      <c r="H205" s="7">
        <f>SUM(H209+H238)+H206+H214</f>
        <v>225905.8</v>
      </c>
      <c r="I205" s="7">
        <f>SUM(I209+I238)+I206+I214</f>
        <v>237886.69999999998</v>
      </c>
    </row>
    <row r="206" spans="1:9" ht="30.75" customHeight="1">
      <c r="A206" s="35" t="s">
        <v>561</v>
      </c>
      <c r="B206" s="4"/>
      <c r="C206" s="4" t="s">
        <v>11</v>
      </c>
      <c r="D206" s="4" t="s">
        <v>164</v>
      </c>
      <c r="E206" s="4" t="s">
        <v>290</v>
      </c>
      <c r="F206" s="4"/>
      <c r="G206" s="7">
        <f>SUM(G207)</f>
        <v>26804.2</v>
      </c>
      <c r="H206" s="7">
        <f t="shared" ref="H206:I207" si="42">SUM(H207)</f>
        <v>0</v>
      </c>
      <c r="I206" s="7">
        <f t="shared" si="42"/>
        <v>0</v>
      </c>
    </row>
    <row r="207" spans="1:9" ht="17.25" customHeight="1">
      <c r="A207" s="2" t="s">
        <v>29</v>
      </c>
      <c r="B207" s="4"/>
      <c r="C207" s="4" t="s">
        <v>11</v>
      </c>
      <c r="D207" s="4" t="s">
        <v>164</v>
      </c>
      <c r="E207" s="4" t="s">
        <v>291</v>
      </c>
      <c r="F207" s="4"/>
      <c r="G207" s="7">
        <f>SUM(G208)</f>
        <v>26804.2</v>
      </c>
      <c r="H207" s="7">
        <f t="shared" si="42"/>
        <v>0</v>
      </c>
      <c r="I207" s="7">
        <f t="shared" si="42"/>
        <v>0</v>
      </c>
    </row>
    <row r="208" spans="1:9" ht="30" customHeight="1">
      <c r="A208" s="2" t="s">
        <v>46</v>
      </c>
      <c r="B208" s="4"/>
      <c r="C208" s="4" t="s">
        <v>11</v>
      </c>
      <c r="D208" s="4" t="s">
        <v>164</v>
      </c>
      <c r="E208" s="4" t="s">
        <v>291</v>
      </c>
      <c r="F208" s="4" t="s">
        <v>85</v>
      </c>
      <c r="G208" s="7">
        <v>26804.2</v>
      </c>
      <c r="H208" s="7"/>
      <c r="I208" s="7"/>
    </row>
    <row r="209" spans="1:9" ht="31.5">
      <c r="A209" s="34" t="s">
        <v>544</v>
      </c>
      <c r="B209" s="4"/>
      <c r="C209" s="4" t="s">
        <v>11</v>
      </c>
      <c r="D209" s="4" t="s">
        <v>164</v>
      </c>
      <c r="E209" s="4" t="s">
        <v>277</v>
      </c>
      <c r="F209" s="4"/>
      <c r="G209" s="7">
        <f>SUM(G210)+G212</f>
        <v>34569.599999999999</v>
      </c>
      <c r="H209" s="7">
        <f t="shared" ref="H209:I209" si="43">SUM(H210)+H212</f>
        <v>9000</v>
      </c>
      <c r="I209" s="7">
        <f t="shared" si="43"/>
        <v>9000</v>
      </c>
    </row>
    <row r="210" spans="1:9" ht="20.25" customHeight="1">
      <c r="A210" s="34" t="s">
        <v>29</v>
      </c>
      <c r="B210" s="4"/>
      <c r="C210" s="4" t="s">
        <v>11</v>
      </c>
      <c r="D210" s="4" t="s">
        <v>164</v>
      </c>
      <c r="E210" s="4" t="s">
        <v>278</v>
      </c>
      <c r="F210" s="4"/>
      <c r="G210" s="7">
        <f>SUM(G211)</f>
        <v>19251.099999999999</v>
      </c>
      <c r="H210" s="7">
        <f>SUM(H211)</f>
        <v>9000</v>
      </c>
      <c r="I210" s="7">
        <f>SUM(I211)</f>
        <v>9000</v>
      </c>
    </row>
    <row r="211" spans="1:9" ht="30" customHeight="1">
      <c r="A211" s="34" t="s">
        <v>46</v>
      </c>
      <c r="B211" s="4"/>
      <c r="C211" s="4" t="s">
        <v>11</v>
      </c>
      <c r="D211" s="4" t="s">
        <v>164</v>
      </c>
      <c r="E211" s="4" t="s">
        <v>278</v>
      </c>
      <c r="F211" s="4" t="s">
        <v>85</v>
      </c>
      <c r="G211" s="7">
        <v>19251.099999999999</v>
      </c>
      <c r="H211" s="7">
        <v>9000</v>
      </c>
      <c r="I211" s="7">
        <v>9000</v>
      </c>
    </row>
    <row r="212" spans="1:9" ht="30" customHeight="1">
      <c r="A212" s="34" t="s">
        <v>894</v>
      </c>
      <c r="B212" s="4"/>
      <c r="C212" s="4" t="s">
        <v>11</v>
      </c>
      <c r="D212" s="4" t="s">
        <v>164</v>
      </c>
      <c r="E212" s="5" t="s">
        <v>747</v>
      </c>
      <c r="F212" s="4"/>
      <c r="G212" s="7">
        <f>SUM(G213)</f>
        <v>15318.5</v>
      </c>
      <c r="H212" s="7">
        <f>SUM(H213)</f>
        <v>0</v>
      </c>
      <c r="I212" s="7">
        <f>SUM(I213)</f>
        <v>0</v>
      </c>
    </row>
    <row r="213" spans="1:9" ht="30" customHeight="1">
      <c r="A213" s="34" t="s">
        <v>46</v>
      </c>
      <c r="B213" s="4"/>
      <c r="C213" s="4" t="s">
        <v>11</v>
      </c>
      <c r="D213" s="4" t="s">
        <v>164</v>
      </c>
      <c r="E213" s="5" t="s">
        <v>747</v>
      </c>
      <c r="F213" s="4" t="s">
        <v>85</v>
      </c>
      <c r="G213" s="7">
        <v>15318.5</v>
      </c>
      <c r="H213" s="7">
        <v>0</v>
      </c>
      <c r="I213" s="7">
        <v>0</v>
      </c>
    </row>
    <row r="214" spans="1:9" ht="30" customHeight="1">
      <c r="A214" s="34" t="s">
        <v>528</v>
      </c>
      <c r="B214" s="4"/>
      <c r="C214" s="4" t="s">
        <v>11</v>
      </c>
      <c r="D214" s="4" t="s">
        <v>164</v>
      </c>
      <c r="E214" s="5" t="s">
        <v>427</v>
      </c>
      <c r="F214" s="4"/>
      <c r="G214" s="7">
        <f>SUM(G215)</f>
        <v>21535.600000000002</v>
      </c>
      <c r="H214" s="7"/>
      <c r="I214" s="7"/>
    </row>
    <row r="215" spans="1:9" ht="30" customHeight="1">
      <c r="A215" s="34" t="s">
        <v>29</v>
      </c>
      <c r="B215" s="4"/>
      <c r="C215" s="4" t="s">
        <v>11</v>
      </c>
      <c r="D215" s="4" t="s">
        <v>164</v>
      </c>
      <c r="E215" s="5" t="s">
        <v>624</v>
      </c>
      <c r="F215" s="4"/>
      <c r="G215" s="7">
        <f>SUM(G216)+G217</f>
        <v>21535.600000000002</v>
      </c>
      <c r="H215" s="7">
        <f t="shared" ref="H215:I215" si="44">SUM(H216)+H217</f>
        <v>0</v>
      </c>
      <c r="I215" s="7">
        <f t="shared" si="44"/>
        <v>0</v>
      </c>
    </row>
    <row r="216" spans="1:9" ht="30" hidden="1" customHeight="1">
      <c r="A216" s="34" t="s">
        <v>46</v>
      </c>
      <c r="B216" s="4"/>
      <c r="C216" s="4" t="s">
        <v>11</v>
      </c>
      <c r="D216" s="4" t="s">
        <v>164</v>
      </c>
      <c r="E216" s="114" t="s">
        <v>624</v>
      </c>
      <c r="F216" s="115" t="s">
        <v>85</v>
      </c>
      <c r="G216" s="7">
        <v>0</v>
      </c>
      <c r="H216" s="7"/>
      <c r="I216" s="7"/>
    </row>
    <row r="217" spans="1:9" ht="30" customHeight="1">
      <c r="A217" s="34" t="s">
        <v>899</v>
      </c>
      <c r="B217" s="4"/>
      <c r="C217" s="4" t="s">
        <v>11</v>
      </c>
      <c r="D217" s="4" t="s">
        <v>164</v>
      </c>
      <c r="E217" s="4" t="s">
        <v>777</v>
      </c>
      <c r="F217" s="4"/>
      <c r="G217" s="7">
        <f>SUM(G218+G220+G222+G224)+G226+G228+G230+G232+G234+G236</f>
        <v>21535.600000000002</v>
      </c>
      <c r="H217" s="7">
        <f t="shared" ref="H217:I217" si="45">SUM(H218+H220+H222+H224)+H226+H228+H230+H232+H234+H236</f>
        <v>0</v>
      </c>
      <c r="I217" s="7">
        <f t="shared" si="45"/>
        <v>0</v>
      </c>
    </row>
    <row r="218" spans="1:9" ht="30" customHeight="1">
      <c r="A218" s="2" t="s">
        <v>972</v>
      </c>
      <c r="B218" s="4"/>
      <c r="C218" s="4" t="s">
        <v>11</v>
      </c>
      <c r="D218" s="4" t="s">
        <v>164</v>
      </c>
      <c r="E218" s="4" t="s">
        <v>959</v>
      </c>
      <c r="F218" s="4"/>
      <c r="G218" s="7">
        <f>SUM(G219)</f>
        <v>1401.8</v>
      </c>
      <c r="H218" s="7">
        <f t="shared" ref="H218:I218" si="46">SUM(H219)</f>
        <v>0</v>
      </c>
      <c r="I218" s="7">
        <f t="shared" si="46"/>
        <v>0</v>
      </c>
    </row>
    <row r="219" spans="1:9" ht="30" customHeight="1">
      <c r="A219" s="2" t="s">
        <v>46</v>
      </c>
      <c r="B219" s="4"/>
      <c r="C219" s="4" t="s">
        <v>11</v>
      </c>
      <c r="D219" s="4" t="s">
        <v>164</v>
      </c>
      <c r="E219" s="4" t="s">
        <v>959</v>
      </c>
      <c r="F219" s="4" t="s">
        <v>85</v>
      </c>
      <c r="G219" s="7">
        <v>1401.8</v>
      </c>
      <c r="H219" s="7"/>
      <c r="I219" s="7"/>
    </row>
    <row r="220" spans="1:9" ht="30" customHeight="1">
      <c r="A220" s="2" t="s">
        <v>971</v>
      </c>
      <c r="B220" s="4"/>
      <c r="C220" s="4" t="s">
        <v>11</v>
      </c>
      <c r="D220" s="4" t="s">
        <v>164</v>
      </c>
      <c r="E220" s="4" t="s">
        <v>960</v>
      </c>
      <c r="F220" s="4"/>
      <c r="G220" s="7">
        <f>SUM(G221)</f>
        <v>1734.5</v>
      </c>
      <c r="H220" s="7">
        <f t="shared" ref="H220:I220" si="47">SUM(H221)</f>
        <v>0</v>
      </c>
      <c r="I220" s="7">
        <f t="shared" si="47"/>
        <v>0</v>
      </c>
    </row>
    <row r="221" spans="1:9" ht="30" customHeight="1">
      <c r="A221" s="2" t="s">
        <v>46</v>
      </c>
      <c r="B221" s="4"/>
      <c r="C221" s="4" t="s">
        <v>11</v>
      </c>
      <c r="D221" s="4" t="s">
        <v>164</v>
      </c>
      <c r="E221" s="4" t="s">
        <v>960</v>
      </c>
      <c r="F221" s="4" t="s">
        <v>85</v>
      </c>
      <c r="G221" s="7">
        <v>1734.5</v>
      </c>
      <c r="H221" s="7"/>
      <c r="I221" s="7"/>
    </row>
    <row r="222" spans="1:9" ht="30" customHeight="1">
      <c r="A222" s="2" t="s">
        <v>973</v>
      </c>
      <c r="B222" s="4"/>
      <c r="C222" s="4" t="s">
        <v>11</v>
      </c>
      <c r="D222" s="4" t="s">
        <v>164</v>
      </c>
      <c r="E222" s="4" t="s">
        <v>961</v>
      </c>
      <c r="F222" s="4"/>
      <c r="G222" s="7">
        <f>SUM(G223)</f>
        <v>766.9</v>
      </c>
      <c r="H222" s="7">
        <f t="shared" ref="H222:I222" si="48">SUM(H223)</f>
        <v>0</v>
      </c>
      <c r="I222" s="7">
        <f t="shared" si="48"/>
        <v>0</v>
      </c>
    </row>
    <row r="223" spans="1:9" ht="30" customHeight="1">
      <c r="A223" s="2" t="s">
        <v>46</v>
      </c>
      <c r="B223" s="4"/>
      <c r="C223" s="4" t="s">
        <v>11</v>
      </c>
      <c r="D223" s="4" t="s">
        <v>164</v>
      </c>
      <c r="E223" s="4" t="s">
        <v>961</v>
      </c>
      <c r="F223" s="4" t="s">
        <v>85</v>
      </c>
      <c r="G223" s="7">
        <v>766.9</v>
      </c>
      <c r="H223" s="7"/>
      <c r="I223" s="7"/>
    </row>
    <row r="224" spans="1:9" ht="30" customHeight="1">
      <c r="A224" s="2" t="s">
        <v>974</v>
      </c>
      <c r="B224" s="4"/>
      <c r="C224" s="4" t="s">
        <v>11</v>
      </c>
      <c r="D224" s="4" t="s">
        <v>164</v>
      </c>
      <c r="E224" s="4" t="s">
        <v>962</v>
      </c>
      <c r="F224" s="4"/>
      <c r="G224" s="7">
        <f>SUM(G225)</f>
        <v>1921.4</v>
      </c>
      <c r="H224" s="7">
        <f t="shared" ref="H224:I236" si="49">SUM(H225)</f>
        <v>0</v>
      </c>
      <c r="I224" s="7">
        <f t="shared" si="49"/>
        <v>0</v>
      </c>
    </row>
    <row r="225" spans="1:9" ht="30" customHeight="1">
      <c r="A225" s="2" t="s">
        <v>46</v>
      </c>
      <c r="B225" s="4"/>
      <c r="C225" s="4" t="s">
        <v>11</v>
      </c>
      <c r="D225" s="4" t="s">
        <v>164</v>
      </c>
      <c r="E225" s="4" t="s">
        <v>962</v>
      </c>
      <c r="F225" s="4" t="s">
        <v>85</v>
      </c>
      <c r="G225" s="7">
        <v>1921.4</v>
      </c>
      <c r="H225" s="7"/>
      <c r="I225" s="7"/>
    </row>
    <row r="226" spans="1:9" ht="30" customHeight="1">
      <c r="A226" s="2" t="s">
        <v>977</v>
      </c>
      <c r="B226" s="4"/>
      <c r="C226" s="4" t="s">
        <v>11</v>
      </c>
      <c r="D226" s="4" t="s">
        <v>164</v>
      </c>
      <c r="E226" s="4" t="s">
        <v>965</v>
      </c>
      <c r="F226" s="4"/>
      <c r="G226" s="7">
        <f>SUM(G227)</f>
        <v>5120.3</v>
      </c>
      <c r="H226" s="7">
        <f t="shared" si="49"/>
        <v>0</v>
      </c>
      <c r="I226" s="7">
        <f t="shared" si="49"/>
        <v>0</v>
      </c>
    </row>
    <row r="227" spans="1:9" ht="30" customHeight="1">
      <c r="A227" s="2" t="s">
        <v>46</v>
      </c>
      <c r="B227" s="4"/>
      <c r="C227" s="4" t="s">
        <v>11</v>
      </c>
      <c r="D227" s="4" t="s">
        <v>164</v>
      </c>
      <c r="E227" s="4" t="s">
        <v>965</v>
      </c>
      <c r="F227" s="4" t="s">
        <v>85</v>
      </c>
      <c r="G227" s="7">
        <v>5120.3</v>
      </c>
      <c r="H227" s="7"/>
      <c r="I227" s="7"/>
    </row>
    <row r="228" spans="1:9" ht="30" customHeight="1">
      <c r="A228" s="2" t="s">
        <v>978</v>
      </c>
      <c r="B228" s="4"/>
      <c r="C228" s="4" t="s">
        <v>11</v>
      </c>
      <c r="D228" s="4" t="s">
        <v>164</v>
      </c>
      <c r="E228" s="4" t="s">
        <v>966</v>
      </c>
      <c r="F228" s="4"/>
      <c r="G228" s="7">
        <f>SUM(G229)</f>
        <v>1604.2</v>
      </c>
      <c r="H228" s="7">
        <f t="shared" si="49"/>
        <v>0</v>
      </c>
      <c r="I228" s="7">
        <f t="shared" si="49"/>
        <v>0</v>
      </c>
    </row>
    <row r="229" spans="1:9" ht="30" customHeight="1">
      <c r="A229" s="2" t="s">
        <v>46</v>
      </c>
      <c r="B229" s="4"/>
      <c r="C229" s="4" t="s">
        <v>11</v>
      </c>
      <c r="D229" s="4" t="s">
        <v>164</v>
      </c>
      <c r="E229" s="4" t="s">
        <v>966</v>
      </c>
      <c r="F229" s="4" t="s">
        <v>85</v>
      </c>
      <c r="G229" s="7">
        <f>1659.9-55.7</f>
        <v>1604.2</v>
      </c>
      <c r="H229" s="7"/>
      <c r="I229" s="7"/>
    </row>
    <row r="230" spans="1:9" ht="30" customHeight="1">
      <c r="A230" s="2" t="s">
        <v>979</v>
      </c>
      <c r="B230" s="4"/>
      <c r="C230" s="4" t="s">
        <v>11</v>
      </c>
      <c r="D230" s="4" t="s">
        <v>164</v>
      </c>
      <c r="E230" s="4" t="s">
        <v>967</v>
      </c>
      <c r="F230" s="4"/>
      <c r="G230" s="7">
        <f>SUM(G231)</f>
        <v>5282.2</v>
      </c>
      <c r="H230" s="7">
        <f t="shared" si="49"/>
        <v>0</v>
      </c>
      <c r="I230" s="7">
        <f t="shared" si="49"/>
        <v>0</v>
      </c>
    </row>
    <row r="231" spans="1:9" ht="30" customHeight="1">
      <c r="A231" s="2" t="s">
        <v>46</v>
      </c>
      <c r="B231" s="4"/>
      <c r="C231" s="4" t="s">
        <v>11</v>
      </c>
      <c r="D231" s="4" t="s">
        <v>164</v>
      </c>
      <c r="E231" s="4" t="s">
        <v>967</v>
      </c>
      <c r="F231" s="4" t="s">
        <v>85</v>
      </c>
      <c r="G231" s="7">
        <f>5358-75.8</f>
        <v>5282.2</v>
      </c>
      <c r="H231" s="7"/>
      <c r="I231" s="7"/>
    </row>
    <row r="232" spans="1:9" ht="30" customHeight="1">
      <c r="A232" s="2" t="s">
        <v>980</v>
      </c>
      <c r="B232" s="4"/>
      <c r="C232" s="4" t="s">
        <v>11</v>
      </c>
      <c r="D232" s="4" t="s">
        <v>164</v>
      </c>
      <c r="E232" s="4" t="s">
        <v>968</v>
      </c>
      <c r="F232" s="4"/>
      <c r="G232" s="7">
        <f>SUM(G233)</f>
        <v>1193.6000000000001</v>
      </c>
      <c r="H232" s="7">
        <f t="shared" si="49"/>
        <v>0</v>
      </c>
      <c r="I232" s="7">
        <f t="shared" si="49"/>
        <v>0</v>
      </c>
    </row>
    <row r="233" spans="1:9" ht="30" customHeight="1">
      <c r="A233" s="2" t="s">
        <v>46</v>
      </c>
      <c r="B233" s="4"/>
      <c r="C233" s="4" t="s">
        <v>11</v>
      </c>
      <c r="D233" s="4" t="s">
        <v>164</v>
      </c>
      <c r="E233" s="4" t="s">
        <v>968</v>
      </c>
      <c r="F233" s="4" t="s">
        <v>85</v>
      </c>
      <c r="G233" s="7">
        <f>985.2+208.4</f>
        <v>1193.6000000000001</v>
      </c>
      <c r="H233" s="7"/>
      <c r="I233" s="7"/>
    </row>
    <row r="234" spans="1:9" ht="30" customHeight="1">
      <c r="A234" s="2" t="s">
        <v>981</v>
      </c>
      <c r="B234" s="4"/>
      <c r="C234" s="4" t="s">
        <v>11</v>
      </c>
      <c r="D234" s="4" t="s">
        <v>164</v>
      </c>
      <c r="E234" s="4" t="s">
        <v>969</v>
      </c>
      <c r="F234" s="4"/>
      <c r="G234" s="7">
        <f>SUM(G235)</f>
        <v>1407.2</v>
      </c>
      <c r="H234" s="7">
        <f t="shared" si="49"/>
        <v>0</v>
      </c>
      <c r="I234" s="7">
        <f t="shared" si="49"/>
        <v>0</v>
      </c>
    </row>
    <row r="235" spans="1:9" ht="30" customHeight="1">
      <c r="A235" s="2" t="s">
        <v>46</v>
      </c>
      <c r="B235" s="4"/>
      <c r="C235" s="4" t="s">
        <v>11</v>
      </c>
      <c r="D235" s="4" t="s">
        <v>164</v>
      </c>
      <c r="E235" s="4" t="s">
        <v>969</v>
      </c>
      <c r="F235" s="4" t="s">
        <v>85</v>
      </c>
      <c r="G235" s="7">
        <v>1407.2</v>
      </c>
      <c r="H235" s="7"/>
      <c r="I235" s="7"/>
    </row>
    <row r="236" spans="1:9" ht="30" customHeight="1">
      <c r="A236" s="2" t="s">
        <v>985</v>
      </c>
      <c r="B236" s="4"/>
      <c r="C236" s="4" t="s">
        <v>11</v>
      </c>
      <c r="D236" s="4" t="s">
        <v>164</v>
      </c>
      <c r="E236" s="4" t="s">
        <v>984</v>
      </c>
      <c r="F236" s="4"/>
      <c r="G236" s="7">
        <f>SUM(G237)</f>
        <v>1103.5</v>
      </c>
      <c r="H236" s="7">
        <f t="shared" si="49"/>
        <v>0</v>
      </c>
      <c r="I236" s="7">
        <f t="shared" si="49"/>
        <v>0</v>
      </c>
    </row>
    <row r="237" spans="1:9" ht="30" customHeight="1">
      <c r="A237" s="2" t="s">
        <v>46</v>
      </c>
      <c r="B237" s="4"/>
      <c r="C237" s="4" t="s">
        <v>11</v>
      </c>
      <c r="D237" s="4" t="s">
        <v>164</v>
      </c>
      <c r="E237" s="4" t="s">
        <v>984</v>
      </c>
      <c r="F237" s="4" t="s">
        <v>85</v>
      </c>
      <c r="G237" s="7">
        <v>1103.5</v>
      </c>
      <c r="H237" s="7"/>
      <c r="I237" s="7"/>
    </row>
    <row r="238" spans="1:9" ht="31.5">
      <c r="A238" s="34" t="s">
        <v>720</v>
      </c>
      <c r="B238" s="4"/>
      <c r="C238" s="4" t="s">
        <v>11</v>
      </c>
      <c r="D238" s="4" t="s">
        <v>164</v>
      </c>
      <c r="E238" s="4" t="s">
        <v>581</v>
      </c>
      <c r="F238" s="4"/>
      <c r="G238" s="7">
        <f>SUM(G239)+G243</f>
        <v>412130.5</v>
      </c>
      <c r="H238" s="7">
        <f>SUM(H239)+H243</f>
        <v>216905.8</v>
      </c>
      <c r="I238" s="7">
        <f>SUM(I239)+I243</f>
        <v>228886.69999999998</v>
      </c>
    </row>
    <row r="239" spans="1:9">
      <c r="A239" s="34" t="s">
        <v>29</v>
      </c>
      <c r="B239" s="4"/>
      <c r="C239" s="4" t="s">
        <v>11</v>
      </c>
      <c r="D239" s="4" t="s">
        <v>164</v>
      </c>
      <c r="E239" s="4" t="s">
        <v>582</v>
      </c>
      <c r="F239" s="4"/>
      <c r="G239" s="7">
        <f>SUM(G240)+G241</f>
        <v>377945.3</v>
      </c>
      <c r="H239" s="7">
        <f t="shared" ref="H239:I239" si="50">SUM(H240)+H241</f>
        <v>197702</v>
      </c>
      <c r="I239" s="7">
        <f t="shared" si="50"/>
        <v>228886.69999999998</v>
      </c>
    </row>
    <row r="240" spans="1:9" ht="31.5">
      <c r="A240" s="34" t="s">
        <v>46</v>
      </c>
      <c r="B240" s="4"/>
      <c r="C240" s="4" t="s">
        <v>11</v>
      </c>
      <c r="D240" s="4" t="s">
        <v>164</v>
      </c>
      <c r="E240" s="4" t="s">
        <v>582</v>
      </c>
      <c r="F240" s="4" t="s">
        <v>85</v>
      </c>
      <c r="G240" s="7">
        <v>126369.4</v>
      </c>
      <c r="H240" s="7">
        <v>76900</v>
      </c>
      <c r="I240" s="7">
        <v>80000</v>
      </c>
    </row>
    <row r="241" spans="1:9" ht="31.5">
      <c r="A241" s="34" t="s">
        <v>894</v>
      </c>
      <c r="B241" s="4"/>
      <c r="C241" s="4" t="s">
        <v>11</v>
      </c>
      <c r="D241" s="4" t="s">
        <v>164</v>
      </c>
      <c r="E241" s="5" t="s">
        <v>748</v>
      </c>
      <c r="F241" s="4"/>
      <c r="G241" s="7">
        <f>SUM(G242)</f>
        <v>251575.9</v>
      </c>
      <c r="H241" s="7">
        <f>SUM(H242)</f>
        <v>120801.99999999999</v>
      </c>
      <c r="I241" s="7">
        <f>SUM(I242)</f>
        <v>148886.69999999998</v>
      </c>
    </row>
    <row r="242" spans="1:9" ht="31.5">
      <c r="A242" s="34" t="s">
        <v>46</v>
      </c>
      <c r="B242" s="4"/>
      <c r="C242" s="4" t="s">
        <v>11</v>
      </c>
      <c r="D242" s="4" t="s">
        <v>164</v>
      </c>
      <c r="E242" s="5" t="s">
        <v>748</v>
      </c>
      <c r="F242" s="4" t="s">
        <v>85</v>
      </c>
      <c r="G242" s="7">
        <v>251575.9</v>
      </c>
      <c r="H242" s="7">
        <v>120801.99999999999</v>
      </c>
      <c r="I242" s="7">
        <v>148886.69999999998</v>
      </c>
    </row>
    <row r="243" spans="1:9" ht="31.5">
      <c r="A243" s="2" t="s">
        <v>256</v>
      </c>
      <c r="B243" s="4"/>
      <c r="C243" s="4" t="s">
        <v>11</v>
      </c>
      <c r="D243" s="4" t="s">
        <v>164</v>
      </c>
      <c r="E243" s="4" t="s">
        <v>601</v>
      </c>
      <c r="F243" s="4"/>
      <c r="G243" s="7">
        <f>SUM(G244)+G245</f>
        <v>34185.199999999997</v>
      </c>
      <c r="H243" s="7">
        <f t="shared" ref="H243:I243" si="51">SUM(H244)+H245</f>
        <v>19203.8</v>
      </c>
      <c r="I243" s="7">
        <f t="shared" si="51"/>
        <v>0</v>
      </c>
    </row>
    <row r="244" spans="1:9" ht="31.5">
      <c r="A244" s="2" t="s">
        <v>257</v>
      </c>
      <c r="B244" s="4"/>
      <c r="C244" s="4" t="s">
        <v>11</v>
      </c>
      <c r="D244" s="4" t="s">
        <v>164</v>
      </c>
      <c r="E244" s="4" t="s">
        <v>601</v>
      </c>
      <c r="F244" s="4" t="s">
        <v>236</v>
      </c>
      <c r="G244" s="7">
        <v>2221.1999999999998</v>
      </c>
      <c r="H244" s="7">
        <v>19203.8</v>
      </c>
      <c r="I244" s="7"/>
    </row>
    <row r="245" spans="1:9" ht="31.5">
      <c r="A245" s="2" t="s">
        <v>895</v>
      </c>
      <c r="B245" s="4"/>
      <c r="C245" s="4" t="s">
        <v>11</v>
      </c>
      <c r="D245" s="4" t="s">
        <v>164</v>
      </c>
      <c r="E245" s="4" t="s">
        <v>880</v>
      </c>
      <c r="F245" s="4"/>
      <c r="G245" s="7">
        <f>SUM(G246)</f>
        <v>31964</v>
      </c>
      <c r="H245" s="7"/>
      <c r="I245" s="7"/>
    </row>
    <row r="246" spans="1:9" ht="31.5">
      <c r="A246" s="2" t="s">
        <v>257</v>
      </c>
      <c r="B246" s="4"/>
      <c r="C246" s="4" t="s">
        <v>11</v>
      </c>
      <c r="D246" s="4" t="s">
        <v>164</v>
      </c>
      <c r="E246" s="4" t="s">
        <v>880</v>
      </c>
      <c r="F246" s="4" t="s">
        <v>236</v>
      </c>
      <c r="G246" s="7">
        <v>31964</v>
      </c>
      <c r="H246" s="7"/>
      <c r="I246" s="7"/>
    </row>
    <row r="247" spans="1:9" ht="22.5" customHeight="1">
      <c r="A247" s="80" t="s">
        <v>21</v>
      </c>
      <c r="B247" s="22"/>
      <c r="C247" s="106" t="s">
        <v>11</v>
      </c>
      <c r="D247" s="106" t="s">
        <v>22</v>
      </c>
      <c r="E247" s="31"/>
      <c r="F247" s="31"/>
      <c r="G247" s="9">
        <f>SUM(G248+G255+G267+G273+G282+G297)+G292+G289</f>
        <v>20189.100000000002</v>
      </c>
      <c r="H247" s="9">
        <f>SUM(H248+H255+H267+H273+H282+H297)+H292+H289</f>
        <v>9891.5</v>
      </c>
      <c r="I247" s="9">
        <f>SUM(I248+I255+I267+I273+I282+I297)+I292+I289</f>
        <v>10100</v>
      </c>
    </row>
    <row r="248" spans="1:9" ht="47.25">
      <c r="A248" s="80" t="s">
        <v>545</v>
      </c>
      <c r="B248" s="22"/>
      <c r="C248" s="106" t="s">
        <v>11</v>
      </c>
      <c r="D248" s="106" t="s">
        <v>22</v>
      </c>
      <c r="E248" s="31" t="s">
        <v>546</v>
      </c>
      <c r="F248" s="31"/>
      <c r="G248" s="9">
        <f>SUM(G252)+G249</f>
        <v>0</v>
      </c>
      <c r="H248" s="9">
        <f t="shared" ref="H248:I248" si="52">SUM(H252)+H249</f>
        <v>500</v>
      </c>
      <c r="I248" s="9">
        <f t="shared" si="52"/>
        <v>500</v>
      </c>
    </row>
    <row r="249" spans="1:9">
      <c r="A249" s="2" t="s">
        <v>29</v>
      </c>
      <c r="B249" s="22"/>
      <c r="C249" s="106" t="s">
        <v>11</v>
      </c>
      <c r="D249" s="106" t="s">
        <v>22</v>
      </c>
      <c r="E249" s="31" t="s">
        <v>725</v>
      </c>
      <c r="F249" s="31"/>
      <c r="G249" s="9">
        <f t="shared" ref="G249:I250" si="53">SUM(G250)</f>
        <v>0</v>
      </c>
      <c r="H249" s="9">
        <f t="shared" si="53"/>
        <v>500</v>
      </c>
      <c r="I249" s="9">
        <f t="shared" si="53"/>
        <v>500</v>
      </c>
    </row>
    <row r="250" spans="1:9" ht="31.5">
      <c r="A250" s="80" t="s">
        <v>223</v>
      </c>
      <c r="B250" s="22"/>
      <c r="C250" s="106" t="s">
        <v>11</v>
      </c>
      <c r="D250" s="106" t="s">
        <v>22</v>
      </c>
      <c r="E250" s="31" t="s">
        <v>726</v>
      </c>
      <c r="F250" s="31"/>
      <c r="G250" s="9">
        <f t="shared" si="53"/>
        <v>0</v>
      </c>
      <c r="H250" s="9">
        <f t="shared" si="53"/>
        <v>500</v>
      </c>
      <c r="I250" s="9">
        <f t="shared" si="53"/>
        <v>500</v>
      </c>
    </row>
    <row r="251" spans="1:9" ht="31.5">
      <c r="A251" s="34" t="s">
        <v>46</v>
      </c>
      <c r="B251" s="22"/>
      <c r="C251" s="106" t="s">
        <v>11</v>
      </c>
      <c r="D251" s="106" t="s">
        <v>22</v>
      </c>
      <c r="E251" s="31" t="s">
        <v>726</v>
      </c>
      <c r="F251" s="31">
        <v>200</v>
      </c>
      <c r="G251" s="9">
        <v>0</v>
      </c>
      <c r="H251" s="9">
        <v>500</v>
      </c>
      <c r="I251" s="9">
        <v>500</v>
      </c>
    </row>
    <row r="252" spans="1:9" ht="47.25" hidden="1">
      <c r="A252" s="80" t="s">
        <v>16</v>
      </c>
      <c r="B252" s="22"/>
      <c r="C252" s="106" t="s">
        <v>11</v>
      </c>
      <c r="D252" s="106" t="s">
        <v>22</v>
      </c>
      <c r="E252" s="106" t="s">
        <v>709</v>
      </c>
      <c r="F252" s="31"/>
      <c r="G252" s="9">
        <f t="shared" ref="G252:I253" si="54">SUM(G253)</f>
        <v>0</v>
      </c>
      <c r="H252" s="9">
        <f t="shared" si="54"/>
        <v>0</v>
      </c>
      <c r="I252" s="9">
        <f t="shared" si="54"/>
        <v>0</v>
      </c>
    </row>
    <row r="253" spans="1:9" ht="31.5" hidden="1">
      <c r="A253" s="80" t="s">
        <v>223</v>
      </c>
      <c r="B253" s="22"/>
      <c r="C253" s="106" t="s">
        <v>11</v>
      </c>
      <c r="D253" s="106" t="s">
        <v>22</v>
      </c>
      <c r="E253" s="106" t="s">
        <v>710</v>
      </c>
      <c r="F253" s="106"/>
      <c r="G253" s="9">
        <f t="shared" si="54"/>
        <v>0</v>
      </c>
      <c r="H253" s="9">
        <f t="shared" si="54"/>
        <v>0</v>
      </c>
      <c r="I253" s="9">
        <f t="shared" si="54"/>
        <v>0</v>
      </c>
    </row>
    <row r="254" spans="1:9" hidden="1">
      <c r="A254" s="80" t="s">
        <v>20</v>
      </c>
      <c r="B254" s="22"/>
      <c r="C254" s="106" t="s">
        <v>11</v>
      </c>
      <c r="D254" s="106" t="s">
        <v>22</v>
      </c>
      <c r="E254" s="106" t="s">
        <v>710</v>
      </c>
      <c r="F254" s="106" t="s">
        <v>90</v>
      </c>
      <c r="G254" s="9">
        <v>0</v>
      </c>
      <c r="H254" s="9"/>
      <c r="I254" s="9"/>
    </row>
    <row r="255" spans="1:9" ht="31.5">
      <c r="A255" s="80" t="s">
        <v>549</v>
      </c>
      <c r="B255" s="22"/>
      <c r="C255" s="106" t="s">
        <v>11</v>
      </c>
      <c r="D255" s="106" t="s">
        <v>22</v>
      </c>
      <c r="E255" s="106" t="s">
        <v>221</v>
      </c>
      <c r="F255" s="31"/>
      <c r="G255" s="9">
        <f>SUM(G256)+G258</f>
        <v>8985</v>
      </c>
      <c r="H255" s="9">
        <f>SUM(H256)+H258</f>
        <v>4100</v>
      </c>
      <c r="I255" s="9">
        <f>SUM(I256)+I258</f>
        <v>4100</v>
      </c>
    </row>
    <row r="256" spans="1:9" ht="31.5" hidden="1">
      <c r="A256" s="80" t="s">
        <v>92</v>
      </c>
      <c r="B256" s="22"/>
      <c r="C256" s="106" t="s">
        <v>11</v>
      </c>
      <c r="D256" s="106" t="s">
        <v>22</v>
      </c>
      <c r="E256" s="106" t="s">
        <v>605</v>
      </c>
      <c r="F256" s="31"/>
      <c r="G256" s="9">
        <f>SUM(G257)</f>
        <v>0</v>
      </c>
      <c r="H256" s="9">
        <f>SUM(H257)</f>
        <v>0</v>
      </c>
      <c r="I256" s="9">
        <f>SUM(I257)</f>
        <v>0</v>
      </c>
    </row>
    <row r="257" spans="1:9" ht="31.5" hidden="1">
      <c r="A257" s="34" t="s">
        <v>46</v>
      </c>
      <c r="B257" s="22"/>
      <c r="C257" s="106" t="s">
        <v>11</v>
      </c>
      <c r="D257" s="106" t="s">
        <v>22</v>
      </c>
      <c r="E257" s="106" t="s">
        <v>605</v>
      </c>
      <c r="F257" s="31">
        <v>200</v>
      </c>
      <c r="G257" s="9"/>
      <c r="H257" s="9"/>
      <c r="I257" s="9"/>
    </row>
    <row r="258" spans="1:9" ht="31.5">
      <c r="A258" s="80" t="s">
        <v>63</v>
      </c>
      <c r="B258" s="22"/>
      <c r="C258" s="106" t="s">
        <v>11</v>
      </c>
      <c r="D258" s="106" t="s">
        <v>22</v>
      </c>
      <c r="E258" s="106" t="s">
        <v>547</v>
      </c>
      <c r="F258" s="31"/>
      <c r="G258" s="9">
        <f>SUM(G259)+G261</f>
        <v>8985</v>
      </c>
      <c r="H258" s="9">
        <f>SUM(H259)+H261</f>
        <v>4100</v>
      </c>
      <c r="I258" s="9">
        <f>SUM(I259)+I261</f>
        <v>4100</v>
      </c>
    </row>
    <row r="259" spans="1:9" ht="31.5">
      <c r="A259" s="101" t="s">
        <v>903</v>
      </c>
      <c r="B259" s="22"/>
      <c r="C259" s="106" t="s">
        <v>11</v>
      </c>
      <c r="D259" s="106" t="s">
        <v>22</v>
      </c>
      <c r="E259" s="106" t="s">
        <v>548</v>
      </c>
      <c r="F259" s="106"/>
      <c r="G259" s="9">
        <f>SUM(G260)</f>
        <v>5385</v>
      </c>
      <c r="H259" s="9">
        <f>SUM(H260)</f>
        <v>3800</v>
      </c>
      <c r="I259" s="9">
        <f>SUM(I260)</f>
        <v>3800</v>
      </c>
    </row>
    <row r="260" spans="1:9" ht="31.5">
      <c r="A260" s="80" t="s">
        <v>218</v>
      </c>
      <c r="B260" s="22"/>
      <c r="C260" s="106" t="s">
        <v>11</v>
      </c>
      <c r="D260" s="106" t="s">
        <v>22</v>
      </c>
      <c r="E260" s="106" t="s">
        <v>548</v>
      </c>
      <c r="F260" s="106" t="s">
        <v>116</v>
      </c>
      <c r="G260" s="9">
        <f>5685-300</f>
        <v>5385</v>
      </c>
      <c r="H260" s="9">
        <v>3800</v>
      </c>
      <c r="I260" s="9">
        <v>3800</v>
      </c>
    </row>
    <row r="261" spans="1:9">
      <c r="A261" s="80" t="s">
        <v>550</v>
      </c>
      <c r="B261" s="22"/>
      <c r="C261" s="106" t="s">
        <v>11</v>
      </c>
      <c r="D261" s="106" t="s">
        <v>22</v>
      </c>
      <c r="E261" s="106" t="s">
        <v>222</v>
      </c>
      <c r="F261" s="106"/>
      <c r="G261" s="9">
        <f>G263+G264</f>
        <v>3600</v>
      </c>
      <c r="H261" s="9">
        <f t="shared" ref="H261:I261" si="55">H263+H264</f>
        <v>300</v>
      </c>
      <c r="I261" s="9">
        <f t="shared" si="55"/>
        <v>300</v>
      </c>
    </row>
    <row r="262" spans="1:9">
      <c r="A262" s="2" t="s">
        <v>29</v>
      </c>
      <c r="B262" s="22"/>
      <c r="C262" s="106" t="s">
        <v>11</v>
      </c>
      <c r="D262" s="106" t="s">
        <v>22</v>
      </c>
      <c r="E262" s="106" t="s">
        <v>551</v>
      </c>
      <c r="F262" s="106"/>
      <c r="G262" s="9">
        <f>SUM(G263)</f>
        <v>0</v>
      </c>
      <c r="H262" s="9">
        <f>SUM(H263)</f>
        <v>300</v>
      </c>
      <c r="I262" s="9">
        <f>SUM(I263)</f>
        <v>300</v>
      </c>
    </row>
    <row r="263" spans="1:9" ht="31.5">
      <c r="A263" s="2" t="s">
        <v>46</v>
      </c>
      <c r="B263" s="22"/>
      <c r="C263" s="106" t="s">
        <v>11</v>
      </c>
      <c r="D263" s="106" t="s">
        <v>22</v>
      </c>
      <c r="E263" s="106" t="s">
        <v>551</v>
      </c>
      <c r="F263" s="106"/>
      <c r="G263" s="9"/>
      <c r="H263" s="9">
        <v>300</v>
      </c>
      <c r="I263" s="9">
        <v>300</v>
      </c>
    </row>
    <row r="264" spans="1:9" ht="31.5">
      <c r="A264" s="128" t="s">
        <v>63</v>
      </c>
      <c r="B264" s="22"/>
      <c r="C264" s="129" t="s">
        <v>11</v>
      </c>
      <c r="D264" s="129" t="s">
        <v>22</v>
      </c>
      <c r="E264" s="129" t="s">
        <v>1002</v>
      </c>
      <c r="F264" s="129"/>
      <c r="G264" s="9">
        <f>SUM(G265)</f>
        <v>3600</v>
      </c>
      <c r="H264" s="9"/>
      <c r="I264" s="9"/>
    </row>
    <row r="265" spans="1:9" ht="31.5">
      <c r="A265" s="128" t="s">
        <v>903</v>
      </c>
      <c r="B265" s="22"/>
      <c r="C265" s="129" t="s">
        <v>11</v>
      </c>
      <c r="D265" s="129" t="s">
        <v>22</v>
      </c>
      <c r="E265" s="129" t="s">
        <v>1003</v>
      </c>
      <c r="F265" s="129"/>
      <c r="G265" s="9">
        <f>SUM(G266)</f>
        <v>3600</v>
      </c>
      <c r="H265" s="9"/>
      <c r="I265" s="9"/>
    </row>
    <row r="266" spans="1:9" ht="31.5">
      <c r="A266" s="128" t="s">
        <v>218</v>
      </c>
      <c r="B266" s="22"/>
      <c r="C266" s="129" t="s">
        <v>11</v>
      </c>
      <c r="D266" s="129" t="s">
        <v>22</v>
      </c>
      <c r="E266" s="129" t="s">
        <v>1003</v>
      </c>
      <c r="F266" s="129" t="s">
        <v>116</v>
      </c>
      <c r="G266" s="9">
        <f>300+3000+300</f>
        <v>3600</v>
      </c>
      <c r="H266" s="9"/>
      <c r="I266" s="9"/>
    </row>
    <row r="267" spans="1:9" ht="31.5">
      <c r="A267" s="2" t="s">
        <v>552</v>
      </c>
      <c r="B267" s="4"/>
      <c r="C267" s="4" t="s">
        <v>11</v>
      </c>
      <c r="D267" s="4" t="s">
        <v>22</v>
      </c>
      <c r="E267" s="4" t="s">
        <v>279</v>
      </c>
      <c r="F267" s="4"/>
      <c r="G267" s="7">
        <f t="shared" ref="G267:I268" si="56">SUM(G268)</f>
        <v>9380.7000000000007</v>
      </c>
      <c r="H267" s="7">
        <f t="shared" si="56"/>
        <v>3791.5</v>
      </c>
      <c r="I267" s="7">
        <f t="shared" si="56"/>
        <v>0</v>
      </c>
    </row>
    <row r="268" spans="1:9" ht="31.5">
      <c r="A268" s="2" t="s">
        <v>553</v>
      </c>
      <c r="B268" s="4"/>
      <c r="C268" s="4" t="s">
        <v>11</v>
      </c>
      <c r="D268" s="4" t="s">
        <v>22</v>
      </c>
      <c r="E268" s="4" t="s">
        <v>280</v>
      </c>
      <c r="F268" s="4"/>
      <c r="G268" s="7">
        <f t="shared" si="56"/>
        <v>9380.7000000000007</v>
      </c>
      <c r="H268" s="7">
        <f t="shared" si="56"/>
        <v>3791.5</v>
      </c>
      <c r="I268" s="7">
        <f t="shared" si="56"/>
        <v>0</v>
      </c>
    </row>
    <row r="269" spans="1:9" ht="31.5">
      <c r="A269" s="2" t="s">
        <v>39</v>
      </c>
      <c r="B269" s="4"/>
      <c r="C269" s="4" t="s">
        <v>11</v>
      </c>
      <c r="D269" s="4" t="s">
        <v>22</v>
      </c>
      <c r="E269" s="4" t="s">
        <v>281</v>
      </c>
      <c r="F269" s="4"/>
      <c r="G269" s="7">
        <f>SUM(G270:G272)</f>
        <v>9380.7000000000007</v>
      </c>
      <c r="H269" s="7">
        <f>SUM(H270:H272)</f>
        <v>3791.5</v>
      </c>
      <c r="I269" s="7">
        <f>SUM(I270:I272)</f>
        <v>0</v>
      </c>
    </row>
    <row r="270" spans="1:9" ht="47.25">
      <c r="A270" s="2" t="s">
        <v>45</v>
      </c>
      <c r="B270" s="4"/>
      <c r="C270" s="4" t="s">
        <v>11</v>
      </c>
      <c r="D270" s="4" t="s">
        <v>22</v>
      </c>
      <c r="E270" s="4" t="s">
        <v>281</v>
      </c>
      <c r="F270" s="4" t="s">
        <v>83</v>
      </c>
      <c r="G270" s="7">
        <v>8157.5</v>
      </c>
      <c r="H270" s="7">
        <v>2770.5</v>
      </c>
      <c r="I270" s="7"/>
    </row>
    <row r="271" spans="1:9" ht="31.5">
      <c r="A271" s="2" t="s">
        <v>46</v>
      </c>
      <c r="B271" s="4"/>
      <c r="C271" s="4" t="s">
        <v>11</v>
      </c>
      <c r="D271" s="4" t="s">
        <v>22</v>
      </c>
      <c r="E271" s="4" t="s">
        <v>281</v>
      </c>
      <c r="F271" s="4" t="s">
        <v>85</v>
      </c>
      <c r="G271" s="7">
        <v>1203.5999999999999</v>
      </c>
      <c r="H271" s="7">
        <v>1000</v>
      </c>
      <c r="I271" s="7">
        <v>0</v>
      </c>
    </row>
    <row r="272" spans="1:9">
      <c r="A272" s="2" t="s">
        <v>20</v>
      </c>
      <c r="B272" s="4"/>
      <c r="C272" s="4" t="s">
        <v>11</v>
      </c>
      <c r="D272" s="4" t="s">
        <v>22</v>
      </c>
      <c r="E272" s="4" t="s">
        <v>281</v>
      </c>
      <c r="F272" s="4" t="s">
        <v>90</v>
      </c>
      <c r="G272" s="7">
        <v>19.600000000000001</v>
      </c>
      <c r="H272" s="7">
        <v>21</v>
      </c>
      <c r="I272" s="7">
        <v>0</v>
      </c>
    </row>
    <row r="273" spans="1:9" ht="47.25">
      <c r="A273" s="36" t="s">
        <v>944</v>
      </c>
      <c r="B273" s="22"/>
      <c r="C273" s="106" t="s">
        <v>11</v>
      </c>
      <c r="D273" s="106" t="s">
        <v>22</v>
      </c>
      <c r="E273" s="31" t="s">
        <v>556</v>
      </c>
      <c r="F273" s="106"/>
      <c r="G273" s="9">
        <f>SUM(G274)+G280</f>
        <v>605.4</v>
      </c>
      <c r="H273" s="9">
        <f t="shared" ref="H273:I273" si="57">SUM(H274)+H280</f>
        <v>1000</v>
      </c>
      <c r="I273" s="9">
        <f t="shared" si="57"/>
        <v>5000</v>
      </c>
    </row>
    <row r="274" spans="1:9">
      <c r="A274" s="2" t="s">
        <v>29</v>
      </c>
      <c r="B274" s="22"/>
      <c r="C274" s="106" t="s">
        <v>11</v>
      </c>
      <c r="D274" s="106" t="s">
        <v>22</v>
      </c>
      <c r="E274" s="31" t="s">
        <v>557</v>
      </c>
      <c r="F274" s="106"/>
      <c r="G274" s="9">
        <f>SUM(G275+G276+G278)</f>
        <v>605.4</v>
      </c>
      <c r="H274" s="9">
        <f>SUM(H275+H276+H278)</f>
        <v>1000</v>
      </c>
      <c r="I274" s="9">
        <f>SUM(I275+I276+I278)</f>
        <v>5000</v>
      </c>
    </row>
    <row r="275" spans="1:9" ht="31.5">
      <c r="A275" s="2" t="s">
        <v>46</v>
      </c>
      <c r="B275" s="22"/>
      <c r="C275" s="106" t="s">
        <v>11</v>
      </c>
      <c r="D275" s="106" t="s">
        <v>22</v>
      </c>
      <c r="E275" s="31" t="s">
        <v>557</v>
      </c>
      <c r="F275" s="106" t="s">
        <v>85</v>
      </c>
      <c r="G275" s="9">
        <v>605.4</v>
      </c>
      <c r="H275" s="9">
        <v>1000</v>
      </c>
      <c r="I275" s="9">
        <v>5000</v>
      </c>
    </row>
    <row r="276" spans="1:9" ht="31.5" hidden="1">
      <c r="A276" s="80" t="s">
        <v>826</v>
      </c>
      <c r="B276" s="22"/>
      <c r="C276" s="106" t="s">
        <v>11</v>
      </c>
      <c r="D276" s="106" t="s">
        <v>22</v>
      </c>
      <c r="E276" s="31" t="s">
        <v>827</v>
      </c>
      <c r="F276" s="31"/>
      <c r="G276" s="9">
        <f>SUM(G277)</f>
        <v>0</v>
      </c>
      <c r="H276" s="9">
        <f>SUM(H277)</f>
        <v>0</v>
      </c>
      <c r="I276" s="9">
        <f>SUM(I277)</f>
        <v>0</v>
      </c>
    </row>
    <row r="277" spans="1:9" ht="31.5" hidden="1">
      <c r="A277" s="80" t="s">
        <v>46</v>
      </c>
      <c r="B277" s="22"/>
      <c r="C277" s="106" t="s">
        <v>11</v>
      </c>
      <c r="D277" s="106" t="s">
        <v>22</v>
      </c>
      <c r="E277" s="31" t="s">
        <v>827</v>
      </c>
      <c r="F277" s="31">
        <v>200</v>
      </c>
      <c r="G277" s="9"/>
      <c r="H277" s="9">
        <v>0</v>
      </c>
      <c r="I277" s="9">
        <v>0</v>
      </c>
    </row>
    <row r="278" spans="1:9" ht="31.5" hidden="1">
      <c r="A278" s="80" t="s">
        <v>892</v>
      </c>
      <c r="B278" s="22"/>
      <c r="C278" s="106" t="s">
        <v>11</v>
      </c>
      <c r="D278" s="106" t="s">
        <v>22</v>
      </c>
      <c r="E278" s="31" t="s">
        <v>770</v>
      </c>
      <c r="F278" s="31"/>
      <c r="G278" s="9">
        <f>SUM(G279)</f>
        <v>0</v>
      </c>
      <c r="H278" s="9">
        <f>SUM(H279)</f>
        <v>0</v>
      </c>
      <c r="I278" s="9">
        <f>SUM(I279)</f>
        <v>0</v>
      </c>
    </row>
    <row r="279" spans="1:9" ht="31.5" hidden="1">
      <c r="A279" s="80" t="s">
        <v>46</v>
      </c>
      <c r="B279" s="22"/>
      <c r="C279" s="106" t="s">
        <v>11</v>
      </c>
      <c r="D279" s="106" t="s">
        <v>22</v>
      </c>
      <c r="E279" s="31" t="s">
        <v>770</v>
      </c>
      <c r="F279" s="31">
        <v>200</v>
      </c>
      <c r="G279" s="9">
        <v>0</v>
      </c>
      <c r="H279" s="9">
        <v>0</v>
      </c>
      <c r="I279" s="9">
        <v>0</v>
      </c>
    </row>
    <row r="280" spans="1:9" ht="31.5" hidden="1">
      <c r="A280" s="36" t="s">
        <v>741</v>
      </c>
      <c r="B280" s="22"/>
      <c r="C280" s="106" t="s">
        <v>11</v>
      </c>
      <c r="D280" s="106" t="s">
        <v>22</v>
      </c>
      <c r="E280" s="31" t="s">
        <v>771</v>
      </c>
      <c r="F280" s="106"/>
      <c r="G280" s="9">
        <f>SUM(G281)</f>
        <v>0</v>
      </c>
      <c r="H280" s="9">
        <f t="shared" ref="H280:I280" si="58">SUM(H281)</f>
        <v>0</v>
      </c>
      <c r="I280" s="9">
        <f t="shared" si="58"/>
        <v>0</v>
      </c>
    </row>
    <row r="281" spans="1:9" ht="31.5" hidden="1">
      <c r="A281" s="36" t="s">
        <v>46</v>
      </c>
      <c r="B281" s="22"/>
      <c r="C281" s="106" t="s">
        <v>11</v>
      </c>
      <c r="D281" s="106" t="s">
        <v>22</v>
      </c>
      <c r="E281" s="31" t="s">
        <v>771</v>
      </c>
      <c r="F281" s="106" t="s">
        <v>85</v>
      </c>
      <c r="G281" s="9"/>
      <c r="H281" s="9"/>
      <c r="I281" s="9"/>
    </row>
    <row r="282" spans="1:9" ht="31.5" hidden="1">
      <c r="A282" s="80" t="s">
        <v>537</v>
      </c>
      <c r="B282" s="22"/>
      <c r="C282" s="106" t="s">
        <v>11</v>
      </c>
      <c r="D282" s="106" t="s">
        <v>22</v>
      </c>
      <c r="E282" s="31" t="s">
        <v>210</v>
      </c>
      <c r="F282" s="31"/>
      <c r="G282" s="9">
        <f t="shared" ref="G282:I284" si="59">SUM(G283)</f>
        <v>0</v>
      </c>
      <c r="H282" s="9">
        <f t="shared" si="59"/>
        <v>0</v>
      </c>
      <c r="I282" s="9">
        <f t="shared" si="59"/>
        <v>0</v>
      </c>
    </row>
    <row r="283" spans="1:9" ht="47.25" hidden="1">
      <c r="A283" s="80" t="s">
        <v>538</v>
      </c>
      <c r="B283" s="22"/>
      <c r="C283" s="106" t="s">
        <v>11</v>
      </c>
      <c r="D283" s="106" t="s">
        <v>22</v>
      </c>
      <c r="E283" s="31" t="s">
        <v>211</v>
      </c>
      <c r="F283" s="31"/>
      <c r="G283" s="9">
        <f t="shared" si="59"/>
        <v>0</v>
      </c>
      <c r="H283" s="9">
        <f t="shared" si="59"/>
        <v>0</v>
      </c>
      <c r="I283" s="9">
        <f t="shared" si="59"/>
        <v>0</v>
      </c>
    </row>
    <row r="284" spans="1:9" ht="31.5" hidden="1">
      <c r="A284" s="80" t="s">
        <v>430</v>
      </c>
      <c r="B284" s="22"/>
      <c r="C284" s="106" t="s">
        <v>11</v>
      </c>
      <c r="D284" s="106" t="s">
        <v>22</v>
      </c>
      <c r="E284" s="31" t="s">
        <v>212</v>
      </c>
      <c r="F284" s="31"/>
      <c r="G284" s="9">
        <f t="shared" si="59"/>
        <v>0</v>
      </c>
      <c r="H284" s="9">
        <f t="shared" si="59"/>
        <v>0</v>
      </c>
      <c r="I284" s="9">
        <f t="shared" si="59"/>
        <v>0</v>
      </c>
    </row>
    <row r="285" spans="1:9" ht="31.5" hidden="1">
      <c r="A285" s="80" t="s">
        <v>46</v>
      </c>
      <c r="B285" s="22"/>
      <c r="C285" s="106" t="s">
        <v>11</v>
      </c>
      <c r="D285" s="106" t="s">
        <v>22</v>
      </c>
      <c r="E285" s="31" t="s">
        <v>212</v>
      </c>
      <c r="F285" s="31">
        <v>200</v>
      </c>
      <c r="G285" s="9"/>
      <c r="H285" s="9"/>
      <c r="I285" s="9"/>
    </row>
    <row r="286" spans="1:9" ht="31.5" hidden="1">
      <c r="A286" s="80" t="s">
        <v>63</v>
      </c>
      <c r="B286" s="22"/>
      <c r="C286" s="106" t="s">
        <v>11</v>
      </c>
      <c r="D286" s="106" t="s">
        <v>22</v>
      </c>
      <c r="E286" s="31" t="s">
        <v>440</v>
      </c>
      <c r="F286" s="106"/>
      <c r="G286" s="9">
        <f t="shared" ref="G286:I287" si="60">SUM(G287)</f>
        <v>0</v>
      </c>
      <c r="H286" s="9">
        <f t="shared" si="60"/>
        <v>0</v>
      </c>
      <c r="I286" s="9">
        <f t="shared" si="60"/>
        <v>0</v>
      </c>
    </row>
    <row r="287" spans="1:9" ht="31.5" hidden="1">
      <c r="A287" s="80" t="s">
        <v>459</v>
      </c>
      <c r="B287" s="22"/>
      <c r="C287" s="106" t="s">
        <v>11</v>
      </c>
      <c r="D287" s="106" t="s">
        <v>22</v>
      </c>
      <c r="E287" s="31" t="s">
        <v>441</v>
      </c>
      <c r="F287" s="106"/>
      <c r="G287" s="9">
        <f t="shared" si="60"/>
        <v>0</v>
      </c>
      <c r="H287" s="9">
        <f t="shared" si="60"/>
        <v>0</v>
      </c>
      <c r="I287" s="9">
        <f t="shared" si="60"/>
        <v>0</v>
      </c>
    </row>
    <row r="288" spans="1:9" ht="31.5" hidden="1">
      <c r="A288" s="80" t="s">
        <v>218</v>
      </c>
      <c r="B288" s="22"/>
      <c r="C288" s="106" t="s">
        <v>11</v>
      </c>
      <c r="D288" s="106" t="s">
        <v>22</v>
      </c>
      <c r="E288" s="31" t="s">
        <v>441</v>
      </c>
      <c r="F288" s="106" t="s">
        <v>116</v>
      </c>
      <c r="G288" s="9">
        <v>0</v>
      </c>
      <c r="H288" s="9">
        <v>0</v>
      </c>
      <c r="I288" s="9">
        <v>0</v>
      </c>
    </row>
    <row r="289" spans="1:9" ht="31.5">
      <c r="A289" s="34" t="s">
        <v>851</v>
      </c>
      <c r="B289" s="22"/>
      <c r="C289" s="106" t="s">
        <v>11</v>
      </c>
      <c r="D289" s="106" t="s">
        <v>22</v>
      </c>
      <c r="E289" s="31" t="s">
        <v>852</v>
      </c>
      <c r="F289" s="106"/>
      <c r="G289" s="9">
        <f>SUM(G290)</f>
        <v>315</v>
      </c>
      <c r="H289" s="9">
        <f t="shared" ref="H289:I290" si="61">SUM(H290)</f>
        <v>300</v>
      </c>
      <c r="I289" s="9">
        <f t="shared" si="61"/>
        <v>300</v>
      </c>
    </row>
    <row r="290" spans="1:9">
      <c r="A290" s="2" t="s">
        <v>29</v>
      </c>
      <c r="B290" s="22"/>
      <c r="C290" s="106" t="s">
        <v>11</v>
      </c>
      <c r="D290" s="106" t="s">
        <v>22</v>
      </c>
      <c r="E290" s="31" t="s">
        <v>853</v>
      </c>
      <c r="F290" s="106"/>
      <c r="G290" s="9">
        <f>SUM(G291)</f>
        <v>315</v>
      </c>
      <c r="H290" s="9">
        <f t="shared" si="61"/>
        <v>300</v>
      </c>
      <c r="I290" s="9">
        <f t="shared" si="61"/>
        <v>300</v>
      </c>
    </row>
    <row r="291" spans="1:9" ht="31.5">
      <c r="A291" s="2" t="s">
        <v>46</v>
      </c>
      <c r="B291" s="22"/>
      <c r="C291" s="106" t="s">
        <v>11</v>
      </c>
      <c r="D291" s="106" t="s">
        <v>22</v>
      </c>
      <c r="E291" s="31" t="s">
        <v>853</v>
      </c>
      <c r="F291" s="106" t="s">
        <v>85</v>
      </c>
      <c r="G291" s="9">
        <v>315</v>
      </c>
      <c r="H291" s="9">
        <v>300</v>
      </c>
      <c r="I291" s="9">
        <v>300</v>
      </c>
    </row>
    <row r="292" spans="1:9" ht="47.25">
      <c r="A292" s="80" t="s">
        <v>735</v>
      </c>
      <c r="B292" s="22"/>
      <c r="C292" s="106" t="s">
        <v>11</v>
      </c>
      <c r="D292" s="106" t="s">
        <v>22</v>
      </c>
      <c r="E292" s="31" t="s">
        <v>610</v>
      </c>
      <c r="F292" s="106"/>
      <c r="G292" s="9">
        <f>SUM(G295)+G293</f>
        <v>903</v>
      </c>
      <c r="H292" s="9">
        <f t="shared" ref="H292:I292" si="62">SUM(H295)+H293</f>
        <v>200</v>
      </c>
      <c r="I292" s="9">
        <f t="shared" si="62"/>
        <v>200</v>
      </c>
    </row>
    <row r="293" spans="1:9" ht="44.25" hidden="1" customHeight="1">
      <c r="A293" s="80" t="s">
        <v>745</v>
      </c>
      <c r="B293" s="22"/>
      <c r="C293" s="106" t="s">
        <v>11</v>
      </c>
      <c r="D293" s="106" t="s">
        <v>22</v>
      </c>
      <c r="E293" s="31" t="s">
        <v>743</v>
      </c>
      <c r="F293" s="106"/>
      <c r="G293" s="9">
        <f>SUM(G294)</f>
        <v>0</v>
      </c>
      <c r="H293" s="9"/>
      <c r="I293" s="9"/>
    </row>
    <row r="294" spans="1:9" ht="31.5" hidden="1">
      <c r="A294" s="34" t="s">
        <v>218</v>
      </c>
      <c r="B294" s="22"/>
      <c r="C294" s="106" t="s">
        <v>11</v>
      </c>
      <c r="D294" s="106" t="s">
        <v>22</v>
      </c>
      <c r="E294" s="31" t="s">
        <v>743</v>
      </c>
      <c r="F294" s="106" t="s">
        <v>116</v>
      </c>
      <c r="G294" s="9"/>
      <c r="H294" s="9"/>
      <c r="I294" s="9"/>
    </row>
    <row r="295" spans="1:9" ht="36.75" customHeight="1">
      <c r="A295" s="80" t="s">
        <v>736</v>
      </c>
      <c r="B295" s="22"/>
      <c r="C295" s="106" t="s">
        <v>11</v>
      </c>
      <c r="D295" s="106" t="s">
        <v>22</v>
      </c>
      <c r="E295" s="31" t="s">
        <v>744</v>
      </c>
      <c r="F295" s="106"/>
      <c r="G295" s="9">
        <f t="shared" ref="G295:I295" si="63">SUM(G296)</f>
        <v>903</v>
      </c>
      <c r="H295" s="9">
        <f t="shared" si="63"/>
        <v>200</v>
      </c>
      <c r="I295" s="9">
        <f t="shared" si="63"/>
        <v>200</v>
      </c>
    </row>
    <row r="296" spans="1:9" ht="31.5">
      <c r="A296" s="34" t="s">
        <v>218</v>
      </c>
      <c r="B296" s="22"/>
      <c r="C296" s="106" t="s">
        <v>11</v>
      </c>
      <c r="D296" s="106" t="s">
        <v>22</v>
      </c>
      <c r="E296" s="31" t="s">
        <v>744</v>
      </c>
      <c r="F296" s="106" t="s">
        <v>116</v>
      </c>
      <c r="G296" s="9">
        <v>903</v>
      </c>
      <c r="H296" s="9">
        <v>200</v>
      </c>
      <c r="I296" s="9">
        <v>200</v>
      </c>
    </row>
    <row r="297" spans="1:9" hidden="1">
      <c r="A297" s="2" t="s">
        <v>183</v>
      </c>
      <c r="B297" s="22"/>
      <c r="C297" s="106" t="s">
        <v>11</v>
      </c>
      <c r="D297" s="106" t="s">
        <v>22</v>
      </c>
      <c r="E297" s="31" t="s">
        <v>184</v>
      </c>
      <c r="F297" s="106"/>
      <c r="G297" s="9">
        <f t="shared" ref="G297:I298" si="64">SUM(G298)</f>
        <v>0</v>
      </c>
      <c r="H297" s="9">
        <f t="shared" si="64"/>
        <v>0</v>
      </c>
      <c r="I297" s="9">
        <f t="shared" si="64"/>
        <v>0</v>
      </c>
    </row>
    <row r="298" spans="1:9" ht="31.5" hidden="1">
      <c r="A298" s="2" t="s">
        <v>39</v>
      </c>
      <c r="B298" s="22"/>
      <c r="C298" s="106" t="s">
        <v>11</v>
      </c>
      <c r="D298" s="106" t="s">
        <v>22</v>
      </c>
      <c r="E298" s="31" t="s">
        <v>416</v>
      </c>
      <c r="F298" s="106"/>
      <c r="G298" s="9">
        <f t="shared" si="64"/>
        <v>0</v>
      </c>
      <c r="H298" s="9">
        <f t="shared" si="64"/>
        <v>0</v>
      </c>
      <c r="I298" s="9">
        <f t="shared" si="64"/>
        <v>0</v>
      </c>
    </row>
    <row r="299" spans="1:9" hidden="1">
      <c r="A299" s="80" t="s">
        <v>20</v>
      </c>
      <c r="B299" s="22"/>
      <c r="C299" s="106" t="s">
        <v>11</v>
      </c>
      <c r="D299" s="106" t="s">
        <v>22</v>
      </c>
      <c r="E299" s="31" t="s">
        <v>416</v>
      </c>
      <c r="F299" s="106" t="s">
        <v>90</v>
      </c>
      <c r="G299" s="9"/>
      <c r="H299" s="9"/>
      <c r="I299" s="9"/>
    </row>
    <row r="300" spans="1:9">
      <c r="A300" s="80" t="s">
        <v>225</v>
      </c>
      <c r="B300" s="22"/>
      <c r="C300" s="106" t="s">
        <v>161</v>
      </c>
      <c r="D300" s="106"/>
      <c r="E300" s="31"/>
      <c r="F300" s="106"/>
      <c r="G300" s="9">
        <f>SUM(G301+G312+G347+G433)</f>
        <v>917950.8</v>
      </c>
      <c r="H300" s="9">
        <f>SUM(H301+H312+H347+H433)</f>
        <v>346330.4</v>
      </c>
      <c r="I300" s="9">
        <f>SUM(I301+I312+I347+I433)</f>
        <v>291105.39999999997</v>
      </c>
    </row>
    <row r="301" spans="1:9">
      <c r="A301" s="80" t="s">
        <v>166</v>
      </c>
      <c r="B301" s="22"/>
      <c r="C301" s="106" t="s">
        <v>161</v>
      </c>
      <c r="D301" s="106" t="s">
        <v>28</v>
      </c>
      <c r="E301" s="31"/>
      <c r="F301" s="106"/>
      <c r="G301" s="9">
        <f>SUM(G302)</f>
        <v>540284.30000000005</v>
      </c>
      <c r="H301" s="9">
        <f>SUM(H302)</f>
        <v>55305.9</v>
      </c>
      <c r="I301" s="9">
        <f>SUM(I302)</f>
        <v>0</v>
      </c>
    </row>
    <row r="302" spans="1:9" ht="31.5">
      <c r="A302" s="80" t="s">
        <v>842</v>
      </c>
      <c r="B302" s="22"/>
      <c r="C302" s="106" t="s">
        <v>161</v>
      </c>
      <c r="D302" s="106" t="s">
        <v>28</v>
      </c>
      <c r="E302" s="31" t="s">
        <v>226</v>
      </c>
      <c r="F302" s="106"/>
      <c r="G302" s="9">
        <f>SUM(G303)</f>
        <v>540284.30000000005</v>
      </c>
      <c r="H302" s="9">
        <f t="shared" ref="H302:I302" si="65">SUM(H303)</f>
        <v>55305.9</v>
      </c>
      <c r="I302" s="9">
        <f t="shared" si="65"/>
        <v>0</v>
      </c>
    </row>
    <row r="303" spans="1:9" ht="31.5">
      <c r="A303" s="80" t="s">
        <v>344</v>
      </c>
      <c r="B303" s="22"/>
      <c r="C303" s="106" t="s">
        <v>227</v>
      </c>
      <c r="D303" s="106" t="s">
        <v>28</v>
      </c>
      <c r="E303" s="31" t="s">
        <v>228</v>
      </c>
      <c r="F303" s="106"/>
      <c r="G303" s="9">
        <f>SUM(G304)</f>
        <v>540284.30000000005</v>
      </c>
      <c r="H303" s="9">
        <f t="shared" ref="H303:I303" si="66">SUM(H304)</f>
        <v>55305.9</v>
      </c>
      <c r="I303" s="9">
        <f t="shared" si="66"/>
        <v>0</v>
      </c>
    </row>
    <row r="304" spans="1:9" ht="31.5">
      <c r="A304" s="80" t="s">
        <v>945</v>
      </c>
      <c r="B304" s="22"/>
      <c r="C304" s="106" t="s">
        <v>227</v>
      </c>
      <c r="D304" s="106" t="s">
        <v>28</v>
      </c>
      <c r="E304" s="31" t="s">
        <v>714</v>
      </c>
      <c r="F304" s="106"/>
      <c r="G304" s="9">
        <f>SUM(G308)+G310+G305</f>
        <v>540284.30000000005</v>
      </c>
      <c r="H304" s="9">
        <f t="shared" ref="H304:I304" si="67">SUM(H308)+H310+H305</f>
        <v>55305.9</v>
      </c>
      <c r="I304" s="9">
        <f t="shared" si="67"/>
        <v>0</v>
      </c>
    </row>
    <row r="305" spans="1:9" ht="47.25">
      <c r="A305" s="80" t="s">
        <v>719</v>
      </c>
      <c r="B305" s="22"/>
      <c r="C305" s="106" t="s">
        <v>227</v>
      </c>
      <c r="D305" s="106" t="s">
        <v>28</v>
      </c>
      <c r="E305" s="31" t="s">
        <v>718</v>
      </c>
      <c r="F305" s="106"/>
      <c r="G305" s="9">
        <f>SUM(G306:G307)</f>
        <v>499386.30000000005</v>
      </c>
      <c r="H305" s="9">
        <f t="shared" ref="H305:I305" si="68">SUM(H306)</f>
        <v>0</v>
      </c>
      <c r="I305" s="9">
        <f t="shared" si="68"/>
        <v>0</v>
      </c>
    </row>
    <row r="306" spans="1:9" ht="31.5">
      <c r="A306" s="2" t="s">
        <v>257</v>
      </c>
      <c r="B306" s="22"/>
      <c r="C306" s="106" t="s">
        <v>227</v>
      </c>
      <c r="D306" s="106" t="s">
        <v>28</v>
      </c>
      <c r="E306" s="31" t="s">
        <v>718</v>
      </c>
      <c r="F306" s="106" t="s">
        <v>236</v>
      </c>
      <c r="G306" s="9">
        <v>498681.4</v>
      </c>
      <c r="H306" s="9">
        <v>0</v>
      </c>
      <c r="I306" s="9"/>
    </row>
    <row r="307" spans="1:9">
      <c r="A307" s="2" t="s">
        <v>20</v>
      </c>
      <c r="B307" s="22"/>
      <c r="C307" s="141" t="s">
        <v>227</v>
      </c>
      <c r="D307" s="141" t="s">
        <v>28</v>
      </c>
      <c r="E307" s="31" t="s">
        <v>718</v>
      </c>
      <c r="F307" s="141" t="s">
        <v>90</v>
      </c>
      <c r="G307" s="9">
        <v>704.9</v>
      </c>
      <c r="H307" s="9"/>
      <c r="I307" s="9"/>
    </row>
    <row r="308" spans="1:9" ht="37.5" customHeight="1">
      <c r="A308" s="80" t="s">
        <v>781</v>
      </c>
      <c r="B308" s="22"/>
      <c r="C308" s="106" t="s">
        <v>227</v>
      </c>
      <c r="D308" s="106" t="s">
        <v>28</v>
      </c>
      <c r="E308" s="31" t="s">
        <v>713</v>
      </c>
      <c r="F308" s="106"/>
      <c r="G308" s="9">
        <f t="shared" ref="G308:I308" si="69">SUM(G309)</f>
        <v>40357.699999999997</v>
      </c>
      <c r="H308" s="9">
        <f t="shared" si="69"/>
        <v>55245.599999999999</v>
      </c>
      <c r="I308" s="9">
        <f t="shared" si="69"/>
        <v>0</v>
      </c>
    </row>
    <row r="309" spans="1:9" ht="31.5">
      <c r="A309" s="2" t="s">
        <v>257</v>
      </c>
      <c r="B309" s="22"/>
      <c r="C309" s="106" t="s">
        <v>227</v>
      </c>
      <c r="D309" s="106" t="s">
        <v>28</v>
      </c>
      <c r="E309" s="31" t="s">
        <v>713</v>
      </c>
      <c r="F309" s="106" t="s">
        <v>236</v>
      </c>
      <c r="G309" s="9">
        <v>40357.699999999997</v>
      </c>
      <c r="H309" s="9">
        <v>55245.599999999999</v>
      </c>
      <c r="I309" s="9"/>
    </row>
    <row r="310" spans="1:9" ht="31.5">
      <c r="A310" s="80" t="s">
        <v>737</v>
      </c>
      <c r="B310" s="22"/>
      <c r="C310" s="106" t="s">
        <v>227</v>
      </c>
      <c r="D310" s="106" t="s">
        <v>28</v>
      </c>
      <c r="E310" s="31" t="s">
        <v>738</v>
      </c>
      <c r="F310" s="106"/>
      <c r="G310" s="9">
        <f>SUM(G311)</f>
        <v>540.29999999999995</v>
      </c>
      <c r="H310" s="9">
        <f>SUM(H311)</f>
        <v>60.3</v>
      </c>
      <c r="I310" s="9">
        <f>SUM(I311)</f>
        <v>0</v>
      </c>
    </row>
    <row r="311" spans="1:9" ht="31.5">
      <c r="A311" s="2" t="s">
        <v>257</v>
      </c>
      <c r="B311" s="22"/>
      <c r="C311" s="125" t="s">
        <v>227</v>
      </c>
      <c r="D311" s="125" t="s">
        <v>28</v>
      </c>
      <c r="E311" s="31" t="s">
        <v>738</v>
      </c>
      <c r="F311" s="125" t="s">
        <v>236</v>
      </c>
      <c r="G311" s="9">
        <v>540.29999999999995</v>
      </c>
      <c r="H311" s="9">
        <v>60.3</v>
      </c>
      <c r="I311" s="9"/>
    </row>
    <row r="312" spans="1:9">
      <c r="A312" s="2" t="s">
        <v>167</v>
      </c>
      <c r="B312" s="4"/>
      <c r="C312" s="4" t="s">
        <v>161</v>
      </c>
      <c r="D312" s="4" t="s">
        <v>38</v>
      </c>
      <c r="E312" s="4"/>
      <c r="F312" s="4"/>
      <c r="G312" s="7">
        <f>SUM(G313+G317+G320+G330+G339+G344)</f>
        <v>151468.1</v>
      </c>
      <c r="H312" s="7">
        <f>SUM(H313+H317+H320+H330+H339+H344)</f>
        <v>34302.799999999996</v>
      </c>
      <c r="I312" s="7">
        <f>SUM(I313+I317+I320+I330+I339+I344)</f>
        <v>31854.2</v>
      </c>
    </row>
    <row r="313" spans="1:9" ht="31.5">
      <c r="A313" s="2" t="s">
        <v>559</v>
      </c>
      <c r="B313" s="4"/>
      <c r="C313" s="4" t="s">
        <v>161</v>
      </c>
      <c r="D313" s="4" t="s">
        <v>38</v>
      </c>
      <c r="E313" s="4" t="s">
        <v>282</v>
      </c>
      <c r="F313" s="4"/>
      <c r="G313" s="7">
        <f t="shared" ref="G313:I314" si="70">SUM(G314)</f>
        <v>740.4</v>
      </c>
      <c r="H313" s="7">
        <f t="shared" si="70"/>
        <v>0</v>
      </c>
      <c r="I313" s="7">
        <f t="shared" si="70"/>
        <v>76.7</v>
      </c>
    </row>
    <row r="314" spans="1:9">
      <c r="A314" s="2" t="s">
        <v>29</v>
      </c>
      <c r="B314" s="4"/>
      <c r="C314" s="4" t="s">
        <v>161</v>
      </c>
      <c r="D314" s="4" t="s">
        <v>38</v>
      </c>
      <c r="E314" s="4" t="s">
        <v>283</v>
      </c>
      <c r="F314" s="4"/>
      <c r="G314" s="7">
        <f>SUM(G315:G316)</f>
        <v>740.4</v>
      </c>
      <c r="H314" s="7">
        <f t="shared" si="70"/>
        <v>0</v>
      </c>
      <c r="I314" s="7">
        <f t="shared" si="70"/>
        <v>76.7</v>
      </c>
    </row>
    <row r="315" spans="1:9" ht="30.75" customHeight="1">
      <c r="A315" s="2" t="s">
        <v>46</v>
      </c>
      <c r="B315" s="4"/>
      <c r="C315" s="4" t="s">
        <v>161</v>
      </c>
      <c r="D315" s="4" t="s">
        <v>38</v>
      </c>
      <c r="E315" s="4" t="s">
        <v>283</v>
      </c>
      <c r="F315" s="4" t="s">
        <v>85</v>
      </c>
      <c r="G315" s="7">
        <v>740.4</v>
      </c>
      <c r="H315" s="7">
        <v>0</v>
      </c>
      <c r="I315" s="7">
        <v>76.7</v>
      </c>
    </row>
    <row r="316" spans="1:9" ht="21" hidden="1" customHeight="1">
      <c r="A316" s="2" t="s">
        <v>20</v>
      </c>
      <c r="B316" s="4"/>
      <c r="C316" s="4" t="s">
        <v>161</v>
      </c>
      <c r="D316" s="4" t="s">
        <v>38</v>
      </c>
      <c r="E316" s="4" t="s">
        <v>283</v>
      </c>
      <c r="F316" s="4" t="s">
        <v>90</v>
      </c>
      <c r="G316" s="7"/>
      <c r="H316" s="7"/>
      <c r="I316" s="7"/>
    </row>
    <row r="317" spans="1:9" ht="31.5">
      <c r="A317" s="2" t="s">
        <v>560</v>
      </c>
      <c r="B317" s="4"/>
      <c r="C317" s="4" t="s">
        <v>161</v>
      </c>
      <c r="D317" s="4" t="s">
        <v>38</v>
      </c>
      <c r="E317" s="4" t="s">
        <v>284</v>
      </c>
      <c r="F317" s="4"/>
      <c r="G317" s="7">
        <f t="shared" ref="G317:I318" si="71">SUM(G318)</f>
        <v>1500</v>
      </c>
      <c r="H317" s="7">
        <f t="shared" si="71"/>
        <v>1000</v>
      </c>
      <c r="I317" s="7">
        <f t="shared" si="71"/>
        <v>500</v>
      </c>
    </row>
    <row r="318" spans="1:9">
      <c r="A318" s="2" t="s">
        <v>29</v>
      </c>
      <c r="B318" s="4"/>
      <c r="C318" s="4" t="s">
        <v>161</v>
      </c>
      <c r="D318" s="4" t="s">
        <v>38</v>
      </c>
      <c r="E318" s="4" t="s">
        <v>285</v>
      </c>
      <c r="F318" s="4"/>
      <c r="G318" s="7">
        <f t="shared" si="71"/>
        <v>1500</v>
      </c>
      <c r="H318" s="7">
        <f t="shared" si="71"/>
        <v>1000</v>
      </c>
      <c r="I318" s="7">
        <f t="shared" si="71"/>
        <v>500</v>
      </c>
    </row>
    <row r="319" spans="1:9" ht="31.5">
      <c r="A319" s="2" t="s">
        <v>46</v>
      </c>
      <c r="B319" s="4"/>
      <c r="C319" s="4" t="s">
        <v>161</v>
      </c>
      <c r="D319" s="4" t="s">
        <v>38</v>
      </c>
      <c r="E319" s="4" t="s">
        <v>285</v>
      </c>
      <c r="F319" s="4" t="s">
        <v>85</v>
      </c>
      <c r="G319" s="7">
        <v>1500</v>
      </c>
      <c r="H319" s="7">
        <v>1000</v>
      </c>
      <c r="I319" s="7">
        <v>500</v>
      </c>
    </row>
    <row r="320" spans="1:9" ht="31.5">
      <c r="A320" s="2" t="s">
        <v>698</v>
      </c>
      <c r="B320" s="4"/>
      <c r="C320" s="4" t="s">
        <v>161</v>
      </c>
      <c r="D320" s="4" t="s">
        <v>38</v>
      </c>
      <c r="E320" s="4" t="s">
        <v>233</v>
      </c>
      <c r="F320" s="4"/>
      <c r="G320" s="7">
        <f>SUM(G321)</f>
        <v>77071.3</v>
      </c>
      <c r="H320" s="7">
        <f>SUM(H321)</f>
        <v>24221.399999999998</v>
      </c>
      <c r="I320" s="7">
        <f>SUM(I321)</f>
        <v>23279.1</v>
      </c>
    </row>
    <row r="321" spans="1:9">
      <c r="A321" s="2" t="s">
        <v>258</v>
      </c>
      <c r="B321" s="4"/>
      <c r="C321" s="4" t="s">
        <v>161</v>
      </c>
      <c r="D321" s="4" t="s">
        <v>38</v>
      </c>
      <c r="E321" s="4" t="s">
        <v>288</v>
      </c>
      <c r="F321" s="4"/>
      <c r="G321" s="7">
        <f>SUM(G326)+G322</f>
        <v>77071.3</v>
      </c>
      <c r="H321" s="7">
        <f>SUM(H326)+H322</f>
        <v>24221.399999999998</v>
      </c>
      <c r="I321" s="7">
        <f>SUM(I326)+I322</f>
        <v>23279.1</v>
      </c>
    </row>
    <row r="322" spans="1:9">
      <c r="A322" s="2" t="s">
        <v>29</v>
      </c>
      <c r="B322" s="4"/>
      <c r="C322" s="4" t="s">
        <v>161</v>
      </c>
      <c r="D322" s="4" t="s">
        <v>38</v>
      </c>
      <c r="E322" s="4" t="s">
        <v>426</v>
      </c>
      <c r="F322" s="4"/>
      <c r="G322" s="7">
        <f>SUM(G324)+G323</f>
        <v>72000.600000000006</v>
      </c>
      <c r="H322" s="7">
        <f t="shared" ref="H322:I322" si="72">SUM(H324)+H323</f>
        <v>23279.1</v>
      </c>
      <c r="I322" s="7">
        <f t="shared" si="72"/>
        <v>23279.1</v>
      </c>
    </row>
    <row r="323" spans="1:9" ht="31.5" hidden="1">
      <c r="A323" s="2" t="s">
        <v>46</v>
      </c>
      <c r="B323" s="4"/>
      <c r="C323" s="4" t="s">
        <v>161</v>
      </c>
      <c r="D323" s="4" t="s">
        <v>38</v>
      </c>
      <c r="E323" s="4" t="s">
        <v>426</v>
      </c>
      <c r="F323" s="4" t="s">
        <v>85</v>
      </c>
      <c r="G323" s="7"/>
      <c r="H323" s="7"/>
      <c r="I323" s="7"/>
    </row>
    <row r="324" spans="1:9" ht="63">
      <c r="A324" s="35" t="s">
        <v>897</v>
      </c>
      <c r="B324" s="4"/>
      <c r="C324" s="4" t="s">
        <v>161</v>
      </c>
      <c r="D324" s="4" t="s">
        <v>38</v>
      </c>
      <c r="E324" s="4" t="s">
        <v>808</v>
      </c>
      <c r="F324" s="4"/>
      <c r="G324" s="7">
        <f>SUM(G325)</f>
        <v>72000.600000000006</v>
      </c>
      <c r="H324" s="7">
        <f>SUM(H325)</f>
        <v>23279.1</v>
      </c>
      <c r="I324" s="7">
        <f>SUM(I325)</f>
        <v>23279.1</v>
      </c>
    </row>
    <row r="325" spans="1:9" ht="31.5">
      <c r="A325" s="2" t="s">
        <v>46</v>
      </c>
      <c r="B325" s="4"/>
      <c r="C325" s="4" t="s">
        <v>161</v>
      </c>
      <c r="D325" s="4" t="s">
        <v>38</v>
      </c>
      <c r="E325" s="4" t="s">
        <v>808</v>
      </c>
      <c r="F325" s="4" t="s">
        <v>85</v>
      </c>
      <c r="G325" s="7">
        <v>72000.600000000006</v>
      </c>
      <c r="H325" s="7">
        <v>23279.1</v>
      </c>
      <c r="I325" s="7">
        <v>23279.1</v>
      </c>
    </row>
    <row r="326" spans="1:9" ht="31.5">
      <c r="A326" s="2" t="s">
        <v>256</v>
      </c>
      <c r="B326" s="4"/>
      <c r="C326" s="4" t="s">
        <v>161</v>
      </c>
      <c r="D326" s="4" t="s">
        <v>38</v>
      </c>
      <c r="E326" s="4" t="s">
        <v>289</v>
      </c>
      <c r="F326" s="4"/>
      <c r="G326" s="7">
        <f>SUM(G327)+G328</f>
        <v>5070.7</v>
      </c>
      <c r="H326" s="7">
        <f t="shared" ref="H326:I326" si="73">SUM(H327)+H328</f>
        <v>942.3</v>
      </c>
      <c r="I326" s="7">
        <f t="shared" si="73"/>
        <v>0</v>
      </c>
    </row>
    <row r="327" spans="1:9" ht="31.5">
      <c r="A327" s="2" t="s">
        <v>257</v>
      </c>
      <c r="B327" s="4"/>
      <c r="C327" s="4" t="s">
        <v>161</v>
      </c>
      <c r="D327" s="4" t="s">
        <v>38</v>
      </c>
      <c r="E327" s="4" t="s">
        <v>289</v>
      </c>
      <c r="F327" s="4" t="s">
        <v>236</v>
      </c>
      <c r="G327" s="7">
        <v>5070.7</v>
      </c>
      <c r="H327" s="7">
        <f>289.7+239.6+413</f>
        <v>942.3</v>
      </c>
      <c r="I327" s="7">
        <v>0</v>
      </c>
    </row>
    <row r="328" spans="1:9" hidden="1">
      <c r="A328" s="2" t="s">
        <v>897</v>
      </c>
      <c r="B328" s="4"/>
      <c r="C328" s="4" t="s">
        <v>161</v>
      </c>
      <c r="D328" s="4" t="s">
        <v>38</v>
      </c>
      <c r="E328" s="4" t="s">
        <v>875</v>
      </c>
      <c r="F328" s="4"/>
      <c r="G328" s="7">
        <f>SUM(G329)</f>
        <v>0</v>
      </c>
      <c r="H328" s="7">
        <f t="shared" ref="H328:I328" si="74">SUM(H329)</f>
        <v>0</v>
      </c>
      <c r="I328" s="7">
        <f t="shared" si="74"/>
        <v>0</v>
      </c>
    </row>
    <row r="329" spans="1:9" ht="31.5" hidden="1">
      <c r="A329" s="2" t="s">
        <v>257</v>
      </c>
      <c r="B329" s="4"/>
      <c r="C329" s="4" t="s">
        <v>161</v>
      </c>
      <c r="D329" s="4" t="s">
        <v>38</v>
      </c>
      <c r="E329" s="4" t="s">
        <v>875</v>
      </c>
      <c r="F329" s="4" t="s">
        <v>236</v>
      </c>
      <c r="G329" s="7"/>
      <c r="H329" s="7"/>
      <c r="I329" s="7"/>
    </row>
    <row r="330" spans="1:9" ht="31.5" customHeight="1">
      <c r="A330" s="80" t="s">
        <v>537</v>
      </c>
      <c r="B330" s="4"/>
      <c r="C330" s="4" t="s">
        <v>161</v>
      </c>
      <c r="D330" s="4" t="s">
        <v>38</v>
      </c>
      <c r="E330" s="4" t="s">
        <v>210</v>
      </c>
      <c r="F330" s="4"/>
      <c r="G330" s="7">
        <f>SUM(G331)+G336</f>
        <v>65265.100000000006</v>
      </c>
      <c r="H330" s="7">
        <f>SUM(H331)+H336</f>
        <v>2106.3000000000002</v>
      </c>
      <c r="I330" s="7">
        <f>SUM(I331)+I336</f>
        <v>1000</v>
      </c>
    </row>
    <row r="331" spans="1:9" ht="47.25">
      <c r="A331" s="80" t="s">
        <v>538</v>
      </c>
      <c r="B331" s="4"/>
      <c r="C331" s="4" t="s">
        <v>161</v>
      </c>
      <c r="D331" s="4" t="s">
        <v>38</v>
      </c>
      <c r="E331" s="4" t="s">
        <v>211</v>
      </c>
      <c r="F331" s="4"/>
      <c r="G331" s="7">
        <f>SUM(G332)+G334</f>
        <v>9089.7999999999993</v>
      </c>
      <c r="H331" s="7">
        <f t="shared" ref="H331:I331" si="75">SUM(H332)+H334</f>
        <v>2106.3000000000002</v>
      </c>
      <c r="I331" s="7">
        <f t="shared" si="75"/>
        <v>1000</v>
      </c>
    </row>
    <row r="332" spans="1:9" ht="31.5">
      <c r="A332" s="80" t="s">
        <v>430</v>
      </c>
      <c r="B332" s="4"/>
      <c r="C332" s="4" t="s">
        <v>161</v>
      </c>
      <c r="D332" s="4" t="s">
        <v>38</v>
      </c>
      <c r="E332" s="4" t="s">
        <v>212</v>
      </c>
      <c r="F332" s="4"/>
      <c r="G332" s="7">
        <f>SUM(G333:G333)</f>
        <v>9089.7999999999993</v>
      </c>
      <c r="H332" s="7">
        <f>SUM(H333:H333)</f>
        <v>2106.3000000000002</v>
      </c>
      <c r="I332" s="7">
        <f>SUM(I333:I333)</f>
        <v>1000</v>
      </c>
    </row>
    <row r="333" spans="1:9" ht="31.5">
      <c r="A333" s="2" t="s">
        <v>46</v>
      </c>
      <c r="B333" s="4"/>
      <c r="C333" s="4" t="s">
        <v>161</v>
      </c>
      <c r="D333" s="4" t="s">
        <v>38</v>
      </c>
      <c r="E333" s="4" t="s">
        <v>212</v>
      </c>
      <c r="F333" s="4" t="s">
        <v>85</v>
      </c>
      <c r="G333" s="7">
        <v>9089.7999999999993</v>
      </c>
      <c r="H333" s="7">
        <v>2106.3000000000002</v>
      </c>
      <c r="I333" s="7">
        <v>1000</v>
      </c>
    </row>
    <row r="334" spans="1:9" hidden="1">
      <c r="A334" s="2" t="s">
        <v>897</v>
      </c>
      <c r="B334" s="4"/>
      <c r="C334" s="4" t="s">
        <v>161</v>
      </c>
      <c r="D334" s="4" t="s">
        <v>38</v>
      </c>
      <c r="E334" s="4" t="s">
        <v>874</v>
      </c>
      <c r="F334" s="4"/>
      <c r="G334" s="7">
        <f>SUM(G335)</f>
        <v>0</v>
      </c>
      <c r="H334" s="7">
        <f t="shared" ref="H334:I334" si="76">SUM(H335)</f>
        <v>0</v>
      </c>
      <c r="I334" s="7">
        <f t="shared" si="76"/>
        <v>0</v>
      </c>
    </row>
    <row r="335" spans="1:9" ht="31.5" hidden="1">
      <c r="A335" s="2" t="s">
        <v>46</v>
      </c>
      <c r="B335" s="4"/>
      <c r="C335" s="4" t="s">
        <v>161</v>
      </c>
      <c r="D335" s="4" t="s">
        <v>38</v>
      </c>
      <c r="E335" s="4" t="s">
        <v>874</v>
      </c>
      <c r="F335" s="4" t="s">
        <v>85</v>
      </c>
      <c r="G335" s="7"/>
      <c r="H335" s="7">
        <v>0</v>
      </c>
      <c r="I335" s="7">
        <v>0</v>
      </c>
    </row>
    <row r="336" spans="1:9" ht="31.5">
      <c r="A336" s="2" t="s">
        <v>539</v>
      </c>
      <c r="B336" s="4"/>
      <c r="C336" s="4" t="s">
        <v>161</v>
      </c>
      <c r="D336" s="4" t="s">
        <v>38</v>
      </c>
      <c r="E336" s="4" t="s">
        <v>224</v>
      </c>
      <c r="F336" s="4"/>
      <c r="G336" s="7">
        <f>SUM(G337)</f>
        <v>56175.3</v>
      </c>
      <c r="H336" s="7">
        <f t="shared" ref="H336:I336" si="77">SUM(H337)</f>
        <v>0</v>
      </c>
      <c r="I336" s="7">
        <f t="shared" si="77"/>
        <v>0</v>
      </c>
    </row>
    <row r="337" spans="1:9" ht="31.5">
      <c r="A337" s="2" t="s">
        <v>430</v>
      </c>
      <c r="B337" s="4"/>
      <c r="C337" s="4" t="s">
        <v>161</v>
      </c>
      <c r="D337" s="4" t="s">
        <v>38</v>
      </c>
      <c r="E337" s="4" t="s">
        <v>558</v>
      </c>
      <c r="F337" s="4"/>
      <c r="G337" s="7">
        <f>SUM(G338)</f>
        <v>56175.3</v>
      </c>
      <c r="H337" s="7"/>
      <c r="I337" s="7"/>
    </row>
    <row r="338" spans="1:9">
      <c r="A338" s="2" t="s">
        <v>20</v>
      </c>
      <c r="B338" s="4"/>
      <c r="C338" s="4" t="s">
        <v>161</v>
      </c>
      <c r="D338" s="4" t="s">
        <v>38</v>
      </c>
      <c r="E338" s="4" t="s">
        <v>558</v>
      </c>
      <c r="F338" s="4" t="s">
        <v>90</v>
      </c>
      <c r="G338" s="7">
        <f>46556+9619.3</f>
        <v>56175.3</v>
      </c>
      <c r="H338" s="7"/>
      <c r="I338" s="7"/>
    </row>
    <row r="339" spans="1:9" ht="31.5">
      <c r="A339" s="34" t="s">
        <v>587</v>
      </c>
      <c r="B339" s="4"/>
      <c r="C339" s="4" t="s">
        <v>161</v>
      </c>
      <c r="D339" s="4" t="s">
        <v>38</v>
      </c>
      <c r="E339" s="5" t="s">
        <v>583</v>
      </c>
      <c r="F339" s="5"/>
      <c r="G339" s="7">
        <f>SUM(G340)+G342</f>
        <v>3351.6</v>
      </c>
      <c r="H339" s="7">
        <f t="shared" ref="H339:I339" si="78">SUM(H340)+H342</f>
        <v>3435.4</v>
      </c>
      <c r="I339" s="7">
        <f t="shared" si="78"/>
        <v>3458.7</v>
      </c>
    </row>
    <row r="340" spans="1:9">
      <c r="A340" s="34" t="s">
        <v>29</v>
      </c>
      <c r="B340" s="4"/>
      <c r="C340" s="4" t="s">
        <v>161</v>
      </c>
      <c r="D340" s="4" t="s">
        <v>38</v>
      </c>
      <c r="E340" s="5" t="s">
        <v>584</v>
      </c>
      <c r="F340" s="5"/>
      <c r="G340" s="7">
        <f t="shared" ref="G340:I340" si="79">SUM(G341)</f>
        <v>3351.6</v>
      </c>
      <c r="H340" s="7">
        <f t="shared" si="79"/>
        <v>3435.4</v>
      </c>
      <c r="I340" s="7">
        <f t="shared" si="79"/>
        <v>3458.7</v>
      </c>
    </row>
    <row r="341" spans="1:9" ht="31.5">
      <c r="A341" s="34" t="s">
        <v>46</v>
      </c>
      <c r="B341" s="4"/>
      <c r="C341" s="4" t="s">
        <v>161</v>
      </c>
      <c r="D341" s="4" t="s">
        <v>38</v>
      </c>
      <c r="E341" s="5" t="s">
        <v>584</v>
      </c>
      <c r="F341" s="5" t="s">
        <v>85</v>
      </c>
      <c r="G341" s="7">
        <v>3351.6</v>
      </c>
      <c r="H341" s="7">
        <v>3435.4</v>
      </c>
      <c r="I341" s="7">
        <v>3458.7</v>
      </c>
    </row>
    <row r="342" spans="1:9" ht="47.25" hidden="1">
      <c r="A342" s="34" t="s">
        <v>775</v>
      </c>
      <c r="B342" s="4"/>
      <c r="C342" s="4" t="s">
        <v>161</v>
      </c>
      <c r="D342" s="4" t="s">
        <v>38</v>
      </c>
      <c r="E342" s="5" t="s">
        <v>776</v>
      </c>
      <c r="F342" s="5"/>
      <c r="G342" s="7">
        <f>SUM(G343)</f>
        <v>0</v>
      </c>
      <c r="H342" s="7">
        <f t="shared" ref="H342:I342" si="80">SUM(H343)</f>
        <v>0</v>
      </c>
      <c r="I342" s="7">
        <f t="shared" si="80"/>
        <v>0</v>
      </c>
    </row>
    <row r="343" spans="1:9" ht="31.5" hidden="1">
      <c r="A343" s="34" t="s">
        <v>46</v>
      </c>
      <c r="B343" s="4"/>
      <c r="C343" s="4" t="s">
        <v>161</v>
      </c>
      <c r="D343" s="4" t="s">
        <v>38</v>
      </c>
      <c r="E343" s="5" t="s">
        <v>776</v>
      </c>
      <c r="F343" s="5" t="s">
        <v>85</v>
      </c>
      <c r="G343" s="7"/>
      <c r="H343" s="7"/>
      <c r="I343" s="7"/>
    </row>
    <row r="344" spans="1:9" ht="31.5">
      <c r="A344" s="34" t="s">
        <v>588</v>
      </c>
      <c r="B344" s="4"/>
      <c r="C344" s="4" t="s">
        <v>161</v>
      </c>
      <c r="D344" s="4" t="s">
        <v>38</v>
      </c>
      <c r="E344" s="5" t="s">
        <v>585</v>
      </c>
      <c r="F344" s="5"/>
      <c r="G344" s="7">
        <f t="shared" ref="G344:I345" si="81">SUM(G345)</f>
        <v>3539.7</v>
      </c>
      <c r="H344" s="7">
        <f t="shared" si="81"/>
        <v>3539.7</v>
      </c>
      <c r="I344" s="7">
        <f t="shared" si="81"/>
        <v>3539.7</v>
      </c>
    </row>
    <row r="345" spans="1:9">
      <c r="A345" s="34" t="s">
        <v>29</v>
      </c>
      <c r="B345" s="4"/>
      <c r="C345" s="4" t="s">
        <v>161</v>
      </c>
      <c r="D345" s="4" t="s">
        <v>38</v>
      </c>
      <c r="E345" s="5" t="s">
        <v>586</v>
      </c>
      <c r="F345" s="5"/>
      <c r="G345" s="7">
        <f t="shared" si="81"/>
        <v>3539.7</v>
      </c>
      <c r="H345" s="7">
        <f t="shared" si="81"/>
        <v>3539.7</v>
      </c>
      <c r="I345" s="7">
        <f t="shared" si="81"/>
        <v>3539.7</v>
      </c>
    </row>
    <row r="346" spans="1:9" ht="31.5">
      <c r="A346" s="34" t="s">
        <v>46</v>
      </c>
      <c r="B346" s="4"/>
      <c r="C346" s="4" t="s">
        <v>161</v>
      </c>
      <c r="D346" s="4" t="s">
        <v>38</v>
      </c>
      <c r="E346" s="5" t="s">
        <v>586</v>
      </c>
      <c r="F346" s="5" t="s">
        <v>85</v>
      </c>
      <c r="G346" s="7">
        <v>3539.7</v>
      </c>
      <c r="H346" s="7">
        <v>3539.7</v>
      </c>
      <c r="I346" s="7">
        <v>3539.7</v>
      </c>
    </row>
    <row r="347" spans="1:9">
      <c r="A347" s="2" t="s">
        <v>168</v>
      </c>
      <c r="B347" s="4"/>
      <c r="C347" s="4" t="s">
        <v>161</v>
      </c>
      <c r="D347" s="4" t="s">
        <v>48</v>
      </c>
      <c r="E347" s="4"/>
      <c r="F347" s="4"/>
      <c r="G347" s="7">
        <f>SUM(G348+G354+G356+G397+G408+G417+G430)+G394</f>
        <v>207906.60000000003</v>
      </c>
      <c r="H347" s="7">
        <f>SUM(H348+H354+H356+H397+H408+H417+H430)+H394</f>
        <v>231906.40000000002</v>
      </c>
      <c r="I347" s="7">
        <f>SUM(I348+I354+I356+I397+I408+I417+I430)+I394</f>
        <v>241048.4</v>
      </c>
    </row>
    <row r="348" spans="1:9" ht="31.5">
      <c r="A348" s="35" t="s">
        <v>561</v>
      </c>
      <c r="B348" s="6"/>
      <c r="C348" s="4" t="s">
        <v>161</v>
      </c>
      <c r="D348" s="4" t="s">
        <v>48</v>
      </c>
      <c r="E348" s="4" t="s">
        <v>290</v>
      </c>
      <c r="F348" s="4"/>
      <c r="G348" s="7">
        <f>SUM(G349)</f>
        <v>15954.9</v>
      </c>
      <c r="H348" s="7">
        <f>SUM(H349)</f>
        <v>5086.7</v>
      </c>
      <c r="I348" s="7">
        <f>SUM(I349)</f>
        <v>27066</v>
      </c>
    </row>
    <row r="349" spans="1:9">
      <c r="A349" s="2" t="s">
        <v>29</v>
      </c>
      <c r="B349" s="4"/>
      <c r="C349" s="4" t="s">
        <v>161</v>
      </c>
      <c r="D349" s="4" t="s">
        <v>48</v>
      </c>
      <c r="E349" s="4" t="s">
        <v>291</v>
      </c>
      <c r="F349" s="4"/>
      <c r="G349" s="7">
        <f>SUM(G350)+G351</f>
        <v>15954.9</v>
      </c>
      <c r="H349" s="7">
        <f t="shared" ref="H349:I349" si="82">SUM(H350)+H351</f>
        <v>5086.7</v>
      </c>
      <c r="I349" s="7">
        <f t="shared" si="82"/>
        <v>27066</v>
      </c>
    </row>
    <row r="350" spans="1:9" ht="31.5">
      <c r="A350" s="2" t="s">
        <v>46</v>
      </c>
      <c r="B350" s="4"/>
      <c r="C350" s="4" t="s">
        <v>161</v>
      </c>
      <c r="D350" s="4" t="s">
        <v>48</v>
      </c>
      <c r="E350" s="4" t="s">
        <v>291</v>
      </c>
      <c r="F350" s="4" t="s">
        <v>85</v>
      </c>
      <c r="G350" s="7">
        <v>14888.9</v>
      </c>
      <c r="H350" s="7">
        <f>3420.7+600</f>
        <v>4020.7</v>
      </c>
      <c r="I350" s="7">
        <v>26000</v>
      </c>
    </row>
    <row r="351" spans="1:9" ht="59.25" customHeight="1">
      <c r="A351" s="34" t="s">
        <v>773</v>
      </c>
      <c r="B351" s="4"/>
      <c r="C351" s="4" t="s">
        <v>161</v>
      </c>
      <c r="D351" s="4" t="s">
        <v>48</v>
      </c>
      <c r="E351" s="5" t="s">
        <v>772</v>
      </c>
      <c r="F351" s="4"/>
      <c r="G351" s="7">
        <f>SUM(G352)</f>
        <v>1066</v>
      </c>
      <c r="H351" s="7">
        <f>SUM(H352)</f>
        <v>1066</v>
      </c>
      <c r="I351" s="7">
        <f>SUM(I352)</f>
        <v>1066</v>
      </c>
    </row>
    <row r="352" spans="1:9" ht="31.5">
      <c r="A352" s="2" t="s">
        <v>46</v>
      </c>
      <c r="B352" s="4"/>
      <c r="C352" s="4" t="s">
        <v>161</v>
      </c>
      <c r="D352" s="4" t="s">
        <v>48</v>
      </c>
      <c r="E352" s="5" t="s">
        <v>772</v>
      </c>
      <c r="F352" s="4" t="s">
        <v>85</v>
      </c>
      <c r="G352" s="7">
        <v>1066</v>
      </c>
      <c r="H352" s="7">
        <v>1066</v>
      </c>
      <c r="I352" s="7">
        <v>1066</v>
      </c>
    </row>
    <row r="353" spans="1:9" ht="31.5">
      <c r="A353" s="2" t="s">
        <v>560</v>
      </c>
      <c r="B353" s="4"/>
      <c r="C353" s="4" t="s">
        <v>161</v>
      </c>
      <c r="D353" s="4" t="s">
        <v>48</v>
      </c>
      <c r="E353" s="4" t="s">
        <v>284</v>
      </c>
      <c r="F353" s="4"/>
      <c r="G353" s="7">
        <f t="shared" ref="G353:I354" si="83">SUM(G354)</f>
        <v>2428.9</v>
      </c>
      <c r="H353" s="7">
        <f t="shared" si="83"/>
        <v>2400</v>
      </c>
      <c r="I353" s="7">
        <f t="shared" si="83"/>
        <v>3000</v>
      </c>
    </row>
    <row r="354" spans="1:9">
      <c r="A354" s="2" t="s">
        <v>29</v>
      </c>
      <c r="B354" s="4"/>
      <c r="C354" s="4" t="s">
        <v>161</v>
      </c>
      <c r="D354" s="4" t="s">
        <v>48</v>
      </c>
      <c r="E354" s="4" t="s">
        <v>285</v>
      </c>
      <c r="F354" s="4"/>
      <c r="G354" s="7">
        <f t="shared" si="83"/>
        <v>2428.9</v>
      </c>
      <c r="H354" s="7">
        <f t="shared" si="83"/>
        <v>2400</v>
      </c>
      <c r="I354" s="7">
        <f t="shared" si="83"/>
        <v>3000</v>
      </c>
    </row>
    <row r="355" spans="1:9" ht="27" customHeight="1">
      <c r="A355" s="2" t="s">
        <v>46</v>
      </c>
      <c r="B355" s="4"/>
      <c r="C355" s="4" t="s">
        <v>161</v>
      </c>
      <c r="D355" s="4" t="s">
        <v>48</v>
      </c>
      <c r="E355" s="4" t="s">
        <v>285</v>
      </c>
      <c r="F355" s="4" t="s">
        <v>85</v>
      </c>
      <c r="G355" s="7">
        <v>2428.9</v>
      </c>
      <c r="H355" s="7">
        <f>3000-600</f>
        <v>2400</v>
      </c>
      <c r="I355" s="7">
        <v>3000</v>
      </c>
    </row>
    <row r="356" spans="1:9" ht="31.5">
      <c r="A356" s="2" t="s">
        <v>528</v>
      </c>
      <c r="B356" s="4"/>
      <c r="C356" s="4" t="s">
        <v>161</v>
      </c>
      <c r="D356" s="4" t="s">
        <v>48</v>
      </c>
      <c r="E356" s="4" t="s">
        <v>427</v>
      </c>
      <c r="F356" s="4"/>
      <c r="G356" s="7">
        <f>SUM(G389)+G357</f>
        <v>79814</v>
      </c>
      <c r="H356" s="7">
        <f>SUM(H389)+H357</f>
        <v>155083.20000000001</v>
      </c>
      <c r="I356" s="7">
        <f>SUM(I389)+I357</f>
        <v>135506.5</v>
      </c>
    </row>
    <row r="357" spans="1:9">
      <c r="A357" s="2" t="s">
        <v>29</v>
      </c>
      <c r="B357" s="4"/>
      <c r="C357" s="4" t="s">
        <v>161</v>
      </c>
      <c r="D357" s="4" t="s">
        <v>48</v>
      </c>
      <c r="E357" s="4" t="s">
        <v>624</v>
      </c>
      <c r="F357" s="4"/>
      <c r="G357" s="7">
        <f>SUM(G358+G359)</f>
        <v>17253.5</v>
      </c>
      <c r="H357" s="7">
        <f t="shared" ref="H357:I357" si="84">SUM(H358+H359)</f>
        <v>69943.400000000009</v>
      </c>
      <c r="I357" s="7">
        <f t="shared" si="84"/>
        <v>66332.100000000006</v>
      </c>
    </row>
    <row r="358" spans="1:9" ht="31.5">
      <c r="A358" s="2" t="s">
        <v>46</v>
      </c>
      <c r="B358" s="4"/>
      <c r="C358" s="4" t="s">
        <v>161</v>
      </c>
      <c r="D358" s="4" t="s">
        <v>48</v>
      </c>
      <c r="E358" s="4" t="s">
        <v>624</v>
      </c>
      <c r="F358" s="4" t="s">
        <v>85</v>
      </c>
      <c r="G358" s="7">
        <v>2138.1999999999998</v>
      </c>
      <c r="H358" s="7">
        <v>1327.8</v>
      </c>
      <c r="I358" s="7">
        <v>1327.8</v>
      </c>
    </row>
    <row r="359" spans="1:9">
      <c r="A359" s="2" t="s">
        <v>899</v>
      </c>
      <c r="B359" s="4"/>
      <c r="C359" s="4" t="s">
        <v>161</v>
      </c>
      <c r="D359" s="4" t="s">
        <v>48</v>
      </c>
      <c r="E359" s="4" t="s">
        <v>777</v>
      </c>
      <c r="F359" s="4"/>
      <c r="G359" s="7">
        <f>SUM(G360)+G361+G363+G365+G367+G369+G375+G377+G379+G381+G383+G387+G385</f>
        <v>15115.3</v>
      </c>
      <c r="H359" s="7">
        <f t="shared" ref="H359:I359" si="85">SUM(H360)+H361+H363+H365+H367+H369+H375+H377+H379+H381+H383+H387+H385</f>
        <v>68615.600000000006</v>
      </c>
      <c r="I359" s="7">
        <f t="shared" si="85"/>
        <v>65004.3</v>
      </c>
    </row>
    <row r="360" spans="1:9" ht="31.5">
      <c r="A360" s="2" t="s">
        <v>46</v>
      </c>
      <c r="B360" s="4"/>
      <c r="C360" s="4" t="s">
        <v>161</v>
      </c>
      <c r="D360" s="4" t="s">
        <v>48</v>
      </c>
      <c r="E360" s="4" t="s">
        <v>777</v>
      </c>
      <c r="F360" s="4" t="s">
        <v>85</v>
      </c>
      <c r="G360" s="7">
        <v>0.1</v>
      </c>
      <c r="H360" s="7">
        <v>68615.600000000006</v>
      </c>
      <c r="I360" s="7">
        <v>65004.3</v>
      </c>
    </row>
    <row r="361" spans="1:9" ht="31.5">
      <c r="A361" s="2" t="s">
        <v>958</v>
      </c>
      <c r="B361" s="4"/>
      <c r="C361" s="4" t="s">
        <v>161</v>
      </c>
      <c r="D361" s="4" t="s">
        <v>48</v>
      </c>
      <c r="E361" s="4" t="s">
        <v>957</v>
      </c>
      <c r="F361" s="4"/>
      <c r="G361" s="7">
        <f>SUM(G362)</f>
        <v>3868</v>
      </c>
      <c r="H361" s="7">
        <f t="shared" ref="H361:I361" si="86">SUM(H362)</f>
        <v>0</v>
      </c>
      <c r="I361" s="7">
        <f t="shared" si="86"/>
        <v>0</v>
      </c>
    </row>
    <row r="362" spans="1:9" ht="31.5">
      <c r="A362" s="2" t="s">
        <v>46</v>
      </c>
      <c r="B362" s="4"/>
      <c r="C362" s="4" t="s">
        <v>161</v>
      </c>
      <c r="D362" s="4" t="s">
        <v>48</v>
      </c>
      <c r="E362" s="4" t="s">
        <v>957</v>
      </c>
      <c r="F362" s="4" t="s">
        <v>85</v>
      </c>
      <c r="G362" s="7">
        <v>3868</v>
      </c>
      <c r="H362" s="7"/>
      <c r="I362" s="7"/>
    </row>
    <row r="363" spans="1:9" ht="31.5">
      <c r="A363" s="2" t="s">
        <v>972</v>
      </c>
      <c r="B363" s="4"/>
      <c r="C363" s="4" t="s">
        <v>161</v>
      </c>
      <c r="D363" s="4" t="s">
        <v>48</v>
      </c>
      <c r="E363" s="4" t="s">
        <v>959</v>
      </c>
      <c r="F363" s="4"/>
      <c r="G363" s="7">
        <f>SUM(G364)</f>
        <v>384.2</v>
      </c>
      <c r="H363" s="7">
        <f t="shared" ref="H363:I363" si="87">SUM(H364)</f>
        <v>0</v>
      </c>
      <c r="I363" s="7">
        <f t="shared" si="87"/>
        <v>0</v>
      </c>
    </row>
    <row r="364" spans="1:9" ht="31.5">
      <c r="A364" s="2" t="s">
        <v>46</v>
      </c>
      <c r="B364" s="4"/>
      <c r="C364" s="4" t="s">
        <v>161</v>
      </c>
      <c r="D364" s="4" t="s">
        <v>48</v>
      </c>
      <c r="E364" s="4" t="s">
        <v>959</v>
      </c>
      <c r="F364" s="4" t="s">
        <v>85</v>
      </c>
      <c r="G364" s="7">
        <v>384.2</v>
      </c>
      <c r="H364" s="7"/>
      <c r="I364" s="7"/>
    </row>
    <row r="365" spans="1:9" ht="31.5">
      <c r="A365" s="2" t="s">
        <v>971</v>
      </c>
      <c r="B365" s="4"/>
      <c r="C365" s="4" t="s">
        <v>161</v>
      </c>
      <c r="D365" s="4" t="s">
        <v>48</v>
      </c>
      <c r="E365" s="4" t="s">
        <v>960</v>
      </c>
      <c r="F365" s="4"/>
      <c r="G365" s="7">
        <f>SUM(G366)</f>
        <v>1202.7</v>
      </c>
      <c r="H365" s="7">
        <f t="shared" ref="H365:I365" si="88">SUM(H366)</f>
        <v>0</v>
      </c>
      <c r="I365" s="7">
        <f t="shared" si="88"/>
        <v>0</v>
      </c>
    </row>
    <row r="366" spans="1:9" ht="31.5">
      <c r="A366" s="2" t="s">
        <v>46</v>
      </c>
      <c r="B366" s="4"/>
      <c r="C366" s="4" t="s">
        <v>161</v>
      </c>
      <c r="D366" s="4" t="s">
        <v>48</v>
      </c>
      <c r="E366" s="4" t="s">
        <v>960</v>
      </c>
      <c r="F366" s="4" t="s">
        <v>85</v>
      </c>
      <c r="G366" s="7">
        <v>1202.7</v>
      </c>
      <c r="H366" s="7"/>
      <c r="I366" s="7"/>
    </row>
    <row r="367" spans="1:9" ht="31.5">
      <c r="A367" s="2" t="s">
        <v>973</v>
      </c>
      <c r="B367" s="4"/>
      <c r="C367" s="4" t="s">
        <v>161</v>
      </c>
      <c r="D367" s="4" t="s">
        <v>48</v>
      </c>
      <c r="E367" s="4" t="s">
        <v>961</v>
      </c>
      <c r="F367" s="4"/>
      <c r="G367" s="7">
        <f>SUM(G368)</f>
        <v>186.4</v>
      </c>
      <c r="H367" s="7">
        <f t="shared" ref="H367:I367" si="89">SUM(H368)</f>
        <v>0</v>
      </c>
      <c r="I367" s="7">
        <f t="shared" si="89"/>
        <v>0</v>
      </c>
    </row>
    <row r="368" spans="1:9" ht="31.5">
      <c r="A368" s="2" t="s">
        <v>46</v>
      </c>
      <c r="B368" s="4"/>
      <c r="C368" s="4" t="s">
        <v>161</v>
      </c>
      <c r="D368" s="4" t="s">
        <v>48</v>
      </c>
      <c r="E368" s="4" t="s">
        <v>961</v>
      </c>
      <c r="F368" s="4" t="s">
        <v>85</v>
      </c>
      <c r="G368" s="7">
        <v>186.4</v>
      </c>
      <c r="H368" s="7"/>
      <c r="I368" s="7"/>
    </row>
    <row r="369" spans="1:9" ht="31.5">
      <c r="A369" s="2" t="s">
        <v>974</v>
      </c>
      <c r="B369" s="4"/>
      <c r="C369" s="4" t="s">
        <v>161</v>
      </c>
      <c r="D369" s="4" t="s">
        <v>48</v>
      </c>
      <c r="E369" s="4" t="s">
        <v>962</v>
      </c>
      <c r="F369" s="4"/>
      <c r="G369" s="7">
        <f>SUM(G370)</f>
        <v>1244.5999999999999</v>
      </c>
      <c r="H369" s="7">
        <f t="shared" ref="H369:I369" si="90">SUM(H370)</f>
        <v>0</v>
      </c>
      <c r="I369" s="7">
        <f t="shared" si="90"/>
        <v>0</v>
      </c>
    </row>
    <row r="370" spans="1:9" ht="31.5">
      <c r="A370" s="2" t="s">
        <v>46</v>
      </c>
      <c r="B370" s="4"/>
      <c r="C370" s="4" t="s">
        <v>161</v>
      </c>
      <c r="D370" s="4" t="s">
        <v>48</v>
      </c>
      <c r="E370" s="4" t="s">
        <v>962</v>
      </c>
      <c r="F370" s="4" t="s">
        <v>85</v>
      </c>
      <c r="G370" s="7">
        <v>1244.5999999999999</v>
      </c>
      <c r="H370" s="7"/>
      <c r="I370" s="7"/>
    </row>
    <row r="371" spans="1:9" ht="31.5" hidden="1">
      <c r="A371" s="2" t="s">
        <v>975</v>
      </c>
      <c r="B371" s="4"/>
      <c r="C371" s="4" t="s">
        <v>161</v>
      </c>
      <c r="D371" s="4" t="s">
        <v>48</v>
      </c>
      <c r="E371" s="4" t="s">
        <v>963</v>
      </c>
      <c r="F371" s="4"/>
      <c r="G371" s="7">
        <f>SUM(G372)</f>
        <v>0</v>
      </c>
      <c r="H371" s="7">
        <f t="shared" ref="H371:I371" si="91">SUM(H372)</f>
        <v>0</v>
      </c>
      <c r="I371" s="7">
        <f t="shared" si="91"/>
        <v>0</v>
      </c>
    </row>
    <row r="372" spans="1:9" ht="31.5" hidden="1">
      <c r="A372" s="2" t="s">
        <v>46</v>
      </c>
      <c r="B372" s="4"/>
      <c r="C372" s="4" t="s">
        <v>161</v>
      </c>
      <c r="D372" s="4" t="s">
        <v>48</v>
      </c>
      <c r="E372" s="4" t="s">
        <v>963</v>
      </c>
      <c r="F372" s="4" t="s">
        <v>85</v>
      </c>
      <c r="G372" s="7"/>
      <c r="H372" s="7"/>
      <c r="I372" s="7"/>
    </row>
    <row r="373" spans="1:9" hidden="1">
      <c r="A373" s="2" t="s">
        <v>976</v>
      </c>
      <c r="B373" s="4"/>
      <c r="C373" s="4" t="s">
        <v>161</v>
      </c>
      <c r="D373" s="4" t="s">
        <v>48</v>
      </c>
      <c r="E373" s="4" t="s">
        <v>964</v>
      </c>
      <c r="F373" s="4"/>
      <c r="G373" s="7">
        <f>SUM(G374)</f>
        <v>0</v>
      </c>
      <c r="H373" s="7"/>
      <c r="I373" s="7"/>
    </row>
    <row r="374" spans="1:9" ht="31.5" hidden="1">
      <c r="A374" s="2" t="s">
        <v>46</v>
      </c>
      <c r="B374" s="4"/>
      <c r="C374" s="4" t="s">
        <v>161</v>
      </c>
      <c r="D374" s="4" t="s">
        <v>48</v>
      </c>
      <c r="E374" s="4" t="s">
        <v>964</v>
      </c>
      <c r="F374" s="4" t="s">
        <v>85</v>
      </c>
      <c r="G374" s="7"/>
      <c r="H374" s="7"/>
      <c r="I374" s="7"/>
    </row>
    <row r="375" spans="1:9" ht="31.5">
      <c r="A375" s="2" t="s">
        <v>977</v>
      </c>
      <c r="B375" s="4"/>
      <c r="C375" s="4" t="s">
        <v>161</v>
      </c>
      <c r="D375" s="4" t="s">
        <v>48</v>
      </c>
      <c r="E375" s="4" t="s">
        <v>965</v>
      </c>
      <c r="F375" s="4"/>
      <c r="G375" s="7">
        <f>SUM(G376)</f>
        <v>1329.7</v>
      </c>
      <c r="H375" s="7"/>
      <c r="I375" s="7"/>
    </row>
    <row r="376" spans="1:9" ht="31.5">
      <c r="A376" s="2" t="s">
        <v>46</v>
      </c>
      <c r="B376" s="4"/>
      <c r="C376" s="4" t="s">
        <v>161</v>
      </c>
      <c r="D376" s="4" t="s">
        <v>48</v>
      </c>
      <c r="E376" s="4" t="s">
        <v>965</v>
      </c>
      <c r="F376" s="4" t="s">
        <v>85</v>
      </c>
      <c r="G376" s="7">
        <v>1329.7</v>
      </c>
      <c r="H376" s="7"/>
      <c r="I376" s="7"/>
    </row>
    <row r="377" spans="1:9" ht="31.5">
      <c r="A377" s="2" t="s">
        <v>978</v>
      </c>
      <c r="B377" s="4"/>
      <c r="C377" s="4" t="s">
        <v>161</v>
      </c>
      <c r="D377" s="4" t="s">
        <v>48</v>
      </c>
      <c r="E377" s="4" t="s">
        <v>966</v>
      </c>
      <c r="F377" s="4"/>
      <c r="G377" s="7">
        <f>SUM(G378)</f>
        <v>395.8</v>
      </c>
      <c r="H377" s="7"/>
      <c r="I377" s="7"/>
    </row>
    <row r="378" spans="1:9" ht="31.5">
      <c r="A378" s="2" t="s">
        <v>46</v>
      </c>
      <c r="B378" s="4"/>
      <c r="C378" s="4" t="s">
        <v>161</v>
      </c>
      <c r="D378" s="4" t="s">
        <v>48</v>
      </c>
      <c r="E378" s="4" t="s">
        <v>966</v>
      </c>
      <c r="F378" s="4" t="s">
        <v>85</v>
      </c>
      <c r="G378" s="7">
        <f>340.1+55.7</f>
        <v>395.8</v>
      </c>
      <c r="H378" s="7"/>
      <c r="I378" s="7"/>
    </row>
    <row r="379" spans="1:9" ht="31.5">
      <c r="A379" s="2" t="s">
        <v>979</v>
      </c>
      <c r="B379" s="4"/>
      <c r="C379" s="4" t="s">
        <v>161</v>
      </c>
      <c r="D379" s="4" t="s">
        <v>48</v>
      </c>
      <c r="E379" s="4" t="s">
        <v>967</v>
      </c>
      <c r="F379" s="4"/>
      <c r="G379" s="7">
        <f>SUM(G380)</f>
        <v>633.09999999999991</v>
      </c>
      <c r="H379" s="7"/>
      <c r="I379" s="7"/>
    </row>
    <row r="380" spans="1:9" ht="31.5">
      <c r="A380" s="2" t="s">
        <v>46</v>
      </c>
      <c r="B380" s="4"/>
      <c r="C380" s="4" t="s">
        <v>161</v>
      </c>
      <c r="D380" s="4" t="s">
        <v>48</v>
      </c>
      <c r="E380" s="4" t="s">
        <v>967</v>
      </c>
      <c r="F380" s="4" t="s">
        <v>85</v>
      </c>
      <c r="G380" s="7">
        <f>557.3+75.8</f>
        <v>633.09999999999991</v>
      </c>
      <c r="H380" s="7"/>
      <c r="I380" s="7"/>
    </row>
    <row r="381" spans="1:9" ht="31.5">
      <c r="A381" s="2" t="s">
        <v>980</v>
      </c>
      <c r="B381" s="4"/>
      <c r="C381" s="4" t="s">
        <v>161</v>
      </c>
      <c r="D381" s="4" t="s">
        <v>48</v>
      </c>
      <c r="E381" s="4" t="s">
        <v>968</v>
      </c>
      <c r="F381" s="4"/>
      <c r="G381" s="7">
        <f>SUM(G382)</f>
        <v>1902.2999999999997</v>
      </c>
      <c r="H381" s="7"/>
      <c r="I381" s="7"/>
    </row>
    <row r="382" spans="1:9" ht="31.5">
      <c r="A382" s="2" t="s">
        <v>46</v>
      </c>
      <c r="B382" s="4"/>
      <c r="C382" s="4" t="s">
        <v>161</v>
      </c>
      <c r="D382" s="4" t="s">
        <v>48</v>
      </c>
      <c r="E382" s="4" t="s">
        <v>968</v>
      </c>
      <c r="F382" s="4" t="s">
        <v>85</v>
      </c>
      <c r="G382" s="7">
        <f>2110.7-208.4</f>
        <v>1902.2999999999997</v>
      </c>
      <c r="H382" s="7"/>
      <c r="I382" s="7"/>
    </row>
    <row r="383" spans="1:9" ht="31.5">
      <c r="A383" s="2" t="s">
        <v>981</v>
      </c>
      <c r="B383" s="4"/>
      <c r="C383" s="4" t="s">
        <v>161</v>
      </c>
      <c r="D383" s="4" t="s">
        <v>48</v>
      </c>
      <c r="E383" s="4" t="s">
        <v>969</v>
      </c>
      <c r="F383" s="4"/>
      <c r="G383" s="7">
        <f>SUM(G384)</f>
        <v>962.5</v>
      </c>
      <c r="H383" s="7"/>
      <c r="I383" s="7"/>
    </row>
    <row r="384" spans="1:9" ht="31.5">
      <c r="A384" s="2" t="s">
        <v>46</v>
      </c>
      <c r="B384" s="4"/>
      <c r="C384" s="4" t="s">
        <v>161</v>
      </c>
      <c r="D384" s="4" t="s">
        <v>48</v>
      </c>
      <c r="E384" s="4" t="s">
        <v>969</v>
      </c>
      <c r="F384" s="4" t="s">
        <v>85</v>
      </c>
      <c r="G384" s="7">
        <v>962.5</v>
      </c>
      <c r="H384" s="7"/>
      <c r="I384" s="7"/>
    </row>
    <row r="385" spans="1:9" ht="31.5">
      <c r="A385" s="2" t="s">
        <v>982</v>
      </c>
      <c r="B385" s="4"/>
      <c r="C385" s="4" t="s">
        <v>161</v>
      </c>
      <c r="D385" s="4" t="s">
        <v>48</v>
      </c>
      <c r="E385" s="4" t="s">
        <v>970</v>
      </c>
      <c r="F385" s="4"/>
      <c r="G385" s="7">
        <f>SUM(G386)</f>
        <v>2554.9</v>
      </c>
      <c r="H385" s="7"/>
      <c r="I385" s="7"/>
    </row>
    <row r="386" spans="1:9" ht="31.5">
      <c r="A386" s="2" t="s">
        <v>46</v>
      </c>
      <c r="B386" s="4"/>
      <c r="C386" s="4" t="s">
        <v>161</v>
      </c>
      <c r="D386" s="4" t="s">
        <v>48</v>
      </c>
      <c r="E386" s="4" t="s">
        <v>970</v>
      </c>
      <c r="F386" s="4" t="s">
        <v>85</v>
      </c>
      <c r="G386" s="7">
        <v>2554.9</v>
      </c>
      <c r="H386" s="7"/>
      <c r="I386" s="7"/>
    </row>
    <row r="387" spans="1:9" ht="31.5">
      <c r="A387" s="2" t="s">
        <v>985</v>
      </c>
      <c r="B387" s="4"/>
      <c r="C387" s="4" t="s">
        <v>161</v>
      </c>
      <c r="D387" s="4" t="s">
        <v>48</v>
      </c>
      <c r="E387" s="4" t="s">
        <v>984</v>
      </c>
      <c r="F387" s="4"/>
      <c r="G387" s="7">
        <f>SUM(G388)</f>
        <v>451</v>
      </c>
      <c r="H387" s="7"/>
      <c r="I387" s="7"/>
    </row>
    <row r="388" spans="1:9" ht="31.5">
      <c r="A388" s="2" t="s">
        <v>46</v>
      </c>
      <c r="B388" s="4"/>
      <c r="C388" s="4" t="s">
        <v>161</v>
      </c>
      <c r="D388" s="4" t="s">
        <v>48</v>
      </c>
      <c r="E388" s="4" t="s">
        <v>984</v>
      </c>
      <c r="F388" s="4" t="s">
        <v>85</v>
      </c>
      <c r="G388" s="7">
        <v>451</v>
      </c>
      <c r="H388" s="7"/>
      <c r="I388" s="7"/>
    </row>
    <row r="389" spans="1:9">
      <c r="A389" s="34" t="s">
        <v>812</v>
      </c>
      <c r="B389" s="4"/>
      <c r="C389" s="4" t="s">
        <v>161</v>
      </c>
      <c r="D389" s="4" t="s">
        <v>48</v>
      </c>
      <c r="E389" s="4" t="s">
        <v>612</v>
      </c>
      <c r="F389" s="4"/>
      <c r="G389" s="7">
        <f>SUM(G391)+G392</f>
        <v>62560.5</v>
      </c>
      <c r="H389" s="7">
        <f>SUM(H391)+H392</f>
        <v>85139.8</v>
      </c>
      <c r="I389" s="7">
        <f>SUM(I391)+I392</f>
        <v>69174.399999999994</v>
      </c>
    </row>
    <row r="390" spans="1:9">
      <c r="A390" s="2" t="s">
        <v>483</v>
      </c>
      <c r="B390" s="4"/>
      <c r="C390" s="4" t="s">
        <v>161</v>
      </c>
      <c r="D390" s="4" t="s">
        <v>48</v>
      </c>
      <c r="E390" s="4" t="s">
        <v>613</v>
      </c>
      <c r="F390" s="4"/>
      <c r="G390" s="7">
        <f>SUM(G391)</f>
        <v>62560.5</v>
      </c>
      <c r="H390" s="7">
        <f>SUM(H391)</f>
        <v>85139.8</v>
      </c>
      <c r="I390" s="7">
        <f>SUM(I391)</f>
        <v>69174.399999999994</v>
      </c>
    </row>
    <row r="391" spans="1:9" ht="31.5">
      <c r="A391" s="2" t="s">
        <v>46</v>
      </c>
      <c r="B391" s="4"/>
      <c r="C391" s="4" t="s">
        <v>161</v>
      </c>
      <c r="D391" s="4" t="s">
        <v>48</v>
      </c>
      <c r="E391" s="4" t="s">
        <v>613</v>
      </c>
      <c r="F391" s="4" t="s">
        <v>85</v>
      </c>
      <c r="G391" s="7">
        <v>62560.5</v>
      </c>
      <c r="H391" s="7">
        <v>85139.8</v>
      </c>
      <c r="I391" s="7">
        <v>69174.399999999994</v>
      </c>
    </row>
    <row r="392" spans="1:9" ht="31.5" hidden="1">
      <c r="A392" s="2" t="s">
        <v>615</v>
      </c>
      <c r="B392" s="4"/>
      <c r="C392" s="4" t="s">
        <v>161</v>
      </c>
      <c r="D392" s="4" t="s">
        <v>48</v>
      </c>
      <c r="E392" s="4" t="s">
        <v>614</v>
      </c>
      <c r="F392" s="4"/>
      <c r="G392" s="7">
        <f>SUM(G393)</f>
        <v>0</v>
      </c>
      <c r="H392" s="7">
        <f>SUM(H393)</f>
        <v>0</v>
      </c>
      <c r="I392" s="7">
        <f>SUM(I393)</f>
        <v>0</v>
      </c>
    </row>
    <row r="393" spans="1:9" ht="31.5" hidden="1">
      <c r="A393" s="2" t="s">
        <v>46</v>
      </c>
      <c r="B393" s="4"/>
      <c r="C393" s="4" t="s">
        <v>161</v>
      </c>
      <c r="D393" s="4" t="s">
        <v>48</v>
      </c>
      <c r="E393" s="4" t="s">
        <v>614</v>
      </c>
      <c r="F393" s="4" t="s">
        <v>85</v>
      </c>
      <c r="G393" s="7"/>
      <c r="H393" s="7"/>
      <c r="I393" s="7"/>
    </row>
    <row r="394" spans="1:9" ht="31.5" hidden="1">
      <c r="A394" s="2" t="s">
        <v>552</v>
      </c>
      <c r="B394" s="4"/>
      <c r="C394" s="4" t="s">
        <v>161</v>
      </c>
      <c r="D394" s="4" t="s">
        <v>48</v>
      </c>
      <c r="E394" s="4" t="s">
        <v>279</v>
      </c>
      <c r="F394" s="4"/>
      <c r="G394" s="7">
        <f>SUM(G395)</f>
        <v>0</v>
      </c>
      <c r="H394" s="7"/>
      <c r="I394" s="7"/>
    </row>
    <row r="395" spans="1:9" ht="31.5" hidden="1">
      <c r="A395" s="2" t="s">
        <v>256</v>
      </c>
      <c r="B395" s="4"/>
      <c r="C395" s="4" t="s">
        <v>161</v>
      </c>
      <c r="D395" s="4" t="s">
        <v>48</v>
      </c>
      <c r="E395" s="4" t="s">
        <v>292</v>
      </c>
      <c r="F395" s="4"/>
      <c r="G395" s="7">
        <f>SUM(G396)</f>
        <v>0</v>
      </c>
      <c r="H395" s="7"/>
      <c r="I395" s="7"/>
    </row>
    <row r="396" spans="1:9" ht="31.5" hidden="1">
      <c r="A396" s="2" t="s">
        <v>257</v>
      </c>
      <c r="B396" s="4"/>
      <c r="C396" s="4" t="s">
        <v>161</v>
      </c>
      <c r="D396" s="4" t="s">
        <v>48</v>
      </c>
      <c r="E396" s="4" t="s">
        <v>292</v>
      </c>
      <c r="F396" s="4" t="s">
        <v>236</v>
      </c>
      <c r="G396" s="7">
        <v>0</v>
      </c>
      <c r="H396" s="7"/>
      <c r="I396" s="7"/>
    </row>
    <row r="397" spans="1:9" ht="31.5">
      <c r="A397" s="80" t="s">
        <v>537</v>
      </c>
      <c r="B397" s="4"/>
      <c r="C397" s="4" t="s">
        <v>161</v>
      </c>
      <c r="D397" s="4" t="s">
        <v>48</v>
      </c>
      <c r="E397" s="31" t="s">
        <v>210</v>
      </c>
      <c r="F397" s="4"/>
      <c r="G397" s="7">
        <f t="shared" ref="G397:I397" si="92">SUM(G398)</f>
        <v>22096.400000000001</v>
      </c>
      <c r="H397" s="7">
        <f t="shared" si="92"/>
        <v>2457.3000000000002</v>
      </c>
      <c r="I397" s="7">
        <f t="shared" si="92"/>
        <v>1500</v>
      </c>
    </row>
    <row r="398" spans="1:9" ht="47.25">
      <c r="A398" s="80" t="s">
        <v>538</v>
      </c>
      <c r="B398" s="4"/>
      <c r="C398" s="4" t="s">
        <v>161</v>
      </c>
      <c r="D398" s="4" t="s">
        <v>48</v>
      </c>
      <c r="E398" s="31" t="s">
        <v>211</v>
      </c>
      <c r="F398" s="4"/>
      <c r="G398" s="7">
        <f>SUM(G399)+G402+G405</f>
        <v>22096.400000000001</v>
      </c>
      <c r="H398" s="7">
        <f t="shared" ref="H398:I398" si="93">SUM(H399)+H402+H405</f>
        <v>2457.3000000000002</v>
      </c>
      <c r="I398" s="7">
        <f t="shared" si="93"/>
        <v>1500</v>
      </c>
    </row>
    <row r="399" spans="1:9" ht="31.5">
      <c r="A399" s="80" t="s">
        <v>430</v>
      </c>
      <c r="B399" s="4"/>
      <c r="C399" s="4" t="s">
        <v>161</v>
      </c>
      <c r="D399" s="4" t="s">
        <v>48</v>
      </c>
      <c r="E399" s="31" t="s">
        <v>212</v>
      </c>
      <c r="F399" s="4"/>
      <c r="G399" s="7">
        <f>SUM(G400:G401)</f>
        <v>6060</v>
      </c>
      <c r="H399" s="7">
        <f>SUM(H400:H401)</f>
        <v>2457.3000000000002</v>
      </c>
      <c r="I399" s="7">
        <f>SUM(I400:I401)</f>
        <v>1500</v>
      </c>
    </row>
    <row r="400" spans="1:9" ht="31.5">
      <c r="A400" s="111" t="s">
        <v>46</v>
      </c>
      <c r="B400" s="4"/>
      <c r="C400" s="4" t="s">
        <v>161</v>
      </c>
      <c r="D400" s="4" t="s">
        <v>48</v>
      </c>
      <c r="E400" s="31" t="s">
        <v>212</v>
      </c>
      <c r="F400" s="4" t="s">
        <v>85</v>
      </c>
      <c r="G400" s="7">
        <v>1356.8</v>
      </c>
      <c r="H400" s="7">
        <v>1032.3</v>
      </c>
      <c r="I400" s="7">
        <v>1500</v>
      </c>
    </row>
    <row r="401" spans="1:9" ht="31.5">
      <c r="A401" s="2" t="s">
        <v>257</v>
      </c>
      <c r="B401" s="4"/>
      <c r="C401" s="4" t="s">
        <v>161</v>
      </c>
      <c r="D401" s="4" t="s">
        <v>48</v>
      </c>
      <c r="E401" s="31" t="s">
        <v>212</v>
      </c>
      <c r="F401" s="4" t="s">
        <v>236</v>
      </c>
      <c r="G401" s="7">
        <v>4703.2</v>
      </c>
      <c r="H401" s="7">
        <v>1425</v>
      </c>
      <c r="I401" s="7">
        <v>0</v>
      </c>
    </row>
    <row r="402" spans="1:9">
      <c r="A402" s="2" t="s">
        <v>899</v>
      </c>
      <c r="B402" s="4"/>
      <c r="C402" s="4" t="s">
        <v>161</v>
      </c>
      <c r="D402" s="4" t="s">
        <v>48</v>
      </c>
      <c r="E402" s="31" t="s">
        <v>934</v>
      </c>
      <c r="F402" s="4"/>
      <c r="G402" s="7">
        <f>SUM(G403)</f>
        <v>8836.7000000000007</v>
      </c>
      <c r="H402" s="7">
        <f t="shared" ref="H402:I402" si="94">SUM(H403)</f>
        <v>0</v>
      </c>
      <c r="I402" s="7">
        <f t="shared" si="94"/>
        <v>0</v>
      </c>
    </row>
    <row r="403" spans="1:9" ht="31.5">
      <c r="A403" s="2" t="s">
        <v>933</v>
      </c>
      <c r="B403" s="4"/>
      <c r="C403" s="4" t="s">
        <v>161</v>
      </c>
      <c r="D403" s="4" t="s">
        <v>48</v>
      </c>
      <c r="E403" s="31" t="s">
        <v>932</v>
      </c>
      <c r="F403" s="4"/>
      <c r="G403" s="7">
        <f>SUM(G404)</f>
        <v>8836.7000000000007</v>
      </c>
      <c r="H403" s="7">
        <f t="shared" ref="H403:I403" si="95">SUM(H404)</f>
        <v>0</v>
      </c>
      <c r="I403" s="7">
        <f t="shared" si="95"/>
        <v>0</v>
      </c>
    </row>
    <row r="404" spans="1:9" ht="31.5">
      <c r="A404" s="110" t="s">
        <v>46</v>
      </c>
      <c r="B404" s="4"/>
      <c r="C404" s="4" t="s">
        <v>161</v>
      </c>
      <c r="D404" s="4" t="s">
        <v>48</v>
      </c>
      <c r="E404" s="31" t="s">
        <v>932</v>
      </c>
      <c r="F404" s="4" t="s">
        <v>85</v>
      </c>
      <c r="G404" s="7">
        <v>8836.7000000000007</v>
      </c>
      <c r="H404" s="7"/>
      <c r="I404" s="7"/>
    </row>
    <row r="405" spans="1:9" ht="31.5">
      <c r="A405" s="148" t="s">
        <v>946</v>
      </c>
      <c r="B405" s="4"/>
      <c r="C405" s="4" t="s">
        <v>161</v>
      </c>
      <c r="D405" s="4" t="s">
        <v>48</v>
      </c>
      <c r="E405" s="31" t="s">
        <v>1011</v>
      </c>
      <c r="F405" s="4"/>
      <c r="G405" s="7">
        <f>SUM(G406)</f>
        <v>7199.7</v>
      </c>
      <c r="H405" s="7"/>
      <c r="I405" s="7"/>
    </row>
    <row r="406" spans="1:9" ht="31.5">
      <c r="A406" s="148" t="s">
        <v>1012</v>
      </c>
      <c r="B406" s="4"/>
      <c r="C406" s="4" t="s">
        <v>161</v>
      </c>
      <c r="D406" s="4" t="s">
        <v>48</v>
      </c>
      <c r="E406" s="31" t="s">
        <v>1013</v>
      </c>
      <c r="F406" s="4"/>
      <c r="G406" s="7">
        <f>SUM(G407)</f>
        <v>7199.7</v>
      </c>
      <c r="H406" s="7"/>
      <c r="I406" s="7"/>
    </row>
    <row r="407" spans="1:9" ht="31.5">
      <c r="A407" s="148" t="s">
        <v>46</v>
      </c>
      <c r="B407" s="4"/>
      <c r="C407" s="4" t="s">
        <v>161</v>
      </c>
      <c r="D407" s="4" t="s">
        <v>48</v>
      </c>
      <c r="E407" s="31" t="s">
        <v>1013</v>
      </c>
      <c r="F407" s="4" t="s">
        <v>85</v>
      </c>
      <c r="G407" s="150">
        <v>7199.7</v>
      </c>
      <c r="H407" s="7"/>
      <c r="I407" s="7"/>
    </row>
    <row r="408" spans="1:9">
      <c r="A408" s="34" t="s">
        <v>591</v>
      </c>
      <c r="B408" s="4"/>
      <c r="C408" s="4" t="s">
        <v>161</v>
      </c>
      <c r="D408" s="4" t="s">
        <v>48</v>
      </c>
      <c r="E408" s="5" t="s">
        <v>589</v>
      </c>
      <c r="F408" s="5"/>
      <c r="G408" s="7">
        <f>SUM(G409)+G411+G413+G415</f>
        <v>6958.6</v>
      </c>
      <c r="H408" s="7">
        <f t="shared" ref="H408:I408" si="96">SUM(H409)+H411+H413+H415</f>
        <v>8385.5</v>
      </c>
      <c r="I408" s="7">
        <f t="shared" si="96"/>
        <v>8385.5</v>
      </c>
    </row>
    <row r="409" spans="1:9">
      <c r="A409" s="34" t="s">
        <v>29</v>
      </c>
      <c r="B409" s="4"/>
      <c r="C409" s="4" t="s">
        <v>161</v>
      </c>
      <c r="D409" s="4" t="s">
        <v>48</v>
      </c>
      <c r="E409" s="5" t="s">
        <v>590</v>
      </c>
      <c r="F409" s="5"/>
      <c r="G409" s="7">
        <f>SUM(G410)</f>
        <v>453.1</v>
      </c>
      <c r="H409" s="7">
        <f>SUM(H410)</f>
        <v>0</v>
      </c>
      <c r="I409" s="7">
        <f>SUM(I410)</f>
        <v>0</v>
      </c>
    </row>
    <row r="410" spans="1:9" ht="31.5">
      <c r="A410" s="34" t="s">
        <v>46</v>
      </c>
      <c r="B410" s="4"/>
      <c r="C410" s="4" t="s">
        <v>161</v>
      </c>
      <c r="D410" s="4" t="s">
        <v>48</v>
      </c>
      <c r="E410" s="5" t="s">
        <v>590</v>
      </c>
      <c r="F410" s="5" t="s">
        <v>85</v>
      </c>
      <c r="G410" s="7">
        <v>453.1</v>
      </c>
      <c r="H410" s="7"/>
      <c r="I410" s="7"/>
    </row>
    <row r="411" spans="1:9" ht="47.25">
      <c r="A411" s="34" t="s">
        <v>23</v>
      </c>
      <c r="B411" s="4"/>
      <c r="C411" s="4" t="s">
        <v>161</v>
      </c>
      <c r="D411" s="4" t="s">
        <v>48</v>
      </c>
      <c r="E411" s="5" t="s">
        <v>598</v>
      </c>
      <c r="F411" s="5"/>
      <c r="G411" s="7">
        <f>SUM(G412)</f>
        <v>6505.5</v>
      </c>
      <c r="H411" s="7">
        <f>SUM(H412)</f>
        <v>8385.5</v>
      </c>
      <c r="I411" s="7">
        <f>SUM(I412)</f>
        <v>8385.5</v>
      </c>
    </row>
    <row r="412" spans="1:9" ht="31.5">
      <c r="A412" s="34" t="s">
        <v>218</v>
      </c>
      <c r="B412" s="4"/>
      <c r="C412" s="4" t="s">
        <v>161</v>
      </c>
      <c r="D412" s="4" t="s">
        <v>48</v>
      </c>
      <c r="E412" s="5" t="s">
        <v>598</v>
      </c>
      <c r="F412" s="5" t="s">
        <v>116</v>
      </c>
      <c r="G412" s="7">
        <v>6505.5</v>
      </c>
      <c r="H412" s="7">
        <v>8385.5</v>
      </c>
      <c r="I412" s="7">
        <v>8385.5</v>
      </c>
    </row>
    <row r="413" spans="1:9" ht="31.5" hidden="1">
      <c r="A413" s="34" t="s">
        <v>249</v>
      </c>
      <c r="B413" s="4"/>
      <c r="C413" s="4" t="s">
        <v>161</v>
      </c>
      <c r="D413" s="4" t="s">
        <v>48</v>
      </c>
      <c r="E413" s="5" t="s">
        <v>607</v>
      </c>
      <c r="F413" s="5"/>
      <c r="G413" s="7">
        <f>SUM(G414)</f>
        <v>0</v>
      </c>
      <c r="H413" s="7">
        <f>SUM(H414)</f>
        <v>0</v>
      </c>
      <c r="I413" s="7">
        <f>SUM(I414)</f>
        <v>0</v>
      </c>
    </row>
    <row r="414" spans="1:9" ht="31.5" hidden="1">
      <c r="A414" s="34" t="s">
        <v>218</v>
      </c>
      <c r="B414" s="4"/>
      <c r="C414" s="4" t="s">
        <v>161</v>
      </c>
      <c r="D414" s="4" t="s">
        <v>48</v>
      </c>
      <c r="E414" s="5" t="s">
        <v>607</v>
      </c>
      <c r="F414" s="5" t="s">
        <v>116</v>
      </c>
      <c r="G414" s="7"/>
      <c r="H414" s="7"/>
      <c r="I414" s="7"/>
    </row>
    <row r="415" spans="1:9" hidden="1">
      <c r="A415" s="80" t="s">
        <v>250</v>
      </c>
      <c r="B415" s="4"/>
      <c r="C415" s="4" t="s">
        <v>161</v>
      </c>
      <c r="D415" s="4" t="s">
        <v>48</v>
      </c>
      <c r="E415" s="5" t="s">
        <v>749</v>
      </c>
      <c r="F415" s="5"/>
      <c r="G415" s="7">
        <f>SUM(G416)</f>
        <v>0</v>
      </c>
      <c r="H415" s="7"/>
      <c r="I415" s="7"/>
    </row>
    <row r="416" spans="1:9" ht="31.5" hidden="1">
      <c r="A416" s="34" t="s">
        <v>218</v>
      </c>
      <c r="B416" s="4"/>
      <c r="C416" s="4" t="s">
        <v>161</v>
      </c>
      <c r="D416" s="4" t="s">
        <v>48</v>
      </c>
      <c r="E416" s="5" t="s">
        <v>749</v>
      </c>
      <c r="F416" s="5" t="s">
        <v>116</v>
      </c>
      <c r="G416" s="7"/>
      <c r="H416" s="7"/>
      <c r="I416" s="7"/>
    </row>
    <row r="417" spans="1:9">
      <c r="A417" s="34" t="s">
        <v>592</v>
      </c>
      <c r="B417" s="4"/>
      <c r="C417" s="4" t="s">
        <v>161</v>
      </c>
      <c r="D417" s="4" t="s">
        <v>48</v>
      </c>
      <c r="E417" s="5" t="s">
        <v>596</v>
      </c>
      <c r="F417" s="5"/>
      <c r="G417" s="7">
        <f>SUM(G418)+G420+G422+G427+G424</f>
        <v>38861.300000000003</v>
      </c>
      <c r="H417" s="7">
        <f t="shared" ref="H417:I417" si="97">SUM(H418)+H420+H422+H427+H424</f>
        <v>23493.7</v>
      </c>
      <c r="I417" s="7">
        <f t="shared" si="97"/>
        <v>27258.3</v>
      </c>
    </row>
    <row r="418" spans="1:9">
      <c r="A418" s="34" t="s">
        <v>29</v>
      </c>
      <c r="B418" s="4"/>
      <c r="C418" s="4" t="s">
        <v>161</v>
      </c>
      <c r="D418" s="4" t="s">
        <v>48</v>
      </c>
      <c r="E418" s="5" t="s">
        <v>597</v>
      </c>
      <c r="F418" s="5"/>
      <c r="G418" s="7">
        <f>SUM(G419)</f>
        <v>12709.3</v>
      </c>
      <c r="H418" s="7">
        <f>SUM(H419)</f>
        <v>1000</v>
      </c>
      <c r="I418" s="7">
        <f>SUM(I419)</f>
        <v>5664.8</v>
      </c>
    </row>
    <row r="419" spans="1:9" ht="31.5">
      <c r="A419" s="34" t="s">
        <v>46</v>
      </c>
      <c r="B419" s="4"/>
      <c r="C419" s="4" t="s">
        <v>161</v>
      </c>
      <c r="D419" s="4" t="s">
        <v>48</v>
      </c>
      <c r="E419" s="5" t="s">
        <v>597</v>
      </c>
      <c r="F419" s="5" t="s">
        <v>85</v>
      </c>
      <c r="G419" s="7">
        <v>12709.3</v>
      </c>
      <c r="H419" s="7">
        <v>1000</v>
      </c>
      <c r="I419" s="7">
        <v>5664.8</v>
      </c>
    </row>
    <row r="420" spans="1:9" ht="47.25">
      <c r="A420" s="34" t="s">
        <v>23</v>
      </c>
      <c r="B420" s="4"/>
      <c r="C420" s="4" t="s">
        <v>161</v>
      </c>
      <c r="D420" s="4" t="s">
        <v>48</v>
      </c>
      <c r="E420" s="5" t="s">
        <v>606</v>
      </c>
      <c r="F420" s="5"/>
      <c r="G420" s="7">
        <f>SUM(G421)</f>
        <v>21938</v>
      </c>
      <c r="H420" s="7">
        <f>SUM(H421)</f>
        <v>20293.5</v>
      </c>
      <c r="I420" s="7">
        <f>SUM(I421)</f>
        <v>21293.5</v>
      </c>
    </row>
    <row r="421" spans="1:9" ht="31.5">
      <c r="A421" s="34" t="s">
        <v>218</v>
      </c>
      <c r="B421" s="4"/>
      <c r="C421" s="4" t="s">
        <v>161</v>
      </c>
      <c r="D421" s="4" t="s">
        <v>48</v>
      </c>
      <c r="E421" s="5" t="s">
        <v>606</v>
      </c>
      <c r="F421" s="5" t="s">
        <v>116</v>
      </c>
      <c r="G421" s="7">
        <f>22063.8-125.8</f>
        <v>21938</v>
      </c>
      <c r="H421" s="7">
        <f>21293.5-1000</f>
        <v>20293.5</v>
      </c>
      <c r="I421" s="7">
        <v>21293.5</v>
      </c>
    </row>
    <row r="422" spans="1:9">
      <c r="A422" s="34" t="s">
        <v>248</v>
      </c>
      <c r="B422" s="4"/>
      <c r="C422" s="4" t="s">
        <v>161</v>
      </c>
      <c r="D422" s="4" t="s">
        <v>48</v>
      </c>
      <c r="E422" s="5" t="s">
        <v>813</v>
      </c>
      <c r="F422" s="5"/>
      <c r="G422" s="7">
        <f>SUM(G423)</f>
        <v>0</v>
      </c>
      <c r="H422" s="7">
        <f t="shared" ref="H422:I422" si="98">SUM(H423)</f>
        <v>0</v>
      </c>
      <c r="I422" s="7">
        <f t="shared" si="98"/>
        <v>0</v>
      </c>
    </row>
    <row r="423" spans="1:9" ht="31.5">
      <c r="A423" s="34" t="s">
        <v>218</v>
      </c>
      <c r="B423" s="4"/>
      <c r="C423" s="4" t="s">
        <v>161</v>
      </c>
      <c r="D423" s="4" t="s">
        <v>48</v>
      </c>
      <c r="E423" s="5" t="s">
        <v>813</v>
      </c>
      <c r="F423" s="5" t="s">
        <v>116</v>
      </c>
      <c r="G423" s="7"/>
      <c r="H423" s="7"/>
      <c r="I423" s="7"/>
    </row>
    <row r="424" spans="1:9">
      <c r="A424" s="34" t="s">
        <v>921</v>
      </c>
      <c r="B424" s="4"/>
      <c r="C424" s="4" t="s">
        <v>161</v>
      </c>
      <c r="D424" s="4" t="s">
        <v>48</v>
      </c>
      <c r="E424" s="5" t="s">
        <v>922</v>
      </c>
      <c r="F424" s="5"/>
      <c r="G424" s="7">
        <f>SUM(G425)</f>
        <v>2066.5</v>
      </c>
      <c r="H424" s="7">
        <f t="shared" ref="H424:I425" si="99">SUM(H425)</f>
        <v>1900.2</v>
      </c>
      <c r="I424" s="7">
        <f t="shared" si="99"/>
        <v>0</v>
      </c>
    </row>
    <row r="425" spans="1:9">
      <c r="A425" s="34" t="s">
        <v>924</v>
      </c>
      <c r="B425" s="4"/>
      <c r="C425" s="4" t="s">
        <v>161</v>
      </c>
      <c r="D425" s="4" t="s">
        <v>48</v>
      </c>
      <c r="E425" s="5" t="s">
        <v>923</v>
      </c>
      <c r="F425" s="5"/>
      <c r="G425" s="7">
        <f>SUM(G426)</f>
        <v>2066.5</v>
      </c>
      <c r="H425" s="7">
        <f t="shared" si="99"/>
        <v>1900.2</v>
      </c>
      <c r="I425" s="7">
        <f t="shared" si="99"/>
        <v>0</v>
      </c>
    </row>
    <row r="426" spans="1:9" ht="31.5">
      <c r="A426" s="34" t="s">
        <v>46</v>
      </c>
      <c r="B426" s="4"/>
      <c r="C426" s="4" t="s">
        <v>161</v>
      </c>
      <c r="D426" s="4" t="s">
        <v>48</v>
      </c>
      <c r="E426" s="5" t="s">
        <v>923</v>
      </c>
      <c r="F426" s="5" t="s">
        <v>85</v>
      </c>
      <c r="G426" s="7">
        <v>2066.5</v>
      </c>
      <c r="H426" s="7">
        <v>1900.2</v>
      </c>
      <c r="I426" s="7"/>
    </row>
    <row r="427" spans="1:9" ht="31.5">
      <c r="A427" s="34" t="s">
        <v>946</v>
      </c>
      <c r="B427" s="4"/>
      <c r="C427" s="4" t="s">
        <v>161</v>
      </c>
      <c r="D427" s="4" t="s">
        <v>48</v>
      </c>
      <c r="E427" s="5" t="s">
        <v>750</v>
      </c>
      <c r="F427" s="5"/>
      <c r="G427" s="7">
        <f>SUM(G428)</f>
        <v>2147.5</v>
      </c>
      <c r="H427" s="7">
        <f t="shared" ref="H427:I428" si="100">SUM(H428)</f>
        <v>300</v>
      </c>
      <c r="I427" s="7">
        <f t="shared" si="100"/>
        <v>300</v>
      </c>
    </row>
    <row r="428" spans="1:9" ht="31.5">
      <c r="A428" s="34" t="s">
        <v>919</v>
      </c>
      <c r="B428" s="4"/>
      <c r="C428" s="4" t="s">
        <v>161</v>
      </c>
      <c r="D428" s="4" t="s">
        <v>48</v>
      </c>
      <c r="E428" s="5" t="s">
        <v>920</v>
      </c>
      <c r="F428" s="5"/>
      <c r="G428" s="7">
        <f>SUM(G429)</f>
        <v>2147.5</v>
      </c>
      <c r="H428" s="7">
        <f t="shared" si="100"/>
        <v>300</v>
      </c>
      <c r="I428" s="7">
        <f t="shared" si="100"/>
        <v>300</v>
      </c>
    </row>
    <row r="429" spans="1:9" ht="31.5">
      <c r="A429" s="34" t="s">
        <v>46</v>
      </c>
      <c r="B429" s="4"/>
      <c r="C429" s="4" t="s">
        <v>161</v>
      </c>
      <c r="D429" s="4" t="s">
        <v>48</v>
      </c>
      <c r="E429" s="5" t="s">
        <v>920</v>
      </c>
      <c r="F429" s="5" t="s">
        <v>85</v>
      </c>
      <c r="G429" s="7">
        <v>2147.5</v>
      </c>
      <c r="H429" s="7">
        <v>300</v>
      </c>
      <c r="I429" s="7">
        <v>300</v>
      </c>
    </row>
    <row r="430" spans="1:9">
      <c r="A430" s="34" t="s">
        <v>593</v>
      </c>
      <c r="B430" s="4"/>
      <c r="C430" s="4" t="s">
        <v>161</v>
      </c>
      <c r="D430" s="4" t="s">
        <v>48</v>
      </c>
      <c r="E430" s="5" t="s">
        <v>594</v>
      </c>
      <c r="F430" s="5"/>
      <c r="G430" s="7">
        <f t="shared" ref="G430:I431" si="101">SUM(G431)</f>
        <v>41792.5</v>
      </c>
      <c r="H430" s="7">
        <f t="shared" si="101"/>
        <v>35000</v>
      </c>
      <c r="I430" s="7">
        <f t="shared" si="101"/>
        <v>38332.1</v>
      </c>
    </row>
    <row r="431" spans="1:9">
      <c r="A431" s="34" t="s">
        <v>29</v>
      </c>
      <c r="B431" s="4"/>
      <c r="C431" s="4" t="s">
        <v>161</v>
      </c>
      <c r="D431" s="4" t="s">
        <v>48</v>
      </c>
      <c r="E431" s="5" t="s">
        <v>595</v>
      </c>
      <c r="F431" s="5"/>
      <c r="G431" s="7">
        <f t="shared" si="101"/>
        <v>41792.5</v>
      </c>
      <c r="H431" s="7">
        <f t="shared" si="101"/>
        <v>35000</v>
      </c>
      <c r="I431" s="7">
        <f t="shared" si="101"/>
        <v>38332.1</v>
      </c>
    </row>
    <row r="432" spans="1:9" ht="31.5">
      <c r="A432" s="34" t="s">
        <v>46</v>
      </c>
      <c r="B432" s="4"/>
      <c r="C432" s="4" t="s">
        <v>161</v>
      </c>
      <c r="D432" s="4" t="s">
        <v>48</v>
      </c>
      <c r="E432" s="5" t="s">
        <v>595</v>
      </c>
      <c r="F432" s="5" t="s">
        <v>85</v>
      </c>
      <c r="G432" s="7">
        <v>41792.5</v>
      </c>
      <c r="H432" s="7">
        <v>35000</v>
      </c>
      <c r="I432" s="7">
        <v>38332.1</v>
      </c>
    </row>
    <row r="433" spans="1:9" ht="18.75" customHeight="1">
      <c r="A433" s="2" t="s">
        <v>169</v>
      </c>
      <c r="B433" s="4"/>
      <c r="C433" s="106" t="s">
        <v>161</v>
      </c>
      <c r="D433" s="106" t="s">
        <v>161</v>
      </c>
      <c r="E433" s="106"/>
      <c r="F433" s="106"/>
      <c r="G433" s="9">
        <f>SUM(G446)+G449+G437+G453+G434</f>
        <v>18291.800000000003</v>
      </c>
      <c r="H433" s="9">
        <f t="shared" ref="H433:I433" si="102">SUM(H446)+H449+H437+H453+H434</f>
        <v>24815.3</v>
      </c>
      <c r="I433" s="9">
        <f t="shared" si="102"/>
        <v>18202.8</v>
      </c>
    </row>
    <row r="434" spans="1:9" ht="31.5">
      <c r="A434" s="2" t="s">
        <v>947</v>
      </c>
      <c r="B434" s="4"/>
      <c r="C434" s="106" t="s">
        <v>161</v>
      </c>
      <c r="D434" s="106" t="s">
        <v>161</v>
      </c>
      <c r="E434" s="106" t="s">
        <v>855</v>
      </c>
      <c r="F434" s="106"/>
      <c r="G434" s="9">
        <f>SUM(G435)</f>
        <v>66.7</v>
      </c>
      <c r="H434" s="9">
        <f t="shared" ref="H434:I434" si="103">SUM(H435)</f>
        <v>0</v>
      </c>
      <c r="I434" s="9">
        <f t="shared" si="103"/>
        <v>0</v>
      </c>
    </row>
    <row r="435" spans="1:9" ht="31.5">
      <c r="A435" s="2" t="s">
        <v>345</v>
      </c>
      <c r="B435" s="4"/>
      <c r="C435" s="106" t="s">
        <v>161</v>
      </c>
      <c r="D435" s="106" t="s">
        <v>161</v>
      </c>
      <c r="E435" s="106" t="s">
        <v>876</v>
      </c>
      <c r="F435" s="106"/>
      <c r="G435" s="9">
        <f>SUM(G436)</f>
        <v>66.7</v>
      </c>
      <c r="H435" s="9">
        <f t="shared" ref="H435:I435" si="104">SUM(H436)</f>
        <v>0</v>
      </c>
      <c r="I435" s="9">
        <f t="shared" si="104"/>
        <v>0</v>
      </c>
    </row>
    <row r="436" spans="1:9" ht="31.5">
      <c r="A436" s="2" t="s">
        <v>257</v>
      </c>
      <c r="B436" s="4"/>
      <c r="C436" s="106" t="s">
        <v>161</v>
      </c>
      <c r="D436" s="106" t="s">
        <v>161</v>
      </c>
      <c r="E436" s="106" t="s">
        <v>876</v>
      </c>
      <c r="F436" s="106" t="s">
        <v>236</v>
      </c>
      <c r="G436" s="9">
        <v>66.7</v>
      </c>
      <c r="H436" s="9">
        <v>0</v>
      </c>
      <c r="I436" s="9">
        <v>0</v>
      </c>
    </row>
    <row r="437" spans="1:9" ht="31.5">
      <c r="A437" s="2" t="s">
        <v>698</v>
      </c>
      <c r="B437" s="4"/>
      <c r="C437" s="106" t="s">
        <v>161</v>
      </c>
      <c r="D437" s="106" t="s">
        <v>161</v>
      </c>
      <c r="E437" s="4" t="s">
        <v>233</v>
      </c>
      <c r="F437" s="4"/>
      <c r="G437" s="7">
        <f>SUM(G438)+G441</f>
        <v>199.7</v>
      </c>
      <c r="H437" s="7">
        <f>SUM(H438)+H441</f>
        <v>24154</v>
      </c>
      <c r="I437" s="7">
        <f>SUM(I438)+I441</f>
        <v>17041.5</v>
      </c>
    </row>
    <row r="438" spans="1:9" ht="31.5" hidden="1">
      <c r="A438" s="2" t="s">
        <v>255</v>
      </c>
      <c r="B438" s="4"/>
      <c r="C438" s="106" t="s">
        <v>161</v>
      </c>
      <c r="D438" s="106" t="s">
        <v>161</v>
      </c>
      <c r="E438" s="4" t="s">
        <v>286</v>
      </c>
      <c r="F438" s="4"/>
      <c r="G438" s="7">
        <f t="shared" ref="G438:I439" si="105">SUM(G439)</f>
        <v>0</v>
      </c>
      <c r="H438" s="7">
        <f t="shared" si="105"/>
        <v>0</v>
      </c>
      <c r="I438" s="7">
        <f t="shared" si="105"/>
        <v>0</v>
      </c>
    </row>
    <row r="439" spans="1:9" ht="31.5" hidden="1">
      <c r="A439" s="2" t="s">
        <v>256</v>
      </c>
      <c r="B439" s="4"/>
      <c r="C439" s="106" t="s">
        <v>161</v>
      </c>
      <c r="D439" s="106" t="s">
        <v>161</v>
      </c>
      <c r="E439" s="4" t="s">
        <v>287</v>
      </c>
      <c r="F439" s="4"/>
      <c r="G439" s="7">
        <f t="shared" si="105"/>
        <v>0</v>
      </c>
      <c r="H439" s="7">
        <f t="shared" si="105"/>
        <v>0</v>
      </c>
      <c r="I439" s="7">
        <f t="shared" si="105"/>
        <v>0</v>
      </c>
    </row>
    <row r="440" spans="1:9" ht="31.5" hidden="1">
      <c r="A440" s="2" t="s">
        <v>257</v>
      </c>
      <c r="B440" s="4"/>
      <c r="C440" s="106" t="s">
        <v>161</v>
      </c>
      <c r="D440" s="106" t="s">
        <v>161</v>
      </c>
      <c r="E440" s="4" t="s">
        <v>287</v>
      </c>
      <c r="F440" s="4" t="s">
        <v>236</v>
      </c>
      <c r="G440" s="7"/>
      <c r="H440" s="7"/>
      <c r="I440" s="7"/>
    </row>
    <row r="441" spans="1:9">
      <c r="A441" s="2" t="s">
        <v>258</v>
      </c>
      <c r="B441" s="4"/>
      <c r="C441" s="106" t="s">
        <v>161</v>
      </c>
      <c r="D441" s="106" t="s">
        <v>161</v>
      </c>
      <c r="E441" s="4" t="s">
        <v>288</v>
      </c>
      <c r="F441" s="4"/>
      <c r="G441" s="7">
        <f>SUM(G442)</f>
        <v>199.7</v>
      </c>
      <c r="H441" s="7">
        <f>SUM(H442)</f>
        <v>24154</v>
      </c>
      <c r="I441" s="7">
        <f>SUM(I442)</f>
        <v>17041.5</v>
      </c>
    </row>
    <row r="442" spans="1:9" ht="31.5">
      <c r="A442" s="2" t="s">
        <v>256</v>
      </c>
      <c r="B442" s="4"/>
      <c r="C442" s="106" t="s">
        <v>161</v>
      </c>
      <c r="D442" s="106" t="s">
        <v>161</v>
      </c>
      <c r="E442" s="4" t="s">
        <v>289</v>
      </c>
      <c r="F442" s="4"/>
      <c r="G442" s="7">
        <f>SUM(G443)+G444</f>
        <v>199.7</v>
      </c>
      <c r="H442" s="7">
        <f t="shared" ref="H442:I442" si="106">SUM(H443)+H444</f>
        <v>24154</v>
      </c>
      <c r="I442" s="7">
        <f t="shared" si="106"/>
        <v>17041.5</v>
      </c>
    </row>
    <row r="443" spans="1:9" ht="31.5">
      <c r="A443" s="2" t="s">
        <v>257</v>
      </c>
      <c r="B443" s="4"/>
      <c r="C443" s="106" t="s">
        <v>161</v>
      </c>
      <c r="D443" s="106" t="s">
        <v>161</v>
      </c>
      <c r="E443" s="4" t="s">
        <v>289</v>
      </c>
      <c r="F443" s="4" t="s">
        <v>236</v>
      </c>
      <c r="G443" s="7">
        <v>199.7</v>
      </c>
      <c r="H443" s="7">
        <f>8224-1093.8</f>
        <v>7130.2</v>
      </c>
      <c r="I443" s="7">
        <v>17.7</v>
      </c>
    </row>
    <row r="444" spans="1:9">
      <c r="A444" s="2" t="s">
        <v>900</v>
      </c>
      <c r="B444" s="4"/>
      <c r="C444" s="106" t="s">
        <v>161</v>
      </c>
      <c r="D444" s="106" t="s">
        <v>161</v>
      </c>
      <c r="E444" s="4" t="s">
        <v>774</v>
      </c>
      <c r="F444" s="4"/>
      <c r="G444" s="7">
        <f>SUM(G445)</f>
        <v>0</v>
      </c>
      <c r="H444" s="7">
        <f>SUM(H445)</f>
        <v>17023.8</v>
      </c>
      <c r="I444" s="7">
        <f>SUM(I445)</f>
        <v>17023.8</v>
      </c>
    </row>
    <row r="445" spans="1:9" ht="31.5">
      <c r="A445" s="2" t="s">
        <v>257</v>
      </c>
      <c r="B445" s="4"/>
      <c r="C445" s="106" t="s">
        <v>161</v>
      </c>
      <c r="D445" s="106" t="s">
        <v>161</v>
      </c>
      <c r="E445" s="4" t="s">
        <v>774</v>
      </c>
      <c r="F445" s="4" t="s">
        <v>236</v>
      </c>
      <c r="G445" s="7"/>
      <c r="H445" s="7">
        <v>17023.8</v>
      </c>
      <c r="I445" s="7">
        <v>17023.8</v>
      </c>
    </row>
    <row r="446" spans="1:9" ht="31.5">
      <c r="A446" s="2" t="s">
        <v>554</v>
      </c>
      <c r="B446" s="4"/>
      <c r="C446" s="106" t="s">
        <v>161</v>
      </c>
      <c r="D446" s="106" t="s">
        <v>161</v>
      </c>
      <c r="E446" s="106" t="s">
        <v>279</v>
      </c>
      <c r="F446" s="106"/>
      <c r="G446" s="9">
        <f t="shared" ref="G446:I447" si="107">SUM(G447)</f>
        <v>559.20000000000005</v>
      </c>
      <c r="H446" s="9">
        <f t="shared" si="107"/>
        <v>0</v>
      </c>
      <c r="I446" s="9">
        <f t="shared" si="107"/>
        <v>0</v>
      </c>
    </row>
    <row r="447" spans="1:9" ht="31.5">
      <c r="A447" s="2" t="s">
        <v>256</v>
      </c>
      <c r="B447" s="4"/>
      <c r="C447" s="106" t="s">
        <v>161</v>
      </c>
      <c r="D447" s="106" t="s">
        <v>161</v>
      </c>
      <c r="E447" s="106" t="s">
        <v>292</v>
      </c>
      <c r="F447" s="106"/>
      <c r="G447" s="9">
        <f t="shared" si="107"/>
        <v>559.20000000000005</v>
      </c>
      <c r="H447" s="9">
        <f t="shared" si="107"/>
        <v>0</v>
      </c>
      <c r="I447" s="9">
        <f t="shared" si="107"/>
        <v>0</v>
      </c>
    </row>
    <row r="448" spans="1:9" ht="27.75" customHeight="1">
      <c r="A448" s="2" t="s">
        <v>257</v>
      </c>
      <c r="B448" s="4"/>
      <c r="C448" s="106" t="s">
        <v>161</v>
      </c>
      <c r="D448" s="106" t="s">
        <v>161</v>
      </c>
      <c r="E448" s="106" t="s">
        <v>292</v>
      </c>
      <c r="F448" s="106" t="s">
        <v>236</v>
      </c>
      <c r="G448" s="9">
        <v>559.20000000000005</v>
      </c>
      <c r="H448" s="9"/>
      <c r="I448" s="9"/>
    </row>
    <row r="449" spans="1:9" ht="31.5">
      <c r="A449" s="2" t="s">
        <v>843</v>
      </c>
      <c r="B449" s="4"/>
      <c r="C449" s="106" t="s">
        <v>161</v>
      </c>
      <c r="D449" s="106" t="s">
        <v>161</v>
      </c>
      <c r="E449" s="106" t="s">
        <v>226</v>
      </c>
      <c r="F449" s="106"/>
      <c r="G449" s="9">
        <f t="shared" ref="G449:I451" si="108">SUM(G450)</f>
        <v>17304.900000000001</v>
      </c>
      <c r="H449" s="9">
        <f t="shared" si="108"/>
        <v>500</v>
      </c>
      <c r="I449" s="9">
        <f t="shared" si="108"/>
        <v>1000</v>
      </c>
    </row>
    <row r="450" spans="1:9" ht="31.5">
      <c r="A450" s="2" t="s">
        <v>344</v>
      </c>
      <c r="B450" s="4"/>
      <c r="C450" s="106" t="s">
        <v>161</v>
      </c>
      <c r="D450" s="106" t="s">
        <v>161</v>
      </c>
      <c r="E450" s="106" t="s">
        <v>228</v>
      </c>
      <c r="F450" s="106"/>
      <c r="G450" s="9">
        <f t="shared" si="108"/>
        <v>17304.900000000001</v>
      </c>
      <c r="H450" s="9">
        <f t="shared" si="108"/>
        <v>500</v>
      </c>
      <c r="I450" s="9">
        <f t="shared" si="108"/>
        <v>1000</v>
      </c>
    </row>
    <row r="451" spans="1:9">
      <c r="A451" s="34" t="s">
        <v>29</v>
      </c>
      <c r="B451" s="4"/>
      <c r="C451" s="106" t="s">
        <v>161</v>
      </c>
      <c r="D451" s="106" t="s">
        <v>161</v>
      </c>
      <c r="E451" s="106" t="s">
        <v>609</v>
      </c>
      <c r="F451" s="106"/>
      <c r="G451" s="9">
        <f t="shared" si="108"/>
        <v>17304.900000000001</v>
      </c>
      <c r="H451" s="9">
        <f t="shared" si="108"/>
        <v>500</v>
      </c>
      <c r="I451" s="9">
        <f t="shared" si="108"/>
        <v>1000</v>
      </c>
    </row>
    <row r="452" spans="1:9" ht="31.5">
      <c r="A452" s="2" t="s">
        <v>46</v>
      </c>
      <c r="B452" s="4"/>
      <c r="C452" s="106" t="s">
        <v>161</v>
      </c>
      <c r="D452" s="106" t="s">
        <v>161</v>
      </c>
      <c r="E452" s="106" t="s">
        <v>609</v>
      </c>
      <c r="F452" s="106" t="s">
        <v>85</v>
      </c>
      <c r="G452" s="9">
        <v>17304.900000000001</v>
      </c>
      <c r="H452" s="9">
        <v>500</v>
      </c>
      <c r="I452" s="9">
        <v>1000</v>
      </c>
    </row>
    <row r="453" spans="1:9">
      <c r="A453" s="2" t="s">
        <v>183</v>
      </c>
      <c r="B453" s="4"/>
      <c r="C453" s="106" t="s">
        <v>161</v>
      </c>
      <c r="D453" s="106" t="s">
        <v>161</v>
      </c>
      <c r="E453" s="106" t="s">
        <v>184</v>
      </c>
      <c r="F453" s="106"/>
      <c r="G453" s="9">
        <f>SUM(G454)</f>
        <v>161.29999999999998</v>
      </c>
      <c r="H453" s="9">
        <f t="shared" ref="H453:I453" si="109">SUM(H454)</f>
        <v>161.29999999999998</v>
      </c>
      <c r="I453" s="9">
        <f t="shared" si="109"/>
        <v>161.29999999999998</v>
      </c>
    </row>
    <row r="454" spans="1:9" ht="47.25">
      <c r="A454" s="80" t="s">
        <v>338</v>
      </c>
      <c r="B454" s="81"/>
      <c r="C454" s="106" t="s">
        <v>161</v>
      </c>
      <c r="D454" s="106" t="s">
        <v>161</v>
      </c>
      <c r="E454" s="106" t="s">
        <v>482</v>
      </c>
      <c r="F454" s="31"/>
      <c r="G454" s="9">
        <f>SUM(G455:G456)</f>
        <v>161.29999999999998</v>
      </c>
      <c r="H454" s="9">
        <f>SUM(H455:H456)</f>
        <v>161.29999999999998</v>
      </c>
      <c r="I454" s="9">
        <f>SUM(I455:I456)</f>
        <v>161.29999999999998</v>
      </c>
    </row>
    <row r="455" spans="1:9" ht="47.25">
      <c r="A455" s="2" t="s">
        <v>45</v>
      </c>
      <c r="B455" s="81"/>
      <c r="C455" s="106" t="s">
        <v>161</v>
      </c>
      <c r="D455" s="106" t="s">
        <v>161</v>
      </c>
      <c r="E455" s="106" t="s">
        <v>482</v>
      </c>
      <c r="F455" s="106" t="s">
        <v>83</v>
      </c>
      <c r="G455" s="9">
        <f>140.1+11.7</f>
        <v>151.79999999999998</v>
      </c>
      <c r="H455" s="9">
        <f>140.1+11.7</f>
        <v>151.79999999999998</v>
      </c>
      <c r="I455" s="9">
        <f>140.1+11.7</f>
        <v>151.79999999999998</v>
      </c>
    </row>
    <row r="456" spans="1:9" ht="30.75" customHeight="1">
      <c r="A456" s="80" t="s">
        <v>46</v>
      </c>
      <c r="B456" s="81"/>
      <c r="C456" s="106" t="s">
        <v>161</v>
      </c>
      <c r="D456" s="106" t="s">
        <v>161</v>
      </c>
      <c r="E456" s="106" t="s">
        <v>715</v>
      </c>
      <c r="F456" s="106" t="s">
        <v>85</v>
      </c>
      <c r="G456" s="9">
        <v>9.5</v>
      </c>
      <c r="H456" s="9">
        <v>9.5</v>
      </c>
      <c r="I456" s="9">
        <v>9.5</v>
      </c>
    </row>
    <row r="457" spans="1:9">
      <c r="A457" s="80" t="s">
        <v>229</v>
      </c>
      <c r="B457" s="22"/>
      <c r="C457" s="106" t="s">
        <v>72</v>
      </c>
      <c r="D457" s="31"/>
      <c r="E457" s="31"/>
      <c r="F457" s="31"/>
      <c r="G457" s="9">
        <f>SUM(G458+G465)</f>
        <v>20103</v>
      </c>
      <c r="H457" s="9">
        <f>SUM(H458+H465)</f>
        <v>10424.5</v>
      </c>
      <c r="I457" s="9">
        <f>SUM(I458+I465)</f>
        <v>111880.1</v>
      </c>
    </row>
    <row r="458" spans="1:9">
      <c r="A458" s="80" t="s">
        <v>230</v>
      </c>
      <c r="B458" s="22"/>
      <c r="C458" s="106" t="s">
        <v>72</v>
      </c>
      <c r="D458" s="106" t="s">
        <v>48</v>
      </c>
      <c r="E458" s="31"/>
      <c r="F458" s="31"/>
      <c r="G458" s="9">
        <f t="shared" ref="G458:I459" si="110">SUM(G459)</f>
        <v>8981.8000000000011</v>
      </c>
      <c r="H458" s="9">
        <f t="shared" si="110"/>
        <v>8366.1999999999989</v>
      </c>
      <c r="I458" s="9">
        <f t="shared" si="110"/>
        <v>8366.1999999999989</v>
      </c>
    </row>
    <row r="459" spans="1:9" ht="31.5">
      <c r="A459" s="80" t="s">
        <v>844</v>
      </c>
      <c r="B459" s="22"/>
      <c r="C459" s="106" t="s">
        <v>72</v>
      </c>
      <c r="D459" s="106" t="s">
        <v>48</v>
      </c>
      <c r="E459" s="31" t="s">
        <v>231</v>
      </c>
      <c r="F459" s="31"/>
      <c r="G459" s="9">
        <f t="shared" si="110"/>
        <v>8981.8000000000011</v>
      </c>
      <c r="H459" s="9">
        <f t="shared" si="110"/>
        <v>8366.1999999999989</v>
      </c>
      <c r="I459" s="9">
        <f t="shared" si="110"/>
        <v>8366.1999999999989</v>
      </c>
    </row>
    <row r="460" spans="1:9" ht="31.5">
      <c r="A460" s="80" t="s">
        <v>39</v>
      </c>
      <c r="B460" s="22"/>
      <c r="C460" s="106" t="s">
        <v>72</v>
      </c>
      <c r="D460" s="106" t="s">
        <v>48</v>
      </c>
      <c r="E460" s="31" t="s">
        <v>232</v>
      </c>
      <c r="F460" s="31"/>
      <c r="G460" s="9">
        <f>SUM(G461:G464)</f>
        <v>8981.8000000000011</v>
      </c>
      <c r="H460" s="9">
        <f>SUM(H461:H464)</f>
        <v>8366.1999999999989</v>
      </c>
      <c r="I460" s="9">
        <f>SUM(I461:I464)</f>
        <v>8366.1999999999989</v>
      </c>
    </row>
    <row r="461" spans="1:9" ht="47.25">
      <c r="A461" s="2" t="s">
        <v>45</v>
      </c>
      <c r="B461" s="22"/>
      <c r="C461" s="106" t="s">
        <v>72</v>
      </c>
      <c r="D461" s="106" t="s">
        <v>48</v>
      </c>
      <c r="E461" s="31" t="s">
        <v>232</v>
      </c>
      <c r="F461" s="106" t="s">
        <v>83</v>
      </c>
      <c r="G461" s="9">
        <f>4984.2+1505.2+623</f>
        <v>7112.4</v>
      </c>
      <c r="H461" s="9">
        <f>4984.2+1505.2+623</f>
        <v>7112.4</v>
      </c>
      <c r="I461" s="9">
        <f>4984.2+1505.2+623</f>
        <v>7112.4</v>
      </c>
    </row>
    <row r="462" spans="1:9" ht="31.5">
      <c r="A462" s="80" t="s">
        <v>46</v>
      </c>
      <c r="B462" s="22"/>
      <c r="C462" s="106" t="s">
        <v>72</v>
      </c>
      <c r="D462" s="106" t="s">
        <v>48</v>
      </c>
      <c r="E462" s="31" t="s">
        <v>232</v>
      </c>
      <c r="F462" s="106" t="s">
        <v>85</v>
      </c>
      <c r="G462" s="9">
        <v>1574.5</v>
      </c>
      <c r="H462" s="9">
        <v>1000</v>
      </c>
      <c r="I462" s="9">
        <v>1000</v>
      </c>
    </row>
    <row r="463" spans="1:9">
      <c r="A463" s="132" t="s">
        <v>36</v>
      </c>
      <c r="B463" s="22"/>
      <c r="C463" s="133" t="s">
        <v>72</v>
      </c>
      <c r="D463" s="133" t="s">
        <v>48</v>
      </c>
      <c r="E463" s="31" t="s">
        <v>232</v>
      </c>
      <c r="F463" s="133" t="s">
        <v>93</v>
      </c>
      <c r="G463" s="9">
        <v>1.7</v>
      </c>
      <c r="H463" s="9"/>
      <c r="I463" s="9"/>
    </row>
    <row r="464" spans="1:9">
      <c r="A464" s="80" t="s">
        <v>20</v>
      </c>
      <c r="B464" s="22"/>
      <c r="C464" s="106" t="s">
        <v>72</v>
      </c>
      <c r="D464" s="106" t="s">
        <v>48</v>
      </c>
      <c r="E464" s="31" t="s">
        <v>232</v>
      </c>
      <c r="F464" s="106" t="s">
        <v>90</v>
      </c>
      <c r="G464" s="9">
        <v>293.2</v>
      </c>
      <c r="H464" s="9">
        <v>253.8</v>
      </c>
      <c r="I464" s="9">
        <v>253.8</v>
      </c>
    </row>
    <row r="465" spans="1:9">
      <c r="A465" s="80" t="s">
        <v>170</v>
      </c>
      <c r="B465" s="22"/>
      <c r="C465" s="106" t="s">
        <v>72</v>
      </c>
      <c r="D465" s="106" t="s">
        <v>161</v>
      </c>
      <c r="E465" s="31"/>
      <c r="F465" s="31"/>
      <c r="G465" s="9">
        <f>SUM(G466)</f>
        <v>11121.199999999999</v>
      </c>
      <c r="H465" s="9">
        <f>SUM(H466)</f>
        <v>2058.3000000000002</v>
      </c>
      <c r="I465" s="9">
        <f>SUM(I466)</f>
        <v>103513.90000000001</v>
      </c>
    </row>
    <row r="466" spans="1:9" ht="31.5">
      <c r="A466" s="80" t="s">
        <v>844</v>
      </c>
      <c r="B466" s="22"/>
      <c r="C466" s="106" t="s">
        <v>72</v>
      </c>
      <c r="D466" s="106" t="s">
        <v>161</v>
      </c>
      <c r="E466" s="31" t="s">
        <v>231</v>
      </c>
      <c r="F466" s="31"/>
      <c r="G466" s="9">
        <f>SUM(G467)+G474</f>
        <v>11121.199999999999</v>
      </c>
      <c r="H466" s="9">
        <f t="shared" ref="H466:I466" si="111">SUM(H467)+H474</f>
        <v>2058.3000000000002</v>
      </c>
      <c r="I466" s="9">
        <f t="shared" si="111"/>
        <v>103513.90000000001</v>
      </c>
    </row>
    <row r="467" spans="1:9">
      <c r="A467" s="80" t="s">
        <v>29</v>
      </c>
      <c r="B467" s="22"/>
      <c r="C467" s="106" t="s">
        <v>72</v>
      </c>
      <c r="D467" s="106" t="s">
        <v>161</v>
      </c>
      <c r="E467" s="31" t="s">
        <v>238</v>
      </c>
      <c r="F467" s="31"/>
      <c r="G467" s="9">
        <f>SUM(G468)+G471+G472</f>
        <v>11121.199999999999</v>
      </c>
      <c r="H467" s="9">
        <f t="shared" ref="H467:I467" si="112">SUM(H468)+H471+H472</f>
        <v>2058.3000000000002</v>
      </c>
      <c r="I467" s="9">
        <f t="shared" si="112"/>
        <v>2558.3000000000002</v>
      </c>
    </row>
    <row r="468" spans="1:9" ht="47.25" hidden="1">
      <c r="A468" s="80" t="s">
        <v>259</v>
      </c>
      <c r="B468" s="22"/>
      <c r="C468" s="106" t="s">
        <v>72</v>
      </c>
      <c r="D468" s="106" t="s">
        <v>161</v>
      </c>
      <c r="E468" s="31" t="s">
        <v>260</v>
      </c>
      <c r="F468" s="31"/>
      <c r="G468" s="9">
        <f>SUM(G469)</f>
        <v>0</v>
      </c>
      <c r="H468" s="9">
        <f>SUM(H469)</f>
        <v>0</v>
      </c>
      <c r="I468" s="9">
        <f>SUM(I469)</f>
        <v>0</v>
      </c>
    </row>
    <row r="469" spans="1:9" hidden="1">
      <c r="A469" s="80" t="s">
        <v>84</v>
      </c>
      <c r="B469" s="22"/>
      <c r="C469" s="106" t="s">
        <v>72</v>
      </c>
      <c r="D469" s="106" t="s">
        <v>161</v>
      </c>
      <c r="E469" s="31" t="s">
        <v>260</v>
      </c>
      <c r="F469" s="106" t="s">
        <v>85</v>
      </c>
      <c r="G469" s="9"/>
      <c r="H469" s="9"/>
      <c r="I469" s="9"/>
    </row>
    <row r="470" spans="1:9" ht="47.25" hidden="1">
      <c r="A470" s="2" t="s">
        <v>45</v>
      </c>
      <c r="B470" s="22"/>
      <c r="C470" s="106" t="s">
        <v>72</v>
      </c>
      <c r="D470" s="106" t="s">
        <v>161</v>
      </c>
      <c r="E470" s="31" t="s">
        <v>260</v>
      </c>
      <c r="F470" s="31">
        <v>100</v>
      </c>
      <c r="G470" s="9"/>
      <c r="H470" s="9"/>
      <c r="I470" s="9"/>
    </row>
    <row r="471" spans="1:9" ht="31.5">
      <c r="A471" s="80" t="s">
        <v>46</v>
      </c>
      <c r="B471" s="22"/>
      <c r="C471" s="106" t="s">
        <v>72</v>
      </c>
      <c r="D471" s="106" t="s">
        <v>161</v>
      </c>
      <c r="E471" s="31" t="s">
        <v>238</v>
      </c>
      <c r="F471" s="106" t="s">
        <v>85</v>
      </c>
      <c r="G471" s="9">
        <v>11062.9</v>
      </c>
      <c r="H471" s="9">
        <v>2000</v>
      </c>
      <c r="I471" s="9">
        <v>2500</v>
      </c>
    </row>
    <row r="472" spans="1:9" ht="157.5">
      <c r="A472" s="111" t="s">
        <v>936</v>
      </c>
      <c r="B472" s="22"/>
      <c r="C472" s="112" t="s">
        <v>72</v>
      </c>
      <c r="D472" s="112" t="s">
        <v>161</v>
      </c>
      <c r="E472" s="31" t="s">
        <v>935</v>
      </c>
      <c r="F472" s="112"/>
      <c r="G472" s="9">
        <f>SUM(G473)</f>
        <v>58.3</v>
      </c>
      <c r="H472" s="9">
        <f t="shared" ref="H472:I472" si="113">SUM(H473)</f>
        <v>58.3</v>
      </c>
      <c r="I472" s="9">
        <f t="shared" si="113"/>
        <v>58.3</v>
      </c>
    </row>
    <row r="473" spans="1:9" ht="31.5">
      <c r="A473" s="111" t="s">
        <v>46</v>
      </c>
      <c r="B473" s="22"/>
      <c r="C473" s="112" t="s">
        <v>72</v>
      </c>
      <c r="D473" s="112" t="s">
        <v>161</v>
      </c>
      <c r="E473" s="31" t="s">
        <v>935</v>
      </c>
      <c r="F473" s="112" t="s">
        <v>85</v>
      </c>
      <c r="G473" s="9">
        <v>58.3</v>
      </c>
      <c r="H473" s="9">
        <v>58.3</v>
      </c>
      <c r="I473" s="9">
        <v>58.3</v>
      </c>
    </row>
    <row r="474" spans="1:9">
      <c r="A474" s="80" t="s">
        <v>721</v>
      </c>
      <c r="B474" s="22"/>
      <c r="C474" s="106" t="s">
        <v>72</v>
      </c>
      <c r="D474" s="106" t="s">
        <v>161</v>
      </c>
      <c r="E474" s="31" t="s">
        <v>599</v>
      </c>
      <c r="F474" s="106"/>
      <c r="G474" s="9">
        <f>SUM(G475)</f>
        <v>0</v>
      </c>
      <c r="H474" s="9">
        <f t="shared" ref="H474:I474" si="114">SUM(H475)</f>
        <v>0</v>
      </c>
      <c r="I474" s="9">
        <f t="shared" si="114"/>
        <v>100955.6</v>
      </c>
    </row>
    <row r="475" spans="1:9" ht="47.25">
      <c r="A475" s="80" t="s">
        <v>898</v>
      </c>
      <c r="B475" s="22"/>
      <c r="C475" s="106" t="s">
        <v>72</v>
      </c>
      <c r="D475" s="106" t="s">
        <v>161</v>
      </c>
      <c r="E475" s="31" t="s">
        <v>807</v>
      </c>
      <c r="F475" s="106"/>
      <c r="G475" s="9">
        <f>SUM(G476)</f>
        <v>0</v>
      </c>
      <c r="H475" s="9">
        <f>SUM(H476)</f>
        <v>0</v>
      </c>
      <c r="I475" s="9">
        <f>SUM(I476)</f>
        <v>100955.6</v>
      </c>
    </row>
    <row r="476" spans="1:9" ht="31.5">
      <c r="A476" s="80" t="s">
        <v>46</v>
      </c>
      <c r="B476" s="22"/>
      <c r="C476" s="106" t="s">
        <v>72</v>
      </c>
      <c r="D476" s="106" t="s">
        <v>161</v>
      </c>
      <c r="E476" s="31" t="s">
        <v>807</v>
      </c>
      <c r="F476" s="106" t="s">
        <v>85</v>
      </c>
      <c r="G476" s="9"/>
      <c r="H476" s="9"/>
      <c r="I476" s="9">
        <f>95907.8+5047.8</f>
        <v>100955.6</v>
      </c>
    </row>
    <row r="477" spans="1:9">
      <c r="A477" s="2" t="s">
        <v>106</v>
      </c>
      <c r="B477" s="22"/>
      <c r="C477" s="106" t="s">
        <v>107</v>
      </c>
      <c r="D477" s="106"/>
      <c r="E477" s="31"/>
      <c r="F477" s="106"/>
      <c r="G477" s="9">
        <f>SUM(G510)+G478+G482</f>
        <v>865806.5</v>
      </c>
      <c r="H477" s="9">
        <f>SUM(H510)+H478+H482</f>
        <v>4823.7</v>
      </c>
      <c r="I477" s="9">
        <f>SUM(I510)+I478+I482</f>
        <v>0</v>
      </c>
    </row>
    <row r="478" spans="1:9">
      <c r="A478" s="80" t="s">
        <v>172</v>
      </c>
      <c r="B478" s="22"/>
      <c r="C478" s="106" t="s">
        <v>107</v>
      </c>
      <c r="D478" s="106" t="s">
        <v>38</v>
      </c>
      <c r="E478" s="31"/>
      <c r="F478" s="106"/>
      <c r="G478" s="9">
        <f>SUM(G479)</f>
        <v>859010</v>
      </c>
      <c r="H478" s="9">
        <f t="shared" ref="H478:I479" si="115">SUM(H479)</f>
        <v>0</v>
      </c>
      <c r="I478" s="9">
        <f t="shared" si="115"/>
        <v>0</v>
      </c>
    </row>
    <row r="479" spans="1:9" ht="47.25">
      <c r="A479" s="2" t="s">
        <v>571</v>
      </c>
      <c r="B479" s="22"/>
      <c r="C479" s="106" t="s">
        <v>107</v>
      </c>
      <c r="D479" s="106" t="s">
        <v>38</v>
      </c>
      <c r="E479" s="31" t="s">
        <v>429</v>
      </c>
      <c r="F479" s="106"/>
      <c r="G479" s="9">
        <f>SUM(G480)</f>
        <v>859010</v>
      </c>
      <c r="H479" s="9">
        <f t="shared" si="115"/>
        <v>0</v>
      </c>
      <c r="I479" s="9">
        <f t="shared" si="115"/>
        <v>0</v>
      </c>
    </row>
    <row r="480" spans="1:9">
      <c r="A480" s="2" t="s">
        <v>724</v>
      </c>
      <c r="B480" s="22"/>
      <c r="C480" s="106" t="s">
        <v>107</v>
      </c>
      <c r="D480" s="106" t="s">
        <v>38</v>
      </c>
      <c r="E480" s="31" t="s">
        <v>722</v>
      </c>
      <c r="F480" s="106"/>
      <c r="G480" s="9">
        <f>SUM(G481)</f>
        <v>859010</v>
      </c>
      <c r="H480" s="9">
        <f>SUM(H481)</f>
        <v>0</v>
      </c>
      <c r="I480" s="9">
        <f>SUM(I481)</f>
        <v>0</v>
      </c>
    </row>
    <row r="481" spans="1:9" ht="31.5">
      <c r="A481" s="2" t="s">
        <v>257</v>
      </c>
      <c r="B481" s="22"/>
      <c r="C481" s="106" t="s">
        <v>107</v>
      </c>
      <c r="D481" s="106" t="s">
        <v>38</v>
      </c>
      <c r="E481" s="31" t="s">
        <v>722</v>
      </c>
      <c r="F481" s="106" t="s">
        <v>236</v>
      </c>
      <c r="G481" s="9">
        <v>859010</v>
      </c>
      <c r="H481" s="9">
        <v>0</v>
      </c>
      <c r="I481" s="9">
        <v>0</v>
      </c>
    </row>
    <row r="482" spans="1:9">
      <c r="A482" s="2" t="s">
        <v>746</v>
      </c>
      <c r="B482" s="22"/>
      <c r="C482" s="106" t="s">
        <v>107</v>
      </c>
      <c r="D482" s="106" t="s">
        <v>161</v>
      </c>
      <c r="E482" s="31"/>
      <c r="F482" s="106"/>
      <c r="G482" s="9">
        <f>SUM(G483+G502)+G486+G489+G497+G493+G505+G508</f>
        <v>540.19999999999993</v>
      </c>
      <c r="H482" s="9">
        <f t="shared" ref="H482:I482" si="116">SUM(H483+H502)+H486+H489+H497+H493+H505+H508</f>
        <v>0</v>
      </c>
      <c r="I482" s="9">
        <f t="shared" si="116"/>
        <v>0</v>
      </c>
    </row>
    <row r="483" spans="1:9" ht="31.5">
      <c r="A483" s="80" t="s">
        <v>700</v>
      </c>
      <c r="B483" s="22"/>
      <c r="C483" s="106" t="s">
        <v>107</v>
      </c>
      <c r="D483" s="106" t="s">
        <v>161</v>
      </c>
      <c r="E483" s="106" t="s">
        <v>206</v>
      </c>
      <c r="F483" s="31"/>
      <c r="G483" s="9">
        <f>SUM(G484)</f>
        <v>105.4</v>
      </c>
      <c r="H483" s="9">
        <f t="shared" ref="H483:I484" si="117">SUM(H484)</f>
        <v>0</v>
      </c>
      <c r="I483" s="9">
        <f t="shared" si="117"/>
        <v>0</v>
      </c>
    </row>
    <row r="484" spans="1:9" ht="31.5">
      <c r="A484" s="80" t="s">
        <v>92</v>
      </c>
      <c r="B484" s="22"/>
      <c r="C484" s="106" t="s">
        <v>107</v>
      </c>
      <c r="D484" s="106" t="s">
        <v>161</v>
      </c>
      <c r="E484" s="31" t="s">
        <v>575</v>
      </c>
      <c r="F484" s="31"/>
      <c r="G484" s="9">
        <f>SUM(G485)</f>
        <v>105.4</v>
      </c>
      <c r="H484" s="9">
        <f t="shared" si="117"/>
        <v>0</v>
      </c>
      <c r="I484" s="9">
        <f t="shared" si="117"/>
        <v>0</v>
      </c>
    </row>
    <row r="485" spans="1:9" ht="31.5">
      <c r="A485" s="80" t="s">
        <v>46</v>
      </c>
      <c r="B485" s="22"/>
      <c r="C485" s="106" t="s">
        <v>107</v>
      </c>
      <c r="D485" s="106" t="s">
        <v>161</v>
      </c>
      <c r="E485" s="31" t="s">
        <v>575</v>
      </c>
      <c r="F485" s="31">
        <v>200</v>
      </c>
      <c r="G485" s="9">
        <v>105.4</v>
      </c>
      <c r="H485" s="9"/>
      <c r="I485" s="9"/>
    </row>
    <row r="486" spans="1:9" ht="31.5">
      <c r="A486" s="80" t="s">
        <v>534</v>
      </c>
      <c r="B486" s="22"/>
      <c r="C486" s="106" t="s">
        <v>107</v>
      </c>
      <c r="D486" s="106" t="s">
        <v>161</v>
      </c>
      <c r="E486" s="31" t="s">
        <v>197</v>
      </c>
      <c r="F486" s="31"/>
      <c r="G486" s="9">
        <f>SUM(G487)</f>
        <v>221.5</v>
      </c>
      <c r="H486" s="9"/>
      <c r="I486" s="9"/>
    </row>
    <row r="487" spans="1:9" ht="31.5">
      <c r="A487" s="80" t="s">
        <v>92</v>
      </c>
      <c r="B487" s="22"/>
      <c r="C487" s="106" t="s">
        <v>107</v>
      </c>
      <c r="D487" s="106" t="s">
        <v>161</v>
      </c>
      <c r="E487" s="31" t="s">
        <v>209</v>
      </c>
      <c r="F487" s="31"/>
      <c r="G487" s="9">
        <f>SUM(G488)</f>
        <v>221.5</v>
      </c>
      <c r="H487" s="9"/>
      <c r="I487" s="9"/>
    </row>
    <row r="488" spans="1:9" ht="31.5">
      <c r="A488" s="80" t="s">
        <v>46</v>
      </c>
      <c r="B488" s="22"/>
      <c r="C488" s="106" t="s">
        <v>107</v>
      </c>
      <c r="D488" s="106" t="s">
        <v>161</v>
      </c>
      <c r="E488" s="31" t="s">
        <v>209</v>
      </c>
      <c r="F488" s="31">
        <v>200</v>
      </c>
      <c r="G488" s="9">
        <v>221.5</v>
      </c>
      <c r="H488" s="9"/>
      <c r="I488" s="9"/>
    </row>
    <row r="489" spans="1:9" ht="31.5">
      <c r="A489" s="2" t="s">
        <v>541</v>
      </c>
      <c r="B489" s="4"/>
      <c r="C489" s="106" t="s">
        <v>107</v>
      </c>
      <c r="D489" s="106" t="s">
        <v>161</v>
      </c>
      <c r="E489" s="4" t="s">
        <v>265</v>
      </c>
      <c r="F489" s="106"/>
      <c r="G489" s="9">
        <f>SUM(G490)</f>
        <v>71</v>
      </c>
      <c r="H489" s="9">
        <f t="shared" ref="H489:I491" si="118">SUM(H490)</f>
        <v>0</v>
      </c>
      <c r="I489" s="9">
        <f t="shared" si="118"/>
        <v>0</v>
      </c>
    </row>
    <row r="490" spans="1:9" ht="31.5">
      <c r="A490" s="2" t="s">
        <v>542</v>
      </c>
      <c r="B490" s="4"/>
      <c r="C490" s="106" t="s">
        <v>107</v>
      </c>
      <c r="D490" s="106" t="s">
        <v>161</v>
      </c>
      <c r="E490" s="4" t="s">
        <v>266</v>
      </c>
      <c r="F490" s="106"/>
      <c r="G490" s="9">
        <f>SUM(G491)</f>
        <v>71</v>
      </c>
      <c r="H490" s="9">
        <f t="shared" si="118"/>
        <v>0</v>
      </c>
      <c r="I490" s="9">
        <f t="shared" si="118"/>
        <v>0</v>
      </c>
    </row>
    <row r="491" spans="1:9" ht="31.5">
      <c r="A491" s="2" t="s">
        <v>39</v>
      </c>
      <c r="B491" s="4"/>
      <c r="C491" s="106" t="s">
        <v>107</v>
      </c>
      <c r="D491" s="106" t="s">
        <v>161</v>
      </c>
      <c r="E491" s="4" t="s">
        <v>270</v>
      </c>
      <c r="F491" s="106"/>
      <c r="G491" s="9">
        <f>SUM(G492)</f>
        <v>71</v>
      </c>
      <c r="H491" s="9">
        <f t="shared" si="118"/>
        <v>0</v>
      </c>
      <c r="I491" s="9">
        <f t="shared" si="118"/>
        <v>0</v>
      </c>
    </row>
    <row r="492" spans="1:9" ht="31.5">
      <c r="A492" s="80" t="s">
        <v>46</v>
      </c>
      <c r="B492" s="22"/>
      <c r="C492" s="106" t="s">
        <v>107</v>
      </c>
      <c r="D492" s="106" t="s">
        <v>161</v>
      </c>
      <c r="E492" s="4" t="s">
        <v>270</v>
      </c>
      <c r="F492" s="106" t="s">
        <v>85</v>
      </c>
      <c r="G492" s="9">
        <f>6+65</f>
        <v>71</v>
      </c>
      <c r="H492" s="9"/>
      <c r="I492" s="9"/>
    </row>
    <row r="493" spans="1:9" ht="31.5" hidden="1">
      <c r="A493" s="2" t="s">
        <v>552</v>
      </c>
      <c r="B493" s="22"/>
      <c r="C493" s="106" t="s">
        <v>107</v>
      </c>
      <c r="D493" s="106" t="s">
        <v>161</v>
      </c>
      <c r="E493" s="4" t="s">
        <v>279</v>
      </c>
      <c r="F493" s="106"/>
      <c r="G493" s="9">
        <f>SUM(G494)</f>
        <v>0</v>
      </c>
      <c r="H493" s="9">
        <f t="shared" ref="H493:I493" si="119">SUM(H494)</f>
        <v>0</v>
      </c>
      <c r="I493" s="9">
        <f t="shared" si="119"/>
        <v>0</v>
      </c>
    </row>
    <row r="494" spans="1:9" ht="31.5" hidden="1">
      <c r="A494" s="2" t="s">
        <v>553</v>
      </c>
      <c r="B494" s="22"/>
      <c r="C494" s="106" t="s">
        <v>107</v>
      </c>
      <c r="D494" s="106" t="s">
        <v>161</v>
      </c>
      <c r="E494" s="4" t="s">
        <v>280</v>
      </c>
      <c r="F494" s="106"/>
      <c r="G494" s="9">
        <f>SUM(G495)</f>
        <v>0</v>
      </c>
      <c r="H494" s="9">
        <f t="shared" ref="H494:I494" si="120">SUM(H495)</f>
        <v>0</v>
      </c>
      <c r="I494" s="9">
        <f t="shared" si="120"/>
        <v>0</v>
      </c>
    </row>
    <row r="495" spans="1:9" ht="31.5" hidden="1">
      <c r="A495" s="2" t="s">
        <v>39</v>
      </c>
      <c r="B495" s="22"/>
      <c r="C495" s="106" t="s">
        <v>107</v>
      </c>
      <c r="D495" s="106" t="s">
        <v>161</v>
      </c>
      <c r="E495" s="4" t="s">
        <v>281</v>
      </c>
      <c r="F495" s="106"/>
      <c r="G495" s="9">
        <f>SUM(G496)</f>
        <v>0</v>
      </c>
      <c r="H495" s="9">
        <f t="shared" ref="H495:I495" si="121">SUM(H496)</f>
        <v>0</v>
      </c>
      <c r="I495" s="9">
        <f t="shared" si="121"/>
        <v>0</v>
      </c>
    </row>
    <row r="496" spans="1:9" ht="31.5" hidden="1">
      <c r="A496" s="80" t="s">
        <v>46</v>
      </c>
      <c r="B496" s="22"/>
      <c r="C496" s="106" t="s">
        <v>107</v>
      </c>
      <c r="D496" s="106" t="s">
        <v>161</v>
      </c>
      <c r="E496" s="4" t="s">
        <v>281</v>
      </c>
      <c r="F496" s="106" t="s">
        <v>85</v>
      </c>
      <c r="G496" s="9"/>
      <c r="H496" s="9"/>
      <c r="I496" s="9"/>
    </row>
    <row r="497" spans="1:9" ht="31.5">
      <c r="A497" s="80" t="s">
        <v>844</v>
      </c>
      <c r="B497" s="22"/>
      <c r="C497" s="106" t="s">
        <v>107</v>
      </c>
      <c r="D497" s="106" t="s">
        <v>161</v>
      </c>
      <c r="E497" s="31" t="s">
        <v>231</v>
      </c>
      <c r="F497" s="106"/>
      <c r="G497" s="9">
        <f>SUM(G500)+G498</f>
        <v>40.200000000000003</v>
      </c>
      <c r="H497" s="9">
        <f>SUM(H500)</f>
        <v>0</v>
      </c>
      <c r="I497" s="9">
        <f>SUM(I500)</f>
        <v>0</v>
      </c>
    </row>
    <row r="498" spans="1:9">
      <c r="A498" s="128" t="s">
        <v>29</v>
      </c>
      <c r="B498" s="22"/>
      <c r="C498" s="129" t="s">
        <v>107</v>
      </c>
      <c r="D498" s="129" t="s">
        <v>161</v>
      </c>
      <c r="E498" s="31" t="s">
        <v>238</v>
      </c>
      <c r="F498" s="129"/>
      <c r="G498" s="9">
        <f>SUM(G499)</f>
        <v>30</v>
      </c>
      <c r="H498" s="9"/>
      <c r="I498" s="9"/>
    </row>
    <row r="499" spans="1:9" ht="31.5">
      <c r="A499" s="128" t="s">
        <v>46</v>
      </c>
      <c r="B499" s="22"/>
      <c r="C499" s="129" t="s">
        <v>107</v>
      </c>
      <c r="D499" s="129" t="s">
        <v>161</v>
      </c>
      <c r="E499" s="31" t="s">
        <v>238</v>
      </c>
      <c r="F499" s="129" t="s">
        <v>85</v>
      </c>
      <c r="G499" s="9">
        <v>30</v>
      </c>
      <c r="H499" s="9"/>
      <c r="I499" s="9"/>
    </row>
    <row r="500" spans="1:9" ht="31.5">
      <c r="A500" s="80" t="s">
        <v>39</v>
      </c>
      <c r="B500" s="22"/>
      <c r="C500" s="106" t="s">
        <v>107</v>
      </c>
      <c r="D500" s="106" t="s">
        <v>161</v>
      </c>
      <c r="E500" s="31" t="s">
        <v>232</v>
      </c>
      <c r="F500" s="106"/>
      <c r="G500" s="9">
        <f>SUM(G501)</f>
        <v>10.199999999999999</v>
      </c>
      <c r="H500" s="9">
        <f t="shared" ref="H500:I500" si="122">SUM(H501)</f>
        <v>0</v>
      </c>
      <c r="I500" s="9">
        <f t="shared" si="122"/>
        <v>0</v>
      </c>
    </row>
    <row r="501" spans="1:9" ht="31.5">
      <c r="A501" s="80" t="s">
        <v>46</v>
      </c>
      <c r="B501" s="22"/>
      <c r="C501" s="106" t="s">
        <v>107</v>
      </c>
      <c r="D501" s="106" t="s">
        <v>161</v>
      </c>
      <c r="E501" s="31" t="s">
        <v>232</v>
      </c>
      <c r="F501" s="106" t="s">
        <v>85</v>
      </c>
      <c r="G501" s="9">
        <v>10.199999999999999</v>
      </c>
      <c r="H501" s="9"/>
      <c r="I501" s="9"/>
    </row>
    <row r="502" spans="1:9" ht="31.5">
      <c r="A502" s="2" t="s">
        <v>604</v>
      </c>
      <c r="B502" s="22"/>
      <c r="C502" s="106" t="s">
        <v>107</v>
      </c>
      <c r="D502" s="106" t="s">
        <v>161</v>
      </c>
      <c r="E502" s="31" t="s">
        <v>602</v>
      </c>
      <c r="F502" s="31"/>
      <c r="G502" s="9">
        <f>SUM(G503)</f>
        <v>62.5</v>
      </c>
      <c r="H502" s="9">
        <f t="shared" ref="H502:I503" si="123">SUM(H503)</f>
        <v>0</v>
      </c>
      <c r="I502" s="9">
        <f t="shared" si="123"/>
        <v>0</v>
      </c>
    </row>
    <row r="503" spans="1:9" ht="31.5">
      <c r="A503" s="80" t="s">
        <v>92</v>
      </c>
      <c r="B503" s="22"/>
      <c r="C503" s="106" t="s">
        <v>107</v>
      </c>
      <c r="D503" s="106" t="s">
        <v>161</v>
      </c>
      <c r="E503" s="31" t="s">
        <v>603</v>
      </c>
      <c r="F503" s="106"/>
      <c r="G503" s="9">
        <f>SUM(G504)</f>
        <v>62.5</v>
      </c>
      <c r="H503" s="9">
        <f t="shared" si="123"/>
        <v>0</v>
      </c>
      <c r="I503" s="9">
        <f t="shared" si="123"/>
        <v>0</v>
      </c>
    </row>
    <row r="504" spans="1:9" ht="31.5">
      <c r="A504" s="80" t="s">
        <v>46</v>
      </c>
      <c r="B504" s="22"/>
      <c r="C504" s="106" t="s">
        <v>107</v>
      </c>
      <c r="D504" s="106" t="s">
        <v>161</v>
      </c>
      <c r="E504" s="31" t="s">
        <v>603</v>
      </c>
      <c r="F504" s="106" t="s">
        <v>85</v>
      </c>
      <c r="G504" s="9">
        <v>62.5</v>
      </c>
      <c r="H504" s="9"/>
      <c r="I504" s="9"/>
    </row>
    <row r="505" spans="1:9" ht="31.5">
      <c r="A505" s="105" t="s">
        <v>850</v>
      </c>
      <c r="B505" s="22"/>
      <c r="C505" s="106" t="s">
        <v>107</v>
      </c>
      <c r="D505" s="106" t="s">
        <v>161</v>
      </c>
      <c r="E505" s="31" t="s">
        <v>846</v>
      </c>
      <c r="F505" s="106"/>
      <c r="G505" s="9">
        <f>SUM(G506)</f>
        <v>7</v>
      </c>
      <c r="H505" s="9">
        <f t="shared" ref="H505:I505" si="124">SUM(H506)</f>
        <v>0</v>
      </c>
      <c r="I505" s="9">
        <f t="shared" si="124"/>
        <v>0</v>
      </c>
    </row>
    <row r="506" spans="1:9" ht="31.5">
      <c r="A506" s="105" t="s">
        <v>476</v>
      </c>
      <c r="B506" s="22"/>
      <c r="C506" s="106" t="s">
        <v>107</v>
      </c>
      <c r="D506" s="106" t="s">
        <v>161</v>
      </c>
      <c r="E506" s="31" t="s">
        <v>847</v>
      </c>
      <c r="F506" s="106"/>
      <c r="G506" s="9">
        <f>SUM(G507)</f>
        <v>7</v>
      </c>
      <c r="H506" s="9">
        <f t="shared" ref="H506:I506" si="125">SUM(H507)</f>
        <v>0</v>
      </c>
      <c r="I506" s="9">
        <f t="shared" si="125"/>
        <v>0</v>
      </c>
    </row>
    <row r="507" spans="1:9" ht="31.5">
      <c r="A507" s="105" t="s">
        <v>46</v>
      </c>
      <c r="B507" s="22"/>
      <c r="C507" s="106" t="s">
        <v>107</v>
      </c>
      <c r="D507" s="106" t="s">
        <v>161</v>
      </c>
      <c r="E507" s="31" t="s">
        <v>847</v>
      </c>
      <c r="F507" s="106" t="s">
        <v>85</v>
      </c>
      <c r="G507" s="9">
        <v>7</v>
      </c>
      <c r="H507" s="9"/>
      <c r="I507" s="9"/>
    </row>
    <row r="508" spans="1:9" ht="31.5">
      <c r="A508" s="111" t="s">
        <v>220</v>
      </c>
      <c r="B508" s="22"/>
      <c r="C508" s="112" t="s">
        <v>107</v>
      </c>
      <c r="D508" s="112" t="s">
        <v>161</v>
      </c>
      <c r="E508" s="31" t="s">
        <v>611</v>
      </c>
      <c r="F508" s="112"/>
      <c r="G508" s="9">
        <f>SUM(G509)</f>
        <v>32.6</v>
      </c>
      <c r="H508" s="9">
        <f t="shared" ref="H508:I508" si="126">SUM(H509)</f>
        <v>0</v>
      </c>
      <c r="I508" s="9">
        <f t="shared" si="126"/>
        <v>0</v>
      </c>
    </row>
    <row r="509" spans="1:9" ht="31.5">
      <c r="A509" s="111" t="s">
        <v>46</v>
      </c>
      <c r="B509" s="22"/>
      <c r="C509" s="112" t="s">
        <v>107</v>
      </c>
      <c r="D509" s="112" t="s">
        <v>161</v>
      </c>
      <c r="E509" s="31" t="s">
        <v>611</v>
      </c>
      <c r="F509" s="112" t="s">
        <v>85</v>
      </c>
      <c r="G509" s="9">
        <v>32.6</v>
      </c>
      <c r="H509" s="9"/>
      <c r="I509" s="9"/>
    </row>
    <row r="510" spans="1:9">
      <c r="A510" s="80" t="s">
        <v>174</v>
      </c>
      <c r="B510" s="22"/>
      <c r="C510" s="106" t="s">
        <v>107</v>
      </c>
      <c r="D510" s="106" t="s">
        <v>164</v>
      </c>
      <c r="E510" s="31"/>
      <c r="F510" s="106"/>
      <c r="G510" s="9">
        <f t="shared" ref="G510:I512" si="127">SUM(G511)</f>
        <v>6256.3</v>
      </c>
      <c r="H510" s="9">
        <f t="shared" si="127"/>
        <v>4823.7</v>
      </c>
      <c r="I510" s="9">
        <f t="shared" si="127"/>
        <v>0</v>
      </c>
    </row>
    <row r="511" spans="1:9" ht="47.25">
      <c r="A511" s="2" t="s">
        <v>571</v>
      </c>
      <c r="B511" s="22"/>
      <c r="C511" s="106" t="s">
        <v>107</v>
      </c>
      <c r="D511" s="106" t="s">
        <v>164</v>
      </c>
      <c r="E511" s="31" t="s">
        <v>429</v>
      </c>
      <c r="F511" s="106"/>
      <c r="G511" s="9">
        <f>SUM(G512)</f>
        <v>6256.3</v>
      </c>
      <c r="H511" s="9">
        <f>SUM(H512)</f>
        <v>4823.7</v>
      </c>
      <c r="I511" s="9">
        <f>SUM(I512)</f>
        <v>0</v>
      </c>
    </row>
    <row r="512" spans="1:9" ht="31.5">
      <c r="A512" s="2" t="s">
        <v>256</v>
      </c>
      <c r="B512" s="22"/>
      <c r="C512" s="106" t="s">
        <v>107</v>
      </c>
      <c r="D512" s="106" t="s">
        <v>164</v>
      </c>
      <c r="E512" s="31" t="s">
        <v>608</v>
      </c>
      <c r="F512" s="106"/>
      <c r="G512" s="9">
        <f t="shared" si="127"/>
        <v>6256.3</v>
      </c>
      <c r="H512" s="9">
        <f t="shared" si="127"/>
        <v>4823.7</v>
      </c>
      <c r="I512" s="9">
        <f t="shared" si="127"/>
        <v>0</v>
      </c>
    </row>
    <row r="513" spans="1:9" ht="21.75" customHeight="1">
      <c r="A513" s="2" t="s">
        <v>257</v>
      </c>
      <c r="B513" s="22"/>
      <c r="C513" s="106" t="s">
        <v>107</v>
      </c>
      <c r="D513" s="106" t="s">
        <v>164</v>
      </c>
      <c r="E513" s="31" t="s">
        <v>608</v>
      </c>
      <c r="F513" s="106" t="s">
        <v>236</v>
      </c>
      <c r="G513" s="9">
        <v>6256.3</v>
      </c>
      <c r="H513" s="9">
        <f>4382.5+441.2</f>
        <v>4823.7</v>
      </c>
      <c r="I513" s="9"/>
    </row>
    <row r="514" spans="1:9">
      <c r="A514" s="2" t="s">
        <v>117</v>
      </c>
      <c r="B514" s="4"/>
      <c r="C514" s="106" t="s">
        <v>13</v>
      </c>
      <c r="D514" s="106"/>
      <c r="E514" s="106"/>
      <c r="F514" s="4"/>
      <c r="G514" s="7">
        <f>SUM(G521)+G515</f>
        <v>1500</v>
      </c>
      <c r="H514" s="7">
        <f>SUM(H521)+H515</f>
        <v>0</v>
      </c>
      <c r="I514" s="7">
        <f>SUM(I521)+I515</f>
        <v>0</v>
      </c>
    </row>
    <row r="515" spans="1:9">
      <c r="A515" s="2" t="s">
        <v>175</v>
      </c>
      <c r="B515" s="4"/>
      <c r="C515" s="106" t="s">
        <v>13</v>
      </c>
      <c r="D515" s="106" t="s">
        <v>28</v>
      </c>
      <c r="E515" s="106"/>
      <c r="F515" s="4"/>
      <c r="G515" s="7">
        <f>SUM(G516)</f>
        <v>1500</v>
      </c>
      <c r="H515" s="7">
        <f t="shared" ref="H515:I515" si="128">SUM(H516)</f>
        <v>0</v>
      </c>
      <c r="I515" s="7">
        <f t="shared" si="128"/>
        <v>0</v>
      </c>
    </row>
    <row r="516" spans="1:9" ht="63">
      <c r="A516" s="2" t="s">
        <v>617</v>
      </c>
      <c r="B516" s="4"/>
      <c r="C516" s="106" t="s">
        <v>13</v>
      </c>
      <c r="D516" s="106" t="s">
        <v>28</v>
      </c>
      <c r="E516" s="106" t="s">
        <v>616</v>
      </c>
      <c r="F516" s="4"/>
      <c r="G516" s="7">
        <f>SUM(G519)+G518</f>
        <v>1500</v>
      </c>
      <c r="H516" s="7">
        <f t="shared" ref="H516:I516" si="129">SUM(H519)+H518</f>
        <v>0</v>
      </c>
      <c r="I516" s="7">
        <f t="shared" si="129"/>
        <v>0</v>
      </c>
    </row>
    <row r="517" spans="1:9">
      <c r="A517" s="111" t="s">
        <v>29</v>
      </c>
      <c r="B517" s="4"/>
      <c r="C517" s="112" t="s">
        <v>13</v>
      </c>
      <c r="D517" s="112" t="s">
        <v>28</v>
      </c>
      <c r="E517" s="112" t="s">
        <v>618</v>
      </c>
      <c r="F517" s="4"/>
      <c r="G517" s="7">
        <f>SUM(G518)</f>
        <v>1500</v>
      </c>
      <c r="H517" s="7">
        <f t="shared" ref="H517:I517" si="130">SUM(H518)</f>
        <v>0</v>
      </c>
      <c r="I517" s="7">
        <f t="shared" si="130"/>
        <v>0</v>
      </c>
    </row>
    <row r="518" spans="1:9" ht="31.5">
      <c r="A518" s="111" t="s">
        <v>46</v>
      </c>
      <c r="B518" s="4"/>
      <c r="C518" s="112" t="s">
        <v>13</v>
      </c>
      <c r="D518" s="112" t="s">
        <v>28</v>
      </c>
      <c r="E518" s="112" t="s">
        <v>618</v>
      </c>
      <c r="F518" s="4" t="s">
        <v>85</v>
      </c>
      <c r="G518" s="7">
        <v>1500</v>
      </c>
      <c r="H518" s="7"/>
      <c r="I518" s="7"/>
    </row>
    <row r="519" spans="1:9" ht="31.5" hidden="1">
      <c r="A519" s="2" t="s">
        <v>256</v>
      </c>
      <c r="B519" s="4"/>
      <c r="C519" s="106" t="s">
        <v>13</v>
      </c>
      <c r="D519" s="106" t="s">
        <v>28</v>
      </c>
      <c r="E519" s="106" t="s">
        <v>877</v>
      </c>
      <c r="F519" s="4"/>
      <c r="G519" s="7">
        <f>SUM(G520)</f>
        <v>0</v>
      </c>
      <c r="H519" s="7">
        <f t="shared" ref="H519:I519" si="131">SUM(H520)</f>
        <v>0</v>
      </c>
      <c r="I519" s="7">
        <f t="shared" si="131"/>
        <v>0</v>
      </c>
    </row>
    <row r="520" spans="1:9" ht="31.5" hidden="1">
      <c r="A520" s="2" t="s">
        <v>257</v>
      </c>
      <c r="B520" s="4"/>
      <c r="C520" s="106" t="s">
        <v>13</v>
      </c>
      <c r="D520" s="106" t="s">
        <v>28</v>
      </c>
      <c r="E520" s="106" t="s">
        <v>877</v>
      </c>
      <c r="F520" s="4" t="s">
        <v>236</v>
      </c>
      <c r="G520" s="7"/>
      <c r="H520" s="7"/>
      <c r="I520" s="7"/>
    </row>
    <row r="521" spans="1:9" hidden="1">
      <c r="A521" s="2" t="s">
        <v>443</v>
      </c>
      <c r="B521" s="4"/>
      <c r="C521" s="5" t="s">
        <v>13</v>
      </c>
      <c r="D521" s="5" t="s">
        <v>11</v>
      </c>
      <c r="E521" s="5"/>
      <c r="F521" s="5"/>
      <c r="G521" s="9">
        <f t="shared" ref="G521:I523" si="132">SUM(G522)</f>
        <v>0</v>
      </c>
      <c r="H521" s="9">
        <f t="shared" si="132"/>
        <v>0</v>
      </c>
      <c r="I521" s="9">
        <f t="shared" si="132"/>
        <v>0</v>
      </c>
    </row>
    <row r="522" spans="1:9" ht="31.5" hidden="1">
      <c r="A522" s="2" t="s">
        <v>554</v>
      </c>
      <c r="B522" s="4"/>
      <c r="C522" s="5" t="s">
        <v>13</v>
      </c>
      <c r="D522" s="5" t="s">
        <v>11</v>
      </c>
      <c r="E522" s="106" t="s">
        <v>279</v>
      </c>
      <c r="F522" s="4"/>
      <c r="G522" s="7">
        <f t="shared" si="132"/>
        <v>0</v>
      </c>
      <c r="H522" s="7">
        <f t="shared" si="132"/>
        <v>0</v>
      </c>
      <c r="I522" s="7">
        <f t="shared" si="132"/>
        <v>0</v>
      </c>
    </row>
    <row r="523" spans="1:9" ht="31.5" hidden="1">
      <c r="A523" s="2" t="s">
        <v>256</v>
      </c>
      <c r="B523" s="4"/>
      <c r="C523" s="5" t="s">
        <v>13</v>
      </c>
      <c r="D523" s="5" t="s">
        <v>11</v>
      </c>
      <c r="E523" s="106" t="s">
        <v>292</v>
      </c>
      <c r="F523" s="4"/>
      <c r="G523" s="7">
        <f t="shared" si="132"/>
        <v>0</v>
      </c>
      <c r="H523" s="7">
        <f t="shared" si="132"/>
        <v>0</v>
      </c>
      <c r="I523" s="7">
        <f t="shared" si="132"/>
        <v>0</v>
      </c>
    </row>
    <row r="524" spans="1:9" ht="31.5" hidden="1">
      <c r="A524" s="2" t="s">
        <v>257</v>
      </c>
      <c r="B524" s="4"/>
      <c r="C524" s="5" t="s">
        <v>13</v>
      </c>
      <c r="D524" s="5" t="s">
        <v>11</v>
      </c>
      <c r="E524" s="106" t="s">
        <v>292</v>
      </c>
      <c r="F524" s="4" t="s">
        <v>236</v>
      </c>
      <c r="G524" s="7"/>
      <c r="H524" s="7"/>
      <c r="I524" s="7"/>
    </row>
    <row r="525" spans="1:9">
      <c r="A525" s="80" t="s">
        <v>24</v>
      </c>
      <c r="B525" s="22"/>
      <c r="C525" s="106" t="s">
        <v>25</v>
      </c>
      <c r="D525" s="106"/>
      <c r="E525" s="31"/>
      <c r="F525" s="31"/>
      <c r="G525" s="9">
        <f>SUM(G526)+G537</f>
        <v>112652.2</v>
      </c>
      <c r="H525" s="9">
        <f t="shared" ref="H525:I525" si="133">SUM(H526)+H537</f>
        <v>72055.5</v>
      </c>
      <c r="I525" s="9">
        <f t="shared" si="133"/>
        <v>72327</v>
      </c>
    </row>
    <row r="526" spans="1:9">
      <c r="A526" s="80" t="s">
        <v>177</v>
      </c>
      <c r="B526" s="22"/>
      <c r="C526" s="106" t="s">
        <v>25</v>
      </c>
      <c r="D526" s="106" t="s">
        <v>11</v>
      </c>
      <c r="E526" s="106"/>
      <c r="F526" s="106"/>
      <c r="G526" s="9">
        <f>SUM(G531)+G527</f>
        <v>108270.2</v>
      </c>
      <c r="H526" s="9">
        <f>SUM(H531)+H527</f>
        <v>72055.5</v>
      </c>
      <c r="I526" s="9">
        <f>SUM(I531)+I527</f>
        <v>72327</v>
      </c>
    </row>
    <row r="527" spans="1:9" ht="31.5">
      <c r="A527" s="80" t="s">
        <v>699</v>
      </c>
      <c r="B527" s="22"/>
      <c r="C527" s="106" t="s">
        <v>25</v>
      </c>
      <c r="D527" s="106" t="s">
        <v>11</v>
      </c>
      <c r="E527" s="31" t="s">
        <v>233</v>
      </c>
      <c r="F527" s="106"/>
      <c r="G527" s="9">
        <f t="shared" ref="G527:I528" si="134">SUM(G528)</f>
        <v>8602.7999999999993</v>
      </c>
      <c r="H527" s="9">
        <f t="shared" si="134"/>
        <v>6576.9</v>
      </c>
      <c r="I527" s="9">
        <f t="shared" si="134"/>
        <v>6848.4</v>
      </c>
    </row>
    <row r="528" spans="1:9" ht="31.5">
      <c r="A528" s="80" t="s">
        <v>240</v>
      </c>
      <c r="B528" s="22"/>
      <c r="C528" s="106" t="s">
        <v>25</v>
      </c>
      <c r="D528" s="106" t="s">
        <v>11</v>
      </c>
      <c r="E528" s="31" t="s">
        <v>234</v>
      </c>
      <c r="F528" s="106"/>
      <c r="G528" s="9">
        <f>SUM(G529)</f>
        <v>8602.7999999999993</v>
      </c>
      <c r="H528" s="9">
        <f t="shared" si="134"/>
        <v>6576.9</v>
      </c>
      <c r="I528" s="9">
        <f t="shared" si="134"/>
        <v>6848.4</v>
      </c>
    </row>
    <row r="529" spans="1:9" ht="31.5">
      <c r="A529" s="80" t="s">
        <v>801</v>
      </c>
      <c r="B529" s="22"/>
      <c r="C529" s="106" t="s">
        <v>25</v>
      </c>
      <c r="D529" s="106" t="s">
        <v>11</v>
      </c>
      <c r="E529" s="31" t="s">
        <v>800</v>
      </c>
      <c r="F529" s="106"/>
      <c r="G529" s="9">
        <f>SUM(G530)</f>
        <v>8602.7999999999993</v>
      </c>
      <c r="H529" s="9">
        <f t="shared" ref="H529:I529" si="135">SUM(H530)</f>
        <v>6576.9</v>
      </c>
      <c r="I529" s="9">
        <f t="shared" si="135"/>
        <v>6848.4</v>
      </c>
    </row>
    <row r="530" spans="1:9">
      <c r="A530" s="80" t="s">
        <v>36</v>
      </c>
      <c r="B530" s="22"/>
      <c r="C530" s="106" t="s">
        <v>25</v>
      </c>
      <c r="D530" s="106" t="s">
        <v>11</v>
      </c>
      <c r="E530" s="31" t="s">
        <v>800</v>
      </c>
      <c r="F530" s="106" t="s">
        <v>93</v>
      </c>
      <c r="G530" s="9">
        <v>8602.7999999999993</v>
      </c>
      <c r="H530" s="9">
        <f>100+6476.9</f>
        <v>6576.9</v>
      </c>
      <c r="I530" s="9">
        <f>100+6748.4</f>
        <v>6848.4</v>
      </c>
    </row>
    <row r="531" spans="1:9" ht="31.5">
      <c r="A531" s="80" t="s">
        <v>842</v>
      </c>
      <c r="B531" s="22"/>
      <c r="C531" s="106" t="s">
        <v>25</v>
      </c>
      <c r="D531" s="106" t="s">
        <v>11</v>
      </c>
      <c r="E531" s="31" t="s">
        <v>226</v>
      </c>
      <c r="F531" s="31"/>
      <c r="G531" s="9">
        <f>SUM(G532)</f>
        <v>99667.4</v>
      </c>
      <c r="H531" s="9">
        <f>SUM(H532)</f>
        <v>65478.600000000006</v>
      </c>
      <c r="I531" s="9">
        <f>SUM(I532)</f>
        <v>65478.600000000006</v>
      </c>
    </row>
    <row r="532" spans="1:9" ht="51" customHeight="1">
      <c r="A532" s="80" t="s">
        <v>340</v>
      </c>
      <c r="B532" s="22"/>
      <c r="C532" s="106" t="s">
        <v>25</v>
      </c>
      <c r="D532" s="106" t="s">
        <v>11</v>
      </c>
      <c r="E532" s="31" t="s">
        <v>343</v>
      </c>
      <c r="F532" s="31"/>
      <c r="G532" s="9">
        <f>SUM(G533+G535)</f>
        <v>99667.4</v>
      </c>
      <c r="H532" s="9">
        <f>SUM(H533+H535)</f>
        <v>65478.600000000006</v>
      </c>
      <c r="I532" s="9">
        <f>SUM(I533+I535)</f>
        <v>65478.600000000006</v>
      </c>
    </row>
    <row r="533" spans="1:9" ht="99" customHeight="1">
      <c r="A533" s="2" t="s">
        <v>512</v>
      </c>
      <c r="B533" s="22"/>
      <c r="C533" s="106" t="s">
        <v>25</v>
      </c>
      <c r="D533" s="106" t="s">
        <v>11</v>
      </c>
      <c r="E533" s="31" t="s">
        <v>480</v>
      </c>
      <c r="F533" s="31"/>
      <c r="G533" s="9">
        <f>SUM(G534)</f>
        <v>95141.4</v>
      </c>
      <c r="H533" s="9">
        <f>SUM(H534)</f>
        <v>29465.3</v>
      </c>
      <c r="I533" s="9">
        <f>SUM(I534)</f>
        <v>29465.3</v>
      </c>
    </row>
    <row r="534" spans="1:9" ht="31.5">
      <c r="A534" s="2" t="s">
        <v>257</v>
      </c>
      <c r="B534" s="22"/>
      <c r="C534" s="106" t="s">
        <v>25</v>
      </c>
      <c r="D534" s="106" t="s">
        <v>11</v>
      </c>
      <c r="E534" s="31" t="s">
        <v>480</v>
      </c>
      <c r="F534" s="31">
        <v>400</v>
      </c>
      <c r="G534" s="9">
        <v>95141.4</v>
      </c>
      <c r="H534" s="9">
        <v>29465.3</v>
      </c>
      <c r="I534" s="9">
        <v>29465.3</v>
      </c>
    </row>
    <row r="535" spans="1:9" ht="47.25">
      <c r="A535" s="80" t="s">
        <v>237</v>
      </c>
      <c r="B535" s="22"/>
      <c r="C535" s="106" t="s">
        <v>25</v>
      </c>
      <c r="D535" s="106" t="s">
        <v>11</v>
      </c>
      <c r="E535" s="106" t="s">
        <v>481</v>
      </c>
      <c r="F535" s="31"/>
      <c r="G535" s="9">
        <f>SUM(G536)</f>
        <v>4526</v>
      </c>
      <c r="H535" s="9">
        <f>SUM(H536)</f>
        <v>36013.300000000003</v>
      </c>
      <c r="I535" s="9">
        <f>SUM(I536)</f>
        <v>36013.300000000003</v>
      </c>
    </row>
    <row r="536" spans="1:9" ht="30.75" customHeight="1">
      <c r="A536" s="2" t="s">
        <v>257</v>
      </c>
      <c r="B536" s="22"/>
      <c r="C536" s="106" t="s">
        <v>25</v>
      </c>
      <c r="D536" s="106" t="s">
        <v>11</v>
      </c>
      <c r="E536" s="106" t="s">
        <v>481</v>
      </c>
      <c r="F536" s="106" t="s">
        <v>236</v>
      </c>
      <c r="G536" s="9">
        <v>4526</v>
      </c>
      <c r="H536" s="9">
        <v>36013.300000000003</v>
      </c>
      <c r="I536" s="9">
        <v>36013.300000000003</v>
      </c>
    </row>
    <row r="537" spans="1:9" ht="17.25" customHeight="1">
      <c r="A537" s="80" t="s">
        <v>71</v>
      </c>
      <c r="B537" s="22"/>
      <c r="C537" s="106" t="s">
        <v>25</v>
      </c>
      <c r="D537" s="106" t="s">
        <v>72</v>
      </c>
      <c r="E537" s="31"/>
      <c r="F537" s="31"/>
      <c r="G537" s="9">
        <f>G538</f>
        <v>4382</v>
      </c>
      <c r="H537" s="9">
        <f t="shared" ref="H537:I537" si="136">H538</f>
        <v>0</v>
      </c>
      <c r="I537" s="9">
        <f t="shared" si="136"/>
        <v>0</v>
      </c>
    </row>
    <row r="538" spans="1:9" ht="31.5">
      <c r="A538" s="80" t="s">
        <v>842</v>
      </c>
      <c r="B538" s="22"/>
      <c r="C538" s="106" t="s">
        <v>25</v>
      </c>
      <c r="D538" s="106" t="s">
        <v>72</v>
      </c>
      <c r="E538" s="31" t="s">
        <v>226</v>
      </c>
      <c r="F538" s="31"/>
      <c r="G538" s="9">
        <f t="shared" ref="G538:I538" si="137">SUM(G539)</f>
        <v>4382</v>
      </c>
      <c r="H538" s="9">
        <f t="shared" si="137"/>
        <v>0</v>
      </c>
      <c r="I538" s="9">
        <f t="shared" si="137"/>
        <v>0</v>
      </c>
    </row>
    <row r="539" spans="1:9" ht="126">
      <c r="A539" s="80" t="s">
        <v>948</v>
      </c>
      <c r="B539" s="37"/>
      <c r="C539" s="106" t="s">
        <v>25</v>
      </c>
      <c r="D539" s="106" t="s">
        <v>72</v>
      </c>
      <c r="E539" s="31" t="s">
        <v>235</v>
      </c>
      <c r="F539" s="37"/>
      <c r="G539" s="9">
        <f>SUM(G541)</f>
        <v>4382</v>
      </c>
      <c r="H539" s="9">
        <f>SUM(H541)</f>
        <v>0</v>
      </c>
      <c r="I539" s="9">
        <f>SUM(I541)</f>
        <v>0</v>
      </c>
    </row>
    <row r="540" spans="1:9">
      <c r="A540" s="80" t="s">
        <v>29</v>
      </c>
      <c r="B540" s="37"/>
      <c r="C540" s="106" t="s">
        <v>25</v>
      </c>
      <c r="D540" s="106" t="s">
        <v>72</v>
      </c>
      <c r="E540" s="31" t="s">
        <v>825</v>
      </c>
      <c r="F540" s="37"/>
      <c r="G540" s="9">
        <f>SUM(G541)</f>
        <v>4382</v>
      </c>
      <c r="H540" s="9"/>
      <c r="I540" s="9"/>
    </row>
    <row r="541" spans="1:9" ht="31.5">
      <c r="A541" s="2" t="s">
        <v>257</v>
      </c>
      <c r="B541" s="37"/>
      <c r="C541" s="106" t="s">
        <v>25</v>
      </c>
      <c r="D541" s="106" t="s">
        <v>72</v>
      </c>
      <c r="E541" s="31" t="s">
        <v>825</v>
      </c>
      <c r="F541" s="31">
        <v>400</v>
      </c>
      <c r="G541" s="9">
        <v>4382</v>
      </c>
      <c r="H541" s="9">
        <v>0</v>
      </c>
      <c r="I541" s="9">
        <v>0</v>
      </c>
    </row>
    <row r="542" spans="1:9" ht="19.5" customHeight="1">
      <c r="A542" s="2" t="s">
        <v>242</v>
      </c>
      <c r="B542" s="4"/>
      <c r="C542" s="106" t="s">
        <v>162</v>
      </c>
      <c r="D542" s="106" t="s">
        <v>26</v>
      </c>
      <c r="E542" s="106"/>
      <c r="F542" s="106"/>
      <c r="G542" s="9">
        <f>SUM(G543)</f>
        <v>97319.4</v>
      </c>
      <c r="H542" s="9">
        <f t="shared" ref="H542:I542" si="138">SUM(H543)</f>
        <v>39042.699999999997</v>
      </c>
      <c r="I542" s="9">
        <f t="shared" si="138"/>
        <v>196949.6</v>
      </c>
    </row>
    <row r="543" spans="1:9">
      <c r="A543" s="2" t="s">
        <v>178</v>
      </c>
      <c r="B543" s="4"/>
      <c r="C543" s="106" t="s">
        <v>162</v>
      </c>
      <c r="D543" s="106" t="s">
        <v>28</v>
      </c>
      <c r="E543" s="106"/>
      <c r="F543" s="106"/>
      <c r="G543" s="9">
        <f>SUM(G544,G551)+G547</f>
        <v>97319.4</v>
      </c>
      <c r="H543" s="9">
        <f>SUM(H544,H551)</f>
        <v>39042.699999999997</v>
      </c>
      <c r="I543" s="9">
        <f>SUM(I544,I551)</f>
        <v>196949.6</v>
      </c>
    </row>
    <row r="544" spans="1:9" ht="31.5" hidden="1">
      <c r="A544" s="2" t="s">
        <v>554</v>
      </c>
      <c r="B544" s="4"/>
      <c r="C544" s="106" t="s">
        <v>162</v>
      </c>
      <c r="D544" s="106" t="s">
        <v>28</v>
      </c>
      <c r="E544" s="106" t="s">
        <v>279</v>
      </c>
      <c r="F544" s="106"/>
      <c r="G544" s="9">
        <f t="shared" ref="G544:I545" si="139">SUM(G545)</f>
        <v>0</v>
      </c>
      <c r="H544" s="9">
        <f t="shared" si="139"/>
        <v>0</v>
      </c>
      <c r="I544" s="9">
        <f t="shared" si="139"/>
        <v>0</v>
      </c>
    </row>
    <row r="545" spans="1:9" ht="31.5" hidden="1">
      <c r="A545" s="2" t="s">
        <v>256</v>
      </c>
      <c r="B545" s="4"/>
      <c r="C545" s="106" t="s">
        <v>162</v>
      </c>
      <c r="D545" s="106" t="s">
        <v>28</v>
      </c>
      <c r="E545" s="106" t="s">
        <v>292</v>
      </c>
      <c r="F545" s="106"/>
      <c r="G545" s="9">
        <f t="shared" si="139"/>
        <v>0</v>
      </c>
      <c r="H545" s="9">
        <f t="shared" si="139"/>
        <v>0</v>
      </c>
      <c r="I545" s="9">
        <f t="shared" si="139"/>
        <v>0</v>
      </c>
    </row>
    <row r="546" spans="1:9" ht="31.5" hidden="1">
      <c r="A546" s="2" t="s">
        <v>257</v>
      </c>
      <c r="B546" s="4"/>
      <c r="C546" s="106" t="s">
        <v>162</v>
      </c>
      <c r="D546" s="106" t="s">
        <v>28</v>
      </c>
      <c r="E546" s="106" t="s">
        <v>292</v>
      </c>
      <c r="F546" s="106" t="s">
        <v>236</v>
      </c>
      <c r="G546" s="9"/>
      <c r="H546" s="9"/>
      <c r="I546" s="9"/>
    </row>
    <row r="547" spans="1:9" ht="31.5" hidden="1">
      <c r="A547" s="80" t="s">
        <v>537</v>
      </c>
      <c r="B547" s="4"/>
      <c r="C547" s="106" t="s">
        <v>162</v>
      </c>
      <c r="D547" s="106" t="s">
        <v>28</v>
      </c>
      <c r="E547" s="4" t="s">
        <v>210</v>
      </c>
      <c r="F547" s="4"/>
      <c r="G547" s="7">
        <f t="shared" ref="G547:G548" si="140">SUM(G548)</f>
        <v>0</v>
      </c>
      <c r="H547" s="9"/>
      <c r="I547" s="9"/>
    </row>
    <row r="548" spans="1:9" ht="47.25" hidden="1">
      <c r="A548" s="80" t="s">
        <v>538</v>
      </c>
      <c r="B548" s="4"/>
      <c r="C548" s="106" t="s">
        <v>162</v>
      </c>
      <c r="D548" s="106" t="s">
        <v>28</v>
      </c>
      <c r="E548" s="4" t="s">
        <v>211</v>
      </c>
      <c r="F548" s="4"/>
      <c r="G548" s="7">
        <f t="shared" si="140"/>
        <v>0</v>
      </c>
      <c r="H548" s="9"/>
      <c r="I548" s="9"/>
    </row>
    <row r="549" spans="1:9" ht="31.5" hidden="1">
      <c r="A549" s="80" t="s">
        <v>430</v>
      </c>
      <c r="B549" s="4"/>
      <c r="C549" s="106" t="s">
        <v>162</v>
      </c>
      <c r="D549" s="106" t="s">
        <v>28</v>
      </c>
      <c r="E549" s="4" t="s">
        <v>212</v>
      </c>
      <c r="F549" s="4"/>
      <c r="G549" s="7">
        <f>SUM(G550:G550)</f>
        <v>0</v>
      </c>
      <c r="H549" s="9"/>
      <c r="I549" s="9"/>
    </row>
    <row r="550" spans="1:9" ht="31.5" hidden="1">
      <c r="A550" s="2" t="s">
        <v>46</v>
      </c>
      <c r="B550" s="4"/>
      <c r="C550" s="106" t="s">
        <v>162</v>
      </c>
      <c r="D550" s="106" t="s">
        <v>28</v>
      </c>
      <c r="E550" s="4" t="s">
        <v>212</v>
      </c>
      <c r="F550" s="4" t="s">
        <v>236</v>
      </c>
      <c r="G550" s="7"/>
      <c r="H550" s="9"/>
      <c r="I550" s="9"/>
    </row>
    <row r="551" spans="1:9" ht="31.5">
      <c r="A551" s="80" t="s">
        <v>566</v>
      </c>
      <c r="B551" s="22"/>
      <c r="C551" s="106" t="s">
        <v>162</v>
      </c>
      <c r="D551" s="106" t="s">
        <v>28</v>
      </c>
      <c r="E551" s="31" t="s">
        <v>244</v>
      </c>
      <c r="F551" s="31"/>
      <c r="G551" s="9">
        <f>SUM(G552)</f>
        <v>97319.4</v>
      </c>
      <c r="H551" s="9">
        <f>SUM(H552)</f>
        <v>39042.699999999997</v>
      </c>
      <c r="I551" s="9">
        <f>SUM(I552)</f>
        <v>196949.6</v>
      </c>
    </row>
    <row r="552" spans="1:9" ht="31.5">
      <c r="A552" s="80" t="s">
        <v>261</v>
      </c>
      <c r="B552" s="22"/>
      <c r="C552" s="106" t="s">
        <v>162</v>
      </c>
      <c r="D552" s="106" t="s">
        <v>28</v>
      </c>
      <c r="E552" s="31" t="s">
        <v>251</v>
      </c>
      <c r="F552" s="31"/>
      <c r="G552" s="9">
        <f>SUM(G553)</f>
        <v>97319.4</v>
      </c>
      <c r="H552" s="9">
        <f t="shared" ref="H552:I552" si="141">SUM(H553)</f>
        <v>39042.699999999997</v>
      </c>
      <c r="I552" s="9">
        <f t="shared" si="141"/>
        <v>196949.6</v>
      </c>
    </row>
    <row r="553" spans="1:9" ht="31.5">
      <c r="A553" s="2" t="s">
        <v>345</v>
      </c>
      <c r="B553" s="4"/>
      <c r="C553" s="106" t="s">
        <v>162</v>
      </c>
      <c r="D553" s="106" t="s">
        <v>28</v>
      </c>
      <c r="E553" s="31" t="s">
        <v>293</v>
      </c>
      <c r="F553" s="31"/>
      <c r="G553" s="9">
        <f>SUM(G555)+G554</f>
        <v>97319.4</v>
      </c>
      <c r="H553" s="9">
        <f t="shared" ref="H553:I553" si="142">SUM(H555)+H554</f>
        <v>39042.699999999997</v>
      </c>
      <c r="I553" s="9">
        <f t="shared" si="142"/>
        <v>196949.6</v>
      </c>
    </row>
    <row r="554" spans="1:9" ht="31.5">
      <c r="A554" s="2" t="s">
        <v>257</v>
      </c>
      <c r="B554" s="4"/>
      <c r="C554" s="106" t="s">
        <v>162</v>
      </c>
      <c r="D554" s="106" t="s">
        <v>28</v>
      </c>
      <c r="E554" s="31" t="s">
        <v>293</v>
      </c>
      <c r="F554" s="31">
        <v>400</v>
      </c>
      <c r="G554" s="9">
        <v>3721.2</v>
      </c>
      <c r="H554" s="9">
        <v>874.7</v>
      </c>
      <c r="I554" s="9">
        <v>264.39999999999998</v>
      </c>
    </row>
    <row r="555" spans="1:9">
      <c r="A555" s="2" t="s">
        <v>879</v>
      </c>
      <c r="B555" s="4"/>
      <c r="C555" s="106" t="s">
        <v>162</v>
      </c>
      <c r="D555" s="106" t="s">
        <v>28</v>
      </c>
      <c r="E555" s="31" t="s">
        <v>878</v>
      </c>
      <c r="F555" s="31"/>
      <c r="G555" s="9">
        <f>SUM(G556)</f>
        <v>93598.2</v>
      </c>
      <c r="H555" s="9">
        <f t="shared" ref="H555:I555" si="143">SUM(H556)</f>
        <v>38168</v>
      </c>
      <c r="I555" s="9">
        <f t="shared" si="143"/>
        <v>196685.2</v>
      </c>
    </row>
    <row r="556" spans="1:9" ht="31.5">
      <c r="A556" s="2" t="s">
        <v>257</v>
      </c>
      <c r="B556" s="4"/>
      <c r="C556" s="106" t="s">
        <v>162</v>
      </c>
      <c r="D556" s="106" t="s">
        <v>28</v>
      </c>
      <c r="E556" s="31" t="s">
        <v>878</v>
      </c>
      <c r="F556" s="31">
        <v>400</v>
      </c>
      <c r="G556" s="9">
        <v>93598.2</v>
      </c>
      <c r="H556" s="9">
        <v>38168</v>
      </c>
      <c r="I556" s="9">
        <v>196685.2</v>
      </c>
    </row>
    <row r="557" spans="1:9">
      <c r="A557" s="23" t="s">
        <v>194</v>
      </c>
      <c r="B557" s="24" t="s">
        <v>195</v>
      </c>
      <c r="C557" s="24"/>
      <c r="D557" s="24"/>
      <c r="E557" s="24"/>
      <c r="F557" s="24"/>
      <c r="G557" s="26">
        <f>SUM(G558+G585)+G581+G590</f>
        <v>41984.6</v>
      </c>
      <c r="H557" s="26">
        <f>SUM(H558+H585)+H581+H590</f>
        <v>36759.199999999997</v>
      </c>
      <c r="I557" s="26">
        <f>SUM(I558+I585)+I581+I590</f>
        <v>40295.1</v>
      </c>
    </row>
    <row r="558" spans="1:9">
      <c r="A558" s="80" t="s">
        <v>81</v>
      </c>
      <c r="B558" s="4"/>
      <c r="C558" s="106" t="s">
        <v>28</v>
      </c>
      <c r="D558" s="106"/>
      <c r="E558" s="106"/>
      <c r="F558" s="31"/>
      <c r="G558" s="9">
        <f>SUM(G559+G564+G568)</f>
        <v>41916.6</v>
      </c>
      <c r="H558" s="9">
        <f>SUM(H559+H564+H568)</f>
        <v>36759.199999999997</v>
      </c>
      <c r="I558" s="9">
        <f>SUM(I559+I564+I568)</f>
        <v>40295.1</v>
      </c>
    </row>
    <row r="559" spans="1:9" ht="31.5">
      <c r="A559" s="80" t="s">
        <v>96</v>
      </c>
      <c r="B559" s="4"/>
      <c r="C559" s="106" t="s">
        <v>28</v>
      </c>
      <c r="D559" s="106" t="s">
        <v>72</v>
      </c>
      <c r="E559" s="31"/>
      <c r="F559" s="31"/>
      <c r="G559" s="9">
        <f t="shared" ref="G559:I559" si="144">SUM(G560)</f>
        <v>33855.5</v>
      </c>
      <c r="H559" s="9">
        <f t="shared" si="144"/>
        <v>30288.799999999999</v>
      </c>
      <c r="I559" s="9">
        <f t="shared" si="144"/>
        <v>30288.799999999999</v>
      </c>
    </row>
    <row r="560" spans="1:9" ht="31.5">
      <c r="A560" s="80" t="s">
        <v>536</v>
      </c>
      <c r="B560" s="4"/>
      <c r="C560" s="106" t="s">
        <v>28</v>
      </c>
      <c r="D560" s="106" t="s">
        <v>72</v>
      </c>
      <c r="E560" s="31" t="s">
        <v>186</v>
      </c>
      <c r="F560" s="31"/>
      <c r="G560" s="9">
        <f>SUM(G561)</f>
        <v>33855.5</v>
      </c>
      <c r="H560" s="9">
        <f>SUM(H561)</f>
        <v>30288.799999999999</v>
      </c>
      <c r="I560" s="9">
        <f>SUM(I561)</f>
        <v>30288.799999999999</v>
      </c>
    </row>
    <row r="561" spans="1:9">
      <c r="A561" s="80" t="s">
        <v>74</v>
      </c>
      <c r="B561" s="4"/>
      <c r="C561" s="106" t="s">
        <v>28</v>
      </c>
      <c r="D561" s="106" t="s">
        <v>72</v>
      </c>
      <c r="E561" s="106" t="s">
        <v>187</v>
      </c>
      <c r="F561" s="106"/>
      <c r="G561" s="9">
        <f>SUM(G562:G563)</f>
        <v>33855.5</v>
      </c>
      <c r="H561" s="9">
        <f>SUM(H562:H563)</f>
        <v>30288.799999999999</v>
      </c>
      <c r="I561" s="9">
        <f>SUM(I562:I563)</f>
        <v>30288.799999999999</v>
      </c>
    </row>
    <row r="562" spans="1:9" ht="47.25">
      <c r="A562" s="2" t="s">
        <v>45</v>
      </c>
      <c r="B562" s="4"/>
      <c r="C562" s="106" t="s">
        <v>28</v>
      </c>
      <c r="D562" s="106" t="s">
        <v>72</v>
      </c>
      <c r="E562" s="106" t="s">
        <v>187</v>
      </c>
      <c r="F562" s="106" t="s">
        <v>83</v>
      </c>
      <c r="G562" s="9">
        <v>33839.9</v>
      </c>
      <c r="H562" s="9">
        <v>30282.1</v>
      </c>
      <c r="I562" s="9">
        <v>30282.1</v>
      </c>
    </row>
    <row r="563" spans="1:9" ht="31.5">
      <c r="A563" s="80" t="s">
        <v>46</v>
      </c>
      <c r="B563" s="4"/>
      <c r="C563" s="106" t="s">
        <v>28</v>
      </c>
      <c r="D563" s="106" t="s">
        <v>72</v>
      </c>
      <c r="E563" s="106" t="s">
        <v>187</v>
      </c>
      <c r="F563" s="106" t="s">
        <v>85</v>
      </c>
      <c r="G563" s="9">
        <v>15.6</v>
      </c>
      <c r="H563" s="9">
        <v>6.7</v>
      </c>
      <c r="I563" s="9">
        <v>6.7</v>
      </c>
    </row>
    <row r="564" spans="1:9">
      <c r="A564" s="80" t="s">
        <v>138</v>
      </c>
      <c r="B564" s="4"/>
      <c r="C564" s="106" t="s">
        <v>28</v>
      </c>
      <c r="D564" s="106" t="s">
        <v>162</v>
      </c>
      <c r="E564" s="106"/>
      <c r="F564" s="31"/>
      <c r="G564" s="9">
        <f t="shared" ref="G564:I566" si="145">SUM(G565)</f>
        <v>1820.1</v>
      </c>
      <c r="H564" s="9">
        <f t="shared" si="145"/>
        <v>0</v>
      </c>
      <c r="I564" s="9">
        <f t="shared" si="145"/>
        <v>0</v>
      </c>
    </row>
    <row r="565" spans="1:9">
      <c r="A565" s="80" t="s">
        <v>472</v>
      </c>
      <c r="B565" s="4"/>
      <c r="C565" s="106" t="s">
        <v>28</v>
      </c>
      <c r="D565" s="106" t="s">
        <v>162</v>
      </c>
      <c r="E565" s="106" t="s">
        <v>184</v>
      </c>
      <c r="F565" s="31"/>
      <c r="G565" s="9">
        <f t="shared" si="145"/>
        <v>1820.1</v>
      </c>
      <c r="H565" s="9">
        <f t="shared" si="145"/>
        <v>0</v>
      </c>
      <c r="I565" s="9">
        <f t="shared" si="145"/>
        <v>0</v>
      </c>
    </row>
    <row r="566" spans="1:9">
      <c r="A566" s="80" t="s">
        <v>901</v>
      </c>
      <c r="B566" s="4"/>
      <c r="C566" s="106" t="s">
        <v>28</v>
      </c>
      <c r="D566" s="106" t="s">
        <v>162</v>
      </c>
      <c r="E566" s="106" t="s">
        <v>188</v>
      </c>
      <c r="F566" s="31"/>
      <c r="G566" s="9">
        <f t="shared" si="145"/>
        <v>1820.1</v>
      </c>
      <c r="H566" s="9">
        <f t="shared" si="145"/>
        <v>0</v>
      </c>
      <c r="I566" s="9">
        <f t="shared" si="145"/>
        <v>0</v>
      </c>
    </row>
    <row r="567" spans="1:9">
      <c r="A567" s="80" t="s">
        <v>20</v>
      </c>
      <c r="B567" s="4"/>
      <c r="C567" s="106" t="s">
        <v>28</v>
      </c>
      <c r="D567" s="106" t="s">
        <v>162</v>
      </c>
      <c r="E567" s="106" t="s">
        <v>188</v>
      </c>
      <c r="F567" s="31">
        <v>800</v>
      </c>
      <c r="G567" s="9">
        <f>1269.8-491.6-4.3+1046.2</f>
        <v>1820.1</v>
      </c>
      <c r="H567" s="9"/>
      <c r="I567" s="9"/>
    </row>
    <row r="568" spans="1:9">
      <c r="A568" s="80" t="s">
        <v>87</v>
      </c>
      <c r="B568" s="4"/>
      <c r="C568" s="106" t="s">
        <v>28</v>
      </c>
      <c r="D568" s="106" t="s">
        <v>88</v>
      </c>
      <c r="E568" s="106"/>
      <c r="F568" s="31"/>
      <c r="G568" s="9">
        <f>SUM(G569)+G578</f>
        <v>6241</v>
      </c>
      <c r="H568" s="9">
        <f t="shared" ref="H568:I568" si="146">SUM(H569)+H578</f>
        <v>6470.4</v>
      </c>
      <c r="I568" s="9">
        <f t="shared" si="146"/>
        <v>10006.299999999999</v>
      </c>
    </row>
    <row r="569" spans="1:9" ht="31.5">
      <c r="A569" s="80" t="s">
        <v>536</v>
      </c>
      <c r="B569" s="4"/>
      <c r="C569" s="106" t="s">
        <v>28</v>
      </c>
      <c r="D569" s="106" t="s">
        <v>88</v>
      </c>
      <c r="E569" s="31" t="s">
        <v>186</v>
      </c>
      <c r="F569" s="31"/>
      <c r="G569" s="9">
        <f>SUM(G570+G573+G575)</f>
        <v>6241</v>
      </c>
      <c r="H569" s="9">
        <f>SUM(H570+H573+H575)</f>
        <v>6470.4</v>
      </c>
      <c r="I569" s="9">
        <f>SUM(I570+I573+I575)</f>
        <v>10006.299999999999</v>
      </c>
    </row>
    <row r="570" spans="1:9">
      <c r="A570" s="80" t="s">
        <v>89</v>
      </c>
      <c r="B570" s="4"/>
      <c r="C570" s="106" t="s">
        <v>28</v>
      </c>
      <c r="D570" s="106" t="s">
        <v>88</v>
      </c>
      <c r="E570" s="31" t="s">
        <v>189</v>
      </c>
      <c r="F570" s="31"/>
      <c r="G570" s="9">
        <f>SUM(G571:G572)</f>
        <v>142.5</v>
      </c>
      <c r="H570" s="9">
        <f>SUM(H571:H572)</f>
        <v>211.3</v>
      </c>
      <c r="I570" s="9">
        <f>SUM(I571:I572)</f>
        <v>211.3</v>
      </c>
    </row>
    <row r="571" spans="1:9" ht="31.5">
      <c r="A571" s="80" t="s">
        <v>46</v>
      </c>
      <c r="B571" s="4"/>
      <c r="C571" s="106" t="s">
        <v>28</v>
      </c>
      <c r="D571" s="106" t="s">
        <v>88</v>
      </c>
      <c r="E571" s="31" t="s">
        <v>189</v>
      </c>
      <c r="F571" s="31">
        <v>200</v>
      </c>
      <c r="G571" s="9">
        <v>141.1</v>
      </c>
      <c r="H571" s="9">
        <v>209.9</v>
      </c>
      <c r="I571" s="9">
        <v>209.9</v>
      </c>
    </row>
    <row r="572" spans="1:9" ht="13.5" customHeight="1">
      <c r="A572" s="80" t="s">
        <v>20</v>
      </c>
      <c r="B572" s="4"/>
      <c r="C572" s="106" t="s">
        <v>28</v>
      </c>
      <c r="D572" s="106" t="s">
        <v>88</v>
      </c>
      <c r="E572" s="31" t="s">
        <v>189</v>
      </c>
      <c r="F572" s="31">
        <v>800</v>
      </c>
      <c r="G572" s="9">
        <v>1.4</v>
      </c>
      <c r="H572" s="9">
        <v>1.4</v>
      </c>
      <c r="I572" s="9">
        <v>1.4</v>
      </c>
    </row>
    <row r="573" spans="1:9" ht="31.5">
      <c r="A573" s="80" t="s">
        <v>91</v>
      </c>
      <c r="B573" s="4"/>
      <c r="C573" s="106" t="s">
        <v>28</v>
      </c>
      <c r="D573" s="106" t="s">
        <v>88</v>
      </c>
      <c r="E573" s="31" t="s">
        <v>190</v>
      </c>
      <c r="F573" s="31"/>
      <c r="G573" s="9">
        <f>SUM(G574)</f>
        <v>214.8</v>
      </c>
      <c r="H573" s="9">
        <f>SUM(H574)</f>
        <v>258.2</v>
      </c>
      <c r="I573" s="9">
        <f>SUM(I574)</f>
        <v>258.2</v>
      </c>
    </row>
    <row r="574" spans="1:9" ht="31.5">
      <c r="A574" s="80" t="s">
        <v>46</v>
      </c>
      <c r="B574" s="4"/>
      <c r="C574" s="106" t="s">
        <v>28</v>
      </c>
      <c r="D574" s="106" t="s">
        <v>88</v>
      </c>
      <c r="E574" s="31" t="s">
        <v>190</v>
      </c>
      <c r="F574" s="31">
        <v>200</v>
      </c>
      <c r="G574" s="9">
        <v>214.8</v>
      </c>
      <c r="H574" s="9">
        <v>258.2</v>
      </c>
      <c r="I574" s="9">
        <v>258.2</v>
      </c>
    </row>
    <row r="575" spans="1:9" ht="31.5">
      <c r="A575" s="80" t="s">
        <v>92</v>
      </c>
      <c r="B575" s="4"/>
      <c r="C575" s="106" t="s">
        <v>28</v>
      </c>
      <c r="D575" s="106" t="s">
        <v>88</v>
      </c>
      <c r="E575" s="31" t="s">
        <v>191</v>
      </c>
      <c r="F575" s="31"/>
      <c r="G575" s="9">
        <f>SUM(G576:G577)</f>
        <v>5883.7</v>
      </c>
      <c r="H575" s="9">
        <f>SUM(H576:H577)</f>
        <v>6000.9</v>
      </c>
      <c r="I575" s="9">
        <f>SUM(I576:I577)</f>
        <v>9536.7999999999993</v>
      </c>
    </row>
    <row r="576" spans="1:9" ht="31.5">
      <c r="A576" s="80" t="s">
        <v>46</v>
      </c>
      <c r="B576" s="4"/>
      <c r="C576" s="106" t="s">
        <v>28</v>
      </c>
      <c r="D576" s="106" t="s">
        <v>88</v>
      </c>
      <c r="E576" s="31" t="s">
        <v>191</v>
      </c>
      <c r="F576" s="31">
        <v>200</v>
      </c>
      <c r="G576" s="9">
        <v>5883.7</v>
      </c>
      <c r="H576" s="9">
        <v>6000.9</v>
      </c>
      <c r="I576" s="9">
        <f>9036.8+500</f>
        <v>9536.7999999999993</v>
      </c>
    </row>
    <row r="577" spans="1:9" ht="21.75" hidden="1" customHeight="1">
      <c r="A577" s="80" t="s">
        <v>20</v>
      </c>
      <c r="B577" s="4"/>
      <c r="C577" s="106" t="s">
        <v>28</v>
      </c>
      <c r="D577" s="106" t="s">
        <v>88</v>
      </c>
      <c r="E577" s="31" t="s">
        <v>191</v>
      </c>
      <c r="F577" s="31">
        <v>800</v>
      </c>
      <c r="G577" s="9"/>
      <c r="H577" s="9"/>
      <c r="I577" s="9"/>
    </row>
    <row r="578" spans="1:9" hidden="1">
      <c r="A578" s="80" t="s">
        <v>472</v>
      </c>
      <c r="B578" s="4"/>
      <c r="C578" s="106" t="s">
        <v>28</v>
      </c>
      <c r="D578" s="106" t="s">
        <v>88</v>
      </c>
      <c r="E578" s="106" t="s">
        <v>184</v>
      </c>
      <c r="F578" s="31"/>
      <c r="G578" s="9">
        <f t="shared" ref="G578:I579" si="147">SUM(G579)</f>
        <v>0</v>
      </c>
      <c r="H578" s="9">
        <f t="shared" si="147"/>
        <v>0</v>
      </c>
      <c r="I578" s="9">
        <f t="shared" si="147"/>
        <v>0</v>
      </c>
    </row>
    <row r="579" spans="1:9" ht="47.25" hidden="1">
      <c r="A579" s="80" t="s">
        <v>859</v>
      </c>
      <c r="B579" s="4"/>
      <c r="C579" s="106" t="s">
        <v>28</v>
      </c>
      <c r="D579" s="106" t="s">
        <v>88</v>
      </c>
      <c r="E579" s="106" t="s">
        <v>192</v>
      </c>
      <c r="F579" s="31"/>
      <c r="G579" s="9">
        <f t="shared" si="147"/>
        <v>0</v>
      </c>
      <c r="H579" s="9">
        <f t="shared" si="147"/>
        <v>0</v>
      </c>
      <c r="I579" s="9">
        <f t="shared" si="147"/>
        <v>0</v>
      </c>
    </row>
    <row r="580" spans="1:9" hidden="1">
      <c r="A580" s="80" t="s">
        <v>20</v>
      </c>
      <c r="B580" s="4"/>
      <c r="C580" s="106" t="s">
        <v>28</v>
      </c>
      <c r="D580" s="106" t="s">
        <v>88</v>
      </c>
      <c r="E580" s="106" t="s">
        <v>192</v>
      </c>
      <c r="F580" s="31">
        <v>800</v>
      </c>
      <c r="G580" s="9"/>
      <c r="H580" s="9"/>
      <c r="I580" s="9"/>
    </row>
    <row r="581" spans="1:9">
      <c r="A581" s="2" t="s">
        <v>815</v>
      </c>
      <c r="B581" s="22"/>
      <c r="C581" s="106" t="s">
        <v>107</v>
      </c>
      <c r="D581" s="106" t="s">
        <v>161</v>
      </c>
      <c r="E581" s="106"/>
      <c r="F581" s="31"/>
      <c r="G581" s="9">
        <f>SUM(G582)</f>
        <v>68</v>
      </c>
      <c r="H581" s="9">
        <f t="shared" ref="H581:I581" si="148">SUM(H582)</f>
        <v>0</v>
      </c>
      <c r="I581" s="9">
        <f t="shared" si="148"/>
        <v>0</v>
      </c>
    </row>
    <row r="582" spans="1:9" ht="31.5">
      <c r="A582" s="80" t="s">
        <v>536</v>
      </c>
      <c r="B582" s="22"/>
      <c r="C582" s="106" t="s">
        <v>107</v>
      </c>
      <c r="D582" s="106" t="s">
        <v>161</v>
      </c>
      <c r="E582" s="31" t="s">
        <v>186</v>
      </c>
      <c r="F582" s="31"/>
      <c r="G582" s="9">
        <f>SUM(G583)</f>
        <v>68</v>
      </c>
      <c r="H582" s="9">
        <f t="shared" ref="H582:I582" si="149">SUM(H583)</f>
        <v>0</v>
      </c>
      <c r="I582" s="9">
        <f t="shared" si="149"/>
        <v>0</v>
      </c>
    </row>
    <row r="583" spans="1:9" ht="31.5">
      <c r="A583" s="80" t="s">
        <v>92</v>
      </c>
      <c r="B583" s="22"/>
      <c r="C583" s="106" t="s">
        <v>107</v>
      </c>
      <c r="D583" s="106" t="s">
        <v>161</v>
      </c>
      <c r="E583" s="31" t="s">
        <v>191</v>
      </c>
      <c r="F583" s="31"/>
      <c r="G583" s="9">
        <f>SUM(G584)</f>
        <v>68</v>
      </c>
      <c r="H583" s="9">
        <f t="shared" ref="H583:I583" si="150">SUM(H584)</f>
        <v>0</v>
      </c>
      <c r="I583" s="9">
        <f t="shared" si="150"/>
        <v>0</v>
      </c>
    </row>
    <row r="584" spans="1:9" ht="31.5">
      <c r="A584" s="80" t="s">
        <v>46</v>
      </c>
      <c r="B584" s="22"/>
      <c r="C584" s="106" t="s">
        <v>107</v>
      </c>
      <c r="D584" s="106" t="s">
        <v>161</v>
      </c>
      <c r="E584" s="31" t="s">
        <v>191</v>
      </c>
      <c r="F584" s="31">
        <v>200</v>
      </c>
      <c r="G584" s="9">
        <v>68</v>
      </c>
      <c r="H584" s="9"/>
      <c r="I584" s="9"/>
    </row>
    <row r="585" spans="1:9" hidden="1">
      <c r="A585" s="80" t="s">
        <v>24</v>
      </c>
      <c r="B585" s="4"/>
      <c r="C585" s="106" t="s">
        <v>25</v>
      </c>
      <c r="D585" s="106"/>
      <c r="E585" s="31"/>
      <c r="F585" s="31"/>
      <c r="G585" s="9">
        <f t="shared" ref="G585:I588" si="151">SUM(G586)</f>
        <v>0</v>
      </c>
      <c r="H585" s="9">
        <f t="shared" si="151"/>
        <v>0</v>
      </c>
      <c r="I585" s="9">
        <f t="shared" si="151"/>
        <v>0</v>
      </c>
    </row>
    <row r="586" spans="1:9" hidden="1">
      <c r="A586" s="80" t="s">
        <v>71</v>
      </c>
      <c r="B586" s="4"/>
      <c r="C586" s="106" t="s">
        <v>25</v>
      </c>
      <c r="D586" s="106" t="s">
        <v>72</v>
      </c>
      <c r="E586" s="31"/>
      <c r="F586" s="31"/>
      <c r="G586" s="9">
        <f t="shared" si="151"/>
        <v>0</v>
      </c>
      <c r="H586" s="9">
        <f t="shared" si="151"/>
        <v>0</v>
      </c>
      <c r="I586" s="9">
        <f t="shared" si="151"/>
        <v>0</v>
      </c>
    </row>
    <row r="587" spans="1:9" hidden="1">
      <c r="A587" s="80" t="s">
        <v>472</v>
      </c>
      <c r="B587" s="4"/>
      <c r="C587" s="106" t="s">
        <v>25</v>
      </c>
      <c r="D587" s="106" t="s">
        <v>72</v>
      </c>
      <c r="E587" s="106" t="s">
        <v>184</v>
      </c>
      <c r="F587" s="31"/>
      <c r="G587" s="9">
        <f t="shared" si="151"/>
        <v>0</v>
      </c>
      <c r="H587" s="9">
        <f t="shared" si="151"/>
        <v>0</v>
      </c>
      <c r="I587" s="9">
        <f t="shared" si="151"/>
        <v>0</v>
      </c>
    </row>
    <row r="588" spans="1:9" ht="31.5" hidden="1">
      <c r="A588" s="80" t="s">
        <v>858</v>
      </c>
      <c r="B588" s="4"/>
      <c r="C588" s="106" t="s">
        <v>25</v>
      </c>
      <c r="D588" s="106" t="s">
        <v>72</v>
      </c>
      <c r="E588" s="31" t="s">
        <v>193</v>
      </c>
      <c r="F588" s="31"/>
      <c r="G588" s="9">
        <f t="shared" si="151"/>
        <v>0</v>
      </c>
      <c r="H588" s="9">
        <f t="shared" si="151"/>
        <v>0</v>
      </c>
      <c r="I588" s="9">
        <f t="shared" si="151"/>
        <v>0</v>
      </c>
    </row>
    <row r="589" spans="1:9" hidden="1">
      <c r="A589" s="80" t="s">
        <v>20</v>
      </c>
      <c r="B589" s="4"/>
      <c r="C589" s="106" t="s">
        <v>25</v>
      </c>
      <c r="D589" s="106" t="s">
        <v>72</v>
      </c>
      <c r="E589" s="31" t="s">
        <v>193</v>
      </c>
      <c r="F589" s="31">
        <v>800</v>
      </c>
      <c r="G589" s="9">
        <v>0</v>
      </c>
      <c r="H589" s="9"/>
      <c r="I589" s="9"/>
    </row>
    <row r="590" spans="1:9" hidden="1">
      <c r="A590" s="80" t="s">
        <v>764</v>
      </c>
      <c r="B590" s="4"/>
      <c r="C590" s="106" t="s">
        <v>88</v>
      </c>
      <c r="D590" s="106"/>
      <c r="E590" s="31"/>
      <c r="F590" s="31"/>
      <c r="G590" s="9">
        <f>SUM(G591)</f>
        <v>0</v>
      </c>
      <c r="H590" s="9">
        <f t="shared" ref="H590:I593" si="152">SUM(H591)</f>
        <v>0</v>
      </c>
      <c r="I590" s="9">
        <f t="shared" si="152"/>
        <v>0</v>
      </c>
    </row>
    <row r="591" spans="1:9" hidden="1">
      <c r="A591" s="80" t="s">
        <v>765</v>
      </c>
      <c r="B591" s="4"/>
      <c r="C591" s="106" t="s">
        <v>88</v>
      </c>
      <c r="D591" s="106" t="s">
        <v>28</v>
      </c>
      <c r="E591" s="31"/>
      <c r="F591" s="31"/>
      <c r="G591" s="9">
        <f>SUM(G592)</f>
        <v>0</v>
      </c>
      <c r="H591" s="9">
        <f t="shared" si="152"/>
        <v>0</v>
      </c>
      <c r="I591" s="9">
        <f t="shared" si="152"/>
        <v>0</v>
      </c>
    </row>
    <row r="592" spans="1:9" ht="31.5" hidden="1">
      <c r="A592" s="80" t="s">
        <v>797</v>
      </c>
      <c r="B592" s="4"/>
      <c r="C592" s="106" t="s">
        <v>88</v>
      </c>
      <c r="D592" s="106" t="s">
        <v>28</v>
      </c>
      <c r="E592" s="31" t="s">
        <v>186</v>
      </c>
      <c r="F592" s="31"/>
      <c r="G592" s="9">
        <f>SUM(G593)</f>
        <v>0</v>
      </c>
      <c r="H592" s="9">
        <f t="shared" si="152"/>
        <v>0</v>
      </c>
      <c r="I592" s="9">
        <f t="shared" si="152"/>
        <v>0</v>
      </c>
    </row>
    <row r="593" spans="1:9" hidden="1">
      <c r="A593" s="80" t="s">
        <v>766</v>
      </c>
      <c r="B593" s="4"/>
      <c r="C593" s="106" t="s">
        <v>88</v>
      </c>
      <c r="D593" s="106" t="s">
        <v>28</v>
      </c>
      <c r="E593" s="31" t="s">
        <v>767</v>
      </c>
      <c r="F593" s="31"/>
      <c r="G593" s="9">
        <f>SUM(G594)</f>
        <v>0</v>
      </c>
      <c r="H593" s="9">
        <f t="shared" si="152"/>
        <v>0</v>
      </c>
      <c r="I593" s="9">
        <f t="shared" si="152"/>
        <v>0</v>
      </c>
    </row>
    <row r="594" spans="1:9" hidden="1">
      <c r="A594" s="80" t="s">
        <v>768</v>
      </c>
      <c r="B594" s="4"/>
      <c r="C594" s="106" t="s">
        <v>88</v>
      </c>
      <c r="D594" s="106" t="s">
        <v>28</v>
      </c>
      <c r="E594" s="31" t="s">
        <v>767</v>
      </c>
      <c r="F594" s="31">
        <v>700</v>
      </c>
      <c r="G594" s="9"/>
      <c r="H594" s="9"/>
      <c r="I594" s="9"/>
    </row>
    <row r="595" spans="1:9" ht="31.5">
      <c r="A595" s="23" t="s">
        <v>8</v>
      </c>
      <c r="B595" s="38" t="s">
        <v>9</v>
      </c>
      <c r="C595" s="29"/>
      <c r="D595" s="29"/>
      <c r="E595" s="29"/>
      <c r="F595" s="29"/>
      <c r="G595" s="10">
        <f>SUM(G596+G618)</f>
        <v>1012123.1</v>
      </c>
      <c r="H595" s="10">
        <f>SUM(H596+H618)</f>
        <v>1182077</v>
      </c>
      <c r="I595" s="10">
        <f>SUM(I596+I618)</f>
        <v>1236754.3</v>
      </c>
    </row>
    <row r="596" spans="1:9">
      <c r="A596" s="80" t="s">
        <v>106</v>
      </c>
      <c r="B596" s="4"/>
      <c r="C596" s="4" t="s">
        <v>107</v>
      </c>
      <c r="D596" s="4"/>
      <c r="E596" s="4"/>
      <c r="F596" s="4"/>
      <c r="G596" s="7">
        <f>SUM(G611)+G597</f>
        <v>179.6</v>
      </c>
      <c r="H596" s="7">
        <f>SUM(H611)+H597</f>
        <v>0</v>
      </c>
      <c r="I596" s="7">
        <f>SUM(I611)+I597</f>
        <v>0</v>
      </c>
    </row>
    <row r="597" spans="1:9">
      <c r="A597" s="2" t="s">
        <v>746</v>
      </c>
      <c r="B597" s="22"/>
      <c r="C597" s="106" t="s">
        <v>107</v>
      </c>
      <c r="D597" s="106" t="s">
        <v>161</v>
      </c>
      <c r="E597" s="4"/>
      <c r="F597" s="4"/>
      <c r="G597" s="7">
        <f>SUM(G600+G602)</f>
        <v>81.5</v>
      </c>
      <c r="H597" s="7">
        <f t="shared" ref="H597:I597" si="153">SUM(H600+H602)</f>
        <v>0</v>
      </c>
      <c r="I597" s="7">
        <f t="shared" si="153"/>
        <v>0</v>
      </c>
    </row>
    <row r="598" spans="1:9" ht="31.5">
      <c r="A598" s="126" t="s">
        <v>444</v>
      </c>
      <c r="B598" s="127"/>
      <c r="C598" s="127" t="s">
        <v>107</v>
      </c>
      <c r="D598" s="127" t="s">
        <v>161</v>
      </c>
      <c r="E598" s="127" t="s">
        <v>341</v>
      </c>
      <c r="F598" s="4"/>
      <c r="G598" s="7">
        <f>SUM(G599)</f>
        <v>48</v>
      </c>
      <c r="H598" s="7"/>
      <c r="I598" s="7"/>
    </row>
    <row r="599" spans="1:9">
      <c r="A599" s="126" t="s">
        <v>350</v>
      </c>
      <c r="B599" s="127"/>
      <c r="C599" s="127" t="s">
        <v>107</v>
      </c>
      <c r="D599" s="127" t="s">
        <v>161</v>
      </c>
      <c r="E599" s="127" t="s">
        <v>342</v>
      </c>
      <c r="F599" s="4"/>
      <c r="G599" s="7">
        <f>SUM(G600)</f>
        <v>48</v>
      </c>
      <c r="H599" s="7"/>
      <c r="I599" s="7"/>
    </row>
    <row r="600" spans="1:9" ht="47.25">
      <c r="A600" s="80" t="s">
        <v>364</v>
      </c>
      <c r="B600" s="81"/>
      <c r="C600" s="106" t="s">
        <v>107</v>
      </c>
      <c r="D600" s="106" t="s">
        <v>161</v>
      </c>
      <c r="E600" s="31" t="s">
        <v>500</v>
      </c>
      <c r="F600" s="4"/>
      <c r="G600" s="7">
        <f>SUM(G601)</f>
        <v>48</v>
      </c>
      <c r="H600" s="7">
        <f t="shared" ref="H600:I600" si="154">SUM(H601)</f>
        <v>0</v>
      </c>
      <c r="I600" s="7">
        <f t="shared" si="154"/>
        <v>0</v>
      </c>
    </row>
    <row r="601" spans="1:9" ht="31.5">
      <c r="A601" s="80" t="s">
        <v>46</v>
      </c>
      <c r="B601" s="4"/>
      <c r="C601" s="106" t="s">
        <v>107</v>
      </c>
      <c r="D601" s="106" t="s">
        <v>161</v>
      </c>
      <c r="E601" s="31" t="s">
        <v>500</v>
      </c>
      <c r="F601" s="4" t="s">
        <v>85</v>
      </c>
      <c r="G601" s="7">
        <v>48</v>
      </c>
      <c r="H601" s="7"/>
      <c r="I601" s="7"/>
    </row>
    <row r="602" spans="1:9" ht="31.5">
      <c r="A602" s="116" t="s">
        <v>565</v>
      </c>
      <c r="B602" s="117"/>
      <c r="C602" s="117" t="s">
        <v>107</v>
      </c>
      <c r="D602" s="117" t="s">
        <v>161</v>
      </c>
      <c r="E602" s="117" t="s">
        <v>14</v>
      </c>
      <c r="F602" s="31"/>
      <c r="G602" s="7">
        <f>SUM(G608)+G603</f>
        <v>33.5</v>
      </c>
      <c r="H602" s="7">
        <f t="shared" ref="H602:I602" si="155">SUM(H608)+H603</f>
        <v>0</v>
      </c>
      <c r="I602" s="7">
        <f t="shared" si="155"/>
        <v>0</v>
      </c>
    </row>
    <row r="603" spans="1:9" ht="31.5">
      <c r="A603" s="126" t="s">
        <v>76</v>
      </c>
      <c r="B603" s="127"/>
      <c r="C603" s="127" t="s">
        <v>107</v>
      </c>
      <c r="D603" s="127" t="s">
        <v>161</v>
      </c>
      <c r="E603" s="31" t="s">
        <v>15</v>
      </c>
      <c r="F603" s="31"/>
      <c r="G603" s="7">
        <f>SUM(G604)</f>
        <v>31.5</v>
      </c>
      <c r="H603" s="7">
        <f t="shared" ref="H603:I606" si="156">SUM(H604)</f>
        <v>0</v>
      </c>
      <c r="I603" s="7">
        <f t="shared" si="156"/>
        <v>0</v>
      </c>
    </row>
    <row r="604" spans="1:9" ht="31.5">
      <c r="A604" s="126" t="s">
        <v>39</v>
      </c>
      <c r="B604" s="127"/>
      <c r="C604" s="127" t="s">
        <v>107</v>
      </c>
      <c r="D604" s="127" t="s">
        <v>161</v>
      </c>
      <c r="E604" s="31" t="s">
        <v>40</v>
      </c>
      <c r="F604" s="31"/>
      <c r="G604" s="7">
        <f>SUM(G605)</f>
        <v>31.5</v>
      </c>
      <c r="H604" s="7">
        <f t="shared" si="156"/>
        <v>0</v>
      </c>
      <c r="I604" s="7">
        <f t="shared" si="156"/>
        <v>0</v>
      </c>
    </row>
    <row r="605" spans="1:9">
      <c r="A605" s="126" t="s">
        <v>41</v>
      </c>
      <c r="B605" s="127"/>
      <c r="C605" s="127" t="s">
        <v>107</v>
      </c>
      <c r="D605" s="127" t="s">
        <v>161</v>
      </c>
      <c r="E605" s="31" t="s">
        <v>42</v>
      </c>
      <c r="F605" s="31"/>
      <c r="G605" s="7">
        <f>SUM(G606)</f>
        <v>31.5</v>
      </c>
      <c r="H605" s="7">
        <f t="shared" si="156"/>
        <v>0</v>
      </c>
      <c r="I605" s="7">
        <f t="shared" si="156"/>
        <v>0</v>
      </c>
    </row>
    <row r="606" spans="1:9" ht="31.5">
      <c r="A606" s="126" t="s">
        <v>43</v>
      </c>
      <c r="B606" s="127"/>
      <c r="C606" s="127" t="s">
        <v>107</v>
      </c>
      <c r="D606" s="127" t="s">
        <v>161</v>
      </c>
      <c r="E606" s="31" t="s">
        <v>44</v>
      </c>
      <c r="F606" s="31"/>
      <c r="G606" s="7">
        <f>SUM(G607)</f>
        <v>31.5</v>
      </c>
      <c r="H606" s="7">
        <f t="shared" si="156"/>
        <v>0</v>
      </c>
      <c r="I606" s="7">
        <f t="shared" si="156"/>
        <v>0</v>
      </c>
    </row>
    <row r="607" spans="1:9" ht="31.5">
      <c r="A607" s="126" t="s">
        <v>46</v>
      </c>
      <c r="B607" s="127"/>
      <c r="C607" s="127" t="s">
        <v>107</v>
      </c>
      <c r="D607" s="127" t="s">
        <v>161</v>
      </c>
      <c r="E607" s="31" t="s">
        <v>44</v>
      </c>
      <c r="F607" s="31">
        <v>200</v>
      </c>
      <c r="G607" s="7">
        <v>31.5</v>
      </c>
      <c r="H607" s="7"/>
      <c r="I607" s="7"/>
    </row>
    <row r="608" spans="1:9" ht="31.5">
      <c r="A608" s="116" t="s">
        <v>569</v>
      </c>
      <c r="B608" s="117"/>
      <c r="C608" s="117" t="s">
        <v>107</v>
      </c>
      <c r="D608" s="117" t="s">
        <v>161</v>
      </c>
      <c r="E608" s="117" t="s">
        <v>73</v>
      </c>
      <c r="F608" s="31"/>
      <c r="G608" s="7">
        <f>SUM(G609)</f>
        <v>2</v>
      </c>
      <c r="H608" s="7">
        <f t="shared" ref="H608:I608" si="157">SUM(H609)</f>
        <v>0</v>
      </c>
      <c r="I608" s="7">
        <f t="shared" si="157"/>
        <v>0</v>
      </c>
    </row>
    <row r="609" spans="1:9" ht="31.5">
      <c r="A609" s="80" t="s">
        <v>92</v>
      </c>
      <c r="B609" s="39"/>
      <c r="C609" s="106" t="s">
        <v>107</v>
      </c>
      <c r="D609" s="106" t="s">
        <v>161</v>
      </c>
      <c r="E609" s="31" t="s">
        <v>450</v>
      </c>
      <c r="F609" s="31"/>
      <c r="G609" s="7">
        <f>SUM(G610)</f>
        <v>2</v>
      </c>
      <c r="H609" s="7">
        <f t="shared" ref="H609:I609" si="158">SUM(H610)</f>
        <v>0</v>
      </c>
      <c r="I609" s="7">
        <f t="shared" si="158"/>
        <v>0</v>
      </c>
    </row>
    <row r="610" spans="1:9" ht="31.5">
      <c r="A610" s="80" t="s">
        <v>46</v>
      </c>
      <c r="B610" s="39"/>
      <c r="C610" s="106" t="s">
        <v>107</v>
      </c>
      <c r="D610" s="106" t="s">
        <v>161</v>
      </c>
      <c r="E610" s="31" t="s">
        <v>450</v>
      </c>
      <c r="F610" s="31">
        <v>200</v>
      </c>
      <c r="G610" s="7">
        <v>2</v>
      </c>
      <c r="H610" s="7"/>
      <c r="I610" s="7"/>
    </row>
    <row r="611" spans="1:9">
      <c r="A611" s="80" t="s">
        <v>321</v>
      </c>
      <c r="B611" s="4"/>
      <c r="C611" s="4" t="s">
        <v>107</v>
      </c>
      <c r="D611" s="4" t="s">
        <v>107</v>
      </c>
      <c r="E611" s="31"/>
      <c r="F611" s="31"/>
      <c r="G611" s="7">
        <f t="shared" ref="G611:I614" si="159">SUM(G612)</f>
        <v>98.1</v>
      </c>
      <c r="H611" s="7">
        <f t="shared" si="159"/>
        <v>0</v>
      </c>
      <c r="I611" s="7">
        <f t="shared" si="159"/>
        <v>0</v>
      </c>
    </row>
    <row r="612" spans="1:9" ht="31.5">
      <c r="A612" s="80" t="s">
        <v>567</v>
      </c>
      <c r="B612" s="81"/>
      <c r="C612" s="106" t="s">
        <v>107</v>
      </c>
      <c r="D612" s="106" t="s">
        <v>107</v>
      </c>
      <c r="E612" s="31" t="s">
        <v>306</v>
      </c>
      <c r="F612" s="31"/>
      <c r="G612" s="7">
        <f t="shared" si="159"/>
        <v>98.1</v>
      </c>
      <c r="H612" s="7">
        <f t="shared" si="159"/>
        <v>0</v>
      </c>
      <c r="I612" s="7">
        <f t="shared" si="159"/>
        <v>0</v>
      </c>
    </row>
    <row r="613" spans="1:9" ht="31.5">
      <c r="A613" s="80" t="s">
        <v>460</v>
      </c>
      <c r="B613" s="4"/>
      <c r="C613" s="4" t="s">
        <v>107</v>
      </c>
      <c r="D613" s="4" t="s">
        <v>107</v>
      </c>
      <c r="E613" s="4" t="s">
        <v>325</v>
      </c>
      <c r="F613" s="4"/>
      <c r="G613" s="7">
        <f t="shared" si="159"/>
        <v>98.1</v>
      </c>
      <c r="H613" s="7">
        <f t="shared" si="159"/>
        <v>0</v>
      </c>
      <c r="I613" s="7">
        <f t="shared" si="159"/>
        <v>0</v>
      </c>
    </row>
    <row r="614" spans="1:9">
      <c r="A614" s="80" t="s">
        <v>29</v>
      </c>
      <c r="B614" s="4"/>
      <c r="C614" s="4" t="s">
        <v>107</v>
      </c>
      <c r="D614" s="4" t="s">
        <v>107</v>
      </c>
      <c r="E614" s="4" t="s">
        <v>326</v>
      </c>
      <c r="F614" s="4"/>
      <c r="G614" s="7">
        <f t="shared" si="159"/>
        <v>98.1</v>
      </c>
      <c r="H614" s="7">
        <f t="shared" si="159"/>
        <v>0</v>
      </c>
      <c r="I614" s="7">
        <f t="shared" si="159"/>
        <v>0</v>
      </c>
    </row>
    <row r="615" spans="1:9" ht="31.5">
      <c r="A615" s="80" t="s">
        <v>327</v>
      </c>
      <c r="B615" s="31"/>
      <c r="C615" s="4" t="s">
        <v>107</v>
      </c>
      <c r="D615" s="4" t="s">
        <v>107</v>
      </c>
      <c r="E615" s="4" t="s">
        <v>328</v>
      </c>
      <c r="F615" s="4"/>
      <c r="G615" s="7">
        <f>SUM(G616:G617)</f>
        <v>98.1</v>
      </c>
      <c r="H615" s="7">
        <f>SUM(H616:H617)</f>
        <v>0</v>
      </c>
      <c r="I615" s="7">
        <f>SUM(I616:I617)</f>
        <v>0</v>
      </c>
    </row>
    <row r="616" spans="1:9" ht="47.25">
      <c r="A616" s="80" t="s">
        <v>45</v>
      </c>
      <c r="B616" s="31"/>
      <c r="C616" s="4" t="s">
        <v>107</v>
      </c>
      <c r="D616" s="4" t="s">
        <v>107</v>
      </c>
      <c r="E616" s="4" t="s">
        <v>328</v>
      </c>
      <c r="F616" s="4" t="s">
        <v>83</v>
      </c>
      <c r="G616" s="7">
        <v>74.5</v>
      </c>
      <c r="H616" s="7"/>
      <c r="I616" s="7"/>
    </row>
    <row r="617" spans="1:9" ht="31.5">
      <c r="A617" s="80" t="s">
        <v>46</v>
      </c>
      <c r="B617" s="4"/>
      <c r="C617" s="4" t="s">
        <v>107</v>
      </c>
      <c r="D617" s="4" t="s">
        <v>107</v>
      </c>
      <c r="E617" s="4" t="s">
        <v>328</v>
      </c>
      <c r="F617" s="22">
        <v>200</v>
      </c>
      <c r="G617" s="7">
        <v>23.6</v>
      </c>
      <c r="H617" s="7"/>
      <c r="I617" s="7"/>
    </row>
    <row r="618" spans="1:9">
      <c r="A618" s="80" t="s">
        <v>24</v>
      </c>
      <c r="B618" s="81"/>
      <c r="C618" s="106" t="s">
        <v>25</v>
      </c>
      <c r="D618" s="106" t="s">
        <v>26</v>
      </c>
      <c r="E618" s="31"/>
      <c r="F618" s="31"/>
      <c r="G618" s="9">
        <f>G619+G626+G646+G760+G733</f>
        <v>1011943.5</v>
      </c>
      <c r="H618" s="9">
        <f>H619+H626+H646+H760+H733</f>
        <v>1182077</v>
      </c>
      <c r="I618" s="9">
        <f>I619+I626+I646+I760+I733</f>
        <v>1236754.3</v>
      </c>
    </row>
    <row r="619" spans="1:9">
      <c r="A619" s="80" t="s">
        <v>27</v>
      </c>
      <c r="B619" s="81"/>
      <c r="C619" s="106" t="s">
        <v>25</v>
      </c>
      <c r="D619" s="106" t="s">
        <v>28</v>
      </c>
      <c r="E619" s="31"/>
      <c r="F619" s="31"/>
      <c r="G619" s="9">
        <f t="shared" ref="G619:I621" si="160">G620</f>
        <v>16018.5</v>
      </c>
      <c r="H619" s="9">
        <f t="shared" si="160"/>
        <v>12476</v>
      </c>
      <c r="I619" s="9">
        <f t="shared" si="160"/>
        <v>12476</v>
      </c>
    </row>
    <row r="620" spans="1:9" ht="31.5">
      <c r="A620" s="80" t="s">
        <v>565</v>
      </c>
      <c r="B620" s="81"/>
      <c r="C620" s="106" t="s">
        <v>25</v>
      </c>
      <c r="D620" s="106" t="s">
        <v>28</v>
      </c>
      <c r="E620" s="31" t="s">
        <v>14</v>
      </c>
      <c r="F620" s="31"/>
      <c r="G620" s="9">
        <f t="shared" si="160"/>
        <v>16018.5</v>
      </c>
      <c r="H620" s="9">
        <f t="shared" si="160"/>
        <v>12476</v>
      </c>
      <c r="I620" s="9">
        <f t="shared" si="160"/>
        <v>12476</v>
      </c>
    </row>
    <row r="621" spans="1:9" ht="31.5">
      <c r="A621" s="80" t="s">
        <v>76</v>
      </c>
      <c r="B621" s="81"/>
      <c r="C621" s="106" t="s">
        <v>25</v>
      </c>
      <c r="D621" s="106" t="s">
        <v>28</v>
      </c>
      <c r="E621" s="31" t="s">
        <v>15</v>
      </c>
      <c r="F621" s="31"/>
      <c r="G621" s="9">
        <f t="shared" si="160"/>
        <v>16018.5</v>
      </c>
      <c r="H621" s="9">
        <f t="shared" si="160"/>
        <v>12476</v>
      </c>
      <c r="I621" s="9">
        <f t="shared" si="160"/>
        <v>12476</v>
      </c>
    </row>
    <row r="622" spans="1:9">
      <c r="A622" s="80" t="s">
        <v>29</v>
      </c>
      <c r="B622" s="81"/>
      <c r="C622" s="106" t="s">
        <v>25</v>
      </c>
      <c r="D622" s="106" t="s">
        <v>28</v>
      </c>
      <c r="E622" s="31" t="s">
        <v>30</v>
      </c>
      <c r="F622" s="31"/>
      <c r="G622" s="9">
        <f>SUM(G623)</f>
        <v>16018.5</v>
      </c>
      <c r="H622" s="9">
        <f>SUM(H623)</f>
        <v>12476</v>
      </c>
      <c r="I622" s="9">
        <f>SUM(I623)</f>
        <v>12476</v>
      </c>
    </row>
    <row r="623" spans="1:9">
      <c r="A623" s="80" t="s">
        <v>32</v>
      </c>
      <c r="B623" s="81"/>
      <c r="C623" s="106" t="s">
        <v>25</v>
      </c>
      <c r="D623" s="106" t="s">
        <v>28</v>
      </c>
      <c r="E623" s="31" t="s">
        <v>33</v>
      </c>
      <c r="F623" s="31"/>
      <c r="G623" s="9">
        <f t="shared" ref="G623:I624" si="161">G624</f>
        <v>16018.5</v>
      </c>
      <c r="H623" s="9">
        <f t="shared" si="161"/>
        <v>12476</v>
      </c>
      <c r="I623" s="9">
        <f t="shared" si="161"/>
        <v>12476</v>
      </c>
    </row>
    <row r="624" spans="1:9" ht="31.5">
      <c r="A624" s="80" t="s">
        <v>34</v>
      </c>
      <c r="B624" s="81"/>
      <c r="C624" s="106" t="s">
        <v>25</v>
      </c>
      <c r="D624" s="106" t="s">
        <v>28</v>
      </c>
      <c r="E624" s="31" t="s">
        <v>35</v>
      </c>
      <c r="F624" s="31"/>
      <c r="G624" s="9">
        <f t="shared" si="161"/>
        <v>16018.5</v>
      </c>
      <c r="H624" s="9">
        <f t="shared" si="161"/>
        <v>12476</v>
      </c>
      <c r="I624" s="9">
        <f t="shared" si="161"/>
        <v>12476</v>
      </c>
    </row>
    <row r="625" spans="1:9">
      <c r="A625" s="80" t="s">
        <v>36</v>
      </c>
      <c r="B625" s="81"/>
      <c r="C625" s="106" t="s">
        <v>25</v>
      </c>
      <c r="D625" s="106" t="s">
        <v>28</v>
      </c>
      <c r="E625" s="31" t="s">
        <v>35</v>
      </c>
      <c r="F625" s="31">
        <v>300</v>
      </c>
      <c r="G625" s="9">
        <v>16018.5</v>
      </c>
      <c r="H625" s="9">
        <f>13476-1000</f>
        <v>12476</v>
      </c>
      <c r="I625" s="9">
        <v>12476</v>
      </c>
    </row>
    <row r="626" spans="1:9">
      <c r="A626" s="80" t="s">
        <v>37</v>
      </c>
      <c r="B626" s="81"/>
      <c r="C626" s="106" t="s">
        <v>25</v>
      </c>
      <c r="D626" s="106" t="s">
        <v>38</v>
      </c>
      <c r="E626" s="31"/>
      <c r="F626" s="31"/>
      <c r="G626" s="9">
        <f>G634+G627</f>
        <v>67773</v>
      </c>
      <c r="H626" s="9">
        <f>H634+H627</f>
        <v>88553.5</v>
      </c>
      <c r="I626" s="9">
        <f>I634+I627</f>
        <v>89004.6</v>
      </c>
    </row>
    <row r="627" spans="1:9" ht="31.5">
      <c r="A627" s="80" t="s">
        <v>444</v>
      </c>
      <c r="B627" s="81"/>
      <c r="C627" s="106" t="s">
        <v>25</v>
      </c>
      <c r="D627" s="106" t="s">
        <v>38</v>
      </c>
      <c r="E627" s="106" t="s">
        <v>341</v>
      </c>
      <c r="F627" s="31"/>
      <c r="G627" s="9">
        <f>G628</f>
        <v>64590.5</v>
      </c>
      <c r="H627" s="9">
        <f>H628</f>
        <v>88553.5</v>
      </c>
      <c r="I627" s="9">
        <f>I628</f>
        <v>89004.6</v>
      </c>
    </row>
    <row r="628" spans="1:9" ht="30" customHeight="1">
      <c r="A628" s="80" t="s">
        <v>347</v>
      </c>
      <c r="B628" s="81"/>
      <c r="C628" s="106" t="s">
        <v>25</v>
      </c>
      <c r="D628" s="106" t="s">
        <v>38</v>
      </c>
      <c r="E628" s="106" t="s">
        <v>348</v>
      </c>
      <c r="F628" s="31"/>
      <c r="G628" s="9">
        <f>SUM(G629)</f>
        <v>64590.5</v>
      </c>
      <c r="H628" s="9">
        <f>SUM(H629)</f>
        <v>88553.5</v>
      </c>
      <c r="I628" s="9">
        <f>SUM(I629)</f>
        <v>89004.6</v>
      </c>
    </row>
    <row r="629" spans="1:9" ht="27" customHeight="1">
      <c r="A629" s="80" t="s">
        <v>349</v>
      </c>
      <c r="B629" s="81"/>
      <c r="C629" s="106" t="s">
        <v>25</v>
      </c>
      <c r="D629" s="106" t="s">
        <v>38</v>
      </c>
      <c r="E629" s="106" t="s">
        <v>485</v>
      </c>
      <c r="F629" s="31"/>
      <c r="G629" s="9">
        <f>G630+G631+G633+G632</f>
        <v>64590.5</v>
      </c>
      <c r="H629" s="9">
        <f>H630+H631+H633+H632</f>
        <v>88553.5</v>
      </c>
      <c r="I629" s="9">
        <f>I630+I631+I633+I632</f>
        <v>89004.6</v>
      </c>
    </row>
    <row r="630" spans="1:9" ht="47.25">
      <c r="A630" s="80" t="s">
        <v>45</v>
      </c>
      <c r="B630" s="81"/>
      <c r="C630" s="106" t="s">
        <v>25</v>
      </c>
      <c r="D630" s="106" t="s">
        <v>38</v>
      </c>
      <c r="E630" s="106" t="s">
        <v>485</v>
      </c>
      <c r="F630" s="31">
        <v>100</v>
      </c>
      <c r="G630" s="9">
        <v>58086.2</v>
      </c>
      <c r="H630" s="9">
        <v>74992.5</v>
      </c>
      <c r="I630" s="9">
        <v>74992.5</v>
      </c>
    </row>
    <row r="631" spans="1:9" ht="31.5">
      <c r="A631" s="80" t="s">
        <v>46</v>
      </c>
      <c r="B631" s="81"/>
      <c r="C631" s="106" t="s">
        <v>25</v>
      </c>
      <c r="D631" s="106" t="s">
        <v>38</v>
      </c>
      <c r="E631" s="106" t="s">
        <v>485</v>
      </c>
      <c r="F631" s="31">
        <v>200</v>
      </c>
      <c r="G631" s="9">
        <v>6281.4</v>
      </c>
      <c r="H631" s="9">
        <v>13267.4</v>
      </c>
      <c r="I631" s="9">
        <v>13718.5</v>
      </c>
    </row>
    <row r="632" spans="1:9" ht="23.25" customHeight="1">
      <c r="A632" s="80" t="s">
        <v>36</v>
      </c>
      <c r="B632" s="81"/>
      <c r="C632" s="106" t="s">
        <v>25</v>
      </c>
      <c r="D632" s="106" t="s">
        <v>38</v>
      </c>
      <c r="E632" s="106" t="s">
        <v>485</v>
      </c>
      <c r="F632" s="31">
        <v>300</v>
      </c>
      <c r="G632" s="9">
        <v>1.8</v>
      </c>
      <c r="H632" s="9"/>
      <c r="I632" s="9"/>
    </row>
    <row r="633" spans="1:9">
      <c r="A633" s="80" t="s">
        <v>20</v>
      </c>
      <c r="B633" s="81"/>
      <c r="C633" s="106" t="s">
        <v>25</v>
      </c>
      <c r="D633" s="106" t="s">
        <v>38</v>
      </c>
      <c r="E633" s="106" t="s">
        <v>485</v>
      </c>
      <c r="F633" s="31">
        <v>800</v>
      </c>
      <c r="G633" s="9">
        <v>221.1</v>
      </c>
      <c r="H633" s="9">
        <v>293.60000000000002</v>
      </c>
      <c r="I633" s="9">
        <v>293.60000000000002</v>
      </c>
    </row>
    <row r="634" spans="1:9" ht="31.5">
      <c r="A634" s="80" t="s">
        <v>565</v>
      </c>
      <c r="B634" s="81"/>
      <c r="C634" s="106" t="s">
        <v>25</v>
      </c>
      <c r="D634" s="106" t="s">
        <v>38</v>
      </c>
      <c r="E634" s="31" t="s">
        <v>14</v>
      </c>
      <c r="F634" s="31"/>
      <c r="G634" s="9">
        <f>G635+G642</f>
        <v>3182.5</v>
      </c>
      <c r="H634" s="9">
        <f>H635+H642</f>
        <v>0</v>
      </c>
      <c r="I634" s="9">
        <f>I635+I642</f>
        <v>0</v>
      </c>
    </row>
    <row r="635" spans="1:9" ht="31.5">
      <c r="A635" s="80" t="s">
        <v>76</v>
      </c>
      <c r="B635" s="81"/>
      <c r="C635" s="106" t="s">
        <v>25</v>
      </c>
      <c r="D635" s="106" t="s">
        <v>38</v>
      </c>
      <c r="E635" s="31" t="s">
        <v>15</v>
      </c>
      <c r="F635" s="31"/>
      <c r="G635" s="9">
        <f>G636</f>
        <v>3182.5</v>
      </c>
      <c r="H635" s="9">
        <f>H636</f>
        <v>0</v>
      </c>
      <c r="I635" s="9">
        <f>I636</f>
        <v>0</v>
      </c>
    </row>
    <row r="636" spans="1:9" ht="31.5">
      <c r="A636" s="80" t="s">
        <v>39</v>
      </c>
      <c r="B636" s="81"/>
      <c r="C636" s="106" t="s">
        <v>25</v>
      </c>
      <c r="D636" s="106" t="s">
        <v>38</v>
      </c>
      <c r="E636" s="31" t="s">
        <v>40</v>
      </c>
      <c r="F636" s="31"/>
      <c r="G636" s="9">
        <f>SUM(G637)</f>
        <v>3182.5</v>
      </c>
      <c r="H636" s="9">
        <f>SUM(H637)</f>
        <v>0</v>
      </c>
      <c r="I636" s="9">
        <f>SUM(I637)</f>
        <v>0</v>
      </c>
    </row>
    <row r="637" spans="1:9">
      <c r="A637" s="80" t="s">
        <v>41</v>
      </c>
      <c r="B637" s="81"/>
      <c r="C637" s="106" t="s">
        <v>25</v>
      </c>
      <c r="D637" s="106" t="s">
        <v>38</v>
      </c>
      <c r="E637" s="31" t="s">
        <v>42</v>
      </c>
      <c r="F637" s="31"/>
      <c r="G637" s="9">
        <f>G638</f>
        <v>3182.5</v>
      </c>
      <c r="H637" s="9">
        <f>H638</f>
        <v>0</v>
      </c>
      <c r="I637" s="9">
        <f>I638</f>
        <v>0</v>
      </c>
    </row>
    <row r="638" spans="1:9" ht="31.5">
      <c r="A638" s="80" t="s">
        <v>43</v>
      </c>
      <c r="B638" s="81"/>
      <c r="C638" s="106" t="s">
        <v>25</v>
      </c>
      <c r="D638" s="106" t="s">
        <v>38</v>
      </c>
      <c r="E638" s="31" t="s">
        <v>44</v>
      </c>
      <c r="F638" s="31"/>
      <c r="G638" s="9">
        <f>G639+G640+G641</f>
        <v>3182.5</v>
      </c>
      <c r="H638" s="9">
        <f t="shared" ref="H638:I638" si="162">H639+H640+H641</f>
        <v>0</v>
      </c>
      <c r="I638" s="9">
        <f t="shared" si="162"/>
        <v>0</v>
      </c>
    </row>
    <row r="639" spans="1:9" ht="47.25">
      <c r="A639" s="80" t="s">
        <v>45</v>
      </c>
      <c r="B639" s="81"/>
      <c r="C639" s="106" t="s">
        <v>25</v>
      </c>
      <c r="D639" s="106" t="s">
        <v>38</v>
      </c>
      <c r="E639" s="31" t="s">
        <v>44</v>
      </c>
      <c r="F639" s="31">
        <v>100</v>
      </c>
      <c r="G639" s="9">
        <v>1238.5999999999999</v>
      </c>
      <c r="H639" s="9"/>
      <c r="I639" s="9"/>
    </row>
    <row r="640" spans="1:9" ht="27.75" customHeight="1">
      <c r="A640" s="80" t="s">
        <v>46</v>
      </c>
      <c r="B640" s="81"/>
      <c r="C640" s="106" t="s">
        <v>25</v>
      </c>
      <c r="D640" s="106" t="s">
        <v>38</v>
      </c>
      <c r="E640" s="31" t="s">
        <v>44</v>
      </c>
      <c r="F640" s="31">
        <v>200</v>
      </c>
      <c r="G640" s="9">
        <f>3112.6-1168.7</f>
        <v>1943.8999999999999</v>
      </c>
      <c r="H640" s="9"/>
      <c r="I640" s="9"/>
    </row>
    <row r="641" spans="1:9" hidden="1">
      <c r="A641" s="80" t="s">
        <v>20</v>
      </c>
      <c r="B641" s="81"/>
      <c r="C641" s="106" t="s">
        <v>25</v>
      </c>
      <c r="D641" s="106" t="s">
        <v>38</v>
      </c>
      <c r="E641" s="31" t="s">
        <v>44</v>
      </c>
      <c r="F641" s="31">
        <v>800</v>
      </c>
      <c r="G641" s="9"/>
      <c r="H641" s="9"/>
      <c r="I641" s="9"/>
    </row>
    <row r="642" spans="1:9" hidden="1">
      <c r="A642" s="80" t="s">
        <v>78</v>
      </c>
      <c r="B642" s="40"/>
      <c r="C642" s="106" t="s">
        <v>25</v>
      </c>
      <c r="D642" s="106" t="s">
        <v>38</v>
      </c>
      <c r="E642" s="31" t="s">
        <v>62</v>
      </c>
      <c r="F642" s="31"/>
      <c r="G642" s="9">
        <f t="shared" ref="G642:I644" si="163">G643</f>
        <v>0</v>
      </c>
      <c r="H642" s="9">
        <f t="shared" si="163"/>
        <v>0</v>
      </c>
      <c r="I642" s="9">
        <f t="shared" si="163"/>
        <v>0</v>
      </c>
    </row>
    <row r="643" spans="1:9" hidden="1">
      <c r="A643" s="80" t="s">
        <v>29</v>
      </c>
      <c r="B643" s="40"/>
      <c r="C643" s="106" t="s">
        <v>25</v>
      </c>
      <c r="D643" s="106" t="s">
        <v>38</v>
      </c>
      <c r="E643" s="31" t="s">
        <v>397</v>
      </c>
      <c r="F643" s="31"/>
      <c r="G643" s="9">
        <f t="shared" si="163"/>
        <v>0</v>
      </c>
      <c r="H643" s="9">
        <f t="shared" si="163"/>
        <v>0</v>
      </c>
      <c r="I643" s="9">
        <f t="shared" si="163"/>
        <v>0</v>
      </c>
    </row>
    <row r="644" spans="1:9" hidden="1">
      <c r="A644" s="80" t="s">
        <v>31</v>
      </c>
      <c r="B644" s="40"/>
      <c r="C644" s="106" t="s">
        <v>25</v>
      </c>
      <c r="D644" s="106" t="s">
        <v>38</v>
      </c>
      <c r="E644" s="31" t="s">
        <v>398</v>
      </c>
      <c r="F644" s="31"/>
      <c r="G644" s="9">
        <f t="shared" si="163"/>
        <v>0</v>
      </c>
      <c r="H644" s="9">
        <f t="shared" si="163"/>
        <v>0</v>
      </c>
      <c r="I644" s="9">
        <f t="shared" si="163"/>
        <v>0</v>
      </c>
    </row>
    <row r="645" spans="1:9" ht="31.5" hidden="1">
      <c r="A645" s="80" t="s">
        <v>46</v>
      </c>
      <c r="B645" s="40"/>
      <c r="C645" s="106" t="s">
        <v>25</v>
      </c>
      <c r="D645" s="106" t="s">
        <v>38</v>
      </c>
      <c r="E645" s="31" t="s">
        <v>398</v>
      </c>
      <c r="F645" s="31">
        <v>200</v>
      </c>
      <c r="G645" s="9"/>
      <c r="H645" s="9"/>
      <c r="I645" s="9"/>
    </row>
    <row r="646" spans="1:9">
      <c r="A646" s="80" t="s">
        <v>47</v>
      </c>
      <c r="B646" s="81"/>
      <c r="C646" s="106" t="s">
        <v>25</v>
      </c>
      <c r="D646" s="106" t="s">
        <v>48</v>
      </c>
      <c r="E646" s="31"/>
      <c r="F646" s="31"/>
      <c r="G646" s="9">
        <f>G691+G720+G647+G724+G729</f>
        <v>634319.30000000005</v>
      </c>
      <c r="H646" s="9">
        <f>H691+H720+H647+H724+H729</f>
        <v>761925.10000000009</v>
      </c>
      <c r="I646" s="9">
        <f>I691+I720+I647+I724+I729</f>
        <v>808803.60000000009</v>
      </c>
    </row>
    <row r="647" spans="1:9" ht="31.5">
      <c r="A647" s="80" t="s">
        <v>444</v>
      </c>
      <c r="B647" s="81"/>
      <c r="C647" s="106" t="s">
        <v>25</v>
      </c>
      <c r="D647" s="106" t="s">
        <v>48</v>
      </c>
      <c r="E647" s="106" t="s">
        <v>341</v>
      </c>
      <c r="F647" s="31"/>
      <c r="G647" s="9">
        <f>SUM(G648)</f>
        <v>619316.80000000005</v>
      </c>
      <c r="H647" s="9">
        <f t="shared" ref="H647:I647" si="164">SUM(H648)</f>
        <v>747263.70000000007</v>
      </c>
      <c r="I647" s="9">
        <f t="shared" si="164"/>
        <v>794142.20000000007</v>
      </c>
    </row>
    <row r="648" spans="1:9" ht="31.5">
      <c r="A648" s="80" t="s">
        <v>351</v>
      </c>
      <c r="B648" s="81"/>
      <c r="C648" s="106" t="s">
        <v>25</v>
      </c>
      <c r="D648" s="106" t="s">
        <v>48</v>
      </c>
      <c r="E648" s="106" t="s">
        <v>352</v>
      </c>
      <c r="F648" s="31"/>
      <c r="G648" s="9">
        <f>SUM(G649+G652+G655+G658+G661+G664+G667+G682+G685+G670+G673+G676+G679+G688)</f>
        <v>619316.80000000005</v>
      </c>
      <c r="H648" s="9">
        <f t="shared" ref="H648:I648" si="165">SUM(H649+H652+H655+H658+H661+H664+H667+H682+H685+H670+H673+H676+H679+H688)</f>
        <v>747263.70000000007</v>
      </c>
      <c r="I648" s="9">
        <f t="shared" si="165"/>
        <v>794142.20000000007</v>
      </c>
    </row>
    <row r="649" spans="1:9" ht="47.25">
      <c r="A649" s="80" t="s">
        <v>516</v>
      </c>
      <c r="B649" s="81"/>
      <c r="C649" s="106" t="s">
        <v>25</v>
      </c>
      <c r="D649" s="106" t="s">
        <v>48</v>
      </c>
      <c r="E649" s="106" t="s">
        <v>486</v>
      </c>
      <c r="F649" s="31"/>
      <c r="G649" s="9">
        <f>G650+G651</f>
        <v>170694.80000000002</v>
      </c>
      <c r="H649" s="9">
        <f>H650+H651</f>
        <v>192064.80000000002</v>
      </c>
      <c r="I649" s="9">
        <f>I650+I651</f>
        <v>199747.4</v>
      </c>
    </row>
    <row r="650" spans="1:9" ht="31.5">
      <c r="A650" s="80" t="s">
        <v>46</v>
      </c>
      <c r="B650" s="81"/>
      <c r="C650" s="106" t="s">
        <v>25</v>
      </c>
      <c r="D650" s="106" t="s">
        <v>48</v>
      </c>
      <c r="E650" s="106" t="s">
        <v>486</v>
      </c>
      <c r="F650" s="31">
        <v>200</v>
      </c>
      <c r="G650" s="9">
        <v>2586.6</v>
      </c>
      <c r="H650" s="9">
        <v>2865.1</v>
      </c>
      <c r="I650" s="9">
        <v>2979.6</v>
      </c>
    </row>
    <row r="651" spans="1:9">
      <c r="A651" s="80" t="s">
        <v>36</v>
      </c>
      <c r="B651" s="81"/>
      <c r="C651" s="106" t="s">
        <v>25</v>
      </c>
      <c r="D651" s="106" t="s">
        <v>48</v>
      </c>
      <c r="E651" s="106" t="s">
        <v>486</v>
      </c>
      <c r="F651" s="31">
        <v>300</v>
      </c>
      <c r="G651" s="9">
        <v>168108.2</v>
      </c>
      <c r="H651" s="9">
        <v>189199.7</v>
      </c>
      <c r="I651" s="9">
        <v>196767.8</v>
      </c>
    </row>
    <row r="652" spans="1:9" ht="47.25">
      <c r="A652" s="80" t="s">
        <v>353</v>
      </c>
      <c r="B652" s="81"/>
      <c r="C652" s="106" t="s">
        <v>25</v>
      </c>
      <c r="D652" s="106" t="s">
        <v>48</v>
      </c>
      <c r="E652" s="106" t="s">
        <v>487</v>
      </c>
      <c r="F652" s="106"/>
      <c r="G652" s="9">
        <f>G653+G654</f>
        <v>9281.9</v>
      </c>
      <c r="H652" s="9">
        <f>H653+H654</f>
        <v>11117.9</v>
      </c>
      <c r="I652" s="9">
        <f>I653+I654</f>
        <v>11480.2</v>
      </c>
    </row>
    <row r="653" spans="1:9" ht="31.5">
      <c r="A653" s="80" t="s">
        <v>46</v>
      </c>
      <c r="B653" s="81"/>
      <c r="C653" s="106" t="s">
        <v>25</v>
      </c>
      <c r="D653" s="106" t="s">
        <v>48</v>
      </c>
      <c r="E653" s="106" t="s">
        <v>487</v>
      </c>
      <c r="F653" s="106" t="s">
        <v>85</v>
      </c>
      <c r="G653" s="9">
        <v>138</v>
      </c>
      <c r="H653" s="9">
        <v>165.6</v>
      </c>
      <c r="I653" s="9">
        <v>171</v>
      </c>
    </row>
    <row r="654" spans="1:9">
      <c r="A654" s="80" t="s">
        <v>36</v>
      </c>
      <c r="B654" s="81"/>
      <c r="C654" s="106" t="s">
        <v>25</v>
      </c>
      <c r="D654" s="106" t="s">
        <v>48</v>
      </c>
      <c r="E654" s="106" t="s">
        <v>487</v>
      </c>
      <c r="F654" s="106" t="s">
        <v>93</v>
      </c>
      <c r="G654" s="9">
        <v>9143.9</v>
      </c>
      <c r="H654" s="9">
        <v>10952.3</v>
      </c>
      <c r="I654" s="9">
        <v>11309.2</v>
      </c>
    </row>
    <row r="655" spans="1:9" ht="31.5">
      <c r="A655" s="80" t="s">
        <v>354</v>
      </c>
      <c r="B655" s="81"/>
      <c r="C655" s="106" t="s">
        <v>25</v>
      </c>
      <c r="D655" s="106" t="s">
        <v>48</v>
      </c>
      <c r="E655" s="106" t="s">
        <v>488</v>
      </c>
      <c r="F655" s="106"/>
      <c r="G655" s="9">
        <f>G656+G657</f>
        <v>122822</v>
      </c>
      <c r="H655" s="9">
        <f>H656+H657</f>
        <v>138326</v>
      </c>
      <c r="I655" s="9">
        <f>I656+I657</f>
        <v>143700.29999999999</v>
      </c>
    </row>
    <row r="656" spans="1:9" ht="31.5">
      <c r="A656" s="80" t="s">
        <v>46</v>
      </c>
      <c r="B656" s="81"/>
      <c r="C656" s="106" t="s">
        <v>25</v>
      </c>
      <c r="D656" s="106" t="s">
        <v>48</v>
      </c>
      <c r="E656" s="106" t="s">
        <v>488</v>
      </c>
      <c r="F656" s="106" t="s">
        <v>85</v>
      </c>
      <c r="G656" s="9">
        <v>1823.8</v>
      </c>
      <c r="H656" s="9">
        <v>2060.6</v>
      </c>
      <c r="I656" s="9">
        <v>2136</v>
      </c>
    </row>
    <row r="657" spans="1:9">
      <c r="A657" s="80" t="s">
        <v>36</v>
      </c>
      <c r="B657" s="81"/>
      <c r="C657" s="106" t="s">
        <v>25</v>
      </c>
      <c r="D657" s="106" t="s">
        <v>48</v>
      </c>
      <c r="E657" s="106" t="s">
        <v>488</v>
      </c>
      <c r="F657" s="106" t="s">
        <v>93</v>
      </c>
      <c r="G657" s="9">
        <v>120998.2</v>
      </c>
      <c r="H657" s="9">
        <v>136265.4</v>
      </c>
      <c r="I657" s="9">
        <v>141564.29999999999</v>
      </c>
    </row>
    <row r="658" spans="1:9" ht="47.25">
      <c r="A658" s="80" t="s">
        <v>355</v>
      </c>
      <c r="B658" s="81"/>
      <c r="C658" s="106" t="s">
        <v>25</v>
      </c>
      <c r="D658" s="106" t="s">
        <v>48</v>
      </c>
      <c r="E658" s="106" t="s">
        <v>489</v>
      </c>
      <c r="F658" s="106"/>
      <c r="G658" s="9">
        <f>G659+G660</f>
        <v>365.9</v>
      </c>
      <c r="H658" s="9">
        <f>H659+H660</f>
        <v>536.5</v>
      </c>
      <c r="I658" s="9">
        <f>I659+I660</f>
        <v>558</v>
      </c>
    </row>
    <row r="659" spans="1:9" ht="31.5">
      <c r="A659" s="80" t="s">
        <v>46</v>
      </c>
      <c r="B659" s="81"/>
      <c r="C659" s="106" t="s">
        <v>25</v>
      </c>
      <c r="D659" s="106" t="s">
        <v>48</v>
      </c>
      <c r="E659" s="106" t="s">
        <v>489</v>
      </c>
      <c r="F659" s="106" t="s">
        <v>85</v>
      </c>
      <c r="G659" s="9">
        <v>8</v>
      </c>
      <c r="H659" s="9">
        <v>8.3000000000000007</v>
      </c>
      <c r="I659" s="9">
        <v>8.6</v>
      </c>
    </row>
    <row r="660" spans="1:9">
      <c r="A660" s="80" t="s">
        <v>36</v>
      </c>
      <c r="B660" s="81"/>
      <c r="C660" s="106" t="s">
        <v>25</v>
      </c>
      <c r="D660" s="106" t="s">
        <v>48</v>
      </c>
      <c r="E660" s="106" t="s">
        <v>489</v>
      </c>
      <c r="F660" s="106" t="s">
        <v>93</v>
      </c>
      <c r="G660" s="9">
        <v>357.9</v>
      </c>
      <c r="H660" s="9">
        <v>528.20000000000005</v>
      </c>
      <c r="I660" s="9">
        <v>549.4</v>
      </c>
    </row>
    <row r="661" spans="1:9" ht="47.25">
      <c r="A661" s="80" t="s">
        <v>356</v>
      </c>
      <c r="B661" s="81"/>
      <c r="C661" s="106" t="s">
        <v>25</v>
      </c>
      <c r="D661" s="106" t="s">
        <v>48</v>
      </c>
      <c r="E661" s="106" t="s">
        <v>490</v>
      </c>
      <c r="F661" s="106"/>
      <c r="G661" s="9">
        <f>G662+G663</f>
        <v>17.2</v>
      </c>
      <c r="H661" s="9">
        <f>H662+H663</f>
        <v>27.2</v>
      </c>
      <c r="I661" s="9">
        <f>I662+I663</f>
        <v>27.2</v>
      </c>
    </row>
    <row r="662" spans="1:9" ht="31.5">
      <c r="A662" s="80" t="s">
        <v>46</v>
      </c>
      <c r="B662" s="81"/>
      <c r="C662" s="106" t="s">
        <v>25</v>
      </c>
      <c r="D662" s="106" t="s">
        <v>48</v>
      </c>
      <c r="E662" s="106" t="s">
        <v>490</v>
      </c>
      <c r="F662" s="106" t="s">
        <v>85</v>
      </c>
      <c r="G662" s="9">
        <v>0.4</v>
      </c>
      <c r="H662" s="9">
        <v>0.4</v>
      </c>
      <c r="I662" s="9">
        <v>0.4</v>
      </c>
    </row>
    <row r="663" spans="1:9">
      <c r="A663" s="80" t="s">
        <v>36</v>
      </c>
      <c r="B663" s="81"/>
      <c r="C663" s="106" t="s">
        <v>25</v>
      </c>
      <c r="D663" s="106" t="s">
        <v>48</v>
      </c>
      <c r="E663" s="106" t="s">
        <v>490</v>
      </c>
      <c r="F663" s="106" t="s">
        <v>93</v>
      </c>
      <c r="G663" s="9">
        <v>16.8</v>
      </c>
      <c r="H663" s="9">
        <v>26.8</v>
      </c>
      <c r="I663" s="9">
        <v>26.8</v>
      </c>
    </row>
    <row r="664" spans="1:9" ht="63">
      <c r="A664" s="80" t="s">
        <v>357</v>
      </c>
      <c r="B664" s="81"/>
      <c r="C664" s="106" t="s">
        <v>25</v>
      </c>
      <c r="D664" s="106" t="s">
        <v>48</v>
      </c>
      <c r="E664" s="106" t="s">
        <v>491</v>
      </c>
      <c r="F664" s="106"/>
      <c r="G664" s="9">
        <f>G665+G666</f>
        <v>10882.5</v>
      </c>
      <c r="H664" s="9">
        <f>H665+H666</f>
        <v>9557.9</v>
      </c>
      <c r="I664" s="9">
        <f>I665+I666</f>
        <v>10991.9</v>
      </c>
    </row>
    <row r="665" spans="1:9" ht="31.5">
      <c r="A665" s="80" t="s">
        <v>46</v>
      </c>
      <c r="B665" s="81"/>
      <c r="C665" s="106" t="s">
        <v>25</v>
      </c>
      <c r="D665" s="106" t="s">
        <v>48</v>
      </c>
      <c r="E665" s="106" t="s">
        <v>491</v>
      </c>
      <c r="F665" s="106" t="s">
        <v>85</v>
      </c>
      <c r="G665" s="9">
        <v>682.8</v>
      </c>
      <c r="H665" s="9">
        <v>805</v>
      </c>
      <c r="I665" s="9">
        <v>846.9</v>
      </c>
    </row>
    <row r="666" spans="1:9">
      <c r="A666" s="80" t="s">
        <v>36</v>
      </c>
      <c r="B666" s="81"/>
      <c r="C666" s="106" t="s">
        <v>25</v>
      </c>
      <c r="D666" s="106" t="s">
        <v>48</v>
      </c>
      <c r="E666" s="106" t="s">
        <v>491</v>
      </c>
      <c r="F666" s="106" t="s">
        <v>93</v>
      </c>
      <c r="G666" s="9">
        <v>10199.700000000001</v>
      </c>
      <c r="H666" s="9">
        <v>8752.9</v>
      </c>
      <c r="I666" s="9">
        <v>10145</v>
      </c>
    </row>
    <row r="667" spans="1:9" ht="31.5">
      <c r="A667" s="80" t="s">
        <v>358</v>
      </c>
      <c r="B667" s="81"/>
      <c r="C667" s="106" t="s">
        <v>25</v>
      </c>
      <c r="D667" s="106" t="s">
        <v>48</v>
      </c>
      <c r="E667" s="106" t="s">
        <v>492</v>
      </c>
      <c r="F667" s="106"/>
      <c r="G667" s="9">
        <f>G668+G669</f>
        <v>159362.29999999999</v>
      </c>
      <c r="H667" s="9">
        <f>H668+H669</f>
        <v>237424</v>
      </c>
      <c r="I667" s="9">
        <f>I668+I669</f>
        <v>268529.2</v>
      </c>
    </row>
    <row r="668" spans="1:9" ht="31.5">
      <c r="A668" s="80" t="s">
        <v>46</v>
      </c>
      <c r="B668" s="81"/>
      <c r="C668" s="106" t="s">
        <v>25</v>
      </c>
      <c r="D668" s="106" t="s">
        <v>48</v>
      </c>
      <c r="E668" s="106" t="s">
        <v>492</v>
      </c>
      <c r="F668" s="106" t="s">
        <v>85</v>
      </c>
      <c r="G668" s="9">
        <v>3139.3</v>
      </c>
      <c r="H668" s="9">
        <v>3534.7</v>
      </c>
      <c r="I668" s="9">
        <v>3997.8</v>
      </c>
    </row>
    <row r="669" spans="1:9">
      <c r="A669" s="80" t="s">
        <v>36</v>
      </c>
      <c r="B669" s="81"/>
      <c r="C669" s="106" t="s">
        <v>25</v>
      </c>
      <c r="D669" s="106" t="s">
        <v>48</v>
      </c>
      <c r="E669" s="106" t="s">
        <v>492</v>
      </c>
      <c r="F669" s="106" t="s">
        <v>93</v>
      </c>
      <c r="G669" s="9">
        <v>156223</v>
      </c>
      <c r="H669" s="9">
        <v>233889.3</v>
      </c>
      <c r="I669" s="9">
        <v>264531.40000000002</v>
      </c>
    </row>
    <row r="670" spans="1:9" ht="47.25">
      <c r="A670" s="80" t="s">
        <v>361</v>
      </c>
      <c r="B670" s="81"/>
      <c r="C670" s="106" t="s">
        <v>25</v>
      </c>
      <c r="D670" s="106" t="s">
        <v>48</v>
      </c>
      <c r="E670" s="106" t="s">
        <v>493</v>
      </c>
      <c r="F670" s="106"/>
      <c r="G670" s="9">
        <f>G671+G672</f>
        <v>3854.1</v>
      </c>
      <c r="H670" s="9">
        <f>H671+H672</f>
        <v>5544.7</v>
      </c>
      <c r="I670" s="9">
        <f>I671+I672</f>
        <v>5766.5</v>
      </c>
    </row>
    <row r="671" spans="1:9" ht="31.5">
      <c r="A671" s="80" t="s">
        <v>46</v>
      </c>
      <c r="B671" s="81"/>
      <c r="C671" s="106" t="s">
        <v>25</v>
      </c>
      <c r="D671" s="106" t="s">
        <v>48</v>
      </c>
      <c r="E671" s="106" t="s">
        <v>493</v>
      </c>
      <c r="F671" s="106" t="s">
        <v>85</v>
      </c>
      <c r="G671" s="9">
        <v>52.9</v>
      </c>
      <c r="H671" s="9">
        <v>54.7</v>
      </c>
      <c r="I671" s="9">
        <v>57.1</v>
      </c>
    </row>
    <row r="672" spans="1:9">
      <c r="A672" s="80" t="s">
        <v>36</v>
      </c>
      <c r="B672" s="81"/>
      <c r="C672" s="106" t="s">
        <v>25</v>
      </c>
      <c r="D672" s="106" t="s">
        <v>48</v>
      </c>
      <c r="E672" s="106" t="s">
        <v>493</v>
      </c>
      <c r="F672" s="106" t="s">
        <v>93</v>
      </c>
      <c r="G672" s="9">
        <v>3801.2</v>
      </c>
      <c r="H672" s="9">
        <v>5490</v>
      </c>
      <c r="I672" s="9">
        <v>5709.4</v>
      </c>
    </row>
    <row r="673" spans="1:9" ht="63">
      <c r="A673" s="80" t="s">
        <v>362</v>
      </c>
      <c r="B673" s="81"/>
      <c r="C673" s="106" t="s">
        <v>25</v>
      </c>
      <c r="D673" s="106" t="s">
        <v>48</v>
      </c>
      <c r="E673" s="106" t="s">
        <v>494</v>
      </c>
      <c r="F673" s="106"/>
      <c r="G673" s="9">
        <f>G674+G675</f>
        <v>2350.3000000000002</v>
      </c>
      <c r="H673" s="9">
        <f>H674+H675</f>
        <v>1850.3</v>
      </c>
      <c r="I673" s="9">
        <f>I674+I675</f>
        <v>1850.3</v>
      </c>
    </row>
    <row r="674" spans="1:9" ht="31.5">
      <c r="A674" s="80" t="s">
        <v>46</v>
      </c>
      <c r="B674" s="81"/>
      <c r="C674" s="106" t="s">
        <v>25</v>
      </c>
      <c r="D674" s="106" t="s">
        <v>48</v>
      </c>
      <c r="E674" s="106" t="s">
        <v>494</v>
      </c>
      <c r="F674" s="106" t="s">
        <v>85</v>
      </c>
      <c r="G674" s="9">
        <v>37.299999999999997</v>
      </c>
      <c r="H674" s="9">
        <v>32.700000000000003</v>
      </c>
      <c r="I674" s="9">
        <v>32.700000000000003</v>
      </c>
    </row>
    <row r="675" spans="1:9">
      <c r="A675" s="80" t="s">
        <v>36</v>
      </c>
      <c r="B675" s="81"/>
      <c r="C675" s="106" t="s">
        <v>25</v>
      </c>
      <c r="D675" s="106" t="s">
        <v>48</v>
      </c>
      <c r="E675" s="106" t="s">
        <v>494</v>
      </c>
      <c r="F675" s="106" t="s">
        <v>93</v>
      </c>
      <c r="G675" s="9">
        <v>2313</v>
      </c>
      <c r="H675" s="9">
        <v>1817.6</v>
      </c>
      <c r="I675" s="9">
        <v>1817.6</v>
      </c>
    </row>
    <row r="676" spans="1:9">
      <c r="A676" s="80" t="s">
        <v>363</v>
      </c>
      <c r="B676" s="81"/>
      <c r="C676" s="106" t="s">
        <v>25</v>
      </c>
      <c r="D676" s="106" t="s">
        <v>48</v>
      </c>
      <c r="E676" s="106" t="s">
        <v>495</v>
      </c>
      <c r="F676" s="106"/>
      <c r="G676" s="9">
        <f>G677+G678</f>
        <v>0.1</v>
      </c>
      <c r="H676" s="9">
        <f>H677+H678</f>
        <v>0.1</v>
      </c>
      <c r="I676" s="9">
        <f>I677+I678</f>
        <v>0.1</v>
      </c>
    </row>
    <row r="677" spans="1:9" ht="31.5" hidden="1">
      <c r="A677" s="80" t="s">
        <v>46</v>
      </c>
      <c r="B677" s="81"/>
      <c r="C677" s="106" t="s">
        <v>25</v>
      </c>
      <c r="D677" s="106" t="s">
        <v>48</v>
      </c>
      <c r="E677" s="106" t="s">
        <v>495</v>
      </c>
      <c r="F677" s="106" t="s">
        <v>85</v>
      </c>
      <c r="G677" s="9"/>
      <c r="H677" s="9"/>
      <c r="I677" s="9"/>
    </row>
    <row r="678" spans="1:9">
      <c r="A678" s="80" t="s">
        <v>36</v>
      </c>
      <c r="B678" s="81"/>
      <c r="C678" s="106" t="s">
        <v>25</v>
      </c>
      <c r="D678" s="106" t="s">
        <v>48</v>
      </c>
      <c r="E678" s="106" t="s">
        <v>495</v>
      </c>
      <c r="F678" s="106" t="s">
        <v>93</v>
      </c>
      <c r="G678" s="9">
        <v>0.1</v>
      </c>
      <c r="H678" s="9">
        <v>0.1</v>
      </c>
      <c r="I678" s="9">
        <v>0.1</v>
      </c>
    </row>
    <row r="679" spans="1:9" ht="78.75">
      <c r="A679" s="80" t="s">
        <v>805</v>
      </c>
      <c r="B679" s="81"/>
      <c r="C679" s="106" t="s">
        <v>25</v>
      </c>
      <c r="D679" s="106" t="s">
        <v>48</v>
      </c>
      <c r="E679" s="106" t="s">
        <v>496</v>
      </c>
      <c r="F679" s="106"/>
      <c r="G679" s="9">
        <f>G680+G681</f>
        <v>13160.800000000001</v>
      </c>
      <c r="H679" s="9">
        <f>H680+H681</f>
        <v>10090.5</v>
      </c>
      <c r="I679" s="9">
        <f>I680+I681</f>
        <v>10090.5</v>
      </c>
    </row>
    <row r="680" spans="1:9" ht="31.5">
      <c r="A680" s="80" t="s">
        <v>46</v>
      </c>
      <c r="B680" s="81"/>
      <c r="C680" s="106" t="s">
        <v>25</v>
      </c>
      <c r="D680" s="106" t="s">
        <v>48</v>
      </c>
      <c r="E680" s="106" t="s">
        <v>496</v>
      </c>
      <c r="F680" s="106" t="s">
        <v>85</v>
      </c>
      <c r="G680" s="9">
        <v>151.6</v>
      </c>
      <c r="H680" s="9">
        <v>114.1</v>
      </c>
      <c r="I680" s="9">
        <v>114.1</v>
      </c>
    </row>
    <row r="681" spans="1:9">
      <c r="A681" s="80" t="s">
        <v>36</v>
      </c>
      <c r="B681" s="81"/>
      <c r="C681" s="106" t="s">
        <v>25</v>
      </c>
      <c r="D681" s="106" t="s">
        <v>48</v>
      </c>
      <c r="E681" s="106" t="s">
        <v>496</v>
      </c>
      <c r="F681" s="106" t="s">
        <v>93</v>
      </c>
      <c r="G681" s="9">
        <v>13009.2</v>
      </c>
      <c r="H681" s="9">
        <v>9976.4</v>
      </c>
      <c r="I681" s="9">
        <v>9976.4</v>
      </c>
    </row>
    <row r="682" spans="1:9" ht="47.25">
      <c r="A682" s="80" t="s">
        <v>359</v>
      </c>
      <c r="B682" s="81"/>
      <c r="C682" s="106" t="s">
        <v>25</v>
      </c>
      <c r="D682" s="106" t="s">
        <v>48</v>
      </c>
      <c r="E682" s="106" t="s">
        <v>497</v>
      </c>
      <c r="F682" s="106"/>
      <c r="G682" s="9">
        <f>G683+G684</f>
        <v>15867</v>
      </c>
      <c r="H682" s="9">
        <f>H683+H684</f>
        <v>16919.3</v>
      </c>
      <c r="I682" s="9">
        <f>I683+I684</f>
        <v>17596.099999999999</v>
      </c>
    </row>
    <row r="683" spans="1:9" ht="31.5">
      <c r="A683" s="80" t="s">
        <v>46</v>
      </c>
      <c r="B683" s="81"/>
      <c r="C683" s="106" t="s">
        <v>25</v>
      </c>
      <c r="D683" s="106" t="s">
        <v>48</v>
      </c>
      <c r="E683" s="106" t="s">
        <v>497</v>
      </c>
      <c r="F683" s="106" t="s">
        <v>85</v>
      </c>
      <c r="G683" s="9">
        <v>232.9</v>
      </c>
      <c r="H683" s="9">
        <v>250</v>
      </c>
      <c r="I683" s="9">
        <v>260.10000000000002</v>
      </c>
    </row>
    <row r="684" spans="1:9">
      <c r="A684" s="80" t="s">
        <v>36</v>
      </c>
      <c r="B684" s="81"/>
      <c r="C684" s="106" t="s">
        <v>25</v>
      </c>
      <c r="D684" s="106" t="s">
        <v>48</v>
      </c>
      <c r="E684" s="106" t="s">
        <v>497</v>
      </c>
      <c r="F684" s="106" t="s">
        <v>93</v>
      </c>
      <c r="G684" s="9">
        <v>15634.1</v>
      </c>
      <c r="H684" s="9">
        <v>16669.3</v>
      </c>
      <c r="I684" s="9">
        <v>17336</v>
      </c>
    </row>
    <row r="685" spans="1:9" ht="31.5">
      <c r="A685" s="80" t="s">
        <v>360</v>
      </c>
      <c r="B685" s="81"/>
      <c r="C685" s="106" t="s">
        <v>25</v>
      </c>
      <c r="D685" s="106" t="s">
        <v>48</v>
      </c>
      <c r="E685" s="106" t="s">
        <v>498</v>
      </c>
      <c r="F685" s="106"/>
      <c r="G685" s="9">
        <f>G686+G687</f>
        <v>92943.8</v>
      </c>
      <c r="H685" s="9">
        <f>H686+H687</f>
        <v>105829.8</v>
      </c>
      <c r="I685" s="9">
        <f>I686+I687</f>
        <v>105829.8</v>
      </c>
    </row>
    <row r="686" spans="1:9" ht="31.5">
      <c r="A686" s="80" t="s">
        <v>46</v>
      </c>
      <c r="B686" s="81"/>
      <c r="C686" s="106" t="s">
        <v>25</v>
      </c>
      <c r="D686" s="106" t="s">
        <v>48</v>
      </c>
      <c r="E686" s="106" t="s">
        <v>498</v>
      </c>
      <c r="F686" s="106" t="s">
        <v>85</v>
      </c>
      <c r="G686" s="9">
        <v>2173.8000000000002</v>
      </c>
      <c r="H686" s="9">
        <v>2173.5</v>
      </c>
      <c r="I686" s="9">
        <v>2173.5</v>
      </c>
    </row>
    <row r="687" spans="1:9">
      <c r="A687" s="80" t="s">
        <v>36</v>
      </c>
      <c r="B687" s="81"/>
      <c r="C687" s="106" t="s">
        <v>25</v>
      </c>
      <c r="D687" s="106" t="s">
        <v>48</v>
      </c>
      <c r="E687" s="106" t="s">
        <v>498</v>
      </c>
      <c r="F687" s="106" t="s">
        <v>93</v>
      </c>
      <c r="G687" s="9">
        <v>90770</v>
      </c>
      <c r="H687" s="9">
        <v>103656.3</v>
      </c>
      <c r="I687" s="9">
        <v>103656.3</v>
      </c>
    </row>
    <row r="688" spans="1:9" ht="31.5">
      <c r="A688" s="80" t="s">
        <v>473</v>
      </c>
      <c r="B688" s="81"/>
      <c r="C688" s="106" t="s">
        <v>25</v>
      </c>
      <c r="D688" s="106" t="s">
        <v>48</v>
      </c>
      <c r="E688" s="106" t="s">
        <v>499</v>
      </c>
      <c r="F688" s="106"/>
      <c r="G688" s="9">
        <f>SUM(G689:G690)</f>
        <v>17714.099999999999</v>
      </c>
      <c r="H688" s="9">
        <f>SUM(H689:H690)</f>
        <v>17974.7</v>
      </c>
      <c r="I688" s="9">
        <f>SUM(I689:I690)</f>
        <v>17974.7</v>
      </c>
    </row>
    <row r="689" spans="1:9" ht="31.5" hidden="1">
      <c r="A689" s="80" t="s">
        <v>46</v>
      </c>
      <c r="B689" s="81"/>
      <c r="C689" s="106" t="s">
        <v>25</v>
      </c>
      <c r="D689" s="106" t="s">
        <v>48</v>
      </c>
      <c r="E689" s="106" t="s">
        <v>403</v>
      </c>
      <c r="F689" s="106" t="s">
        <v>85</v>
      </c>
      <c r="G689" s="9"/>
      <c r="H689" s="9"/>
      <c r="I689" s="9"/>
    </row>
    <row r="690" spans="1:9">
      <c r="A690" s="80" t="s">
        <v>36</v>
      </c>
      <c r="B690" s="81"/>
      <c r="C690" s="106" t="s">
        <v>25</v>
      </c>
      <c r="D690" s="106" t="s">
        <v>48</v>
      </c>
      <c r="E690" s="106" t="s">
        <v>499</v>
      </c>
      <c r="F690" s="106" t="s">
        <v>93</v>
      </c>
      <c r="G690" s="9">
        <v>17714.099999999999</v>
      </c>
      <c r="H690" s="9">
        <v>17974.7</v>
      </c>
      <c r="I690" s="9">
        <v>17974.7</v>
      </c>
    </row>
    <row r="691" spans="1:9" ht="31.5">
      <c r="A691" s="80" t="s">
        <v>565</v>
      </c>
      <c r="B691" s="81"/>
      <c r="C691" s="106" t="s">
        <v>25</v>
      </c>
      <c r="D691" s="106" t="s">
        <v>48</v>
      </c>
      <c r="E691" s="31" t="s">
        <v>14</v>
      </c>
      <c r="F691" s="31"/>
      <c r="G691" s="9">
        <f>G692+G707+G712</f>
        <v>6126.6</v>
      </c>
      <c r="H691" s="9">
        <f>H692+H707+H712</f>
        <v>5763.4</v>
      </c>
      <c r="I691" s="9">
        <f>I692+I707+I712</f>
        <v>5763.4</v>
      </c>
    </row>
    <row r="692" spans="1:9" ht="31.5">
      <c r="A692" s="80" t="s">
        <v>76</v>
      </c>
      <c r="B692" s="81"/>
      <c r="C692" s="106" t="s">
        <v>25</v>
      </c>
      <c r="D692" s="106" t="s">
        <v>48</v>
      </c>
      <c r="E692" s="31" t="s">
        <v>15</v>
      </c>
      <c r="F692" s="31"/>
      <c r="G692" s="9">
        <f>G693</f>
        <v>5743.6</v>
      </c>
      <c r="H692" s="9">
        <f>H693</f>
        <v>5251.9</v>
      </c>
      <c r="I692" s="9">
        <f>I693</f>
        <v>5251.9</v>
      </c>
    </row>
    <row r="693" spans="1:9">
      <c r="A693" s="80" t="s">
        <v>29</v>
      </c>
      <c r="B693" s="81"/>
      <c r="C693" s="106" t="s">
        <v>25</v>
      </c>
      <c r="D693" s="106" t="s">
        <v>48</v>
      </c>
      <c r="E693" s="31" t="s">
        <v>30</v>
      </c>
      <c r="F693" s="31"/>
      <c r="G693" s="9">
        <f>SUM(G694+G703)</f>
        <v>5743.6</v>
      </c>
      <c r="H693" s="9">
        <f>SUM(H694+H703)</f>
        <v>5251.9</v>
      </c>
      <c r="I693" s="9">
        <f>SUM(I694+I703)</f>
        <v>5251.9</v>
      </c>
    </row>
    <row r="694" spans="1:9" ht="18.75" customHeight="1">
      <c r="A694" s="80" t="s">
        <v>49</v>
      </c>
      <c r="B694" s="81"/>
      <c r="C694" s="106" t="s">
        <v>25</v>
      </c>
      <c r="D694" s="106" t="s">
        <v>48</v>
      </c>
      <c r="E694" s="31" t="s">
        <v>50</v>
      </c>
      <c r="F694" s="31"/>
      <c r="G694" s="9">
        <f>G695+G697+G699+G701</f>
        <v>4788.1000000000004</v>
      </c>
      <c r="H694" s="9">
        <f t="shared" ref="H694:I694" si="166">H695+H697+H699+H701</f>
        <v>4134</v>
      </c>
      <c r="I694" s="9">
        <f t="shared" si="166"/>
        <v>4134</v>
      </c>
    </row>
    <row r="695" spans="1:9">
      <c r="A695" s="80" t="s">
        <v>51</v>
      </c>
      <c r="B695" s="81"/>
      <c r="C695" s="106" t="s">
        <v>25</v>
      </c>
      <c r="D695" s="106" t="s">
        <v>48</v>
      </c>
      <c r="E695" s="31" t="s">
        <v>52</v>
      </c>
      <c r="F695" s="31"/>
      <c r="G695" s="9">
        <f>G696</f>
        <v>1938</v>
      </c>
      <c r="H695" s="9">
        <f>H696</f>
        <v>1330.7</v>
      </c>
      <c r="I695" s="9">
        <f>I696</f>
        <v>1259</v>
      </c>
    </row>
    <row r="696" spans="1:9">
      <c r="A696" s="80" t="s">
        <v>36</v>
      </c>
      <c r="B696" s="81"/>
      <c r="C696" s="106" t="s">
        <v>25</v>
      </c>
      <c r="D696" s="106" t="s">
        <v>48</v>
      </c>
      <c r="E696" s="31" t="s">
        <v>52</v>
      </c>
      <c r="F696" s="31">
        <v>300</v>
      </c>
      <c r="G696" s="9">
        <v>1938</v>
      </c>
      <c r="H696" s="9">
        <v>1330.7</v>
      </c>
      <c r="I696" s="9">
        <v>1259</v>
      </c>
    </row>
    <row r="697" spans="1:9" ht="31.5">
      <c r="A697" s="80" t="s">
        <v>53</v>
      </c>
      <c r="B697" s="81"/>
      <c r="C697" s="106" t="s">
        <v>25</v>
      </c>
      <c r="D697" s="106" t="s">
        <v>48</v>
      </c>
      <c r="E697" s="31" t="s">
        <v>54</v>
      </c>
      <c r="F697" s="31"/>
      <c r="G697" s="9">
        <f>G698</f>
        <v>2029</v>
      </c>
      <c r="H697" s="9">
        <f>H698</f>
        <v>1993.3</v>
      </c>
      <c r="I697" s="9">
        <f>I698</f>
        <v>2065</v>
      </c>
    </row>
    <row r="698" spans="1:9">
      <c r="A698" s="80" t="s">
        <v>36</v>
      </c>
      <c r="B698" s="81"/>
      <c r="C698" s="106" t="s">
        <v>25</v>
      </c>
      <c r="D698" s="106" t="s">
        <v>48</v>
      </c>
      <c r="E698" s="31" t="s">
        <v>54</v>
      </c>
      <c r="F698" s="31">
        <v>300</v>
      </c>
      <c r="G698" s="9">
        <v>2029</v>
      </c>
      <c r="H698" s="9">
        <v>1993.3</v>
      </c>
      <c r="I698" s="9">
        <v>2065</v>
      </c>
    </row>
    <row r="699" spans="1:9" ht="29.25" customHeight="1">
      <c r="A699" s="80" t="s">
        <v>418</v>
      </c>
      <c r="B699" s="4"/>
      <c r="C699" s="106" t="s">
        <v>25</v>
      </c>
      <c r="D699" s="106" t="s">
        <v>48</v>
      </c>
      <c r="E699" s="4" t="s">
        <v>419</v>
      </c>
      <c r="F699" s="4"/>
      <c r="G699" s="7">
        <f>SUM(G700)</f>
        <v>821.1</v>
      </c>
      <c r="H699" s="7">
        <f>SUM(H700)</f>
        <v>810</v>
      </c>
      <c r="I699" s="7">
        <f>SUM(I700)</f>
        <v>810</v>
      </c>
    </row>
    <row r="700" spans="1:9" ht="15" customHeight="1">
      <c r="A700" s="80" t="s">
        <v>36</v>
      </c>
      <c r="B700" s="4"/>
      <c r="C700" s="106" t="s">
        <v>25</v>
      </c>
      <c r="D700" s="106" t="s">
        <v>48</v>
      </c>
      <c r="E700" s="4" t="s">
        <v>419</v>
      </c>
      <c r="F700" s="4" t="s">
        <v>93</v>
      </c>
      <c r="G700" s="7">
        <v>821.1</v>
      </c>
      <c r="H700" s="7">
        <v>810</v>
      </c>
      <c r="I700" s="7">
        <v>810</v>
      </c>
    </row>
    <row r="701" spans="1:9" ht="15" hidden="1" customHeight="1">
      <c r="A701" s="80" t="s">
        <v>758</v>
      </c>
      <c r="B701" s="4"/>
      <c r="C701" s="106" t="s">
        <v>25</v>
      </c>
      <c r="D701" s="106" t="s">
        <v>48</v>
      </c>
      <c r="E701" s="4" t="s">
        <v>757</v>
      </c>
      <c r="F701" s="4"/>
      <c r="G701" s="7">
        <f>SUM(G702)</f>
        <v>0</v>
      </c>
      <c r="H701" s="7"/>
      <c r="I701" s="7"/>
    </row>
    <row r="702" spans="1:9" ht="15" hidden="1" customHeight="1">
      <c r="A702" s="80" t="s">
        <v>36</v>
      </c>
      <c r="B702" s="4"/>
      <c r="C702" s="106" t="s">
        <v>25</v>
      </c>
      <c r="D702" s="106" t="s">
        <v>48</v>
      </c>
      <c r="E702" s="4" t="s">
        <v>757</v>
      </c>
      <c r="F702" s="4" t="s">
        <v>93</v>
      </c>
      <c r="G702" s="7"/>
      <c r="H702" s="7"/>
      <c r="I702" s="7"/>
    </row>
    <row r="703" spans="1:9">
      <c r="A703" s="80" t="s">
        <v>55</v>
      </c>
      <c r="B703" s="81"/>
      <c r="C703" s="106" t="s">
        <v>25</v>
      </c>
      <c r="D703" s="106" t="s">
        <v>48</v>
      </c>
      <c r="E703" s="31" t="s">
        <v>56</v>
      </c>
      <c r="F703" s="31"/>
      <c r="G703" s="9">
        <f>G704</f>
        <v>955.5</v>
      </c>
      <c r="H703" s="9">
        <f>H704</f>
        <v>1117.9000000000001</v>
      </c>
      <c r="I703" s="9">
        <f>I704</f>
        <v>1117.9000000000001</v>
      </c>
    </row>
    <row r="704" spans="1:9">
      <c r="A704" s="80" t="s">
        <v>57</v>
      </c>
      <c r="B704" s="81"/>
      <c r="C704" s="106" t="s">
        <v>25</v>
      </c>
      <c r="D704" s="106" t="s">
        <v>48</v>
      </c>
      <c r="E704" s="31" t="s">
        <v>58</v>
      </c>
      <c r="F704" s="31"/>
      <c r="G704" s="9">
        <f>G705+G706</f>
        <v>955.5</v>
      </c>
      <c r="H704" s="9">
        <f>H705+H706</f>
        <v>1117.9000000000001</v>
      </c>
      <c r="I704" s="9">
        <f>I705+I706</f>
        <v>1117.9000000000001</v>
      </c>
    </row>
    <row r="705" spans="1:9" ht="31.5">
      <c r="A705" s="80" t="s">
        <v>46</v>
      </c>
      <c r="B705" s="81"/>
      <c r="C705" s="106" t="s">
        <v>25</v>
      </c>
      <c r="D705" s="106" t="s">
        <v>48</v>
      </c>
      <c r="E705" s="31" t="s">
        <v>58</v>
      </c>
      <c r="F705" s="31">
        <v>200</v>
      </c>
      <c r="G705" s="9">
        <v>349.5</v>
      </c>
      <c r="H705" s="9">
        <v>373.9</v>
      </c>
      <c r="I705" s="9">
        <v>373.9</v>
      </c>
    </row>
    <row r="706" spans="1:9">
      <c r="A706" s="80" t="s">
        <v>36</v>
      </c>
      <c r="B706" s="81"/>
      <c r="C706" s="106" t="s">
        <v>25</v>
      </c>
      <c r="D706" s="106" t="s">
        <v>48</v>
      </c>
      <c r="E706" s="31" t="s">
        <v>58</v>
      </c>
      <c r="F706" s="31">
        <v>300</v>
      </c>
      <c r="G706" s="9">
        <v>606</v>
      </c>
      <c r="H706" s="9">
        <v>744</v>
      </c>
      <c r="I706" s="9">
        <v>744</v>
      </c>
    </row>
    <row r="707" spans="1:9">
      <c r="A707" s="80" t="s">
        <v>77</v>
      </c>
      <c r="B707" s="81"/>
      <c r="C707" s="106" t="s">
        <v>25</v>
      </c>
      <c r="D707" s="106" t="s">
        <v>48</v>
      </c>
      <c r="E707" s="31" t="s">
        <v>59</v>
      </c>
      <c r="F707" s="31"/>
      <c r="G707" s="9">
        <f t="shared" ref="G707:I708" si="167">G708</f>
        <v>383</v>
      </c>
      <c r="H707" s="9">
        <f t="shared" si="167"/>
        <v>272.5</v>
      </c>
      <c r="I707" s="9">
        <f t="shared" si="167"/>
        <v>272.5</v>
      </c>
    </row>
    <row r="708" spans="1:9" ht="13.5" customHeight="1">
      <c r="A708" s="80" t="s">
        <v>29</v>
      </c>
      <c r="B708" s="81"/>
      <c r="C708" s="106" t="s">
        <v>25</v>
      </c>
      <c r="D708" s="106" t="s">
        <v>48</v>
      </c>
      <c r="E708" s="31" t="s">
        <v>60</v>
      </c>
      <c r="F708" s="31"/>
      <c r="G708" s="9">
        <f t="shared" si="167"/>
        <v>383</v>
      </c>
      <c r="H708" s="9">
        <f t="shared" si="167"/>
        <v>272.5</v>
      </c>
      <c r="I708" s="9">
        <f t="shared" si="167"/>
        <v>272.5</v>
      </c>
    </row>
    <row r="709" spans="1:9">
      <c r="A709" s="80" t="s">
        <v>31</v>
      </c>
      <c r="B709" s="81"/>
      <c r="C709" s="106" t="s">
        <v>25</v>
      </c>
      <c r="D709" s="106" t="s">
        <v>48</v>
      </c>
      <c r="E709" s="31" t="s">
        <v>61</v>
      </c>
      <c r="F709" s="31"/>
      <c r="G709" s="9">
        <f>G710+G711</f>
        <v>383</v>
      </c>
      <c r="H709" s="9">
        <f>H710+H711</f>
        <v>272.5</v>
      </c>
      <c r="I709" s="9">
        <f>I710+I711</f>
        <v>272.5</v>
      </c>
    </row>
    <row r="710" spans="1:9" ht="31.5">
      <c r="A710" s="80" t="s">
        <v>46</v>
      </c>
      <c r="B710" s="81"/>
      <c r="C710" s="106" t="s">
        <v>25</v>
      </c>
      <c r="D710" s="106" t="s">
        <v>48</v>
      </c>
      <c r="E710" s="31" t="s">
        <v>61</v>
      </c>
      <c r="F710" s="31">
        <v>200</v>
      </c>
      <c r="G710" s="9">
        <v>383</v>
      </c>
      <c r="H710" s="9">
        <v>272.5</v>
      </c>
      <c r="I710" s="9">
        <v>272.5</v>
      </c>
    </row>
    <row r="711" spans="1:9" hidden="1">
      <c r="A711" s="80" t="s">
        <v>36</v>
      </c>
      <c r="B711" s="81"/>
      <c r="C711" s="106" t="s">
        <v>25</v>
      </c>
      <c r="D711" s="106" t="s">
        <v>48</v>
      </c>
      <c r="E711" s="31" t="s">
        <v>61</v>
      </c>
      <c r="F711" s="31">
        <v>300</v>
      </c>
      <c r="G711" s="9"/>
      <c r="H711" s="9"/>
      <c r="I711" s="9"/>
    </row>
    <row r="712" spans="1:9">
      <c r="A712" s="80" t="s">
        <v>78</v>
      </c>
      <c r="B712" s="81"/>
      <c r="C712" s="106" t="s">
        <v>25</v>
      </c>
      <c r="D712" s="106" t="s">
        <v>48</v>
      </c>
      <c r="E712" s="31" t="s">
        <v>62</v>
      </c>
      <c r="F712" s="31"/>
      <c r="G712" s="9">
        <f>G716+G713</f>
        <v>0</v>
      </c>
      <c r="H712" s="9">
        <f>H716+H713</f>
        <v>239</v>
      </c>
      <c r="I712" s="9">
        <f>I716+I713</f>
        <v>239</v>
      </c>
    </row>
    <row r="713" spans="1:9">
      <c r="A713" s="80" t="s">
        <v>29</v>
      </c>
      <c r="B713" s="81"/>
      <c r="C713" s="106" t="s">
        <v>25</v>
      </c>
      <c r="D713" s="106" t="s">
        <v>48</v>
      </c>
      <c r="E713" s="31" t="s">
        <v>397</v>
      </c>
      <c r="F713" s="31"/>
      <c r="G713" s="9">
        <f>G714</f>
        <v>0</v>
      </c>
      <c r="H713" s="9">
        <f>H714</f>
        <v>239</v>
      </c>
      <c r="I713" s="9">
        <f>I714</f>
        <v>239</v>
      </c>
    </row>
    <row r="714" spans="1:9">
      <c r="A714" s="80" t="s">
        <v>31</v>
      </c>
      <c r="B714" s="81"/>
      <c r="C714" s="106" t="s">
        <v>25</v>
      </c>
      <c r="D714" s="106" t="s">
        <v>48</v>
      </c>
      <c r="E714" s="31" t="s">
        <v>398</v>
      </c>
      <c r="F714" s="31"/>
      <c r="G714" s="9">
        <f>SUM(G715)</f>
        <v>0</v>
      </c>
      <c r="H714" s="9">
        <f>SUM(H715)</f>
        <v>239</v>
      </c>
      <c r="I714" s="9">
        <f>SUM(I715)</f>
        <v>239</v>
      </c>
    </row>
    <row r="715" spans="1:9" ht="31.5">
      <c r="A715" s="80" t="s">
        <v>46</v>
      </c>
      <c r="B715" s="81"/>
      <c r="C715" s="106" t="s">
        <v>25</v>
      </c>
      <c r="D715" s="106" t="s">
        <v>48</v>
      </c>
      <c r="E715" s="31" t="s">
        <v>398</v>
      </c>
      <c r="F715" s="31">
        <v>200</v>
      </c>
      <c r="G715" s="9">
        <v>0</v>
      </c>
      <c r="H715" s="9">
        <v>239</v>
      </c>
      <c r="I715" s="9">
        <v>239</v>
      </c>
    </row>
    <row r="716" spans="1:9" ht="31.5" hidden="1">
      <c r="A716" s="80" t="s">
        <v>63</v>
      </c>
      <c r="B716" s="81"/>
      <c r="C716" s="106" t="s">
        <v>25</v>
      </c>
      <c r="D716" s="106" t="s">
        <v>48</v>
      </c>
      <c r="E716" s="31" t="s">
        <v>64</v>
      </c>
      <c r="F716" s="31"/>
      <c r="G716" s="9">
        <f>G717</f>
        <v>0</v>
      </c>
      <c r="H716" s="9">
        <f>H717</f>
        <v>0</v>
      </c>
      <c r="I716" s="9">
        <f>I717</f>
        <v>0</v>
      </c>
    </row>
    <row r="717" spans="1:9" hidden="1">
      <c r="A717" s="80" t="s">
        <v>31</v>
      </c>
      <c r="B717" s="81"/>
      <c r="C717" s="106" t="s">
        <v>25</v>
      </c>
      <c r="D717" s="106" t="s">
        <v>48</v>
      </c>
      <c r="E717" s="31" t="s">
        <v>65</v>
      </c>
      <c r="F717" s="31"/>
      <c r="G717" s="9">
        <f>SUM(G718:G719)</f>
        <v>0</v>
      </c>
      <c r="H717" s="9">
        <f>SUM(H718:H719)</f>
        <v>0</v>
      </c>
      <c r="I717" s="9">
        <f>SUM(I718:I719)</f>
        <v>0</v>
      </c>
    </row>
    <row r="718" spans="1:9" ht="31.5" hidden="1">
      <c r="A718" s="80" t="s">
        <v>46</v>
      </c>
      <c r="B718" s="81"/>
      <c r="C718" s="106" t="s">
        <v>25</v>
      </c>
      <c r="D718" s="106" t="s">
        <v>48</v>
      </c>
      <c r="E718" s="31" t="s">
        <v>65</v>
      </c>
      <c r="F718" s="31">
        <v>200</v>
      </c>
      <c r="G718" s="9"/>
      <c r="H718" s="9"/>
      <c r="I718" s="9"/>
    </row>
    <row r="719" spans="1:9" ht="31.5" hidden="1">
      <c r="A719" s="80" t="s">
        <v>66</v>
      </c>
      <c r="B719" s="81"/>
      <c r="C719" s="106" t="s">
        <v>25</v>
      </c>
      <c r="D719" s="106" t="s">
        <v>48</v>
      </c>
      <c r="E719" s="31" t="s">
        <v>65</v>
      </c>
      <c r="F719" s="31">
        <v>600</v>
      </c>
      <c r="G719" s="9"/>
      <c r="H719" s="9"/>
      <c r="I719" s="9"/>
    </row>
    <row r="720" spans="1:9" ht="47.25">
      <c r="A720" s="80" t="s">
        <v>568</v>
      </c>
      <c r="B720" s="81"/>
      <c r="C720" s="106" t="s">
        <v>25</v>
      </c>
      <c r="D720" s="106" t="s">
        <v>48</v>
      </c>
      <c r="E720" s="31" t="s">
        <v>67</v>
      </c>
      <c r="F720" s="31"/>
      <c r="G720" s="9">
        <f>G721</f>
        <v>3827.9</v>
      </c>
      <c r="H720" s="9">
        <f>H721</f>
        <v>3850</v>
      </c>
      <c r="I720" s="9">
        <f>I721</f>
        <v>3850</v>
      </c>
    </row>
    <row r="721" spans="1:9">
      <c r="A721" s="80" t="s">
        <v>29</v>
      </c>
      <c r="B721" s="81"/>
      <c r="C721" s="106" t="s">
        <v>25</v>
      </c>
      <c r="D721" s="106" t="s">
        <v>48</v>
      </c>
      <c r="E721" s="31" t="s">
        <v>68</v>
      </c>
      <c r="F721" s="31"/>
      <c r="G721" s="9">
        <f>SUM(G722)</f>
        <v>3827.9</v>
      </c>
      <c r="H721" s="9">
        <f>SUM(H722)</f>
        <v>3850</v>
      </c>
      <c r="I721" s="9">
        <f>SUM(I722)</f>
        <v>3850</v>
      </c>
    </row>
    <row r="722" spans="1:9" ht="31.5">
      <c r="A722" s="80" t="s">
        <v>69</v>
      </c>
      <c r="B722" s="81"/>
      <c r="C722" s="106" t="s">
        <v>25</v>
      </c>
      <c r="D722" s="106" t="s">
        <v>48</v>
      </c>
      <c r="E722" s="31" t="s">
        <v>70</v>
      </c>
      <c r="F722" s="31"/>
      <c r="G722" s="9">
        <f>G723</f>
        <v>3827.9</v>
      </c>
      <c r="H722" s="9">
        <f>H723</f>
        <v>3850</v>
      </c>
      <c r="I722" s="9">
        <f>I723</f>
        <v>3850</v>
      </c>
    </row>
    <row r="723" spans="1:9" ht="31.5">
      <c r="A723" s="80" t="s">
        <v>46</v>
      </c>
      <c r="B723" s="81"/>
      <c r="C723" s="106" t="s">
        <v>25</v>
      </c>
      <c r="D723" s="106" t="s">
        <v>48</v>
      </c>
      <c r="E723" s="31" t="s">
        <v>70</v>
      </c>
      <c r="F723" s="31">
        <v>200</v>
      </c>
      <c r="G723" s="9">
        <v>3827.9</v>
      </c>
      <c r="H723" s="9">
        <v>3850</v>
      </c>
      <c r="I723" s="9">
        <v>3850</v>
      </c>
    </row>
    <row r="724" spans="1:9" ht="31.5">
      <c r="A724" s="80" t="s">
        <v>564</v>
      </c>
      <c r="B724" s="81"/>
      <c r="C724" s="106" t="s">
        <v>25</v>
      </c>
      <c r="D724" s="106" t="s">
        <v>48</v>
      </c>
      <c r="E724" s="31" t="s">
        <v>404</v>
      </c>
      <c r="F724" s="31"/>
      <c r="G724" s="9">
        <f t="shared" ref="G724:I727" si="168">SUM(G725)</f>
        <v>4000</v>
      </c>
      <c r="H724" s="9">
        <f t="shared" si="168"/>
        <v>4000</v>
      </c>
      <c r="I724" s="9">
        <f t="shared" si="168"/>
        <v>4000</v>
      </c>
    </row>
    <row r="725" spans="1:9">
      <c r="A725" s="80" t="s">
        <v>29</v>
      </c>
      <c r="B725" s="81"/>
      <c r="C725" s="106" t="s">
        <v>25</v>
      </c>
      <c r="D725" s="106" t="s">
        <v>48</v>
      </c>
      <c r="E725" s="31" t="s">
        <v>405</v>
      </c>
      <c r="F725" s="31"/>
      <c r="G725" s="9">
        <f t="shared" si="168"/>
        <v>4000</v>
      </c>
      <c r="H725" s="9">
        <f t="shared" si="168"/>
        <v>4000</v>
      </c>
      <c r="I725" s="9">
        <f t="shared" si="168"/>
        <v>4000</v>
      </c>
    </row>
    <row r="726" spans="1:9">
      <c r="A726" s="80" t="s">
        <v>49</v>
      </c>
      <c r="B726" s="81"/>
      <c r="C726" s="106" t="s">
        <v>25</v>
      </c>
      <c r="D726" s="106" t="s">
        <v>48</v>
      </c>
      <c r="E726" s="31" t="s">
        <v>406</v>
      </c>
      <c r="F726" s="31"/>
      <c r="G726" s="9">
        <f t="shared" si="168"/>
        <v>4000</v>
      </c>
      <c r="H726" s="9">
        <f t="shared" si="168"/>
        <v>4000</v>
      </c>
      <c r="I726" s="9">
        <f t="shared" si="168"/>
        <v>4000</v>
      </c>
    </row>
    <row r="727" spans="1:9" ht="47.25">
      <c r="A727" s="80" t="s">
        <v>857</v>
      </c>
      <c r="B727" s="81"/>
      <c r="C727" s="106" t="s">
        <v>25</v>
      </c>
      <c r="D727" s="106" t="s">
        <v>48</v>
      </c>
      <c r="E727" s="31" t="s">
        <v>407</v>
      </c>
      <c r="F727" s="31"/>
      <c r="G727" s="9">
        <f t="shared" si="168"/>
        <v>4000</v>
      </c>
      <c r="H727" s="9">
        <f t="shared" si="168"/>
        <v>4000</v>
      </c>
      <c r="I727" s="9">
        <f t="shared" si="168"/>
        <v>4000</v>
      </c>
    </row>
    <row r="728" spans="1:9">
      <c r="A728" s="80" t="s">
        <v>36</v>
      </c>
      <c r="B728" s="81"/>
      <c r="C728" s="106" t="s">
        <v>25</v>
      </c>
      <c r="D728" s="106" t="s">
        <v>48</v>
      </c>
      <c r="E728" s="31" t="s">
        <v>407</v>
      </c>
      <c r="F728" s="31">
        <v>300</v>
      </c>
      <c r="G728" s="9">
        <v>4000</v>
      </c>
      <c r="H728" s="9">
        <v>4000</v>
      </c>
      <c r="I728" s="9">
        <v>4000</v>
      </c>
    </row>
    <row r="729" spans="1:9" ht="31.5">
      <c r="A729" s="80" t="s">
        <v>701</v>
      </c>
      <c r="B729" s="39"/>
      <c r="C729" s="106" t="s">
        <v>25</v>
      </c>
      <c r="D729" s="106" t="s">
        <v>48</v>
      </c>
      <c r="E729" s="31" t="s">
        <v>445</v>
      </c>
      <c r="F729" s="31"/>
      <c r="G729" s="9">
        <f t="shared" ref="G729:I731" si="169">G730</f>
        <v>1048</v>
      </c>
      <c r="H729" s="9">
        <f t="shared" si="169"/>
        <v>1048</v>
      </c>
      <c r="I729" s="9">
        <f t="shared" si="169"/>
        <v>1048</v>
      </c>
    </row>
    <row r="730" spans="1:9" ht="31.5">
      <c r="A730" s="80" t="s">
        <v>63</v>
      </c>
      <c r="B730" s="39"/>
      <c r="C730" s="106" t="s">
        <v>25</v>
      </c>
      <c r="D730" s="106" t="s">
        <v>48</v>
      </c>
      <c r="E730" s="31" t="s">
        <v>446</v>
      </c>
      <c r="F730" s="31"/>
      <c r="G730" s="9">
        <f>G731</f>
        <v>1048</v>
      </c>
      <c r="H730" s="9">
        <f t="shared" si="169"/>
        <v>1048</v>
      </c>
      <c r="I730" s="9">
        <f t="shared" si="169"/>
        <v>1048</v>
      </c>
    </row>
    <row r="731" spans="1:9">
      <c r="A731" s="80" t="s">
        <v>31</v>
      </c>
      <c r="B731" s="39"/>
      <c r="C731" s="106" t="s">
        <v>25</v>
      </c>
      <c r="D731" s="106" t="s">
        <v>48</v>
      </c>
      <c r="E731" s="31" t="s">
        <v>447</v>
      </c>
      <c r="F731" s="31"/>
      <c r="G731" s="9">
        <f t="shared" si="169"/>
        <v>1048</v>
      </c>
      <c r="H731" s="9">
        <f t="shared" si="169"/>
        <v>1048</v>
      </c>
      <c r="I731" s="9">
        <f t="shared" si="169"/>
        <v>1048</v>
      </c>
    </row>
    <row r="732" spans="1:9" ht="31.5">
      <c r="A732" s="80" t="s">
        <v>218</v>
      </c>
      <c r="B732" s="39"/>
      <c r="C732" s="106" t="s">
        <v>25</v>
      </c>
      <c r="D732" s="106" t="s">
        <v>48</v>
      </c>
      <c r="E732" s="31" t="s">
        <v>447</v>
      </c>
      <c r="F732" s="31">
        <v>600</v>
      </c>
      <c r="G732" s="9">
        <v>1048</v>
      </c>
      <c r="H732" s="9">
        <v>1048</v>
      </c>
      <c r="I732" s="9">
        <v>1048</v>
      </c>
    </row>
    <row r="733" spans="1:9">
      <c r="A733" s="80" t="s">
        <v>177</v>
      </c>
      <c r="B733" s="81"/>
      <c r="C733" s="106" t="s">
        <v>25</v>
      </c>
      <c r="D733" s="106" t="s">
        <v>11</v>
      </c>
      <c r="E733" s="31"/>
      <c r="F733" s="31"/>
      <c r="G733" s="9">
        <f>G734+G754</f>
        <v>244457.5</v>
      </c>
      <c r="H733" s="9">
        <f t="shared" ref="H733:I733" si="170">H734+H754</f>
        <v>278785.40000000002</v>
      </c>
      <c r="I733" s="9">
        <f t="shared" si="170"/>
        <v>284484</v>
      </c>
    </row>
    <row r="734" spans="1:9" ht="36.75" customHeight="1">
      <c r="A734" s="80" t="s">
        <v>444</v>
      </c>
      <c r="B734" s="81"/>
      <c r="C734" s="106" t="s">
        <v>25</v>
      </c>
      <c r="D734" s="106" t="s">
        <v>11</v>
      </c>
      <c r="E734" s="106" t="s">
        <v>341</v>
      </c>
      <c r="F734" s="31"/>
      <c r="G734" s="9">
        <f>G735</f>
        <v>244457.5</v>
      </c>
      <c r="H734" s="9">
        <f>H735</f>
        <v>278785.40000000002</v>
      </c>
      <c r="I734" s="9">
        <f>I735</f>
        <v>284484</v>
      </c>
    </row>
    <row r="735" spans="1:9">
      <c r="A735" s="80" t="s">
        <v>350</v>
      </c>
      <c r="B735" s="81"/>
      <c r="C735" s="106" t="s">
        <v>25</v>
      </c>
      <c r="D735" s="106" t="s">
        <v>11</v>
      </c>
      <c r="E735" s="106" t="s">
        <v>342</v>
      </c>
      <c r="F735" s="31"/>
      <c r="G735" s="9">
        <f>SUM(G736+G744+G750+G741+G747)</f>
        <v>244457.5</v>
      </c>
      <c r="H735" s="9">
        <f>SUM(H736+H744+H750+H741+H747)</f>
        <v>278785.40000000002</v>
      </c>
      <c r="I735" s="9">
        <f>SUM(I736+I744+I750+I741+I747)</f>
        <v>284484</v>
      </c>
    </row>
    <row r="736" spans="1:9" ht="47.25">
      <c r="A736" s="80" t="s">
        <v>364</v>
      </c>
      <c r="B736" s="81"/>
      <c r="C736" s="106" t="s">
        <v>25</v>
      </c>
      <c r="D736" s="106" t="s">
        <v>11</v>
      </c>
      <c r="E736" s="31" t="s">
        <v>500</v>
      </c>
      <c r="F736" s="31"/>
      <c r="G736" s="9">
        <f>G737+G738+G740+G739</f>
        <v>56352.000000000007</v>
      </c>
      <c r="H736" s="9">
        <f>H737+H738+H740+H739</f>
        <v>81876.5</v>
      </c>
      <c r="I736" s="9">
        <f>I737+I738+I740+I739</f>
        <v>82827.200000000012</v>
      </c>
    </row>
    <row r="737" spans="1:9" ht="47.25">
      <c r="A737" s="80" t="s">
        <v>45</v>
      </c>
      <c r="B737" s="81"/>
      <c r="C737" s="106" t="s">
        <v>25</v>
      </c>
      <c r="D737" s="106" t="s">
        <v>11</v>
      </c>
      <c r="E737" s="31" t="s">
        <v>500</v>
      </c>
      <c r="F737" s="31">
        <v>100</v>
      </c>
      <c r="G737" s="9">
        <v>43168.4</v>
      </c>
      <c r="H737" s="9">
        <v>57017.3</v>
      </c>
      <c r="I737" s="9">
        <v>57017.3</v>
      </c>
    </row>
    <row r="738" spans="1:9" ht="31.5">
      <c r="A738" s="80" t="s">
        <v>46</v>
      </c>
      <c r="B738" s="81"/>
      <c r="C738" s="106" t="s">
        <v>25</v>
      </c>
      <c r="D738" s="106" t="s">
        <v>11</v>
      </c>
      <c r="E738" s="31" t="s">
        <v>500</v>
      </c>
      <c r="F738" s="31">
        <v>200</v>
      </c>
      <c r="G738" s="9">
        <v>12731.7</v>
      </c>
      <c r="H738" s="9">
        <v>24373.200000000001</v>
      </c>
      <c r="I738" s="9">
        <v>25323.9</v>
      </c>
    </row>
    <row r="739" spans="1:9">
      <c r="A739" s="80" t="s">
        <v>36</v>
      </c>
      <c r="B739" s="81"/>
      <c r="C739" s="106" t="s">
        <v>25</v>
      </c>
      <c r="D739" s="106" t="s">
        <v>11</v>
      </c>
      <c r="E739" s="31" t="s">
        <v>500</v>
      </c>
      <c r="F739" s="31">
        <v>300</v>
      </c>
      <c r="G739" s="9">
        <v>142.30000000000001</v>
      </c>
      <c r="H739" s="9">
        <v>160</v>
      </c>
      <c r="I739" s="9">
        <v>160</v>
      </c>
    </row>
    <row r="740" spans="1:9" ht="12.75" customHeight="1">
      <c r="A740" s="80" t="s">
        <v>20</v>
      </c>
      <c r="B740" s="81"/>
      <c r="C740" s="106" t="s">
        <v>25</v>
      </c>
      <c r="D740" s="106" t="s">
        <v>11</v>
      </c>
      <c r="E740" s="31" t="s">
        <v>500</v>
      </c>
      <c r="F740" s="31">
        <v>800</v>
      </c>
      <c r="G740" s="9">
        <v>309.60000000000002</v>
      </c>
      <c r="H740" s="9">
        <v>326</v>
      </c>
      <c r="I740" s="9">
        <v>326</v>
      </c>
    </row>
    <row r="741" spans="1:9" ht="78.75">
      <c r="A741" s="80" t="s">
        <v>367</v>
      </c>
      <c r="B741" s="81"/>
      <c r="C741" s="106" t="s">
        <v>25</v>
      </c>
      <c r="D741" s="106" t="s">
        <v>11</v>
      </c>
      <c r="E741" s="31" t="s">
        <v>501</v>
      </c>
      <c r="F741" s="31"/>
      <c r="G741" s="9">
        <f>G742+G743</f>
        <v>96052.099999999991</v>
      </c>
      <c r="H741" s="9">
        <f>H742+H743</f>
        <v>99576</v>
      </c>
      <c r="I741" s="9">
        <f>I742+I743</f>
        <v>100757.20000000001</v>
      </c>
    </row>
    <row r="742" spans="1:9" ht="31.5">
      <c r="A742" s="80" t="s">
        <v>46</v>
      </c>
      <c r="B742" s="81"/>
      <c r="C742" s="106" t="s">
        <v>25</v>
      </c>
      <c r="D742" s="106" t="s">
        <v>11</v>
      </c>
      <c r="E742" s="31" t="s">
        <v>501</v>
      </c>
      <c r="F742" s="31">
        <v>200</v>
      </c>
      <c r="G742" s="9">
        <v>1454.4</v>
      </c>
      <c r="H742" s="9">
        <v>1471.2</v>
      </c>
      <c r="I742" s="9">
        <v>1488.6</v>
      </c>
    </row>
    <row r="743" spans="1:9">
      <c r="A743" s="80" t="s">
        <v>36</v>
      </c>
      <c r="B743" s="81"/>
      <c r="C743" s="106" t="s">
        <v>25</v>
      </c>
      <c r="D743" s="106" t="s">
        <v>11</v>
      </c>
      <c r="E743" s="31" t="s">
        <v>501</v>
      </c>
      <c r="F743" s="31">
        <v>300</v>
      </c>
      <c r="G743" s="9">
        <v>94597.7</v>
      </c>
      <c r="H743" s="9">
        <v>98104.8</v>
      </c>
      <c r="I743" s="9">
        <v>99268.6</v>
      </c>
    </row>
    <row r="744" spans="1:9" ht="31.5">
      <c r="A744" s="80" t="s">
        <v>365</v>
      </c>
      <c r="B744" s="81"/>
      <c r="C744" s="106" t="s">
        <v>25</v>
      </c>
      <c r="D744" s="106" t="s">
        <v>11</v>
      </c>
      <c r="E744" s="31" t="s">
        <v>502</v>
      </c>
      <c r="F744" s="31"/>
      <c r="G744" s="9">
        <f>G745+G746</f>
        <v>59263</v>
      </c>
      <c r="H744" s="9">
        <f>H745+H746</f>
        <v>61633.5</v>
      </c>
      <c r="I744" s="9">
        <f>I745+I746</f>
        <v>64098.899999999994</v>
      </c>
    </row>
    <row r="745" spans="1:9" ht="31.5">
      <c r="A745" s="80" t="s">
        <v>46</v>
      </c>
      <c r="B745" s="81"/>
      <c r="C745" s="106" t="s">
        <v>25</v>
      </c>
      <c r="D745" s="106" t="s">
        <v>11</v>
      </c>
      <c r="E745" s="31" t="s">
        <v>502</v>
      </c>
      <c r="F745" s="31">
        <v>200</v>
      </c>
      <c r="G745" s="9">
        <v>879.5</v>
      </c>
      <c r="H745" s="9">
        <v>914.2</v>
      </c>
      <c r="I745" s="9">
        <v>952.2</v>
      </c>
    </row>
    <row r="746" spans="1:9">
      <c r="A746" s="80" t="s">
        <v>36</v>
      </c>
      <c r="B746" s="81"/>
      <c r="C746" s="106" t="s">
        <v>25</v>
      </c>
      <c r="D746" s="106" t="s">
        <v>11</v>
      </c>
      <c r="E746" s="31" t="s">
        <v>502</v>
      </c>
      <c r="F746" s="31">
        <v>300</v>
      </c>
      <c r="G746" s="9">
        <v>58383.5</v>
      </c>
      <c r="H746" s="9">
        <v>60719.3</v>
      </c>
      <c r="I746" s="9">
        <v>63146.7</v>
      </c>
    </row>
    <row r="747" spans="1:9" ht="63">
      <c r="A747" s="80" t="s">
        <v>368</v>
      </c>
      <c r="B747" s="81"/>
      <c r="C747" s="106" t="s">
        <v>25</v>
      </c>
      <c r="D747" s="106" t="s">
        <v>11</v>
      </c>
      <c r="E747" s="31" t="s">
        <v>503</v>
      </c>
      <c r="F747" s="31"/>
      <c r="G747" s="9">
        <f>G748+G749</f>
        <v>25424</v>
      </c>
      <c r="H747" s="9">
        <f>H748+H749</f>
        <v>27533</v>
      </c>
      <c r="I747" s="9">
        <f>I748+I749</f>
        <v>28634.3</v>
      </c>
    </row>
    <row r="748" spans="1:9" ht="31.5">
      <c r="A748" s="80" t="s">
        <v>46</v>
      </c>
      <c r="B748" s="81"/>
      <c r="C748" s="106" t="s">
        <v>25</v>
      </c>
      <c r="D748" s="106" t="s">
        <v>11</v>
      </c>
      <c r="E748" s="31" t="s">
        <v>503</v>
      </c>
      <c r="F748" s="31">
        <v>200</v>
      </c>
      <c r="G748" s="9">
        <v>376.3</v>
      </c>
      <c r="H748" s="9">
        <v>409.7</v>
      </c>
      <c r="I748" s="9">
        <v>426</v>
      </c>
    </row>
    <row r="749" spans="1:9">
      <c r="A749" s="80" t="s">
        <v>36</v>
      </c>
      <c r="B749" s="81"/>
      <c r="C749" s="106" t="s">
        <v>25</v>
      </c>
      <c r="D749" s="106" t="s">
        <v>11</v>
      </c>
      <c r="E749" s="31" t="s">
        <v>503</v>
      </c>
      <c r="F749" s="31">
        <v>300</v>
      </c>
      <c r="G749" s="9">
        <v>25047.7</v>
      </c>
      <c r="H749" s="9">
        <v>27123.3</v>
      </c>
      <c r="I749" s="9">
        <v>28208.3</v>
      </c>
    </row>
    <row r="750" spans="1:9">
      <c r="A750" s="80" t="s">
        <v>729</v>
      </c>
      <c r="B750" s="81"/>
      <c r="C750" s="106" t="s">
        <v>25</v>
      </c>
      <c r="D750" s="106" t="s">
        <v>11</v>
      </c>
      <c r="E750" s="31" t="s">
        <v>509</v>
      </c>
      <c r="F750" s="31"/>
      <c r="G750" s="9">
        <f>SUM(G751)</f>
        <v>7366.4</v>
      </c>
      <c r="H750" s="9">
        <f>SUM(H751)</f>
        <v>8166.4</v>
      </c>
      <c r="I750" s="9">
        <f>SUM(I751)</f>
        <v>8166.4</v>
      </c>
    </row>
    <row r="751" spans="1:9" ht="47.25">
      <c r="A751" s="80" t="s">
        <v>366</v>
      </c>
      <c r="B751" s="81"/>
      <c r="C751" s="106" t="s">
        <v>25</v>
      </c>
      <c r="D751" s="106" t="s">
        <v>11</v>
      </c>
      <c r="E751" s="31" t="s">
        <v>510</v>
      </c>
      <c r="F751" s="31"/>
      <c r="G751" s="9">
        <f>SUM(G752:G753)</f>
        <v>7366.4</v>
      </c>
      <c r="H751" s="9">
        <f>SUM(H752:H753)</f>
        <v>8166.4</v>
      </c>
      <c r="I751" s="9">
        <f>SUM(I752:I753)</f>
        <v>8166.4</v>
      </c>
    </row>
    <row r="752" spans="1:9" ht="31.5">
      <c r="A752" s="80" t="s">
        <v>46</v>
      </c>
      <c r="B752" s="81"/>
      <c r="C752" s="106" t="s">
        <v>25</v>
      </c>
      <c r="D752" s="106" t="s">
        <v>11</v>
      </c>
      <c r="E752" s="31" t="s">
        <v>510</v>
      </c>
      <c r="F752" s="31">
        <v>200</v>
      </c>
      <c r="G752" s="9">
        <v>101.2</v>
      </c>
      <c r="H752" s="9">
        <v>120.4</v>
      </c>
      <c r="I752" s="9">
        <v>120.4</v>
      </c>
    </row>
    <row r="753" spans="1:9">
      <c r="A753" s="80" t="s">
        <v>36</v>
      </c>
      <c r="B753" s="81"/>
      <c r="C753" s="106" t="s">
        <v>25</v>
      </c>
      <c r="D753" s="106" t="s">
        <v>11</v>
      </c>
      <c r="E753" s="31" t="s">
        <v>510</v>
      </c>
      <c r="F753" s="31">
        <v>300</v>
      </c>
      <c r="G753" s="9">
        <v>7265.2</v>
      </c>
      <c r="H753" s="9">
        <v>8046</v>
      </c>
      <c r="I753" s="9">
        <v>8046</v>
      </c>
    </row>
    <row r="754" spans="1:9" ht="31.5" hidden="1">
      <c r="A754" s="80" t="s">
        <v>565</v>
      </c>
      <c r="B754" s="81"/>
      <c r="C754" s="106" t="s">
        <v>25</v>
      </c>
      <c r="D754" s="106" t="s">
        <v>11</v>
      </c>
      <c r="E754" s="31" t="s">
        <v>14</v>
      </c>
      <c r="F754" s="31"/>
      <c r="G754" s="9">
        <f>SUM(G755)</f>
        <v>0</v>
      </c>
      <c r="H754" s="9">
        <f>SUM(H755)</f>
        <v>0</v>
      </c>
      <c r="I754" s="9">
        <f>SUM(I755)</f>
        <v>0</v>
      </c>
    </row>
    <row r="755" spans="1:9" ht="31.5" hidden="1">
      <c r="A755" s="80" t="s">
        <v>76</v>
      </c>
      <c r="B755" s="40"/>
      <c r="C755" s="106" t="s">
        <v>25</v>
      </c>
      <c r="D755" s="106" t="s">
        <v>11</v>
      </c>
      <c r="E755" s="31" t="s">
        <v>15</v>
      </c>
      <c r="F755" s="31"/>
      <c r="G755" s="9">
        <f t="shared" ref="G755:I756" si="171">G756</f>
        <v>0</v>
      </c>
      <c r="H755" s="9">
        <f t="shared" si="171"/>
        <v>0</v>
      </c>
      <c r="I755" s="9">
        <f t="shared" si="171"/>
        <v>0</v>
      </c>
    </row>
    <row r="756" spans="1:9" ht="31.5" hidden="1">
      <c r="A756" s="80" t="s">
        <v>39</v>
      </c>
      <c r="B756" s="40"/>
      <c r="C756" s="106" t="s">
        <v>25</v>
      </c>
      <c r="D756" s="106" t="s">
        <v>11</v>
      </c>
      <c r="E756" s="31" t="s">
        <v>40</v>
      </c>
      <c r="F756" s="31"/>
      <c r="G756" s="9">
        <f t="shared" si="171"/>
        <v>0</v>
      </c>
      <c r="H756" s="9">
        <f t="shared" si="171"/>
        <v>0</v>
      </c>
      <c r="I756" s="9">
        <f t="shared" si="171"/>
        <v>0</v>
      </c>
    </row>
    <row r="757" spans="1:9" hidden="1">
      <c r="A757" s="80" t="s">
        <v>525</v>
      </c>
      <c r="B757" s="40"/>
      <c r="C757" s="106" t="s">
        <v>25</v>
      </c>
      <c r="D757" s="106" t="s">
        <v>11</v>
      </c>
      <c r="E757" s="31" t="s">
        <v>524</v>
      </c>
      <c r="F757" s="31"/>
      <c r="G757" s="9">
        <f t="shared" ref="G757:I758" si="172">SUM(G758)</f>
        <v>0</v>
      </c>
      <c r="H757" s="9">
        <f t="shared" si="172"/>
        <v>0</v>
      </c>
      <c r="I757" s="9">
        <f t="shared" si="172"/>
        <v>0</v>
      </c>
    </row>
    <row r="758" spans="1:9" ht="47.25" hidden="1">
      <c r="A758" s="80" t="s">
        <v>531</v>
      </c>
      <c r="B758" s="40"/>
      <c r="C758" s="106" t="s">
        <v>25</v>
      </c>
      <c r="D758" s="106" t="s">
        <v>11</v>
      </c>
      <c r="E758" s="31" t="s">
        <v>530</v>
      </c>
      <c r="F758" s="31"/>
      <c r="G758" s="9">
        <f t="shared" si="172"/>
        <v>0</v>
      </c>
      <c r="H758" s="9">
        <f t="shared" si="172"/>
        <v>0</v>
      </c>
      <c r="I758" s="9">
        <f t="shared" si="172"/>
        <v>0</v>
      </c>
    </row>
    <row r="759" spans="1:9" ht="31.5" hidden="1">
      <c r="A759" s="80" t="s">
        <v>46</v>
      </c>
      <c r="B759" s="40"/>
      <c r="C759" s="106" t="s">
        <v>25</v>
      </c>
      <c r="D759" s="106" t="s">
        <v>11</v>
      </c>
      <c r="E759" s="31" t="s">
        <v>530</v>
      </c>
      <c r="F759" s="31">
        <v>200</v>
      </c>
      <c r="G759" s="9"/>
      <c r="H759" s="9"/>
      <c r="I759" s="9"/>
    </row>
    <row r="760" spans="1:9">
      <c r="A760" s="80" t="s">
        <v>71</v>
      </c>
      <c r="B760" s="81"/>
      <c r="C760" s="106" t="s">
        <v>25</v>
      </c>
      <c r="D760" s="106" t="s">
        <v>72</v>
      </c>
      <c r="E760" s="31"/>
      <c r="F760" s="31"/>
      <c r="G760" s="9">
        <f>G783+G761+G801</f>
        <v>49375.200000000004</v>
      </c>
      <c r="H760" s="9">
        <f>H783+H761+H801</f>
        <v>40337.000000000007</v>
      </c>
      <c r="I760" s="9">
        <f>I783+I761+I801</f>
        <v>41986.100000000006</v>
      </c>
    </row>
    <row r="761" spans="1:9" ht="31.5">
      <c r="A761" s="80" t="s">
        <v>444</v>
      </c>
      <c r="B761" s="81"/>
      <c r="C761" s="106" t="s">
        <v>25</v>
      </c>
      <c r="D761" s="106" t="s">
        <v>72</v>
      </c>
      <c r="E761" s="106" t="s">
        <v>341</v>
      </c>
      <c r="F761" s="31"/>
      <c r="G761" s="9">
        <f>G762+G769+G778</f>
        <v>40085.800000000003</v>
      </c>
      <c r="H761" s="9">
        <f>H762+H769+H778</f>
        <v>33285.600000000006</v>
      </c>
      <c r="I761" s="9">
        <f>I762+I769+I778</f>
        <v>33285.600000000006</v>
      </c>
    </row>
    <row r="762" spans="1:9">
      <c r="A762" s="80" t="s">
        <v>350</v>
      </c>
      <c r="B762" s="81"/>
      <c r="C762" s="106" t="s">
        <v>25</v>
      </c>
      <c r="D762" s="106" t="s">
        <v>72</v>
      </c>
      <c r="E762" s="106" t="s">
        <v>342</v>
      </c>
      <c r="F762" s="31"/>
      <c r="G762" s="9">
        <f>SUM(G763)+G766</f>
        <v>8353.7000000000007</v>
      </c>
      <c r="H762" s="9">
        <f t="shared" ref="H762:I762" si="173">SUM(H763)+H766</f>
        <v>6803</v>
      </c>
      <c r="I762" s="9">
        <f t="shared" si="173"/>
        <v>6803</v>
      </c>
    </row>
    <row r="763" spans="1:9">
      <c r="A763" s="80" t="s">
        <v>369</v>
      </c>
      <c r="B763" s="81"/>
      <c r="C763" s="106" t="s">
        <v>25</v>
      </c>
      <c r="D763" s="106" t="s">
        <v>72</v>
      </c>
      <c r="E763" s="31" t="s">
        <v>504</v>
      </c>
      <c r="F763" s="31"/>
      <c r="G763" s="9">
        <f>G764+G765</f>
        <v>8080.1</v>
      </c>
      <c r="H763" s="9">
        <f>H764+H765</f>
        <v>6803</v>
      </c>
      <c r="I763" s="9">
        <f>I764+I765</f>
        <v>6803</v>
      </c>
    </row>
    <row r="764" spans="1:9" ht="47.25">
      <c r="A764" s="80" t="s">
        <v>45</v>
      </c>
      <c r="B764" s="81"/>
      <c r="C764" s="106" t="s">
        <v>25</v>
      </c>
      <c r="D764" s="106" t="s">
        <v>72</v>
      </c>
      <c r="E764" s="31" t="s">
        <v>504</v>
      </c>
      <c r="F764" s="31">
        <v>100</v>
      </c>
      <c r="G764" s="9">
        <v>8080.1</v>
      </c>
      <c r="H764" s="9">
        <v>6803</v>
      </c>
      <c r="I764" s="9">
        <v>6803</v>
      </c>
    </row>
    <row r="765" spans="1:9" ht="31.5" hidden="1">
      <c r="A765" s="80" t="s">
        <v>46</v>
      </c>
      <c r="B765" s="81"/>
      <c r="C765" s="106" t="s">
        <v>25</v>
      </c>
      <c r="D765" s="106" t="s">
        <v>72</v>
      </c>
      <c r="E765" s="31" t="s">
        <v>504</v>
      </c>
      <c r="F765" s="31">
        <v>200</v>
      </c>
      <c r="G765" s="9"/>
      <c r="H765" s="9"/>
      <c r="I765" s="9"/>
    </row>
    <row r="766" spans="1:9" ht="126">
      <c r="A766" s="130" t="s">
        <v>1004</v>
      </c>
      <c r="B766" s="131"/>
      <c r="C766" s="131" t="s">
        <v>25</v>
      </c>
      <c r="D766" s="131" t="s">
        <v>72</v>
      </c>
      <c r="E766" s="31" t="s">
        <v>1005</v>
      </c>
      <c r="F766" s="31"/>
      <c r="G766" s="9">
        <f>SUM(G767:G768)</f>
        <v>273.60000000000002</v>
      </c>
      <c r="H766" s="9">
        <f t="shared" ref="H766:I766" si="174">SUM(H767:H768)</f>
        <v>0</v>
      </c>
      <c r="I766" s="9">
        <f t="shared" si="174"/>
        <v>0</v>
      </c>
    </row>
    <row r="767" spans="1:9" ht="47.25">
      <c r="A767" s="157" t="s">
        <v>45</v>
      </c>
      <c r="B767" s="158"/>
      <c r="C767" s="158" t="s">
        <v>25</v>
      </c>
      <c r="D767" s="158" t="s">
        <v>72</v>
      </c>
      <c r="E767" s="31" t="s">
        <v>1005</v>
      </c>
      <c r="F767" s="31">
        <v>100</v>
      </c>
      <c r="G767" s="9">
        <v>132.9</v>
      </c>
      <c r="H767" s="9"/>
      <c r="I767" s="9"/>
    </row>
    <row r="768" spans="1:9" ht="31.5">
      <c r="A768" s="130" t="s">
        <v>46</v>
      </c>
      <c r="B768" s="131"/>
      <c r="C768" s="131" t="s">
        <v>25</v>
      </c>
      <c r="D768" s="131" t="s">
        <v>72</v>
      </c>
      <c r="E768" s="31" t="s">
        <v>1005</v>
      </c>
      <c r="F768" s="31">
        <v>200</v>
      </c>
      <c r="G768" s="9">
        <v>140.69999999999999</v>
      </c>
      <c r="H768" s="9"/>
      <c r="I768" s="9"/>
    </row>
    <row r="769" spans="1:9" ht="31.5">
      <c r="A769" s="80" t="s">
        <v>351</v>
      </c>
      <c r="B769" s="81"/>
      <c r="C769" s="106" t="s">
        <v>25</v>
      </c>
      <c r="D769" s="106" t="s">
        <v>72</v>
      </c>
      <c r="E769" s="31" t="s">
        <v>352</v>
      </c>
      <c r="F769" s="31"/>
      <c r="G769" s="9">
        <f>SUM(G775)+G770+G773</f>
        <v>6363.4</v>
      </c>
      <c r="H769" s="9">
        <f>SUM(H775)+H770+H773</f>
        <v>5325.2</v>
      </c>
      <c r="I769" s="9">
        <f>SUM(I775)+I770+I773</f>
        <v>5325.2</v>
      </c>
    </row>
    <row r="770" spans="1:9" ht="63">
      <c r="A770" s="11" t="s">
        <v>810</v>
      </c>
      <c r="B770" s="81"/>
      <c r="C770" s="106" t="s">
        <v>25</v>
      </c>
      <c r="D770" s="106" t="s">
        <v>72</v>
      </c>
      <c r="E770" s="106" t="s">
        <v>789</v>
      </c>
      <c r="F770" s="106"/>
      <c r="G770" s="9">
        <f>G771</f>
        <v>71.8</v>
      </c>
      <c r="H770" s="9">
        <f t="shared" ref="H770:I770" si="175">H771</f>
        <v>71.8</v>
      </c>
      <c r="I770" s="9">
        <f t="shared" si="175"/>
        <v>71.8</v>
      </c>
    </row>
    <row r="771" spans="1:9" ht="31.5">
      <c r="A771" s="80" t="s">
        <v>46</v>
      </c>
      <c r="B771" s="81"/>
      <c r="C771" s="106" t="s">
        <v>25</v>
      </c>
      <c r="D771" s="106" t="s">
        <v>72</v>
      </c>
      <c r="E771" s="106" t="s">
        <v>789</v>
      </c>
      <c r="F771" s="106" t="s">
        <v>85</v>
      </c>
      <c r="G771" s="9">
        <v>71.8</v>
      </c>
      <c r="H771" s="9">
        <v>71.8</v>
      </c>
      <c r="I771" s="9">
        <v>71.8</v>
      </c>
    </row>
    <row r="772" spans="1:9" ht="31.5" hidden="1">
      <c r="A772" s="80" t="s">
        <v>46</v>
      </c>
      <c r="B772" s="81"/>
      <c r="C772" s="106" t="s">
        <v>25</v>
      </c>
      <c r="D772" s="106" t="s">
        <v>72</v>
      </c>
      <c r="E772" s="31" t="s">
        <v>505</v>
      </c>
      <c r="F772" s="31">
        <v>200</v>
      </c>
      <c r="G772" s="9"/>
      <c r="H772" s="9"/>
      <c r="I772" s="9"/>
    </row>
    <row r="773" spans="1:9" ht="94.5">
      <c r="A773" s="103" t="s">
        <v>913</v>
      </c>
      <c r="B773" s="81"/>
      <c r="C773" s="106" t="s">
        <v>25</v>
      </c>
      <c r="D773" s="106" t="s">
        <v>72</v>
      </c>
      <c r="E773" s="31" t="s">
        <v>860</v>
      </c>
      <c r="F773" s="31"/>
      <c r="G773" s="9">
        <f>SUM(G774)</f>
        <v>88.2</v>
      </c>
      <c r="H773" s="9">
        <f t="shared" ref="H773:I773" si="176">SUM(H774)</f>
        <v>88.2</v>
      </c>
      <c r="I773" s="9">
        <f t="shared" si="176"/>
        <v>88.2</v>
      </c>
    </row>
    <row r="774" spans="1:9" ht="31.5">
      <c r="A774" s="80" t="s">
        <v>46</v>
      </c>
      <c r="B774" s="81"/>
      <c r="C774" s="106" t="s">
        <v>25</v>
      </c>
      <c r="D774" s="106" t="s">
        <v>72</v>
      </c>
      <c r="E774" s="31" t="s">
        <v>860</v>
      </c>
      <c r="F774" s="31" t="s">
        <v>85</v>
      </c>
      <c r="G774" s="9">
        <v>88.2</v>
      </c>
      <c r="H774" s="9">
        <v>88.2</v>
      </c>
      <c r="I774" s="9">
        <v>88.2</v>
      </c>
    </row>
    <row r="775" spans="1:9" ht="47.25">
      <c r="A775" s="80" t="s">
        <v>507</v>
      </c>
      <c r="B775" s="81"/>
      <c r="C775" s="106" t="s">
        <v>25</v>
      </c>
      <c r="D775" s="106" t="s">
        <v>72</v>
      </c>
      <c r="E775" s="31" t="s">
        <v>506</v>
      </c>
      <c r="F775" s="31"/>
      <c r="G775" s="9">
        <f t="shared" ref="G775:I775" si="177">SUM(G776)</f>
        <v>6203.4</v>
      </c>
      <c r="H775" s="9">
        <f t="shared" si="177"/>
        <v>5165.2</v>
      </c>
      <c r="I775" s="9">
        <f t="shared" si="177"/>
        <v>5165.2</v>
      </c>
    </row>
    <row r="776" spans="1:9" ht="31.5">
      <c r="A776" s="80" t="s">
        <v>370</v>
      </c>
      <c r="B776" s="81"/>
      <c r="C776" s="106" t="s">
        <v>25</v>
      </c>
      <c r="D776" s="106" t="s">
        <v>72</v>
      </c>
      <c r="E776" s="31" t="s">
        <v>505</v>
      </c>
      <c r="F776" s="31"/>
      <c r="G776" s="9">
        <f>G777+G772</f>
        <v>6203.4</v>
      </c>
      <c r="H776" s="9">
        <f>H777+H772</f>
        <v>5165.2</v>
      </c>
      <c r="I776" s="9">
        <f>I777+I772</f>
        <v>5165.2</v>
      </c>
    </row>
    <row r="777" spans="1:9" ht="47.25">
      <c r="A777" s="80" t="s">
        <v>45</v>
      </c>
      <c r="B777" s="81"/>
      <c r="C777" s="106" t="s">
        <v>25</v>
      </c>
      <c r="D777" s="106" t="s">
        <v>72</v>
      </c>
      <c r="E777" s="31" t="s">
        <v>505</v>
      </c>
      <c r="F777" s="31">
        <v>100</v>
      </c>
      <c r="G777" s="9">
        <v>6203.4</v>
      </c>
      <c r="H777" s="9">
        <v>5165.2</v>
      </c>
      <c r="I777" s="9">
        <v>5165.2</v>
      </c>
    </row>
    <row r="778" spans="1:9" ht="31.5">
      <c r="A778" s="80" t="s">
        <v>347</v>
      </c>
      <c r="B778" s="81"/>
      <c r="C778" s="106" t="s">
        <v>25</v>
      </c>
      <c r="D778" s="106" t="s">
        <v>72</v>
      </c>
      <c r="E778" s="106" t="s">
        <v>348</v>
      </c>
      <c r="F778" s="31"/>
      <c r="G778" s="9">
        <f>SUM(G779)</f>
        <v>25368.7</v>
      </c>
      <c r="H778" s="9">
        <f>SUM(H779)</f>
        <v>21157.4</v>
      </c>
      <c r="I778" s="9">
        <f>SUM(I779)</f>
        <v>21157.4</v>
      </c>
    </row>
    <row r="779" spans="1:9" ht="31.5">
      <c r="A779" s="80" t="s">
        <v>372</v>
      </c>
      <c r="B779" s="81"/>
      <c r="C779" s="106" t="s">
        <v>25</v>
      </c>
      <c r="D779" s="106" t="s">
        <v>72</v>
      </c>
      <c r="E779" s="31" t="s">
        <v>508</v>
      </c>
      <c r="F779" s="31"/>
      <c r="G779" s="9">
        <f>G780+G781+G782</f>
        <v>25368.7</v>
      </c>
      <c r="H779" s="9">
        <f>H780+H781+H782</f>
        <v>21157.4</v>
      </c>
      <c r="I779" s="9">
        <f>I780+I781+I782</f>
        <v>21157.4</v>
      </c>
    </row>
    <row r="780" spans="1:9" ht="47.25">
      <c r="A780" s="80" t="s">
        <v>45</v>
      </c>
      <c r="B780" s="81"/>
      <c r="C780" s="106" t="s">
        <v>25</v>
      </c>
      <c r="D780" s="106" t="s">
        <v>72</v>
      </c>
      <c r="E780" s="31" t="s">
        <v>508</v>
      </c>
      <c r="F780" s="31">
        <v>100</v>
      </c>
      <c r="G780" s="9">
        <v>25368.7</v>
      </c>
      <c r="H780" s="9">
        <v>21157.4</v>
      </c>
      <c r="I780" s="9">
        <v>21157.4</v>
      </c>
    </row>
    <row r="781" spans="1:9" ht="31.5" hidden="1">
      <c r="A781" s="80" t="s">
        <v>46</v>
      </c>
      <c r="B781" s="81"/>
      <c r="C781" s="106" t="s">
        <v>25</v>
      </c>
      <c r="D781" s="106" t="s">
        <v>72</v>
      </c>
      <c r="E781" s="31" t="s">
        <v>373</v>
      </c>
      <c r="F781" s="31">
        <v>200</v>
      </c>
      <c r="G781" s="9"/>
      <c r="H781" s="9"/>
      <c r="I781" s="9"/>
    </row>
    <row r="782" spans="1:9" hidden="1">
      <c r="A782" s="80" t="s">
        <v>20</v>
      </c>
      <c r="B782" s="81"/>
      <c r="C782" s="106" t="s">
        <v>25</v>
      </c>
      <c r="D782" s="106" t="s">
        <v>72</v>
      </c>
      <c r="E782" s="31" t="s">
        <v>373</v>
      </c>
      <c r="F782" s="31">
        <v>800</v>
      </c>
      <c r="G782" s="9"/>
      <c r="H782" s="9"/>
      <c r="I782" s="9"/>
    </row>
    <row r="783" spans="1:9" ht="31.5">
      <c r="A783" s="80" t="s">
        <v>565</v>
      </c>
      <c r="B783" s="81"/>
      <c r="C783" s="106" t="s">
        <v>25</v>
      </c>
      <c r="D783" s="106" t="s">
        <v>72</v>
      </c>
      <c r="E783" s="31" t="s">
        <v>14</v>
      </c>
      <c r="F783" s="31"/>
      <c r="G783" s="9">
        <f>G790+G784</f>
        <v>8592.4</v>
      </c>
      <c r="H783" s="9">
        <f>H790+H784</f>
        <v>7051.4</v>
      </c>
      <c r="I783" s="9">
        <f>I790+I784</f>
        <v>8700.5</v>
      </c>
    </row>
    <row r="784" spans="1:9">
      <c r="A784" s="80" t="s">
        <v>78</v>
      </c>
      <c r="B784" s="22"/>
      <c r="C784" s="106" t="s">
        <v>25</v>
      </c>
      <c r="D784" s="106" t="s">
        <v>72</v>
      </c>
      <c r="E784" s="31" t="s">
        <v>62</v>
      </c>
      <c r="F784" s="31"/>
      <c r="G784" s="9">
        <f>SUM(G785)</f>
        <v>0</v>
      </c>
      <c r="H784" s="9">
        <f t="shared" ref="H784:I784" si="178">SUM(H785)</f>
        <v>350</v>
      </c>
      <c r="I784" s="9">
        <f t="shared" si="178"/>
        <v>2000</v>
      </c>
    </row>
    <row r="785" spans="1:9">
      <c r="A785" s="80" t="s">
        <v>29</v>
      </c>
      <c r="B785" s="22"/>
      <c r="C785" s="106" t="s">
        <v>25</v>
      </c>
      <c r="D785" s="106" t="s">
        <v>72</v>
      </c>
      <c r="E785" s="31" t="s">
        <v>397</v>
      </c>
      <c r="F785" s="31"/>
      <c r="G785" s="9">
        <f>SUM(G788+G786)</f>
        <v>0</v>
      </c>
      <c r="H785" s="9">
        <f>SUM(H788+H786)</f>
        <v>350</v>
      </c>
      <c r="I785" s="9">
        <f>SUM(I788+I786)</f>
        <v>2000</v>
      </c>
    </row>
    <row r="786" spans="1:9" ht="47.25">
      <c r="A786" s="80" t="s">
        <v>862</v>
      </c>
      <c r="B786" s="81"/>
      <c r="C786" s="106" t="s">
        <v>25</v>
      </c>
      <c r="D786" s="106" t="s">
        <v>72</v>
      </c>
      <c r="E786" s="31" t="s">
        <v>861</v>
      </c>
      <c r="F786" s="31"/>
      <c r="G786" s="9"/>
      <c r="H786" s="9">
        <f t="shared" ref="H786:I786" si="179">SUM(H787)</f>
        <v>0</v>
      </c>
      <c r="I786" s="9">
        <f t="shared" si="179"/>
        <v>2000</v>
      </c>
    </row>
    <row r="787" spans="1:9" ht="31.5">
      <c r="A787" s="80" t="s">
        <v>46</v>
      </c>
      <c r="B787" s="81"/>
      <c r="C787" s="106" t="s">
        <v>25</v>
      </c>
      <c r="D787" s="106" t="s">
        <v>72</v>
      </c>
      <c r="E787" s="31" t="s">
        <v>861</v>
      </c>
      <c r="F787" s="31">
        <v>200</v>
      </c>
      <c r="G787" s="9"/>
      <c r="H787" s="9"/>
      <c r="I787" s="9">
        <v>2000</v>
      </c>
    </row>
    <row r="788" spans="1:9" ht="31.5">
      <c r="A788" s="80" t="s">
        <v>790</v>
      </c>
      <c r="B788" s="22"/>
      <c r="C788" s="106" t="s">
        <v>25</v>
      </c>
      <c r="D788" s="106" t="s">
        <v>72</v>
      </c>
      <c r="E788" s="31" t="s">
        <v>625</v>
      </c>
      <c r="F788" s="31"/>
      <c r="G788" s="9">
        <f t="shared" ref="G788:H788" si="180">SUM(G789)</f>
        <v>0</v>
      </c>
      <c r="H788" s="9">
        <f t="shared" si="180"/>
        <v>350</v>
      </c>
      <c r="I788" s="9">
        <f>SUM(I789)</f>
        <v>0</v>
      </c>
    </row>
    <row r="789" spans="1:9" ht="31.5">
      <c r="A789" s="80" t="s">
        <v>46</v>
      </c>
      <c r="B789" s="22"/>
      <c r="C789" s="106" t="s">
        <v>25</v>
      </c>
      <c r="D789" s="106" t="s">
        <v>72</v>
      </c>
      <c r="E789" s="31" t="s">
        <v>625</v>
      </c>
      <c r="F789" s="31">
        <v>200</v>
      </c>
      <c r="G789" s="9"/>
      <c r="H789" s="9">
        <v>350</v>
      </c>
      <c r="I789" s="9"/>
    </row>
    <row r="790" spans="1:9" ht="31.5">
      <c r="A790" s="80" t="s">
        <v>569</v>
      </c>
      <c r="B790" s="81"/>
      <c r="C790" s="106" t="s">
        <v>25</v>
      </c>
      <c r="D790" s="106" t="s">
        <v>72</v>
      </c>
      <c r="E790" s="31" t="s">
        <v>73</v>
      </c>
      <c r="F790" s="31"/>
      <c r="G790" s="9">
        <f>SUM(G791+G794+G796+G798)</f>
        <v>8592.4</v>
      </c>
      <c r="H790" s="9">
        <f t="shared" ref="H790:I790" si="181">SUM(H791+H794+H796+H798)</f>
        <v>6701.4</v>
      </c>
      <c r="I790" s="9">
        <f t="shared" si="181"/>
        <v>6700.5</v>
      </c>
    </row>
    <row r="791" spans="1:9">
      <c r="A791" s="80" t="s">
        <v>74</v>
      </c>
      <c r="B791" s="81"/>
      <c r="C791" s="106" t="s">
        <v>25</v>
      </c>
      <c r="D791" s="106" t="s">
        <v>72</v>
      </c>
      <c r="E791" s="31" t="s">
        <v>75</v>
      </c>
      <c r="F791" s="31"/>
      <c r="G791" s="9">
        <f>G792+G793</f>
        <v>5614.3</v>
      </c>
      <c r="H791" s="9">
        <f>H792+H793</f>
        <v>4895.2</v>
      </c>
      <c r="I791" s="9">
        <f>I792+I793</f>
        <v>4895.2</v>
      </c>
    </row>
    <row r="792" spans="1:9" ht="47.25">
      <c r="A792" s="80" t="s">
        <v>45</v>
      </c>
      <c r="B792" s="81"/>
      <c r="C792" s="106" t="s">
        <v>25</v>
      </c>
      <c r="D792" s="106" t="s">
        <v>72</v>
      </c>
      <c r="E792" s="31" t="s">
        <v>75</v>
      </c>
      <c r="F792" s="31">
        <v>100</v>
      </c>
      <c r="G792" s="9">
        <v>5607.3</v>
      </c>
      <c r="H792" s="9">
        <v>4888.2</v>
      </c>
      <c r="I792" s="9">
        <v>4888.2</v>
      </c>
    </row>
    <row r="793" spans="1:9" ht="31.5">
      <c r="A793" s="80" t="s">
        <v>46</v>
      </c>
      <c r="B793" s="81"/>
      <c r="C793" s="106" t="s">
        <v>25</v>
      </c>
      <c r="D793" s="106" t="s">
        <v>72</v>
      </c>
      <c r="E793" s="31" t="s">
        <v>75</v>
      </c>
      <c r="F793" s="31">
        <v>200</v>
      </c>
      <c r="G793" s="9">
        <v>7</v>
      </c>
      <c r="H793" s="9">
        <v>7</v>
      </c>
      <c r="I793" s="9">
        <v>7</v>
      </c>
    </row>
    <row r="794" spans="1:9">
      <c r="A794" s="80" t="s">
        <v>89</v>
      </c>
      <c r="B794" s="39"/>
      <c r="C794" s="106" t="s">
        <v>25</v>
      </c>
      <c r="D794" s="106" t="s">
        <v>72</v>
      </c>
      <c r="E794" s="31" t="s">
        <v>448</v>
      </c>
      <c r="F794" s="31"/>
      <c r="G794" s="9">
        <f>G795</f>
        <v>440.7</v>
      </c>
      <c r="H794" s="9">
        <f>H795</f>
        <v>400</v>
      </c>
      <c r="I794" s="9">
        <f>I795</f>
        <v>400</v>
      </c>
    </row>
    <row r="795" spans="1:9" ht="31.5">
      <c r="A795" s="80" t="s">
        <v>46</v>
      </c>
      <c r="B795" s="39"/>
      <c r="C795" s="106" t="s">
        <v>25</v>
      </c>
      <c r="D795" s="106" t="s">
        <v>72</v>
      </c>
      <c r="E795" s="31" t="s">
        <v>448</v>
      </c>
      <c r="F795" s="31">
        <v>200</v>
      </c>
      <c r="G795" s="9">
        <v>440.7</v>
      </c>
      <c r="H795" s="9">
        <v>400</v>
      </c>
      <c r="I795" s="9">
        <v>400</v>
      </c>
    </row>
    <row r="796" spans="1:9" ht="31.5">
      <c r="A796" s="80" t="s">
        <v>91</v>
      </c>
      <c r="B796" s="39"/>
      <c r="C796" s="106" t="s">
        <v>25</v>
      </c>
      <c r="D796" s="106" t="s">
        <v>72</v>
      </c>
      <c r="E796" s="31" t="s">
        <v>449</v>
      </c>
      <c r="F796" s="31"/>
      <c r="G796" s="9">
        <f>G797</f>
        <v>1068.7</v>
      </c>
      <c r="H796" s="9">
        <f>H797</f>
        <v>700</v>
      </c>
      <c r="I796" s="9">
        <f>I797</f>
        <v>700</v>
      </c>
    </row>
    <row r="797" spans="1:9" ht="31.5">
      <c r="A797" s="80" t="s">
        <v>46</v>
      </c>
      <c r="B797" s="39"/>
      <c r="C797" s="106" t="s">
        <v>25</v>
      </c>
      <c r="D797" s="106" t="s">
        <v>72</v>
      </c>
      <c r="E797" s="31" t="s">
        <v>449</v>
      </c>
      <c r="F797" s="31">
        <v>200</v>
      </c>
      <c r="G797" s="9">
        <v>1068.7</v>
      </c>
      <c r="H797" s="9">
        <v>700</v>
      </c>
      <c r="I797" s="9">
        <v>700</v>
      </c>
    </row>
    <row r="798" spans="1:9" ht="31.5">
      <c r="A798" s="80" t="s">
        <v>92</v>
      </c>
      <c r="B798" s="39"/>
      <c r="C798" s="106" t="s">
        <v>25</v>
      </c>
      <c r="D798" s="106" t="s">
        <v>72</v>
      </c>
      <c r="E798" s="31" t="s">
        <v>450</v>
      </c>
      <c r="F798" s="31"/>
      <c r="G798" s="9">
        <f>G799+G800</f>
        <v>1468.6999999999998</v>
      </c>
      <c r="H798" s="9">
        <f>H799+H800</f>
        <v>706.2</v>
      </c>
      <c r="I798" s="9">
        <f>I799+I800</f>
        <v>705.3</v>
      </c>
    </row>
    <row r="799" spans="1:9" ht="31.5">
      <c r="A799" s="80" t="s">
        <v>46</v>
      </c>
      <c r="B799" s="39"/>
      <c r="C799" s="106" t="s">
        <v>25</v>
      </c>
      <c r="D799" s="106" t="s">
        <v>72</v>
      </c>
      <c r="E799" s="31" t="s">
        <v>450</v>
      </c>
      <c r="F799" s="31">
        <v>200</v>
      </c>
      <c r="G799" s="9">
        <v>1360.1</v>
      </c>
      <c r="H799" s="9">
        <v>600</v>
      </c>
      <c r="I799" s="9">
        <v>600</v>
      </c>
    </row>
    <row r="800" spans="1:9">
      <c r="A800" s="80" t="s">
        <v>20</v>
      </c>
      <c r="B800" s="39"/>
      <c r="C800" s="106" t="s">
        <v>25</v>
      </c>
      <c r="D800" s="106" t="s">
        <v>72</v>
      </c>
      <c r="E800" s="31" t="s">
        <v>450</v>
      </c>
      <c r="F800" s="31">
        <v>800</v>
      </c>
      <c r="G800" s="9">
        <v>108.6</v>
      </c>
      <c r="H800" s="9">
        <v>106.2</v>
      </c>
      <c r="I800" s="9">
        <v>105.3</v>
      </c>
    </row>
    <row r="801" spans="1:9" ht="31.5">
      <c r="A801" s="2" t="s">
        <v>604</v>
      </c>
      <c r="B801" s="39"/>
      <c r="C801" s="106" t="s">
        <v>25</v>
      </c>
      <c r="D801" s="106" t="s">
        <v>72</v>
      </c>
      <c r="E801" s="31" t="s">
        <v>602</v>
      </c>
      <c r="F801" s="31"/>
      <c r="G801" s="9">
        <f>SUM(G802)</f>
        <v>697</v>
      </c>
      <c r="H801" s="9">
        <f t="shared" ref="H801:I801" si="182">SUM(H802)</f>
        <v>0</v>
      </c>
      <c r="I801" s="9">
        <f t="shared" si="182"/>
        <v>0</v>
      </c>
    </row>
    <row r="802" spans="1:9">
      <c r="A802" s="105" t="s">
        <v>926</v>
      </c>
      <c r="B802" s="39"/>
      <c r="C802" s="106" t="s">
        <v>25</v>
      </c>
      <c r="D802" s="106" t="s">
        <v>72</v>
      </c>
      <c r="E802" s="31" t="s">
        <v>925</v>
      </c>
      <c r="F802" s="31"/>
      <c r="G802" s="9">
        <f>SUM(G803)</f>
        <v>697</v>
      </c>
      <c r="H802" s="9">
        <f t="shared" ref="H802:I802" si="183">SUM(H803)</f>
        <v>0</v>
      </c>
      <c r="I802" s="9">
        <f t="shared" si="183"/>
        <v>0</v>
      </c>
    </row>
    <row r="803" spans="1:9" ht="63">
      <c r="A803" s="105" t="s">
        <v>928</v>
      </c>
      <c r="B803" s="39"/>
      <c r="C803" s="106" t="s">
        <v>25</v>
      </c>
      <c r="D803" s="106" t="s">
        <v>72</v>
      </c>
      <c r="E803" s="31" t="s">
        <v>927</v>
      </c>
      <c r="F803" s="31"/>
      <c r="G803" s="9">
        <f>SUM(G804)</f>
        <v>697</v>
      </c>
      <c r="H803" s="9">
        <f t="shared" ref="H803:I803" si="184">SUM(H804)</f>
        <v>0</v>
      </c>
      <c r="I803" s="9">
        <f t="shared" si="184"/>
        <v>0</v>
      </c>
    </row>
    <row r="804" spans="1:9" ht="31.5">
      <c r="A804" s="105" t="s">
        <v>46</v>
      </c>
      <c r="B804" s="39"/>
      <c r="C804" s="106" t="s">
        <v>25</v>
      </c>
      <c r="D804" s="106" t="s">
        <v>72</v>
      </c>
      <c r="E804" s="31" t="s">
        <v>927</v>
      </c>
      <c r="F804" s="31">
        <v>200</v>
      </c>
      <c r="G804" s="9">
        <v>697</v>
      </c>
      <c r="H804" s="9"/>
      <c r="I804" s="9"/>
    </row>
    <row r="805" spans="1:9" ht="31.5">
      <c r="A805" s="43" t="s">
        <v>466</v>
      </c>
      <c r="B805" s="24" t="s">
        <v>241</v>
      </c>
      <c r="C805" s="25"/>
      <c r="D805" s="25"/>
      <c r="E805" s="25"/>
      <c r="F805" s="25"/>
      <c r="G805" s="26">
        <f>G820+G806+G813</f>
        <v>305780.99999999994</v>
      </c>
      <c r="H805" s="26">
        <f>H820+H806+H813</f>
        <v>250006</v>
      </c>
      <c r="I805" s="26">
        <f>I820+I806+I813</f>
        <v>220031</v>
      </c>
    </row>
    <row r="806" spans="1:9">
      <c r="A806" s="80" t="s">
        <v>106</v>
      </c>
      <c r="B806" s="4"/>
      <c r="C806" s="4" t="s">
        <v>107</v>
      </c>
      <c r="D806" s="4"/>
      <c r="E806" s="4"/>
      <c r="F806" s="4"/>
      <c r="G806" s="7">
        <f t="shared" ref="G806:I811" si="185">SUM(G807)</f>
        <v>301.10000000000002</v>
      </c>
      <c r="H806" s="7">
        <f t="shared" si="185"/>
        <v>0</v>
      </c>
      <c r="I806" s="7">
        <f t="shared" si="185"/>
        <v>0</v>
      </c>
    </row>
    <row r="807" spans="1:9">
      <c r="A807" s="80" t="s">
        <v>321</v>
      </c>
      <c r="B807" s="4"/>
      <c r="C807" s="4" t="s">
        <v>107</v>
      </c>
      <c r="D807" s="4" t="s">
        <v>107</v>
      </c>
      <c r="E807" s="31"/>
      <c r="F807" s="31"/>
      <c r="G807" s="7">
        <f t="shared" si="185"/>
        <v>301.10000000000002</v>
      </c>
      <c r="H807" s="7">
        <f t="shared" si="185"/>
        <v>0</v>
      </c>
      <c r="I807" s="7">
        <f t="shared" si="185"/>
        <v>0</v>
      </c>
    </row>
    <row r="808" spans="1:9" ht="31.5">
      <c r="A808" s="80" t="s">
        <v>567</v>
      </c>
      <c r="B808" s="81"/>
      <c r="C808" s="106" t="s">
        <v>107</v>
      </c>
      <c r="D808" s="106" t="s">
        <v>107</v>
      </c>
      <c r="E808" s="31" t="s">
        <v>306</v>
      </c>
      <c r="F808" s="31"/>
      <c r="G808" s="7">
        <f t="shared" si="185"/>
        <v>301.10000000000002</v>
      </c>
      <c r="H808" s="7">
        <f t="shared" si="185"/>
        <v>0</v>
      </c>
      <c r="I808" s="7">
        <f t="shared" si="185"/>
        <v>0</v>
      </c>
    </row>
    <row r="809" spans="1:9" ht="31.5">
      <c r="A809" s="80" t="s">
        <v>460</v>
      </c>
      <c r="B809" s="4"/>
      <c r="C809" s="4" t="s">
        <v>107</v>
      </c>
      <c r="D809" s="4" t="s">
        <v>107</v>
      </c>
      <c r="E809" s="4" t="s">
        <v>325</v>
      </c>
      <c r="F809" s="4"/>
      <c r="G809" s="7">
        <f t="shared" si="185"/>
        <v>301.10000000000002</v>
      </c>
      <c r="H809" s="7">
        <f t="shared" si="185"/>
        <v>0</v>
      </c>
      <c r="I809" s="7">
        <f t="shared" si="185"/>
        <v>0</v>
      </c>
    </row>
    <row r="810" spans="1:9">
      <c r="A810" s="80" t="s">
        <v>29</v>
      </c>
      <c r="B810" s="4"/>
      <c r="C810" s="4" t="s">
        <v>107</v>
      </c>
      <c r="D810" s="4" t="s">
        <v>107</v>
      </c>
      <c r="E810" s="4" t="s">
        <v>326</v>
      </c>
      <c r="F810" s="4"/>
      <c r="G810" s="7">
        <f t="shared" si="185"/>
        <v>301.10000000000002</v>
      </c>
      <c r="H810" s="7">
        <f t="shared" si="185"/>
        <v>0</v>
      </c>
      <c r="I810" s="7">
        <f t="shared" si="185"/>
        <v>0</v>
      </c>
    </row>
    <row r="811" spans="1:9" ht="30.75" customHeight="1">
      <c r="A811" s="80" t="s">
        <v>327</v>
      </c>
      <c r="B811" s="31"/>
      <c r="C811" s="4" t="s">
        <v>107</v>
      </c>
      <c r="D811" s="4" t="s">
        <v>107</v>
      </c>
      <c r="E811" s="4" t="s">
        <v>328</v>
      </c>
      <c r="F811" s="4"/>
      <c r="G811" s="7">
        <f t="shared" si="185"/>
        <v>301.10000000000002</v>
      </c>
      <c r="H811" s="7">
        <f t="shared" si="185"/>
        <v>0</v>
      </c>
      <c r="I811" s="7">
        <f t="shared" si="185"/>
        <v>0</v>
      </c>
    </row>
    <row r="812" spans="1:9" ht="31.5">
      <c r="A812" s="80" t="s">
        <v>218</v>
      </c>
      <c r="B812" s="4"/>
      <c r="C812" s="4" t="s">
        <v>107</v>
      </c>
      <c r="D812" s="4" t="s">
        <v>107</v>
      </c>
      <c r="E812" s="4" t="s">
        <v>328</v>
      </c>
      <c r="F812" s="22">
        <v>600</v>
      </c>
      <c r="G812" s="7">
        <v>301.10000000000002</v>
      </c>
      <c r="H812" s="7"/>
      <c r="I812" s="7"/>
    </row>
    <row r="813" spans="1:9">
      <c r="A813" s="80" t="s">
        <v>24</v>
      </c>
      <c r="B813" s="81"/>
      <c r="C813" s="106" t="s">
        <v>25</v>
      </c>
      <c r="D813" s="106" t="s">
        <v>26</v>
      </c>
      <c r="E813" s="31"/>
      <c r="F813" s="31"/>
      <c r="G813" s="9">
        <f t="shared" ref="G813:I818" si="186">SUM(G814)</f>
        <v>300</v>
      </c>
      <c r="H813" s="9">
        <f t="shared" si="186"/>
        <v>300</v>
      </c>
      <c r="I813" s="9">
        <f t="shared" si="186"/>
        <v>300</v>
      </c>
    </row>
    <row r="814" spans="1:9">
      <c r="A814" s="80" t="s">
        <v>47</v>
      </c>
      <c r="B814" s="40"/>
      <c r="C814" s="106" t="s">
        <v>25</v>
      </c>
      <c r="D814" s="106" t="s">
        <v>48</v>
      </c>
      <c r="E814" s="106"/>
      <c r="F814" s="31"/>
      <c r="G814" s="44">
        <f t="shared" si="186"/>
        <v>300</v>
      </c>
      <c r="H814" s="44">
        <f t="shared" si="186"/>
        <v>300</v>
      </c>
      <c r="I814" s="44">
        <f t="shared" si="186"/>
        <v>300</v>
      </c>
    </row>
    <row r="815" spans="1:9" ht="31.5">
      <c r="A815" s="80" t="s">
        <v>701</v>
      </c>
      <c r="B815" s="40"/>
      <c r="C815" s="106" t="s">
        <v>25</v>
      </c>
      <c r="D815" s="106" t="s">
        <v>48</v>
      </c>
      <c r="E815" s="106" t="s">
        <v>445</v>
      </c>
      <c r="F815" s="31"/>
      <c r="G815" s="44">
        <f t="shared" si="186"/>
        <v>300</v>
      </c>
      <c r="H815" s="44">
        <f t="shared" si="186"/>
        <v>300</v>
      </c>
      <c r="I815" s="44">
        <f t="shared" si="186"/>
        <v>300</v>
      </c>
    </row>
    <row r="816" spans="1:9" ht="31.5">
      <c r="A816" s="80" t="s">
        <v>63</v>
      </c>
      <c r="B816" s="40"/>
      <c r="C816" s="106" t="s">
        <v>25</v>
      </c>
      <c r="D816" s="106" t="s">
        <v>48</v>
      </c>
      <c r="E816" s="106" t="s">
        <v>446</v>
      </c>
      <c r="F816" s="31"/>
      <c r="G816" s="44">
        <f t="shared" si="186"/>
        <v>300</v>
      </c>
      <c r="H816" s="44">
        <f t="shared" si="186"/>
        <v>300</v>
      </c>
      <c r="I816" s="44">
        <f t="shared" si="186"/>
        <v>300</v>
      </c>
    </row>
    <row r="817" spans="1:9">
      <c r="A817" s="80" t="s">
        <v>31</v>
      </c>
      <c r="B817" s="40"/>
      <c r="C817" s="106" t="s">
        <v>25</v>
      </c>
      <c r="D817" s="106" t="s">
        <v>48</v>
      </c>
      <c r="E817" s="106" t="s">
        <v>447</v>
      </c>
      <c r="F817" s="31"/>
      <c r="G817" s="44">
        <f t="shared" si="186"/>
        <v>300</v>
      </c>
      <c r="H817" s="44">
        <f t="shared" si="186"/>
        <v>300</v>
      </c>
      <c r="I817" s="44">
        <f t="shared" si="186"/>
        <v>300</v>
      </c>
    </row>
    <row r="818" spans="1:9" ht="31.5">
      <c r="A818" s="80" t="s">
        <v>218</v>
      </c>
      <c r="B818" s="40"/>
      <c r="C818" s="106" t="s">
        <v>25</v>
      </c>
      <c r="D818" s="106" t="s">
        <v>48</v>
      </c>
      <c r="E818" s="106" t="s">
        <v>447</v>
      </c>
      <c r="F818" s="31"/>
      <c r="G818" s="44">
        <f t="shared" si="186"/>
        <v>300</v>
      </c>
      <c r="H818" s="44">
        <f t="shared" si="186"/>
        <v>300</v>
      </c>
      <c r="I818" s="44">
        <f t="shared" si="186"/>
        <v>300</v>
      </c>
    </row>
    <row r="819" spans="1:9" ht="31.5">
      <c r="A819" s="80" t="s">
        <v>115</v>
      </c>
      <c r="B819" s="40"/>
      <c r="C819" s="106" t="s">
        <v>25</v>
      </c>
      <c r="D819" s="106" t="s">
        <v>48</v>
      </c>
      <c r="E819" s="106" t="s">
        <v>447</v>
      </c>
      <c r="F819" s="31">
        <v>600</v>
      </c>
      <c r="G819" s="44">
        <v>300</v>
      </c>
      <c r="H819" s="44">
        <v>300</v>
      </c>
      <c r="I819" s="44">
        <v>300</v>
      </c>
    </row>
    <row r="820" spans="1:9">
      <c r="A820" s="80" t="s">
        <v>242</v>
      </c>
      <c r="B820" s="4"/>
      <c r="C820" s="4" t="s">
        <v>162</v>
      </c>
      <c r="D820" s="4"/>
      <c r="E820" s="4"/>
      <c r="F820" s="4"/>
      <c r="G820" s="7">
        <f>G821+G861+G895+G908</f>
        <v>305179.89999999997</v>
      </c>
      <c r="H820" s="7">
        <f>H821+H861+H895+H908</f>
        <v>249706</v>
      </c>
      <c r="I820" s="7">
        <f>I821+I861+I895+I908</f>
        <v>219731</v>
      </c>
    </row>
    <row r="821" spans="1:9">
      <c r="A821" s="80" t="s">
        <v>243</v>
      </c>
      <c r="B821" s="4"/>
      <c r="C821" s="4" t="s">
        <v>162</v>
      </c>
      <c r="D821" s="4" t="s">
        <v>28</v>
      </c>
      <c r="E821" s="4"/>
      <c r="F821" s="4"/>
      <c r="G821" s="7">
        <f>G822+G857</f>
        <v>213058.49999999997</v>
      </c>
      <c r="H821" s="7">
        <f t="shared" ref="H821:I821" si="187">H822+H857</f>
        <v>190957.7</v>
      </c>
      <c r="I821" s="7">
        <f t="shared" si="187"/>
        <v>188987.7</v>
      </c>
    </row>
    <row r="822" spans="1:9" ht="31.5">
      <c r="A822" s="80" t="s">
        <v>566</v>
      </c>
      <c r="B822" s="4"/>
      <c r="C822" s="4" t="s">
        <v>162</v>
      </c>
      <c r="D822" s="4" t="s">
        <v>28</v>
      </c>
      <c r="E822" s="4" t="s">
        <v>244</v>
      </c>
      <c r="F822" s="4"/>
      <c r="G822" s="7">
        <f>SUM(G823+G844)</f>
        <v>212758.49999999997</v>
      </c>
      <c r="H822" s="7">
        <f>SUM(H823+H844)</f>
        <v>190957.7</v>
      </c>
      <c r="I822" s="7">
        <f>SUM(I823+I844)</f>
        <v>188987.7</v>
      </c>
    </row>
    <row r="823" spans="1:9" ht="78.75">
      <c r="A823" s="80" t="s">
        <v>949</v>
      </c>
      <c r="B823" s="4"/>
      <c r="C823" s="4" t="s">
        <v>162</v>
      </c>
      <c r="D823" s="4" t="s">
        <v>28</v>
      </c>
      <c r="E823" s="22" t="s">
        <v>247</v>
      </c>
      <c r="F823" s="4"/>
      <c r="G823" s="7">
        <f>SUM(G824+G830+G839)+G833+G836</f>
        <v>209955.69999999998</v>
      </c>
      <c r="H823" s="7">
        <f t="shared" ref="H823:I823" si="188">SUM(H824+H830+H839)+H833+H836</f>
        <v>188957.7</v>
      </c>
      <c r="I823" s="7">
        <f t="shared" si="188"/>
        <v>188987.7</v>
      </c>
    </row>
    <row r="824" spans="1:9">
      <c r="A824" s="80" t="s">
        <v>29</v>
      </c>
      <c r="B824" s="4"/>
      <c r="C824" s="4" t="s">
        <v>162</v>
      </c>
      <c r="D824" s="4" t="s">
        <v>28</v>
      </c>
      <c r="E824" s="4" t="s">
        <v>675</v>
      </c>
      <c r="F824" s="4"/>
      <c r="G824" s="7">
        <f>SUM(G825)</f>
        <v>7205.5</v>
      </c>
      <c r="H824" s="7">
        <f>SUM(H825)</f>
        <v>6082.1</v>
      </c>
      <c r="I824" s="7">
        <f>SUM(I825)</f>
        <v>5882.1</v>
      </c>
    </row>
    <row r="825" spans="1:9">
      <c r="A825" s="80" t="s">
        <v>246</v>
      </c>
      <c r="B825" s="4"/>
      <c r="C825" s="4" t="s">
        <v>162</v>
      </c>
      <c r="D825" s="4" t="s">
        <v>28</v>
      </c>
      <c r="E825" s="4" t="s">
        <v>676</v>
      </c>
      <c r="F825" s="4"/>
      <c r="G825" s="7">
        <f>SUM(G826+G827+G828+G829)</f>
        <v>7205.5</v>
      </c>
      <c r="H825" s="7">
        <f t="shared" ref="H825:I825" si="189">SUM(H826+H827+H828+H829)</f>
        <v>6082.1</v>
      </c>
      <c r="I825" s="7">
        <f t="shared" si="189"/>
        <v>5882.1</v>
      </c>
    </row>
    <row r="826" spans="1:9" ht="47.25">
      <c r="A826" s="80" t="s">
        <v>45</v>
      </c>
      <c r="B826" s="4"/>
      <c r="C826" s="4" t="s">
        <v>162</v>
      </c>
      <c r="D826" s="4" t="s">
        <v>28</v>
      </c>
      <c r="E826" s="4" t="s">
        <v>676</v>
      </c>
      <c r="F826" s="4" t="s">
        <v>83</v>
      </c>
      <c r="G826" s="7">
        <v>2804</v>
      </c>
      <c r="H826" s="7">
        <v>2884</v>
      </c>
      <c r="I826" s="7">
        <v>2884</v>
      </c>
    </row>
    <row r="827" spans="1:9" ht="31.5">
      <c r="A827" s="80" t="s">
        <v>46</v>
      </c>
      <c r="B827" s="4"/>
      <c r="C827" s="4" t="s">
        <v>162</v>
      </c>
      <c r="D827" s="4" t="s">
        <v>28</v>
      </c>
      <c r="E827" s="4" t="s">
        <v>676</v>
      </c>
      <c r="F827" s="4" t="s">
        <v>85</v>
      </c>
      <c r="G827" s="7">
        <v>3844.5</v>
      </c>
      <c r="H827" s="7">
        <f>3391.1-500</f>
        <v>2891.1</v>
      </c>
      <c r="I827" s="7">
        <f>3191.1-500</f>
        <v>2691.1</v>
      </c>
    </row>
    <row r="828" spans="1:9">
      <c r="A828" s="80" t="s">
        <v>36</v>
      </c>
      <c r="B828" s="4"/>
      <c r="C828" s="4" t="s">
        <v>162</v>
      </c>
      <c r="D828" s="4" t="s">
        <v>28</v>
      </c>
      <c r="E828" s="4" t="s">
        <v>676</v>
      </c>
      <c r="F828" s="4" t="s">
        <v>93</v>
      </c>
      <c r="G828" s="7">
        <v>277</v>
      </c>
      <c r="H828" s="7">
        <v>277</v>
      </c>
      <c r="I828" s="7">
        <v>277</v>
      </c>
    </row>
    <row r="829" spans="1:9" ht="31.5">
      <c r="A829" s="80" t="s">
        <v>218</v>
      </c>
      <c r="B829" s="4"/>
      <c r="C829" s="4" t="s">
        <v>162</v>
      </c>
      <c r="D829" s="4" t="s">
        <v>28</v>
      </c>
      <c r="E829" s="4" t="s">
        <v>676</v>
      </c>
      <c r="F829" s="4" t="s">
        <v>116</v>
      </c>
      <c r="G829" s="7">
        <v>280</v>
      </c>
      <c r="H829" s="7">
        <v>30</v>
      </c>
      <c r="I829" s="7">
        <v>30</v>
      </c>
    </row>
    <row r="830" spans="1:9" ht="47.25">
      <c r="A830" s="102" t="s">
        <v>23</v>
      </c>
      <c r="B830" s="4"/>
      <c r="C830" s="4" t="s">
        <v>162</v>
      </c>
      <c r="D830" s="4" t="s">
        <v>28</v>
      </c>
      <c r="E830" s="22" t="s">
        <v>297</v>
      </c>
      <c r="F830" s="4"/>
      <c r="G830" s="7">
        <f t="shared" ref="G830:I831" si="190">G831</f>
        <v>187930.9</v>
      </c>
      <c r="H830" s="7">
        <f t="shared" si="190"/>
        <v>173239.9</v>
      </c>
      <c r="I830" s="7">
        <f t="shared" si="190"/>
        <v>173269.9</v>
      </c>
    </row>
    <row r="831" spans="1:9">
      <c r="A831" s="80" t="s">
        <v>246</v>
      </c>
      <c r="B831" s="4"/>
      <c r="C831" s="4" t="s">
        <v>162</v>
      </c>
      <c r="D831" s="4" t="s">
        <v>28</v>
      </c>
      <c r="E831" s="22" t="s">
        <v>298</v>
      </c>
      <c r="F831" s="4"/>
      <c r="G831" s="7">
        <f t="shared" si="190"/>
        <v>187930.9</v>
      </c>
      <c r="H831" s="7">
        <f t="shared" si="190"/>
        <v>173239.9</v>
      </c>
      <c r="I831" s="7">
        <f t="shared" si="190"/>
        <v>173269.9</v>
      </c>
    </row>
    <row r="832" spans="1:9" ht="31.5">
      <c r="A832" s="80" t="s">
        <v>218</v>
      </c>
      <c r="B832" s="4"/>
      <c r="C832" s="4" t="s">
        <v>162</v>
      </c>
      <c r="D832" s="4" t="s">
        <v>28</v>
      </c>
      <c r="E832" s="22" t="s">
        <v>298</v>
      </c>
      <c r="F832" s="4" t="s">
        <v>116</v>
      </c>
      <c r="G832" s="7">
        <v>187930.9</v>
      </c>
      <c r="H832" s="7">
        <v>173239.9</v>
      </c>
      <c r="I832" s="7">
        <v>173269.9</v>
      </c>
    </row>
    <row r="833" spans="1:9" ht="31.5">
      <c r="A833" s="80" t="s">
        <v>249</v>
      </c>
      <c r="B833" s="4"/>
      <c r="C833" s="4" t="s">
        <v>162</v>
      </c>
      <c r="D833" s="4" t="s">
        <v>28</v>
      </c>
      <c r="E833" s="22" t="s">
        <v>420</v>
      </c>
      <c r="F833" s="4"/>
      <c r="G833" s="7">
        <f t="shared" ref="G833:I834" si="191">G834</f>
        <v>1586.6</v>
      </c>
      <c r="H833" s="7">
        <f t="shared" si="191"/>
        <v>400</v>
      </c>
      <c r="I833" s="7">
        <f t="shared" si="191"/>
        <v>600</v>
      </c>
    </row>
    <row r="834" spans="1:9">
      <c r="A834" s="80" t="s">
        <v>246</v>
      </c>
      <c r="B834" s="4"/>
      <c r="C834" s="4" t="s">
        <v>162</v>
      </c>
      <c r="D834" s="4" t="s">
        <v>28</v>
      </c>
      <c r="E834" s="22" t="s">
        <v>421</v>
      </c>
      <c r="F834" s="4"/>
      <c r="G834" s="7">
        <f t="shared" si="191"/>
        <v>1586.6</v>
      </c>
      <c r="H834" s="7">
        <f t="shared" si="191"/>
        <v>400</v>
      </c>
      <c r="I834" s="7">
        <f t="shared" si="191"/>
        <v>600</v>
      </c>
    </row>
    <row r="835" spans="1:9" ht="31.5">
      <c r="A835" s="80" t="s">
        <v>218</v>
      </c>
      <c r="B835" s="4"/>
      <c r="C835" s="4" t="s">
        <v>162</v>
      </c>
      <c r="D835" s="4" t="s">
        <v>28</v>
      </c>
      <c r="E835" s="22" t="s">
        <v>421</v>
      </c>
      <c r="F835" s="4" t="s">
        <v>116</v>
      </c>
      <c r="G835" s="7">
        <v>1586.6</v>
      </c>
      <c r="H835" s="7">
        <v>400</v>
      </c>
      <c r="I835" s="7">
        <v>600</v>
      </c>
    </row>
    <row r="836" spans="1:9">
      <c r="A836" s="80" t="s">
        <v>250</v>
      </c>
      <c r="B836" s="4"/>
      <c r="C836" s="4" t="s">
        <v>162</v>
      </c>
      <c r="D836" s="4" t="s">
        <v>28</v>
      </c>
      <c r="E836" s="4" t="s">
        <v>431</v>
      </c>
      <c r="F836" s="4"/>
      <c r="G836" s="7">
        <f t="shared" ref="G836:I837" si="192">G837</f>
        <v>2748.4</v>
      </c>
      <c r="H836" s="7">
        <f t="shared" si="192"/>
        <v>192.1</v>
      </c>
      <c r="I836" s="7">
        <f t="shared" si="192"/>
        <v>192.1</v>
      </c>
    </row>
    <row r="837" spans="1:9">
      <c r="A837" s="80" t="s">
        <v>246</v>
      </c>
      <c r="B837" s="4"/>
      <c r="C837" s="4" t="s">
        <v>162</v>
      </c>
      <c r="D837" s="4" t="s">
        <v>28</v>
      </c>
      <c r="E837" s="4" t="s">
        <v>432</v>
      </c>
      <c r="F837" s="4"/>
      <c r="G837" s="7">
        <f t="shared" si="192"/>
        <v>2748.4</v>
      </c>
      <c r="H837" s="7">
        <f t="shared" si="192"/>
        <v>192.1</v>
      </c>
      <c r="I837" s="7">
        <f t="shared" si="192"/>
        <v>192.1</v>
      </c>
    </row>
    <row r="838" spans="1:9" ht="31.5">
      <c r="A838" s="80" t="s">
        <v>66</v>
      </c>
      <c r="B838" s="4"/>
      <c r="C838" s="4" t="s">
        <v>162</v>
      </c>
      <c r="D838" s="4" t="s">
        <v>28</v>
      </c>
      <c r="E838" s="4" t="s">
        <v>432</v>
      </c>
      <c r="F838" s="4" t="s">
        <v>116</v>
      </c>
      <c r="G838" s="7">
        <v>2748.4</v>
      </c>
      <c r="H838" s="7">
        <v>192.1</v>
      </c>
      <c r="I838" s="7">
        <v>192.1</v>
      </c>
    </row>
    <row r="839" spans="1:9" ht="31.5">
      <c r="A839" s="80" t="s">
        <v>39</v>
      </c>
      <c r="B839" s="4"/>
      <c r="C839" s="4" t="s">
        <v>162</v>
      </c>
      <c r="D839" s="4" t="s">
        <v>28</v>
      </c>
      <c r="E839" s="4" t="s">
        <v>677</v>
      </c>
      <c r="F839" s="4"/>
      <c r="G839" s="45">
        <f>G840</f>
        <v>10484.299999999999</v>
      </c>
      <c r="H839" s="7">
        <f>H840</f>
        <v>9043.6</v>
      </c>
      <c r="I839" s="7">
        <f>I840</f>
        <v>9043.6</v>
      </c>
    </row>
    <row r="840" spans="1:9">
      <c r="A840" s="80" t="s">
        <v>246</v>
      </c>
      <c r="B840" s="4"/>
      <c r="C840" s="4" t="s">
        <v>162</v>
      </c>
      <c r="D840" s="4" t="s">
        <v>28</v>
      </c>
      <c r="E840" s="4" t="s">
        <v>678</v>
      </c>
      <c r="F840" s="4"/>
      <c r="G840" s="7">
        <f>SUM(G841:G843)</f>
        <v>10484.299999999999</v>
      </c>
      <c r="H840" s="7">
        <f t="shared" ref="H840:I840" si="193">SUM(H841:H843)</f>
        <v>9043.6</v>
      </c>
      <c r="I840" s="7">
        <f t="shared" si="193"/>
        <v>9043.6</v>
      </c>
    </row>
    <row r="841" spans="1:9" ht="47.25">
      <c r="A841" s="80" t="s">
        <v>45</v>
      </c>
      <c r="B841" s="4"/>
      <c r="C841" s="4" t="s">
        <v>162</v>
      </c>
      <c r="D841" s="4" t="s">
        <v>28</v>
      </c>
      <c r="E841" s="4" t="s">
        <v>678</v>
      </c>
      <c r="F841" s="4" t="s">
        <v>83</v>
      </c>
      <c r="G841" s="7">
        <v>9289.2999999999993</v>
      </c>
      <c r="H841" s="7">
        <v>8122.6</v>
      </c>
      <c r="I841" s="7">
        <v>8122.6</v>
      </c>
    </row>
    <row r="842" spans="1:9" ht="31.5">
      <c r="A842" s="80" t="s">
        <v>46</v>
      </c>
      <c r="B842" s="4"/>
      <c r="C842" s="4" t="s">
        <v>162</v>
      </c>
      <c r="D842" s="4" t="s">
        <v>28</v>
      </c>
      <c r="E842" s="4" t="s">
        <v>678</v>
      </c>
      <c r="F842" s="4" t="s">
        <v>85</v>
      </c>
      <c r="G842" s="7">
        <v>1142.9000000000001</v>
      </c>
      <c r="H842" s="7">
        <v>800</v>
      </c>
      <c r="I842" s="7">
        <v>800</v>
      </c>
    </row>
    <row r="843" spans="1:9">
      <c r="A843" s="80" t="s">
        <v>20</v>
      </c>
      <c r="B843" s="4"/>
      <c r="C843" s="4" t="s">
        <v>162</v>
      </c>
      <c r="D843" s="4" t="s">
        <v>28</v>
      </c>
      <c r="E843" s="4" t="s">
        <v>678</v>
      </c>
      <c r="F843" s="4" t="s">
        <v>90</v>
      </c>
      <c r="G843" s="7">
        <v>52.1</v>
      </c>
      <c r="H843" s="7">
        <v>121</v>
      </c>
      <c r="I843" s="7">
        <v>121</v>
      </c>
    </row>
    <row r="844" spans="1:9" ht="31.5">
      <c r="A844" s="80" t="s">
        <v>252</v>
      </c>
      <c r="B844" s="4"/>
      <c r="C844" s="4" t="s">
        <v>162</v>
      </c>
      <c r="D844" s="4" t="s">
        <v>28</v>
      </c>
      <c r="E844" s="4" t="s">
        <v>251</v>
      </c>
      <c r="F844" s="4"/>
      <c r="G844" s="7">
        <f>SUM(G845+G848+G851+G854)</f>
        <v>2802.8</v>
      </c>
      <c r="H844" s="7">
        <f t="shared" ref="H844:I844" si="194">SUM(H845+H848+H851+H854)</f>
        <v>2000</v>
      </c>
      <c r="I844" s="7">
        <f t="shared" si="194"/>
        <v>0</v>
      </c>
    </row>
    <row r="845" spans="1:9">
      <c r="A845" s="80" t="s">
        <v>29</v>
      </c>
      <c r="B845" s="4"/>
      <c r="C845" s="4" t="s">
        <v>162</v>
      </c>
      <c r="D845" s="4" t="s">
        <v>28</v>
      </c>
      <c r="E845" s="4" t="s">
        <v>679</v>
      </c>
      <c r="F845" s="4"/>
      <c r="G845" s="7">
        <f t="shared" ref="G845:I846" si="195">G846</f>
        <v>552.70000000000005</v>
      </c>
      <c r="H845" s="7">
        <f t="shared" si="195"/>
        <v>100</v>
      </c>
      <c r="I845" s="7">
        <f t="shared" si="195"/>
        <v>0</v>
      </c>
    </row>
    <row r="846" spans="1:9">
      <c r="A846" s="80" t="s">
        <v>246</v>
      </c>
      <c r="B846" s="4"/>
      <c r="C846" s="4" t="s">
        <v>162</v>
      </c>
      <c r="D846" s="4" t="s">
        <v>28</v>
      </c>
      <c r="E846" s="4" t="s">
        <v>680</v>
      </c>
      <c r="F846" s="4"/>
      <c r="G846" s="7">
        <f t="shared" si="195"/>
        <v>552.70000000000005</v>
      </c>
      <c r="H846" s="7">
        <f t="shared" si="195"/>
        <v>100</v>
      </c>
      <c r="I846" s="7">
        <f t="shared" si="195"/>
        <v>0</v>
      </c>
    </row>
    <row r="847" spans="1:9" ht="31.5">
      <c r="A847" s="80" t="s">
        <v>46</v>
      </c>
      <c r="B847" s="4"/>
      <c r="C847" s="4" t="s">
        <v>162</v>
      </c>
      <c r="D847" s="4" t="s">
        <v>28</v>
      </c>
      <c r="E847" s="4" t="s">
        <v>680</v>
      </c>
      <c r="F847" s="4" t="s">
        <v>85</v>
      </c>
      <c r="G847" s="7">
        <v>552.70000000000005</v>
      </c>
      <c r="H847" s="7">
        <v>100</v>
      </c>
      <c r="I847" s="7"/>
    </row>
    <row r="848" spans="1:9">
      <c r="A848" s="80" t="s">
        <v>248</v>
      </c>
      <c r="B848" s="4"/>
      <c r="C848" s="4" t="s">
        <v>162</v>
      </c>
      <c r="D848" s="4" t="s">
        <v>28</v>
      </c>
      <c r="E848" s="4" t="s">
        <v>299</v>
      </c>
      <c r="F848" s="4"/>
      <c r="G848" s="7">
        <f t="shared" ref="G848:I849" si="196">G849</f>
        <v>666.7</v>
      </c>
      <c r="H848" s="7">
        <f t="shared" si="196"/>
        <v>1400</v>
      </c>
      <c r="I848" s="7">
        <f t="shared" si="196"/>
        <v>0</v>
      </c>
    </row>
    <row r="849" spans="1:9">
      <c r="A849" s="80" t="s">
        <v>246</v>
      </c>
      <c r="B849" s="4"/>
      <c r="C849" s="4" t="s">
        <v>162</v>
      </c>
      <c r="D849" s="4" t="s">
        <v>28</v>
      </c>
      <c r="E849" s="4" t="s">
        <v>300</v>
      </c>
      <c r="F849" s="4"/>
      <c r="G849" s="7">
        <f t="shared" si="196"/>
        <v>666.7</v>
      </c>
      <c r="H849" s="7">
        <f t="shared" si="196"/>
        <v>1400</v>
      </c>
      <c r="I849" s="7">
        <f t="shared" si="196"/>
        <v>0</v>
      </c>
    </row>
    <row r="850" spans="1:9" ht="31.5">
      <c r="A850" s="80" t="s">
        <v>218</v>
      </c>
      <c r="B850" s="4"/>
      <c r="C850" s="4" t="s">
        <v>162</v>
      </c>
      <c r="D850" s="4" t="s">
        <v>28</v>
      </c>
      <c r="E850" s="4" t="s">
        <v>300</v>
      </c>
      <c r="F850" s="4" t="s">
        <v>116</v>
      </c>
      <c r="G850" s="7">
        <v>666.7</v>
      </c>
      <c r="H850" s="7">
        <v>1400</v>
      </c>
      <c r="I850" s="7"/>
    </row>
    <row r="851" spans="1:9" ht="31.5" hidden="1">
      <c r="A851" s="80" t="s">
        <v>249</v>
      </c>
      <c r="B851" s="4"/>
      <c r="C851" s="4" t="s">
        <v>162</v>
      </c>
      <c r="D851" s="4" t="s">
        <v>28</v>
      </c>
      <c r="E851" s="4" t="s">
        <v>301</v>
      </c>
      <c r="F851" s="4"/>
      <c r="G851" s="7">
        <f t="shared" ref="G851:I852" si="197">G852</f>
        <v>0</v>
      </c>
      <c r="H851" s="7">
        <f t="shared" si="197"/>
        <v>0</v>
      </c>
      <c r="I851" s="7">
        <f t="shared" si="197"/>
        <v>0</v>
      </c>
    </row>
    <row r="852" spans="1:9" hidden="1">
      <c r="A852" s="80" t="s">
        <v>246</v>
      </c>
      <c r="B852" s="4"/>
      <c r="C852" s="4" t="s">
        <v>162</v>
      </c>
      <c r="D852" s="4" t="s">
        <v>28</v>
      </c>
      <c r="E852" s="4" t="s">
        <v>302</v>
      </c>
      <c r="F852" s="4"/>
      <c r="G852" s="7">
        <f t="shared" si="197"/>
        <v>0</v>
      </c>
      <c r="H852" s="7">
        <f t="shared" si="197"/>
        <v>0</v>
      </c>
      <c r="I852" s="7">
        <f t="shared" si="197"/>
        <v>0</v>
      </c>
    </row>
    <row r="853" spans="1:9" ht="31.5" hidden="1">
      <c r="A853" s="80" t="s">
        <v>218</v>
      </c>
      <c r="B853" s="4"/>
      <c r="C853" s="4" t="s">
        <v>162</v>
      </c>
      <c r="D853" s="4" t="s">
        <v>28</v>
      </c>
      <c r="E853" s="4" t="s">
        <v>302</v>
      </c>
      <c r="F853" s="4" t="s">
        <v>116</v>
      </c>
      <c r="G853" s="7"/>
      <c r="H853" s="7"/>
      <c r="I853" s="7"/>
    </row>
    <row r="854" spans="1:9">
      <c r="A854" s="80" t="s">
        <v>250</v>
      </c>
      <c r="B854" s="4"/>
      <c r="C854" s="4" t="s">
        <v>162</v>
      </c>
      <c r="D854" s="4" t="s">
        <v>28</v>
      </c>
      <c r="E854" s="4" t="s">
        <v>303</v>
      </c>
      <c r="F854" s="4"/>
      <c r="G854" s="7">
        <f t="shared" ref="G854:I855" si="198">G855</f>
        <v>1583.4</v>
      </c>
      <c r="H854" s="7">
        <f t="shared" si="198"/>
        <v>500</v>
      </c>
      <c r="I854" s="7">
        <f t="shared" si="198"/>
        <v>0</v>
      </c>
    </row>
    <row r="855" spans="1:9">
      <c r="A855" s="80" t="s">
        <v>246</v>
      </c>
      <c r="B855" s="4"/>
      <c r="C855" s="4" t="s">
        <v>162</v>
      </c>
      <c r="D855" s="4" t="s">
        <v>28</v>
      </c>
      <c r="E855" s="4" t="s">
        <v>304</v>
      </c>
      <c r="F855" s="4"/>
      <c r="G855" s="7">
        <f t="shared" si="198"/>
        <v>1583.4</v>
      </c>
      <c r="H855" s="7">
        <f t="shared" si="198"/>
        <v>500</v>
      </c>
      <c r="I855" s="7">
        <f t="shared" si="198"/>
        <v>0</v>
      </c>
    </row>
    <row r="856" spans="1:9" ht="31.5">
      <c r="A856" s="80" t="s">
        <v>218</v>
      </c>
      <c r="B856" s="4"/>
      <c r="C856" s="4" t="s">
        <v>162</v>
      </c>
      <c r="D856" s="4" t="s">
        <v>28</v>
      </c>
      <c r="E856" s="4" t="s">
        <v>304</v>
      </c>
      <c r="F856" s="4" t="s">
        <v>116</v>
      </c>
      <c r="G856" s="7">
        <v>1583.4</v>
      </c>
      <c r="H856" s="7">
        <v>500</v>
      </c>
      <c r="I856" s="7"/>
    </row>
    <row r="857" spans="1:9" ht="31.5">
      <c r="A857" s="139" t="s">
        <v>841</v>
      </c>
      <c r="B857" s="22"/>
      <c r="C857" s="4" t="s">
        <v>162</v>
      </c>
      <c r="D857" s="4" t="s">
        <v>28</v>
      </c>
      <c r="E857" s="31" t="s">
        <v>215</v>
      </c>
      <c r="F857" s="31"/>
      <c r="G857" s="9">
        <f>SUM(G858)</f>
        <v>300</v>
      </c>
      <c r="H857" s="7"/>
      <c r="I857" s="7"/>
    </row>
    <row r="858" spans="1:9">
      <c r="A858" s="2" t="s">
        <v>29</v>
      </c>
      <c r="B858" s="22"/>
      <c r="C858" s="4" t="s">
        <v>162</v>
      </c>
      <c r="D858" s="4" t="s">
        <v>28</v>
      </c>
      <c r="E858" s="31" t="s">
        <v>576</v>
      </c>
      <c r="F858" s="31"/>
      <c r="G858" s="9">
        <f>SUM(G860)</f>
        <v>300</v>
      </c>
      <c r="H858" s="7"/>
      <c r="I858" s="7"/>
    </row>
    <row r="859" spans="1:9">
      <c r="A859" s="139" t="s">
        <v>246</v>
      </c>
      <c r="B859" s="22"/>
      <c r="C859" s="4" t="s">
        <v>162</v>
      </c>
      <c r="D859" s="4" t="s">
        <v>28</v>
      </c>
      <c r="E859" s="31" t="s">
        <v>1010</v>
      </c>
      <c r="F859" s="31"/>
      <c r="G859" s="9">
        <f>SUM(G860)</f>
        <v>300</v>
      </c>
      <c r="H859" s="7"/>
      <c r="I859" s="7"/>
    </row>
    <row r="860" spans="1:9" ht="31.5">
      <c r="A860" s="139" t="s">
        <v>46</v>
      </c>
      <c r="B860" s="22"/>
      <c r="C860" s="4" t="s">
        <v>162</v>
      </c>
      <c r="D860" s="4" t="s">
        <v>28</v>
      </c>
      <c r="E860" s="31" t="s">
        <v>1010</v>
      </c>
      <c r="F860" s="31">
        <v>200</v>
      </c>
      <c r="G860" s="9">
        <v>300</v>
      </c>
      <c r="H860" s="7"/>
      <c r="I860" s="7"/>
    </row>
    <row r="861" spans="1:9">
      <c r="A861" s="80" t="s">
        <v>179</v>
      </c>
      <c r="B861" s="4"/>
      <c r="C861" s="4" t="s">
        <v>162</v>
      </c>
      <c r="D861" s="4" t="s">
        <v>38</v>
      </c>
      <c r="E861" s="4"/>
      <c r="F861" s="4"/>
      <c r="G861" s="7">
        <f>G862</f>
        <v>73085.399999999994</v>
      </c>
      <c r="H861" s="7">
        <f t="shared" ref="H861:I861" si="199">H862</f>
        <v>36100.1</v>
      </c>
      <c r="I861" s="7">
        <f t="shared" si="199"/>
        <v>6070.1</v>
      </c>
    </row>
    <row r="862" spans="1:9" ht="31.5">
      <c r="A862" s="80" t="s">
        <v>566</v>
      </c>
      <c r="B862" s="4"/>
      <c r="C862" s="4" t="s">
        <v>162</v>
      </c>
      <c r="D862" s="4" t="s">
        <v>38</v>
      </c>
      <c r="E862" s="4" t="s">
        <v>244</v>
      </c>
      <c r="F862" s="4"/>
      <c r="G862" s="7">
        <f>SUM(G863)+G877</f>
        <v>73085.399999999994</v>
      </c>
      <c r="H862" s="7">
        <f t="shared" ref="H862:I862" si="200">SUM(H863)+H877</f>
        <v>36100.1</v>
      </c>
      <c r="I862" s="7">
        <f t="shared" si="200"/>
        <v>6070.1</v>
      </c>
    </row>
    <row r="863" spans="1:9" ht="78.75">
      <c r="A863" s="80" t="s">
        <v>949</v>
      </c>
      <c r="B863" s="4"/>
      <c r="C863" s="4" t="s">
        <v>162</v>
      </c>
      <c r="D863" s="4" t="s">
        <v>38</v>
      </c>
      <c r="E863" s="4" t="s">
        <v>247</v>
      </c>
      <c r="F863" s="4"/>
      <c r="G863" s="7">
        <f>G864</f>
        <v>6761</v>
      </c>
      <c r="H863" s="7">
        <f t="shared" ref="H863:I863" si="201">H864</f>
        <v>6070.1</v>
      </c>
      <c r="I863" s="7">
        <f t="shared" si="201"/>
        <v>6070.1</v>
      </c>
    </row>
    <row r="864" spans="1:9">
      <c r="A864" s="80" t="s">
        <v>29</v>
      </c>
      <c r="B864" s="4"/>
      <c r="C864" s="4" t="s">
        <v>162</v>
      </c>
      <c r="D864" s="4" t="s">
        <v>38</v>
      </c>
      <c r="E864" s="4" t="s">
        <v>675</v>
      </c>
      <c r="F864" s="4"/>
      <c r="G864" s="7">
        <f>SUM(G865+G867+G869+G871+G873+G875)</f>
        <v>6761</v>
      </c>
      <c r="H864" s="7">
        <f t="shared" ref="H864:I864" si="202">SUM(H865+H867+H869+H871+H873+H875)</f>
        <v>6070.1</v>
      </c>
      <c r="I864" s="7">
        <f t="shared" si="202"/>
        <v>6070.1</v>
      </c>
    </row>
    <row r="865" spans="1:9" ht="31.5">
      <c r="A865" s="80" t="s">
        <v>689</v>
      </c>
      <c r="B865" s="4"/>
      <c r="C865" s="4" t="s">
        <v>162</v>
      </c>
      <c r="D865" s="4" t="s">
        <v>38</v>
      </c>
      <c r="E865" s="4" t="s">
        <v>786</v>
      </c>
      <c r="F865" s="4"/>
      <c r="G865" s="7">
        <f>G866</f>
        <v>3020</v>
      </c>
      <c r="H865" s="7">
        <f>H866</f>
        <v>3003</v>
      </c>
      <c r="I865" s="7">
        <f>I866</f>
        <v>3003</v>
      </c>
    </row>
    <row r="866" spans="1:9" ht="31.5">
      <c r="A866" s="80" t="s">
        <v>218</v>
      </c>
      <c r="B866" s="4"/>
      <c r="C866" s="4" t="s">
        <v>162</v>
      </c>
      <c r="D866" s="4" t="s">
        <v>38</v>
      </c>
      <c r="E866" s="4" t="s">
        <v>786</v>
      </c>
      <c r="F866" s="4" t="s">
        <v>116</v>
      </c>
      <c r="G866" s="7">
        <v>3020</v>
      </c>
      <c r="H866" s="7">
        <v>3003</v>
      </c>
      <c r="I866" s="7">
        <v>3003</v>
      </c>
    </row>
    <row r="867" spans="1:9" ht="31.5">
      <c r="A867" s="80" t="s">
        <v>910</v>
      </c>
      <c r="B867" s="4"/>
      <c r="C867" s="4" t="s">
        <v>162</v>
      </c>
      <c r="D867" s="4" t="s">
        <v>38</v>
      </c>
      <c r="E867" s="4" t="s">
        <v>682</v>
      </c>
      <c r="F867" s="4"/>
      <c r="G867" s="7">
        <f>SUM(G868)</f>
        <v>2259.3000000000002</v>
      </c>
      <c r="H867" s="7">
        <f t="shared" ref="H867:I867" si="203">SUM(H868)</f>
        <v>1586.5</v>
      </c>
      <c r="I867" s="7">
        <f t="shared" si="203"/>
        <v>1586.5</v>
      </c>
    </row>
    <row r="868" spans="1:9" ht="31.5">
      <c r="A868" s="80" t="s">
        <v>218</v>
      </c>
      <c r="B868" s="4"/>
      <c r="C868" s="4" t="s">
        <v>162</v>
      </c>
      <c r="D868" s="4" t="s">
        <v>38</v>
      </c>
      <c r="E868" s="4" t="s">
        <v>682</v>
      </c>
      <c r="F868" s="4" t="s">
        <v>116</v>
      </c>
      <c r="G868" s="7">
        <v>2259.3000000000002</v>
      </c>
      <c r="H868" s="7">
        <v>1586.5</v>
      </c>
      <c r="I868" s="7">
        <v>1586.5</v>
      </c>
    </row>
    <row r="869" spans="1:9" ht="47.25">
      <c r="A869" s="80" t="s">
        <v>905</v>
      </c>
      <c r="B869" s="4"/>
      <c r="C869" s="4" t="s">
        <v>162</v>
      </c>
      <c r="D869" s="4" t="s">
        <v>38</v>
      </c>
      <c r="E869" s="4" t="s">
        <v>683</v>
      </c>
      <c r="F869" s="4"/>
      <c r="G869" s="7">
        <f>SUM(G870)</f>
        <v>529.19999999999993</v>
      </c>
      <c r="H869" s="7">
        <f t="shared" ref="H869:I869" si="204">SUM(H870)</f>
        <v>528.79999999999995</v>
      </c>
      <c r="I869" s="7">
        <f t="shared" si="204"/>
        <v>528.79999999999995</v>
      </c>
    </row>
    <row r="870" spans="1:9" ht="31.5">
      <c r="A870" s="80" t="s">
        <v>46</v>
      </c>
      <c r="B870" s="4"/>
      <c r="C870" s="4" t="s">
        <v>162</v>
      </c>
      <c r="D870" s="4" t="s">
        <v>38</v>
      </c>
      <c r="E870" s="4" t="s">
        <v>683</v>
      </c>
      <c r="F870" s="4" t="s">
        <v>85</v>
      </c>
      <c r="G870" s="7">
        <v>529.19999999999993</v>
      </c>
      <c r="H870" s="7">
        <v>528.79999999999995</v>
      </c>
      <c r="I870" s="7">
        <v>528.79999999999995</v>
      </c>
    </row>
    <row r="871" spans="1:9" ht="31.5" hidden="1">
      <c r="A871" s="80" t="s">
        <v>950</v>
      </c>
      <c r="B871" s="4"/>
      <c r="C871" s="4" t="s">
        <v>162</v>
      </c>
      <c r="D871" s="4" t="s">
        <v>38</v>
      </c>
      <c r="E871" s="4" t="s">
        <v>787</v>
      </c>
      <c r="F871" s="4"/>
      <c r="G871" s="7">
        <f>SUM(G872)</f>
        <v>0</v>
      </c>
      <c r="H871" s="7">
        <f t="shared" ref="H871:I871" si="205">SUM(H872)</f>
        <v>0</v>
      </c>
      <c r="I871" s="7">
        <f t="shared" si="205"/>
        <v>0</v>
      </c>
    </row>
    <row r="872" spans="1:9" ht="31.5" hidden="1">
      <c r="A872" s="80" t="s">
        <v>46</v>
      </c>
      <c r="B872" s="4"/>
      <c r="C872" s="4" t="s">
        <v>162</v>
      </c>
      <c r="D872" s="4" t="s">
        <v>38</v>
      </c>
      <c r="E872" s="4" t="s">
        <v>787</v>
      </c>
      <c r="F872" s="4" t="s">
        <v>85</v>
      </c>
      <c r="G872" s="7"/>
      <c r="H872" s="9"/>
      <c r="I872" s="9"/>
    </row>
    <row r="873" spans="1:9" ht="31.5">
      <c r="A873" s="80" t="s">
        <v>799</v>
      </c>
      <c r="B873" s="4"/>
      <c r="C873" s="4" t="s">
        <v>162</v>
      </c>
      <c r="D873" s="4" t="s">
        <v>38</v>
      </c>
      <c r="E873" s="4" t="s">
        <v>929</v>
      </c>
      <c r="F873" s="4"/>
      <c r="G873" s="7">
        <f>SUM(G874)</f>
        <v>529.19999999999993</v>
      </c>
      <c r="H873" s="7">
        <f>SUM(H874)</f>
        <v>528.79999999999995</v>
      </c>
      <c r="I873" s="7">
        <f>SUM(I874)</f>
        <v>528.79999999999995</v>
      </c>
    </row>
    <row r="874" spans="1:9" ht="31.5">
      <c r="A874" s="80" t="s">
        <v>46</v>
      </c>
      <c r="B874" s="4"/>
      <c r="C874" s="4" t="s">
        <v>162</v>
      </c>
      <c r="D874" s="4" t="s">
        <v>38</v>
      </c>
      <c r="E874" s="4" t="s">
        <v>929</v>
      </c>
      <c r="F874" s="4" t="s">
        <v>85</v>
      </c>
      <c r="G874" s="7">
        <v>529.19999999999993</v>
      </c>
      <c r="H874" s="7">
        <v>528.79999999999995</v>
      </c>
      <c r="I874" s="7">
        <v>528.79999999999995</v>
      </c>
    </row>
    <row r="875" spans="1:9" ht="31.5">
      <c r="A875" s="80" t="s">
        <v>798</v>
      </c>
      <c r="B875" s="4"/>
      <c r="C875" s="4" t="s">
        <v>162</v>
      </c>
      <c r="D875" s="4" t="s">
        <v>38</v>
      </c>
      <c r="E875" s="4" t="s">
        <v>930</v>
      </c>
      <c r="F875" s="4"/>
      <c r="G875" s="7">
        <f>G876</f>
        <v>423.3</v>
      </c>
      <c r="H875" s="7">
        <f>H876</f>
        <v>423</v>
      </c>
      <c r="I875" s="7">
        <f>I876</f>
        <v>423</v>
      </c>
    </row>
    <row r="876" spans="1:9" ht="31.5">
      <c r="A876" s="80" t="s">
        <v>46</v>
      </c>
      <c r="B876" s="4"/>
      <c r="C876" s="4" t="s">
        <v>162</v>
      </c>
      <c r="D876" s="4" t="s">
        <v>38</v>
      </c>
      <c r="E876" s="4" t="s">
        <v>930</v>
      </c>
      <c r="F876" s="4" t="s">
        <v>85</v>
      </c>
      <c r="G876" s="7">
        <v>423.3</v>
      </c>
      <c r="H876" s="7">
        <v>423</v>
      </c>
      <c r="I876" s="7">
        <v>423</v>
      </c>
    </row>
    <row r="877" spans="1:9" ht="31.5">
      <c r="A877" s="103" t="s">
        <v>252</v>
      </c>
      <c r="B877" s="4"/>
      <c r="C877" s="4" t="s">
        <v>162</v>
      </c>
      <c r="D877" s="4" t="s">
        <v>38</v>
      </c>
      <c r="E877" s="4" t="s">
        <v>251</v>
      </c>
      <c r="F877" s="4"/>
      <c r="G877" s="7">
        <f>SUM(G878)+G892</f>
        <v>66324.399999999994</v>
      </c>
      <c r="H877" s="7">
        <f t="shared" ref="H877:I877" si="206">SUM(H878)+H892</f>
        <v>30030</v>
      </c>
      <c r="I877" s="7">
        <f t="shared" si="206"/>
        <v>0</v>
      </c>
    </row>
    <row r="878" spans="1:9">
      <c r="A878" s="103" t="s">
        <v>29</v>
      </c>
      <c r="B878" s="4"/>
      <c r="C878" s="4" t="s">
        <v>162</v>
      </c>
      <c r="D878" s="4" t="s">
        <v>38</v>
      </c>
      <c r="E878" s="4" t="s">
        <v>679</v>
      </c>
      <c r="F878" s="4"/>
      <c r="G878" s="7">
        <f>SUM(G883)+G885+G881+G879</f>
        <v>56014.2</v>
      </c>
      <c r="H878" s="7">
        <f t="shared" ref="H878:I878" si="207">SUM(H883)+H885+H881+H879</f>
        <v>30030</v>
      </c>
      <c r="I878" s="7">
        <f t="shared" si="207"/>
        <v>0</v>
      </c>
    </row>
    <row r="879" spans="1:9">
      <c r="A879" s="145" t="s">
        <v>246</v>
      </c>
      <c r="B879" s="4"/>
      <c r="C879" s="4" t="s">
        <v>162</v>
      </c>
      <c r="D879" s="4" t="s">
        <v>38</v>
      </c>
      <c r="E879" s="4" t="s">
        <v>680</v>
      </c>
      <c r="F879" s="4"/>
      <c r="G879" s="7">
        <f>SUM(G880)</f>
        <v>1019.2</v>
      </c>
      <c r="H879" s="7"/>
      <c r="I879" s="7"/>
    </row>
    <row r="880" spans="1:9" ht="31.5">
      <c r="A880" s="145" t="s">
        <v>46</v>
      </c>
      <c r="B880" s="4"/>
      <c r="C880" s="4" t="s">
        <v>162</v>
      </c>
      <c r="D880" s="4" t="s">
        <v>38</v>
      </c>
      <c r="E880" s="4" t="s">
        <v>680</v>
      </c>
      <c r="F880" s="4" t="s">
        <v>85</v>
      </c>
      <c r="G880" s="7">
        <v>1019.2</v>
      </c>
      <c r="H880" s="7"/>
      <c r="I880" s="7"/>
    </row>
    <row r="881" spans="1:9">
      <c r="A881" s="145" t="s">
        <v>999</v>
      </c>
      <c r="B881" s="4"/>
      <c r="C881" s="4" t="s">
        <v>162</v>
      </c>
      <c r="D881" s="4" t="s">
        <v>38</v>
      </c>
      <c r="E881" s="4" t="s">
        <v>998</v>
      </c>
      <c r="F881" s="4"/>
      <c r="G881" s="7">
        <f>SUM(G882)</f>
        <v>32944.400000000001</v>
      </c>
      <c r="H881" s="7"/>
      <c r="I881" s="7"/>
    </row>
    <row r="882" spans="1:9" ht="31.5">
      <c r="A882" s="124" t="s">
        <v>218</v>
      </c>
      <c r="B882" s="4"/>
      <c r="C882" s="4" t="s">
        <v>162</v>
      </c>
      <c r="D882" s="4" t="s">
        <v>38</v>
      </c>
      <c r="E882" s="4" t="s">
        <v>998</v>
      </c>
      <c r="F882" s="4" t="s">
        <v>116</v>
      </c>
      <c r="G882" s="7">
        <v>32944.400000000001</v>
      </c>
      <c r="H882" s="7"/>
      <c r="I882" s="7"/>
    </row>
    <row r="883" spans="1:9" ht="47.25">
      <c r="A883" s="103" t="s">
        <v>912</v>
      </c>
      <c r="B883" s="4"/>
      <c r="C883" s="4" t="s">
        <v>162</v>
      </c>
      <c r="D883" s="4" t="s">
        <v>38</v>
      </c>
      <c r="E883" s="4" t="s">
        <v>688</v>
      </c>
      <c r="F883" s="4"/>
      <c r="G883" s="7">
        <f>SUM(G884)</f>
        <v>0</v>
      </c>
      <c r="H883" s="7">
        <f t="shared" ref="H883:I883" si="208">SUM(H884)</f>
        <v>30030</v>
      </c>
      <c r="I883" s="7">
        <f t="shared" si="208"/>
        <v>0</v>
      </c>
    </row>
    <row r="884" spans="1:9" ht="31.5">
      <c r="A884" s="103" t="s">
        <v>218</v>
      </c>
      <c r="B884" s="4"/>
      <c r="C884" s="4" t="s">
        <v>162</v>
      </c>
      <c r="D884" s="4" t="s">
        <v>38</v>
      </c>
      <c r="E884" s="4" t="s">
        <v>688</v>
      </c>
      <c r="F884" s="4" t="s">
        <v>116</v>
      </c>
      <c r="G884" s="7"/>
      <c r="H884" s="7">
        <v>30030</v>
      </c>
      <c r="I884" s="7"/>
    </row>
    <row r="885" spans="1:9">
      <c r="A885" s="111" t="s">
        <v>899</v>
      </c>
      <c r="B885" s="4"/>
      <c r="C885" s="4" t="s">
        <v>162</v>
      </c>
      <c r="D885" s="4" t="s">
        <v>38</v>
      </c>
      <c r="E885" s="4" t="s">
        <v>937</v>
      </c>
      <c r="F885" s="4"/>
      <c r="G885" s="7">
        <f>SUM(G886+G888+G890)</f>
        <v>22050.6</v>
      </c>
      <c r="H885" s="7">
        <f t="shared" ref="H885:I885" si="209">SUM(H886+H888+H890)</f>
        <v>0</v>
      </c>
      <c r="I885" s="7">
        <f t="shared" si="209"/>
        <v>0</v>
      </c>
    </row>
    <row r="886" spans="1:9" ht="31.5">
      <c r="A886" s="111" t="s">
        <v>941</v>
      </c>
      <c r="B886" s="4"/>
      <c r="C886" s="4" t="s">
        <v>162</v>
      </c>
      <c r="D886" s="4" t="s">
        <v>38</v>
      </c>
      <c r="E886" s="4" t="s">
        <v>938</v>
      </c>
      <c r="F886" s="4"/>
      <c r="G886" s="7">
        <f>SUM(G887)</f>
        <v>12000</v>
      </c>
      <c r="H886" s="7">
        <f t="shared" ref="H886:I886" si="210">SUM(H887)</f>
        <v>0</v>
      </c>
      <c r="I886" s="7">
        <f t="shared" si="210"/>
        <v>0</v>
      </c>
    </row>
    <row r="887" spans="1:9" ht="31.5">
      <c r="A887" s="111" t="s">
        <v>46</v>
      </c>
      <c r="B887" s="4"/>
      <c r="C887" s="4" t="s">
        <v>162</v>
      </c>
      <c r="D887" s="4" t="s">
        <v>38</v>
      </c>
      <c r="E887" s="4" t="s">
        <v>938</v>
      </c>
      <c r="F887" s="4" t="s">
        <v>85</v>
      </c>
      <c r="G887" s="7">
        <v>12000</v>
      </c>
      <c r="H887" s="7"/>
      <c r="I887" s="7"/>
    </row>
    <row r="888" spans="1:9" ht="31.5">
      <c r="A888" s="111" t="s">
        <v>942</v>
      </c>
      <c r="B888" s="4"/>
      <c r="C888" s="4" t="s">
        <v>162</v>
      </c>
      <c r="D888" s="4" t="s">
        <v>38</v>
      </c>
      <c r="E888" s="4" t="s">
        <v>939</v>
      </c>
      <c r="F888" s="4"/>
      <c r="G888" s="7">
        <f>SUM(G889)</f>
        <v>1219.8</v>
      </c>
      <c r="H888" s="7">
        <f t="shared" ref="H888:I888" si="211">SUM(H889)</f>
        <v>0</v>
      </c>
      <c r="I888" s="7">
        <f t="shared" si="211"/>
        <v>0</v>
      </c>
    </row>
    <row r="889" spans="1:9" ht="31.5">
      <c r="A889" s="111" t="s">
        <v>218</v>
      </c>
      <c r="B889" s="4"/>
      <c r="C889" s="4" t="s">
        <v>162</v>
      </c>
      <c r="D889" s="4" t="s">
        <v>38</v>
      </c>
      <c r="E889" s="4" t="s">
        <v>939</v>
      </c>
      <c r="F889" s="4" t="s">
        <v>116</v>
      </c>
      <c r="G889" s="7">
        <v>1219.8</v>
      </c>
      <c r="H889" s="7"/>
      <c r="I889" s="7"/>
    </row>
    <row r="890" spans="1:9" ht="31.5">
      <c r="A890" s="111" t="s">
        <v>943</v>
      </c>
      <c r="B890" s="4"/>
      <c r="C890" s="4" t="s">
        <v>162</v>
      </c>
      <c r="D890" s="4" t="s">
        <v>38</v>
      </c>
      <c r="E890" s="4" t="s">
        <v>940</v>
      </c>
      <c r="F890" s="4"/>
      <c r="G890" s="7">
        <f>SUM(G891)</f>
        <v>8830.7999999999993</v>
      </c>
      <c r="H890" s="7">
        <f t="shared" ref="H890:I890" si="212">SUM(H891)</f>
        <v>0</v>
      </c>
      <c r="I890" s="7">
        <f t="shared" si="212"/>
        <v>0</v>
      </c>
    </row>
    <row r="891" spans="1:9" ht="31.5">
      <c r="A891" s="111" t="s">
        <v>218</v>
      </c>
      <c r="B891" s="4"/>
      <c r="C891" s="4" t="s">
        <v>162</v>
      </c>
      <c r="D891" s="4" t="s">
        <v>38</v>
      </c>
      <c r="E891" s="4" t="s">
        <v>940</v>
      </c>
      <c r="F891" s="4" t="s">
        <v>116</v>
      </c>
      <c r="G891" s="7">
        <v>8830.7999999999993</v>
      </c>
      <c r="H891" s="7"/>
      <c r="I891" s="7"/>
    </row>
    <row r="892" spans="1:9">
      <c r="A892" s="134" t="s">
        <v>250</v>
      </c>
      <c r="B892" s="4"/>
      <c r="C892" s="4" t="s">
        <v>162</v>
      </c>
      <c r="D892" s="4" t="s">
        <v>38</v>
      </c>
      <c r="E892" s="4" t="s">
        <v>303</v>
      </c>
      <c r="F892" s="4"/>
      <c r="G892" s="7">
        <f>SUM(G893)</f>
        <v>10310.200000000001</v>
      </c>
      <c r="H892" s="7"/>
      <c r="I892" s="7"/>
    </row>
    <row r="893" spans="1:9">
      <c r="A893" s="134" t="s">
        <v>246</v>
      </c>
      <c r="B893" s="4"/>
      <c r="C893" s="4" t="s">
        <v>162</v>
      </c>
      <c r="D893" s="4" t="s">
        <v>38</v>
      </c>
      <c r="E893" s="4" t="s">
        <v>304</v>
      </c>
      <c r="F893" s="4"/>
      <c r="G893" s="7">
        <f>SUM(G894)</f>
        <v>10310.200000000001</v>
      </c>
      <c r="H893" s="7"/>
      <c r="I893" s="7"/>
    </row>
    <row r="894" spans="1:9" ht="31.5">
      <c r="A894" s="134" t="s">
        <v>218</v>
      </c>
      <c r="B894" s="4"/>
      <c r="C894" s="4" t="s">
        <v>162</v>
      </c>
      <c r="D894" s="4" t="s">
        <v>38</v>
      </c>
      <c r="E894" s="4" t="s">
        <v>303</v>
      </c>
      <c r="F894" s="4" t="s">
        <v>116</v>
      </c>
      <c r="G894" s="7">
        <v>10310.200000000001</v>
      </c>
      <c r="H894" s="7"/>
      <c r="I894" s="7"/>
    </row>
    <row r="895" spans="1:9">
      <c r="A895" s="80" t="s">
        <v>180</v>
      </c>
      <c r="B895" s="4"/>
      <c r="C895" s="4" t="s">
        <v>162</v>
      </c>
      <c r="D895" s="4" t="s">
        <v>48</v>
      </c>
      <c r="E895" s="4"/>
      <c r="F895" s="4"/>
      <c r="G895" s="7">
        <f>SUM(G896)</f>
        <v>8597.3000000000011</v>
      </c>
      <c r="H895" s="7">
        <f t="shared" ref="H895:I895" si="213">SUM(H896)</f>
        <v>14413.8</v>
      </c>
      <c r="I895" s="7">
        <f t="shared" si="213"/>
        <v>16238.8</v>
      </c>
    </row>
    <row r="896" spans="1:9" ht="31.5">
      <c r="A896" s="80" t="s">
        <v>566</v>
      </c>
      <c r="B896" s="4"/>
      <c r="C896" s="4" t="s">
        <v>162</v>
      </c>
      <c r="D896" s="4" t="s">
        <v>48</v>
      </c>
      <c r="E896" s="4" t="s">
        <v>244</v>
      </c>
      <c r="F896" s="4"/>
      <c r="G896" s="7">
        <f>G897</f>
        <v>8597.3000000000011</v>
      </c>
      <c r="H896" s="7">
        <f t="shared" ref="H896:I896" si="214">H897</f>
        <v>14413.8</v>
      </c>
      <c r="I896" s="7">
        <f t="shared" si="214"/>
        <v>16238.8</v>
      </c>
    </row>
    <row r="897" spans="1:9" ht="78.75">
      <c r="A897" s="80" t="s">
        <v>949</v>
      </c>
      <c r="B897" s="4"/>
      <c r="C897" s="4" t="s">
        <v>162</v>
      </c>
      <c r="D897" s="4" t="s">
        <v>48</v>
      </c>
      <c r="E897" s="4" t="s">
        <v>247</v>
      </c>
      <c r="F897" s="4"/>
      <c r="G897" s="7">
        <f>G898+G902</f>
        <v>8597.3000000000011</v>
      </c>
      <c r="H897" s="7">
        <f>H898+H902</f>
        <v>14413.8</v>
      </c>
      <c r="I897" s="7">
        <f>I898+I902</f>
        <v>16238.8</v>
      </c>
    </row>
    <row r="898" spans="1:9">
      <c r="A898" s="80" t="s">
        <v>29</v>
      </c>
      <c r="B898" s="4"/>
      <c r="C898" s="4" t="s">
        <v>162</v>
      </c>
      <c r="D898" s="4" t="s">
        <v>48</v>
      </c>
      <c r="E898" s="4" t="s">
        <v>675</v>
      </c>
      <c r="F898" s="4"/>
      <c r="G898" s="7">
        <f>SUM(G899)</f>
        <v>3358.7000000000003</v>
      </c>
      <c r="H898" s="7">
        <f t="shared" ref="H898:I898" si="215">SUM(H899)</f>
        <v>3358.7</v>
      </c>
      <c r="I898" s="7">
        <f t="shared" si="215"/>
        <v>3358.7</v>
      </c>
    </row>
    <row r="899" spans="1:9" ht="54.75" customHeight="1">
      <c r="A899" s="99" t="s">
        <v>902</v>
      </c>
      <c r="B899" s="47"/>
      <c r="C899" s="4" t="s">
        <v>162</v>
      </c>
      <c r="D899" s="4" t="s">
        <v>48</v>
      </c>
      <c r="E899" s="48" t="s">
        <v>692</v>
      </c>
      <c r="F899" s="4"/>
      <c r="G899" s="7">
        <f>SUM(G900:G901)</f>
        <v>3358.7000000000003</v>
      </c>
      <c r="H899" s="7">
        <f t="shared" ref="H899:I899" si="216">SUM(H900:H901)</f>
        <v>3358.7</v>
      </c>
      <c r="I899" s="7">
        <f t="shared" si="216"/>
        <v>3358.7</v>
      </c>
    </row>
    <row r="900" spans="1:9" ht="31.5">
      <c r="A900" s="80" t="s">
        <v>46</v>
      </c>
      <c r="B900" s="47"/>
      <c r="C900" s="4" t="s">
        <v>162</v>
      </c>
      <c r="D900" s="4" t="s">
        <v>48</v>
      </c>
      <c r="E900" s="48" t="s">
        <v>692</v>
      </c>
      <c r="F900" s="4" t="s">
        <v>85</v>
      </c>
      <c r="G900" s="7">
        <v>41.8</v>
      </c>
      <c r="H900" s="7">
        <v>373</v>
      </c>
      <c r="I900" s="7">
        <v>373</v>
      </c>
    </row>
    <row r="901" spans="1:9" ht="31.5">
      <c r="A901" s="80" t="s">
        <v>218</v>
      </c>
      <c r="B901" s="47"/>
      <c r="C901" s="4" t="s">
        <v>162</v>
      </c>
      <c r="D901" s="4" t="s">
        <v>48</v>
      </c>
      <c r="E901" s="48" t="s">
        <v>692</v>
      </c>
      <c r="F901" s="4" t="s">
        <v>116</v>
      </c>
      <c r="G901" s="7">
        <v>3316.9</v>
      </c>
      <c r="H901" s="7">
        <v>2985.7</v>
      </c>
      <c r="I901" s="7">
        <v>2985.7</v>
      </c>
    </row>
    <row r="902" spans="1:9" ht="63">
      <c r="A902" s="80" t="s">
        <v>951</v>
      </c>
      <c r="B902" s="47"/>
      <c r="C902" s="4" t="s">
        <v>162</v>
      </c>
      <c r="D902" s="4" t="s">
        <v>48</v>
      </c>
      <c r="E902" s="48" t="s">
        <v>693</v>
      </c>
      <c r="F902" s="4"/>
      <c r="G902" s="7">
        <f>G903+G906</f>
        <v>5238.6000000000004</v>
      </c>
      <c r="H902" s="7">
        <f t="shared" ref="H902:I902" si="217">H903+H906</f>
        <v>11055.1</v>
      </c>
      <c r="I902" s="7">
        <f t="shared" si="217"/>
        <v>12880.1</v>
      </c>
    </row>
    <row r="903" spans="1:9" ht="47.25">
      <c r="A903" s="36" t="s">
        <v>907</v>
      </c>
      <c r="B903" s="47"/>
      <c r="C903" s="4" t="s">
        <v>162</v>
      </c>
      <c r="D903" s="4" t="s">
        <v>48</v>
      </c>
      <c r="E903" s="48" t="s">
        <v>694</v>
      </c>
      <c r="F903" s="4"/>
      <c r="G903" s="7">
        <f>SUM(G904:G905)</f>
        <v>3702.1</v>
      </c>
      <c r="H903" s="7">
        <f t="shared" ref="H903:I903" si="218">SUM(H904:H905)</f>
        <v>3329.4</v>
      </c>
      <c r="I903" s="7">
        <f t="shared" si="218"/>
        <v>3868.5</v>
      </c>
    </row>
    <row r="904" spans="1:9" ht="31.5">
      <c r="A904" s="80" t="s">
        <v>218</v>
      </c>
      <c r="B904" s="47"/>
      <c r="C904" s="4" t="s">
        <v>162</v>
      </c>
      <c r="D904" s="4" t="s">
        <v>48</v>
      </c>
      <c r="E904" s="48" t="s">
        <v>694</v>
      </c>
      <c r="F904" s="4" t="s">
        <v>116</v>
      </c>
      <c r="G904" s="7">
        <v>2468.1</v>
      </c>
      <c r="H904" s="7">
        <v>3329.4</v>
      </c>
      <c r="I904" s="7">
        <v>3868.5</v>
      </c>
    </row>
    <row r="905" spans="1:9">
      <c r="A905" s="80" t="s">
        <v>20</v>
      </c>
      <c r="B905" s="47"/>
      <c r="C905" s="4" t="s">
        <v>162</v>
      </c>
      <c r="D905" s="4" t="s">
        <v>48</v>
      </c>
      <c r="E905" s="48" t="s">
        <v>694</v>
      </c>
      <c r="F905" s="4" t="s">
        <v>90</v>
      </c>
      <c r="G905" s="7">
        <v>1234</v>
      </c>
      <c r="H905" s="7"/>
      <c r="I905" s="7"/>
    </row>
    <row r="906" spans="1:9" ht="31.5">
      <c r="A906" s="80" t="s">
        <v>864</v>
      </c>
      <c r="B906" s="47"/>
      <c r="C906" s="4" t="s">
        <v>162</v>
      </c>
      <c r="D906" s="4" t="s">
        <v>48</v>
      </c>
      <c r="E906" s="48" t="s">
        <v>863</v>
      </c>
      <c r="F906" s="4"/>
      <c r="G906" s="7">
        <f>SUM(G907)</f>
        <v>1536.5</v>
      </c>
      <c r="H906" s="7">
        <f t="shared" ref="H906:I906" si="219">SUM(H907)</f>
        <v>7725.7</v>
      </c>
      <c r="I906" s="7">
        <f t="shared" si="219"/>
        <v>9011.6</v>
      </c>
    </row>
    <row r="907" spans="1:9" ht="31.5">
      <c r="A907" s="80" t="s">
        <v>218</v>
      </c>
      <c r="B907" s="47"/>
      <c r="C907" s="4" t="s">
        <v>162</v>
      </c>
      <c r="D907" s="4" t="s">
        <v>48</v>
      </c>
      <c r="E907" s="48" t="s">
        <v>863</v>
      </c>
      <c r="F907" s="4" t="s">
        <v>116</v>
      </c>
      <c r="G907" s="7">
        <v>1536.5</v>
      </c>
      <c r="H907" s="7">
        <v>7725.7</v>
      </c>
      <c r="I907" s="7">
        <v>9011.6</v>
      </c>
    </row>
    <row r="908" spans="1:9">
      <c r="A908" s="80" t="s">
        <v>181</v>
      </c>
      <c r="B908" s="47"/>
      <c r="C908" s="4" t="s">
        <v>162</v>
      </c>
      <c r="D908" s="4" t="s">
        <v>161</v>
      </c>
      <c r="E908" s="48"/>
      <c r="F908" s="4"/>
      <c r="G908" s="7">
        <f>SUM(G909)</f>
        <v>10438.699999999999</v>
      </c>
      <c r="H908" s="7">
        <f>SUM(H909)</f>
        <v>8234.4000000000015</v>
      </c>
      <c r="I908" s="7">
        <f>SUM(I909)</f>
        <v>8434.4000000000015</v>
      </c>
    </row>
    <row r="909" spans="1:9" ht="31.5">
      <c r="A909" s="80" t="s">
        <v>566</v>
      </c>
      <c r="B909" s="47"/>
      <c r="C909" s="4" t="s">
        <v>162</v>
      </c>
      <c r="D909" s="4" t="s">
        <v>161</v>
      </c>
      <c r="E909" s="48" t="s">
        <v>244</v>
      </c>
      <c r="F909" s="4"/>
      <c r="G909" s="7">
        <f>SUM(G910)</f>
        <v>10438.699999999999</v>
      </c>
      <c r="H909" s="7">
        <f t="shared" ref="H909:I909" si="220">SUM(H910)</f>
        <v>8234.4000000000015</v>
      </c>
      <c r="I909" s="7">
        <f t="shared" si="220"/>
        <v>8434.4000000000015</v>
      </c>
    </row>
    <row r="910" spans="1:9" ht="31.5">
      <c r="A910" s="80" t="s">
        <v>296</v>
      </c>
      <c r="B910" s="47"/>
      <c r="C910" s="4" t="s">
        <v>162</v>
      </c>
      <c r="D910" s="4" t="s">
        <v>161</v>
      </c>
      <c r="E910" s="48" t="s">
        <v>245</v>
      </c>
      <c r="F910" s="4"/>
      <c r="G910" s="7">
        <f>SUM(G911+G914+G917+G919)</f>
        <v>10438.699999999999</v>
      </c>
      <c r="H910" s="7">
        <f>SUM(H911+H914+H917+H919)</f>
        <v>8234.4000000000015</v>
      </c>
      <c r="I910" s="7">
        <f>SUM(I911+I914+I917+I919)</f>
        <v>8434.4000000000015</v>
      </c>
    </row>
    <row r="911" spans="1:9">
      <c r="A911" s="80" t="s">
        <v>74</v>
      </c>
      <c r="B911" s="47"/>
      <c r="C911" s="4" t="s">
        <v>162</v>
      </c>
      <c r="D911" s="4" t="s">
        <v>161</v>
      </c>
      <c r="E911" s="48" t="s">
        <v>451</v>
      </c>
      <c r="F911" s="4"/>
      <c r="G911" s="7">
        <f>SUM(G912:G913)</f>
        <v>7846.3</v>
      </c>
      <c r="H911" s="7">
        <f>SUM(H912:H913)</f>
        <v>6951.8</v>
      </c>
      <c r="I911" s="7">
        <f>SUM(I912:I913)</f>
        <v>6951.8</v>
      </c>
    </row>
    <row r="912" spans="1:9" ht="47.25">
      <c r="A912" s="80" t="s">
        <v>45</v>
      </c>
      <c r="B912" s="47"/>
      <c r="C912" s="4" t="s">
        <v>162</v>
      </c>
      <c r="D912" s="4" t="s">
        <v>161</v>
      </c>
      <c r="E912" s="48" t="s">
        <v>451</v>
      </c>
      <c r="F912" s="4">
        <v>100</v>
      </c>
      <c r="G912" s="7">
        <v>7846.1</v>
      </c>
      <c r="H912" s="7">
        <v>6951.6</v>
      </c>
      <c r="I912" s="7">
        <v>6951.6</v>
      </c>
    </row>
    <row r="913" spans="1:9" ht="31.5">
      <c r="A913" s="80" t="s">
        <v>46</v>
      </c>
      <c r="B913" s="47"/>
      <c r="C913" s="4" t="s">
        <v>162</v>
      </c>
      <c r="D913" s="4" t="s">
        <v>161</v>
      </c>
      <c r="E913" s="48" t="s">
        <v>451</v>
      </c>
      <c r="F913" s="4">
        <v>200</v>
      </c>
      <c r="G913" s="7">
        <v>0.2</v>
      </c>
      <c r="H913" s="7">
        <v>0.2</v>
      </c>
      <c r="I913" s="7">
        <v>0.2</v>
      </c>
    </row>
    <row r="914" spans="1:9">
      <c r="A914" s="80" t="s">
        <v>89</v>
      </c>
      <c r="B914" s="47"/>
      <c r="C914" s="4" t="s">
        <v>162</v>
      </c>
      <c r="D914" s="4" t="s">
        <v>161</v>
      </c>
      <c r="E914" s="48" t="s">
        <v>452</v>
      </c>
      <c r="F914" s="4"/>
      <c r="G914" s="7">
        <f>SUM(G915:G916)</f>
        <v>391</v>
      </c>
      <c r="H914" s="7">
        <f>SUM(H915:H916)</f>
        <v>250.1</v>
      </c>
      <c r="I914" s="7">
        <f>SUM(I915:I916)</f>
        <v>250.1</v>
      </c>
    </row>
    <row r="915" spans="1:9" ht="31.5">
      <c r="A915" s="80" t="s">
        <v>46</v>
      </c>
      <c r="B915" s="47"/>
      <c r="C915" s="4" t="s">
        <v>162</v>
      </c>
      <c r="D915" s="4" t="s">
        <v>161</v>
      </c>
      <c r="E915" s="48" t="s">
        <v>452</v>
      </c>
      <c r="F915" s="4">
        <v>200</v>
      </c>
      <c r="G915" s="7">
        <v>339.3</v>
      </c>
      <c r="H915" s="7">
        <v>200</v>
      </c>
      <c r="I915" s="7">
        <v>200</v>
      </c>
    </row>
    <row r="916" spans="1:9">
      <c r="A916" s="80" t="s">
        <v>20</v>
      </c>
      <c r="B916" s="47"/>
      <c r="C916" s="4" t="s">
        <v>162</v>
      </c>
      <c r="D916" s="4" t="s">
        <v>161</v>
      </c>
      <c r="E916" s="48" t="s">
        <v>452</v>
      </c>
      <c r="F916" s="4">
        <v>800</v>
      </c>
      <c r="G916" s="7">
        <v>51.7</v>
      </c>
      <c r="H916" s="7">
        <v>50.099999999999994</v>
      </c>
      <c r="I916" s="7">
        <v>50.099999999999994</v>
      </c>
    </row>
    <row r="917" spans="1:9" ht="31.5">
      <c r="A917" s="80" t="s">
        <v>91</v>
      </c>
      <c r="B917" s="47"/>
      <c r="C917" s="4" t="s">
        <v>162</v>
      </c>
      <c r="D917" s="4" t="s">
        <v>161</v>
      </c>
      <c r="E917" s="48" t="s">
        <v>453</v>
      </c>
      <c r="F917" s="4"/>
      <c r="G917" s="7">
        <f>SUM(G918)</f>
        <v>1058.8</v>
      </c>
      <c r="H917" s="7">
        <f>SUM(H918)</f>
        <v>400</v>
      </c>
      <c r="I917" s="7">
        <f>SUM(I918)</f>
        <v>400</v>
      </c>
    </row>
    <row r="918" spans="1:9" ht="31.5">
      <c r="A918" s="80" t="s">
        <v>46</v>
      </c>
      <c r="B918" s="47"/>
      <c r="C918" s="4" t="s">
        <v>162</v>
      </c>
      <c r="D918" s="4" t="s">
        <v>161</v>
      </c>
      <c r="E918" s="48" t="s">
        <v>453</v>
      </c>
      <c r="F918" s="4">
        <v>200</v>
      </c>
      <c r="G918" s="7">
        <v>1058.8</v>
      </c>
      <c r="H918" s="7">
        <v>400</v>
      </c>
      <c r="I918" s="7">
        <v>400</v>
      </c>
    </row>
    <row r="919" spans="1:9" ht="31.5">
      <c r="A919" s="80" t="s">
        <v>92</v>
      </c>
      <c r="B919" s="47"/>
      <c r="C919" s="4" t="s">
        <v>162</v>
      </c>
      <c r="D919" s="4" t="s">
        <v>161</v>
      </c>
      <c r="E919" s="48" t="s">
        <v>454</v>
      </c>
      <c r="F919" s="4"/>
      <c r="G919" s="7">
        <f>SUM(G920:G921)</f>
        <v>1142.6000000000001</v>
      </c>
      <c r="H919" s="7">
        <f>SUM(H920:H921)</f>
        <v>632.5</v>
      </c>
      <c r="I919" s="7">
        <f>SUM(I920:I921)</f>
        <v>832.5</v>
      </c>
    </row>
    <row r="920" spans="1:9" ht="31.5">
      <c r="A920" s="80" t="s">
        <v>46</v>
      </c>
      <c r="B920" s="47"/>
      <c r="C920" s="4" t="s">
        <v>162</v>
      </c>
      <c r="D920" s="4" t="s">
        <v>161</v>
      </c>
      <c r="E920" s="48" t="s">
        <v>454</v>
      </c>
      <c r="F920" s="4">
        <v>200</v>
      </c>
      <c r="G920" s="7">
        <v>1088.9000000000001</v>
      </c>
      <c r="H920" s="7">
        <v>600</v>
      </c>
      <c r="I920" s="7">
        <v>800</v>
      </c>
    </row>
    <row r="921" spans="1:9">
      <c r="A921" s="80" t="s">
        <v>20</v>
      </c>
      <c r="B921" s="47"/>
      <c r="C921" s="4" t="s">
        <v>162</v>
      </c>
      <c r="D921" s="4" t="s">
        <v>161</v>
      </c>
      <c r="E921" s="48" t="s">
        <v>454</v>
      </c>
      <c r="F921" s="4">
        <v>800</v>
      </c>
      <c r="G921" s="7">
        <v>53.7</v>
      </c>
      <c r="H921" s="7">
        <v>32.5</v>
      </c>
      <c r="I921" s="7">
        <v>32.5</v>
      </c>
    </row>
    <row r="922" spans="1:9">
      <c r="A922" s="23" t="s">
        <v>465</v>
      </c>
      <c r="B922" s="24" t="s">
        <v>305</v>
      </c>
      <c r="C922" s="25"/>
      <c r="D922" s="25"/>
      <c r="E922" s="24"/>
      <c r="F922" s="25"/>
      <c r="G922" s="26">
        <f>SUM(G923+G1204)+G1237</f>
        <v>3111496.9000000004</v>
      </c>
      <c r="H922" s="26">
        <f>SUM(H923+H1204)+H1237</f>
        <v>2777002.3000000003</v>
      </c>
      <c r="I922" s="26">
        <f>SUM(I923+I1204)+I1237</f>
        <v>2797008.4</v>
      </c>
    </row>
    <row r="923" spans="1:9">
      <c r="A923" s="80" t="s">
        <v>106</v>
      </c>
      <c r="B923" s="4"/>
      <c r="C923" s="4" t="s">
        <v>107</v>
      </c>
      <c r="D923" s="4"/>
      <c r="E923" s="4"/>
      <c r="F923" s="4"/>
      <c r="G923" s="7">
        <f>SUM(G924+G984+G1087+G1114+G1156)+G1106</f>
        <v>3034864.9000000004</v>
      </c>
      <c r="H923" s="7">
        <f>SUM(H924+H984+H1087+H1114+H1156)+H1106</f>
        <v>2688289.5000000005</v>
      </c>
      <c r="I923" s="7">
        <f>SUM(I924+I984+I1087+I1114+I1156)+I1106</f>
        <v>2708053.2</v>
      </c>
    </row>
    <row r="924" spans="1:9">
      <c r="A924" s="80" t="s">
        <v>171</v>
      </c>
      <c r="B924" s="4"/>
      <c r="C924" s="4" t="s">
        <v>107</v>
      </c>
      <c r="D924" s="4" t="s">
        <v>28</v>
      </c>
      <c r="E924" s="4"/>
      <c r="F924" s="4"/>
      <c r="G924" s="7">
        <f>SUM(G925)+G979</f>
        <v>1105275.7</v>
      </c>
      <c r="H924" s="7">
        <f>SUM(H925)+H979</f>
        <v>990757.6</v>
      </c>
      <c r="I924" s="7">
        <f>SUM(I925)+I979</f>
        <v>987013.8</v>
      </c>
    </row>
    <row r="925" spans="1:9" ht="32.25" customHeight="1">
      <c r="A925" s="80" t="s">
        <v>567</v>
      </c>
      <c r="B925" s="4"/>
      <c r="C925" s="4" t="s">
        <v>107</v>
      </c>
      <c r="D925" s="4" t="s">
        <v>28</v>
      </c>
      <c r="E925" s="31" t="s">
        <v>306</v>
      </c>
      <c r="F925" s="4"/>
      <c r="G925" s="7">
        <f>SUM(G926+G969)</f>
        <v>1105245.7</v>
      </c>
      <c r="H925" s="7">
        <f>SUM(H926+H969)</f>
        <v>990757.6</v>
      </c>
      <c r="I925" s="7">
        <f>SUM(I926+I969)</f>
        <v>987013.8</v>
      </c>
    </row>
    <row r="926" spans="1:9" ht="32.25" customHeight="1">
      <c r="A926" s="80" t="s">
        <v>723</v>
      </c>
      <c r="B926" s="4"/>
      <c r="C926" s="4" t="s">
        <v>107</v>
      </c>
      <c r="D926" s="4" t="s">
        <v>28</v>
      </c>
      <c r="E926" s="31" t="s">
        <v>626</v>
      </c>
      <c r="F926" s="4"/>
      <c r="G926" s="7">
        <f>SUM(G927+G937+G945)+G942</f>
        <v>1079015.5999999999</v>
      </c>
      <c r="H926" s="7">
        <f t="shared" ref="H926:I926" si="221">SUM(H927+H937+H945)+H942</f>
        <v>978151.1</v>
      </c>
      <c r="I926" s="7">
        <f t="shared" si="221"/>
        <v>974407.3</v>
      </c>
    </row>
    <row r="927" spans="1:9">
      <c r="A927" s="80" t="s">
        <v>29</v>
      </c>
      <c r="B927" s="4"/>
      <c r="C927" s="4" t="s">
        <v>107</v>
      </c>
      <c r="D927" s="4" t="s">
        <v>28</v>
      </c>
      <c r="E927" s="31" t="s">
        <v>627</v>
      </c>
      <c r="F927" s="4"/>
      <c r="G927" s="7">
        <f>SUM(G928)+G932+G934</f>
        <v>7062.7</v>
      </c>
      <c r="H927" s="7">
        <f t="shared" ref="H927:I927" si="222">SUM(H928)+H932+H934</f>
        <v>4044</v>
      </c>
      <c r="I927" s="7">
        <f t="shared" si="222"/>
        <v>2167.3000000000002</v>
      </c>
    </row>
    <row r="928" spans="1:9">
      <c r="A928" s="80" t="s">
        <v>310</v>
      </c>
      <c r="B928" s="4"/>
      <c r="C928" s="4" t="s">
        <v>107</v>
      </c>
      <c r="D928" s="4" t="s">
        <v>28</v>
      </c>
      <c r="E928" s="31" t="s">
        <v>628</v>
      </c>
      <c r="F928" s="4"/>
      <c r="G928" s="7">
        <f>SUM(G929:G931)</f>
        <v>2691.5</v>
      </c>
      <c r="H928" s="7">
        <f>SUM(H929:H931)</f>
        <v>1896.7</v>
      </c>
      <c r="I928" s="7">
        <f>SUM(I929:I931)</f>
        <v>60</v>
      </c>
    </row>
    <row r="929" spans="1:9" ht="31.5">
      <c r="A929" s="80" t="s">
        <v>46</v>
      </c>
      <c r="B929" s="4"/>
      <c r="C929" s="4" t="s">
        <v>107</v>
      </c>
      <c r="D929" s="4" t="s">
        <v>28</v>
      </c>
      <c r="E929" s="31" t="s">
        <v>628</v>
      </c>
      <c r="F929" s="4" t="s">
        <v>85</v>
      </c>
      <c r="G929" s="7">
        <v>490</v>
      </c>
      <c r="H929" s="7">
        <v>327.5</v>
      </c>
      <c r="I929" s="7">
        <v>60</v>
      </c>
    </row>
    <row r="930" spans="1:9" hidden="1">
      <c r="A930" s="80" t="s">
        <v>36</v>
      </c>
      <c r="B930" s="4"/>
      <c r="C930" s="4" t="s">
        <v>107</v>
      </c>
      <c r="D930" s="4" t="s">
        <v>28</v>
      </c>
      <c r="E930" s="31" t="s">
        <v>628</v>
      </c>
      <c r="F930" s="4" t="s">
        <v>93</v>
      </c>
      <c r="G930" s="7"/>
      <c r="H930" s="7">
        <v>0</v>
      </c>
      <c r="I930" s="7">
        <v>0</v>
      </c>
    </row>
    <row r="931" spans="1:9" ht="31.5">
      <c r="A931" s="80" t="s">
        <v>218</v>
      </c>
      <c r="B931" s="4"/>
      <c r="C931" s="4" t="s">
        <v>107</v>
      </c>
      <c r="D931" s="4" t="s">
        <v>28</v>
      </c>
      <c r="E931" s="31" t="s">
        <v>628</v>
      </c>
      <c r="F931" s="4" t="s">
        <v>116</v>
      </c>
      <c r="G931" s="7">
        <v>2201.5</v>
      </c>
      <c r="H931" s="7">
        <v>1569.2</v>
      </c>
      <c r="I931" s="7"/>
    </row>
    <row r="932" spans="1:9" ht="78.75">
      <c r="A932" s="80" t="s">
        <v>433</v>
      </c>
      <c r="B932" s="4"/>
      <c r="C932" s="4" t="s">
        <v>107</v>
      </c>
      <c r="D932" s="4" t="s">
        <v>28</v>
      </c>
      <c r="E932" s="49" t="s">
        <v>865</v>
      </c>
      <c r="F932" s="4"/>
      <c r="G932" s="7">
        <f>SUM(G933)</f>
        <v>3072.2</v>
      </c>
      <c r="H932" s="7">
        <f t="shared" ref="H932:I932" si="223">SUM(H933)</f>
        <v>2107.3000000000002</v>
      </c>
      <c r="I932" s="7">
        <f t="shared" si="223"/>
        <v>2107.3000000000002</v>
      </c>
    </row>
    <row r="933" spans="1:9" ht="31.5">
      <c r="A933" s="80" t="s">
        <v>218</v>
      </c>
      <c r="B933" s="4"/>
      <c r="C933" s="4" t="s">
        <v>107</v>
      </c>
      <c r="D933" s="4" t="s">
        <v>28</v>
      </c>
      <c r="E933" s="49" t="s">
        <v>865</v>
      </c>
      <c r="F933" s="4" t="s">
        <v>116</v>
      </c>
      <c r="G933" s="7">
        <v>3072.2</v>
      </c>
      <c r="H933" s="7">
        <v>2107.3000000000002</v>
      </c>
      <c r="I933" s="7">
        <v>2107.3000000000002</v>
      </c>
    </row>
    <row r="934" spans="1:9" ht="47.25">
      <c r="A934" s="78" t="s">
        <v>1025</v>
      </c>
      <c r="B934" s="137"/>
      <c r="C934" s="137" t="s">
        <v>107</v>
      </c>
      <c r="D934" s="137" t="s">
        <v>28</v>
      </c>
      <c r="E934" s="159" t="s">
        <v>1026</v>
      </c>
      <c r="F934" s="137"/>
      <c r="G934" s="79">
        <f>G936+G935</f>
        <v>1299</v>
      </c>
      <c r="H934" s="79">
        <f>H936+H935</f>
        <v>40</v>
      </c>
      <c r="I934" s="79">
        <f>I936+I935</f>
        <v>0</v>
      </c>
    </row>
    <row r="935" spans="1:9" ht="31.5">
      <c r="A935" s="78" t="s">
        <v>46</v>
      </c>
      <c r="B935" s="137"/>
      <c r="C935" s="137" t="s">
        <v>107</v>
      </c>
      <c r="D935" s="137" t="s">
        <v>28</v>
      </c>
      <c r="E935" s="159" t="s">
        <v>1026</v>
      </c>
      <c r="F935" s="137" t="s">
        <v>85</v>
      </c>
      <c r="G935" s="79"/>
      <c r="H935" s="79">
        <v>13.3</v>
      </c>
      <c r="I935" s="79"/>
    </row>
    <row r="936" spans="1:9" ht="31.5">
      <c r="A936" s="78" t="s">
        <v>218</v>
      </c>
      <c r="B936" s="137"/>
      <c r="C936" s="137" t="s">
        <v>107</v>
      </c>
      <c r="D936" s="137" t="s">
        <v>28</v>
      </c>
      <c r="E936" s="159" t="s">
        <v>1026</v>
      </c>
      <c r="F936" s="137" t="s">
        <v>116</v>
      </c>
      <c r="G936" s="79">
        <v>1299</v>
      </c>
      <c r="H936" s="79">
        <v>26.7</v>
      </c>
      <c r="I936" s="79"/>
    </row>
    <row r="937" spans="1:9" ht="47.25">
      <c r="A937" s="80" t="s">
        <v>23</v>
      </c>
      <c r="B937" s="4"/>
      <c r="C937" s="4" t="s">
        <v>107</v>
      </c>
      <c r="D937" s="4" t="s">
        <v>28</v>
      </c>
      <c r="E937" s="6" t="s">
        <v>629</v>
      </c>
      <c r="F937" s="22"/>
      <c r="G937" s="7">
        <f>SUM(G938)+G940</f>
        <v>974194.8</v>
      </c>
      <c r="H937" s="7">
        <f>SUM(H938)+H940</f>
        <v>870101</v>
      </c>
      <c r="I937" s="7">
        <f>SUM(I938)+I940</f>
        <v>868472.29999999993</v>
      </c>
    </row>
    <row r="938" spans="1:9" ht="47.25">
      <c r="A938" s="80" t="s">
        <v>375</v>
      </c>
      <c r="B938" s="4"/>
      <c r="C938" s="4" t="s">
        <v>107</v>
      </c>
      <c r="D938" s="4" t="s">
        <v>28</v>
      </c>
      <c r="E938" s="6" t="s">
        <v>630</v>
      </c>
      <c r="F938" s="22"/>
      <c r="G938" s="7">
        <f>SUM(G939)</f>
        <v>621421.1</v>
      </c>
      <c r="H938" s="7">
        <f>SUM(H939)</f>
        <v>562846.69999999995</v>
      </c>
      <c r="I938" s="7">
        <f>SUM(I939)</f>
        <v>562846.69999999995</v>
      </c>
    </row>
    <row r="939" spans="1:9" ht="31.5">
      <c r="A939" s="80" t="s">
        <v>218</v>
      </c>
      <c r="B939" s="4"/>
      <c r="C939" s="4" t="s">
        <v>107</v>
      </c>
      <c r="D939" s="4" t="s">
        <v>28</v>
      </c>
      <c r="E939" s="6" t="s">
        <v>630</v>
      </c>
      <c r="F939" s="4" t="s">
        <v>116</v>
      </c>
      <c r="G939" s="7">
        <v>621421.1</v>
      </c>
      <c r="H939" s="7">
        <v>562846.69999999995</v>
      </c>
      <c r="I939" s="7">
        <v>562846.69999999995</v>
      </c>
    </row>
    <row r="940" spans="1:9">
      <c r="A940" s="80" t="s">
        <v>310</v>
      </c>
      <c r="B940" s="4"/>
      <c r="C940" s="4" t="s">
        <v>107</v>
      </c>
      <c r="D940" s="4" t="s">
        <v>28</v>
      </c>
      <c r="E940" s="31" t="s">
        <v>631</v>
      </c>
      <c r="F940" s="4"/>
      <c r="G940" s="7">
        <f>G941</f>
        <v>352773.7</v>
      </c>
      <c r="H940" s="7">
        <f>H941</f>
        <v>307254.3</v>
      </c>
      <c r="I940" s="7">
        <f>I941</f>
        <v>305625.59999999998</v>
      </c>
    </row>
    <row r="941" spans="1:9" ht="31.5">
      <c r="A941" s="80" t="s">
        <v>218</v>
      </c>
      <c r="B941" s="4"/>
      <c r="C941" s="4" t="s">
        <v>107</v>
      </c>
      <c r="D941" s="4" t="s">
        <v>28</v>
      </c>
      <c r="E941" s="31" t="s">
        <v>631</v>
      </c>
      <c r="F941" s="4" t="s">
        <v>116</v>
      </c>
      <c r="G941" s="7">
        <v>352773.7</v>
      </c>
      <c r="H941" s="7">
        <v>307254.3</v>
      </c>
      <c r="I941" s="7">
        <v>305625.59999999998</v>
      </c>
    </row>
    <row r="942" spans="1:9">
      <c r="A942" s="80" t="s">
        <v>315</v>
      </c>
      <c r="B942" s="4"/>
      <c r="C942" s="4" t="s">
        <v>107</v>
      </c>
      <c r="D942" s="4" t="s">
        <v>28</v>
      </c>
      <c r="E942" s="31" t="s">
        <v>751</v>
      </c>
      <c r="F942" s="4"/>
      <c r="G942" s="7">
        <f>SUM(G943)</f>
        <v>6862.4</v>
      </c>
      <c r="H942" s="7">
        <f t="shared" ref="H942:I942" si="224">SUM(H943)</f>
        <v>0</v>
      </c>
      <c r="I942" s="7">
        <f t="shared" si="224"/>
        <v>0</v>
      </c>
    </row>
    <row r="943" spans="1:9">
      <c r="A943" s="80" t="s">
        <v>310</v>
      </c>
      <c r="B943" s="4"/>
      <c r="C943" s="4" t="s">
        <v>107</v>
      </c>
      <c r="D943" s="4" t="s">
        <v>28</v>
      </c>
      <c r="E943" s="31" t="s">
        <v>632</v>
      </c>
      <c r="F943" s="4"/>
      <c r="G943" s="7">
        <f t="shared" ref="G943:I943" si="225">SUM(G944)</f>
        <v>6862.4</v>
      </c>
      <c r="H943" s="7">
        <f t="shared" si="225"/>
        <v>0</v>
      </c>
      <c r="I943" s="7">
        <f t="shared" si="225"/>
        <v>0</v>
      </c>
    </row>
    <row r="944" spans="1:9" ht="31.5">
      <c r="A944" s="80" t="s">
        <v>218</v>
      </c>
      <c r="B944" s="4"/>
      <c r="C944" s="4" t="s">
        <v>107</v>
      </c>
      <c r="D944" s="4" t="s">
        <v>28</v>
      </c>
      <c r="E944" s="31" t="s">
        <v>632</v>
      </c>
      <c r="F944" s="4" t="s">
        <v>116</v>
      </c>
      <c r="G944" s="7">
        <v>6862.4</v>
      </c>
      <c r="H944" s="7">
        <v>0</v>
      </c>
      <c r="I944" s="7"/>
    </row>
    <row r="945" spans="1:9" ht="31.5">
      <c r="A945" s="80" t="s">
        <v>39</v>
      </c>
      <c r="B945" s="4"/>
      <c r="C945" s="4" t="s">
        <v>107</v>
      </c>
      <c r="D945" s="4" t="s">
        <v>28</v>
      </c>
      <c r="E945" s="6" t="s">
        <v>633</v>
      </c>
      <c r="F945" s="4"/>
      <c r="G945" s="7">
        <f>SUM(G946+G950)</f>
        <v>90895.7</v>
      </c>
      <c r="H945" s="7">
        <f>SUM(H946+H950)</f>
        <v>104006.1</v>
      </c>
      <c r="I945" s="7">
        <f>SUM(I946+I950)</f>
        <v>103767.70000000001</v>
      </c>
    </row>
    <row r="946" spans="1:9" ht="47.25">
      <c r="A946" s="80" t="s">
        <v>375</v>
      </c>
      <c r="B946" s="4"/>
      <c r="C946" s="4" t="s">
        <v>107</v>
      </c>
      <c r="D946" s="4" t="s">
        <v>28</v>
      </c>
      <c r="E946" s="6" t="s">
        <v>634</v>
      </c>
      <c r="F946" s="4"/>
      <c r="G946" s="7">
        <f>SUM(G947:G949)</f>
        <v>50534.1</v>
      </c>
      <c r="H946" s="7">
        <f t="shared" ref="H946:I946" si="226">SUM(H947:H949)</f>
        <v>68714</v>
      </c>
      <c r="I946" s="7">
        <f t="shared" si="226"/>
        <v>68714</v>
      </c>
    </row>
    <row r="947" spans="1:9" ht="47.25">
      <c r="A947" s="80" t="s">
        <v>45</v>
      </c>
      <c r="B947" s="4"/>
      <c r="C947" s="4" t="s">
        <v>107</v>
      </c>
      <c r="D947" s="4" t="s">
        <v>28</v>
      </c>
      <c r="E947" s="6" t="s">
        <v>634</v>
      </c>
      <c r="F947" s="4" t="s">
        <v>83</v>
      </c>
      <c r="G947" s="7">
        <v>49708.2</v>
      </c>
      <c r="H947" s="7">
        <v>67986.2</v>
      </c>
      <c r="I947" s="7">
        <v>67986.2</v>
      </c>
    </row>
    <row r="948" spans="1:9" ht="31.5">
      <c r="A948" s="80" t="s">
        <v>46</v>
      </c>
      <c r="B948" s="4"/>
      <c r="C948" s="4" t="s">
        <v>107</v>
      </c>
      <c r="D948" s="4" t="s">
        <v>28</v>
      </c>
      <c r="E948" s="6" t="s">
        <v>634</v>
      </c>
      <c r="F948" s="4" t="s">
        <v>85</v>
      </c>
      <c r="G948" s="7">
        <v>825.9</v>
      </c>
      <c r="H948" s="7">
        <v>727.8</v>
      </c>
      <c r="I948" s="7">
        <v>727.8</v>
      </c>
    </row>
    <row r="949" spans="1:9">
      <c r="A949" s="80" t="s">
        <v>36</v>
      </c>
      <c r="B949" s="4"/>
      <c r="C949" s="4" t="s">
        <v>107</v>
      </c>
      <c r="D949" s="4" t="s">
        <v>28</v>
      </c>
      <c r="E949" s="6" t="s">
        <v>634</v>
      </c>
      <c r="F949" s="4" t="s">
        <v>93</v>
      </c>
      <c r="G949" s="7">
        <v>0</v>
      </c>
      <c r="H949" s="7">
        <v>0</v>
      </c>
      <c r="I949" s="7">
        <v>0</v>
      </c>
    </row>
    <row r="950" spans="1:9">
      <c r="A950" s="80" t="s">
        <v>310</v>
      </c>
      <c r="B950" s="31"/>
      <c r="C950" s="4" t="s">
        <v>107</v>
      </c>
      <c r="D950" s="4" t="s">
        <v>28</v>
      </c>
      <c r="E950" s="31" t="s">
        <v>635</v>
      </c>
      <c r="F950" s="4"/>
      <c r="G950" s="7">
        <f>G951+G952+G953</f>
        <v>40361.599999999999</v>
      </c>
      <c r="H950" s="7">
        <f>H951+H952+H953</f>
        <v>35292.100000000006</v>
      </c>
      <c r="I950" s="7">
        <f>I951+I952+I953</f>
        <v>35053.700000000004</v>
      </c>
    </row>
    <row r="951" spans="1:9" ht="47.25">
      <c r="A951" s="2" t="s">
        <v>45</v>
      </c>
      <c r="B951" s="4"/>
      <c r="C951" s="4" t="s">
        <v>107</v>
      </c>
      <c r="D951" s="4" t="s">
        <v>28</v>
      </c>
      <c r="E951" s="31" t="s">
        <v>635</v>
      </c>
      <c r="F951" s="4" t="s">
        <v>83</v>
      </c>
      <c r="G951" s="7">
        <v>20641.3</v>
      </c>
      <c r="H951" s="7">
        <v>17357</v>
      </c>
      <c r="I951" s="7">
        <v>17357</v>
      </c>
    </row>
    <row r="952" spans="1:9" ht="31.5">
      <c r="A952" s="80" t="s">
        <v>46</v>
      </c>
      <c r="B952" s="4"/>
      <c r="C952" s="4" t="s">
        <v>107</v>
      </c>
      <c r="D952" s="4" t="s">
        <v>28</v>
      </c>
      <c r="E952" s="31" t="s">
        <v>635</v>
      </c>
      <c r="F952" s="4" t="s">
        <v>85</v>
      </c>
      <c r="G952" s="7">
        <v>19100.7</v>
      </c>
      <c r="H952" s="7">
        <v>17248.3</v>
      </c>
      <c r="I952" s="7">
        <v>17009.900000000001</v>
      </c>
    </row>
    <row r="953" spans="1:9">
      <c r="A953" s="80" t="s">
        <v>20</v>
      </c>
      <c r="B953" s="4"/>
      <c r="C953" s="4" t="s">
        <v>107</v>
      </c>
      <c r="D953" s="4" t="s">
        <v>28</v>
      </c>
      <c r="E953" s="31" t="s">
        <v>635</v>
      </c>
      <c r="F953" s="4" t="s">
        <v>90</v>
      </c>
      <c r="G953" s="7">
        <v>619.6</v>
      </c>
      <c r="H953" s="7">
        <v>686.8</v>
      </c>
      <c r="I953" s="7">
        <v>686.8</v>
      </c>
    </row>
    <row r="954" spans="1:9" ht="78.75" hidden="1">
      <c r="A954" s="80" t="s">
        <v>435</v>
      </c>
      <c r="B954" s="4"/>
      <c r="C954" s="4" t="s">
        <v>107</v>
      </c>
      <c r="D954" s="4" t="s">
        <v>28</v>
      </c>
      <c r="E954" s="6" t="s">
        <v>436</v>
      </c>
      <c r="F954" s="4"/>
      <c r="G954" s="7">
        <f>G956+G955</f>
        <v>0</v>
      </c>
      <c r="H954" s="7">
        <f>H956+H955</f>
        <v>0</v>
      </c>
      <c r="I954" s="7">
        <f>I956+I955</f>
        <v>0</v>
      </c>
    </row>
    <row r="955" spans="1:9" ht="31.5" hidden="1">
      <c r="A955" s="80" t="s">
        <v>46</v>
      </c>
      <c r="B955" s="4"/>
      <c r="C955" s="4" t="s">
        <v>107</v>
      </c>
      <c r="D955" s="4" t="s">
        <v>28</v>
      </c>
      <c r="E955" s="6" t="s">
        <v>436</v>
      </c>
      <c r="F955" s="4" t="s">
        <v>85</v>
      </c>
      <c r="G955" s="7"/>
      <c r="H955" s="7"/>
      <c r="I955" s="7"/>
    </row>
    <row r="956" spans="1:9" ht="31.5" hidden="1">
      <c r="A956" s="80" t="s">
        <v>66</v>
      </c>
      <c r="B956" s="4"/>
      <c r="C956" s="4" t="s">
        <v>107</v>
      </c>
      <c r="D956" s="4" t="s">
        <v>28</v>
      </c>
      <c r="E956" s="6" t="s">
        <v>436</v>
      </c>
      <c r="F956" s="4" t="s">
        <v>116</v>
      </c>
      <c r="G956" s="7"/>
      <c r="H956" s="7"/>
      <c r="I956" s="7"/>
    </row>
    <row r="957" spans="1:9" ht="31.5" hidden="1">
      <c r="A957" s="80" t="s">
        <v>307</v>
      </c>
      <c r="B957" s="4"/>
      <c r="C957" s="4" t="s">
        <v>107</v>
      </c>
      <c r="D957" s="4" t="s">
        <v>28</v>
      </c>
      <c r="E957" s="31" t="s">
        <v>308</v>
      </c>
      <c r="F957" s="4"/>
      <c r="G957" s="7">
        <f>G958</f>
        <v>0</v>
      </c>
      <c r="H957" s="7">
        <f>H958</f>
        <v>0</v>
      </c>
      <c r="I957" s="7">
        <f>I958</f>
        <v>0</v>
      </c>
    </row>
    <row r="958" spans="1:9" hidden="1">
      <c r="A958" s="80" t="s">
        <v>36</v>
      </c>
      <c r="B958" s="4"/>
      <c r="C958" s="4" t="s">
        <v>107</v>
      </c>
      <c r="D958" s="4" t="s">
        <v>28</v>
      </c>
      <c r="E958" s="31" t="s">
        <v>308</v>
      </c>
      <c r="F958" s="4" t="s">
        <v>93</v>
      </c>
      <c r="G958" s="7"/>
      <c r="H958" s="7"/>
      <c r="I958" s="7"/>
    </row>
    <row r="959" spans="1:9" ht="94.5" hidden="1">
      <c r="A959" s="80" t="s">
        <v>464</v>
      </c>
      <c r="B959" s="4"/>
      <c r="C959" s="4" t="s">
        <v>107</v>
      </c>
      <c r="D959" s="4" t="s">
        <v>28</v>
      </c>
      <c r="E959" s="22" t="s">
        <v>309</v>
      </c>
      <c r="F959" s="4"/>
      <c r="G959" s="7">
        <f>G960</f>
        <v>0</v>
      </c>
      <c r="H959" s="7">
        <f>H960</f>
        <v>0</v>
      </c>
      <c r="I959" s="7">
        <f>I960</f>
        <v>0</v>
      </c>
    </row>
    <row r="960" spans="1:9" ht="31.5" hidden="1">
      <c r="A960" s="80" t="s">
        <v>66</v>
      </c>
      <c r="B960" s="4"/>
      <c r="C960" s="4" t="s">
        <v>107</v>
      </c>
      <c r="D960" s="4" t="s">
        <v>28</v>
      </c>
      <c r="E960" s="22" t="s">
        <v>309</v>
      </c>
      <c r="F960" s="4" t="s">
        <v>116</v>
      </c>
      <c r="G960" s="7"/>
      <c r="H960" s="7"/>
      <c r="I960" s="7"/>
    </row>
    <row r="961" spans="1:9" hidden="1">
      <c r="A961" s="80" t="s">
        <v>144</v>
      </c>
      <c r="B961" s="4"/>
      <c r="C961" s="4" t="s">
        <v>107</v>
      </c>
      <c r="D961" s="4" t="s">
        <v>28</v>
      </c>
      <c r="E961" s="31" t="s">
        <v>335</v>
      </c>
      <c r="F961" s="4"/>
      <c r="G961" s="7">
        <f>SUM(G962)</f>
        <v>0</v>
      </c>
      <c r="H961" s="7">
        <f>SUM(H962)</f>
        <v>0</v>
      </c>
      <c r="I961" s="7">
        <f>SUM(I962)</f>
        <v>0</v>
      </c>
    </row>
    <row r="962" spans="1:9" hidden="1">
      <c r="A962" s="80" t="s">
        <v>310</v>
      </c>
      <c r="B962" s="4"/>
      <c r="C962" s="4" t="s">
        <v>107</v>
      </c>
      <c r="D962" s="4" t="s">
        <v>28</v>
      </c>
      <c r="E962" s="31" t="s">
        <v>408</v>
      </c>
      <c r="F962" s="4"/>
      <c r="G962" s="7">
        <f>SUM(G963+G965+G967)</f>
        <v>0</v>
      </c>
      <c r="H962" s="7">
        <f>SUM(H963+H965+H967)</f>
        <v>0</v>
      </c>
      <c r="I962" s="7">
        <f>SUM(I963+I965+I967)</f>
        <v>0</v>
      </c>
    </row>
    <row r="963" spans="1:9" ht="31.5" hidden="1">
      <c r="A963" s="80" t="s">
        <v>311</v>
      </c>
      <c r="B963" s="4"/>
      <c r="C963" s="4" t="s">
        <v>107</v>
      </c>
      <c r="D963" s="4" t="s">
        <v>28</v>
      </c>
      <c r="E963" s="31" t="s">
        <v>312</v>
      </c>
      <c r="F963" s="4"/>
      <c r="G963" s="7">
        <f>G964</f>
        <v>0</v>
      </c>
      <c r="H963" s="7">
        <f>H964</f>
        <v>0</v>
      </c>
      <c r="I963" s="7">
        <f>I964</f>
        <v>0</v>
      </c>
    </row>
    <row r="964" spans="1:9" ht="31.5" hidden="1">
      <c r="A964" s="80" t="s">
        <v>66</v>
      </c>
      <c r="B964" s="4"/>
      <c r="C964" s="4" t="s">
        <v>107</v>
      </c>
      <c r="D964" s="4" t="s">
        <v>28</v>
      </c>
      <c r="E964" s="31" t="s">
        <v>312</v>
      </c>
      <c r="F964" s="4" t="s">
        <v>116</v>
      </c>
      <c r="G964" s="7"/>
      <c r="H964" s="7"/>
      <c r="I964" s="7"/>
    </row>
    <row r="965" spans="1:9" ht="31.5" hidden="1">
      <c r="A965" s="80" t="s">
        <v>313</v>
      </c>
      <c r="B965" s="4"/>
      <c r="C965" s="4" t="s">
        <v>107</v>
      </c>
      <c r="D965" s="4" t="s">
        <v>28</v>
      </c>
      <c r="E965" s="31" t="s">
        <v>314</v>
      </c>
      <c r="F965" s="4"/>
      <c r="G965" s="7">
        <f>G966</f>
        <v>0</v>
      </c>
      <c r="H965" s="7">
        <f>H966</f>
        <v>0</v>
      </c>
      <c r="I965" s="7">
        <f>I966</f>
        <v>0</v>
      </c>
    </row>
    <row r="966" spans="1:9" ht="31.5" hidden="1">
      <c r="A966" s="80" t="s">
        <v>66</v>
      </c>
      <c r="B966" s="4"/>
      <c r="C966" s="4" t="s">
        <v>107</v>
      </c>
      <c r="D966" s="4" t="s">
        <v>28</v>
      </c>
      <c r="E966" s="31" t="s">
        <v>314</v>
      </c>
      <c r="F966" s="4" t="s">
        <v>116</v>
      </c>
      <c r="G966" s="7"/>
      <c r="H966" s="7"/>
      <c r="I966" s="7"/>
    </row>
    <row r="967" spans="1:9" hidden="1">
      <c r="A967" s="80" t="s">
        <v>315</v>
      </c>
      <c r="B967" s="4"/>
      <c r="C967" s="4" t="s">
        <v>107</v>
      </c>
      <c r="D967" s="4" t="s">
        <v>28</v>
      </c>
      <c r="E967" s="31" t="s">
        <v>316</v>
      </c>
      <c r="F967" s="4"/>
      <c r="G967" s="7">
        <f>G968</f>
        <v>0</v>
      </c>
      <c r="H967" s="7">
        <f>H968</f>
        <v>0</v>
      </c>
      <c r="I967" s="7">
        <f>I968</f>
        <v>0</v>
      </c>
    </row>
    <row r="968" spans="1:9" ht="31.5" hidden="1">
      <c r="A968" s="80" t="s">
        <v>66</v>
      </c>
      <c r="B968" s="4"/>
      <c r="C968" s="4" t="s">
        <v>107</v>
      </c>
      <c r="D968" s="4" t="s">
        <v>28</v>
      </c>
      <c r="E968" s="31" t="s">
        <v>316</v>
      </c>
      <c r="F968" s="4" t="s">
        <v>116</v>
      </c>
      <c r="G968" s="7"/>
      <c r="H968" s="7"/>
      <c r="I968" s="7"/>
    </row>
    <row r="969" spans="1:9" ht="47.25">
      <c r="A969" s="80" t="s">
        <v>570</v>
      </c>
      <c r="B969" s="4"/>
      <c r="C969" s="4" t="s">
        <v>107</v>
      </c>
      <c r="D969" s="4" t="s">
        <v>28</v>
      </c>
      <c r="E969" s="31" t="s">
        <v>317</v>
      </c>
      <c r="F969" s="4"/>
      <c r="G969" s="7">
        <f>G970+G975</f>
        <v>26230.1</v>
      </c>
      <c r="H969" s="7">
        <f t="shared" ref="H969:I969" si="227">H970+H975</f>
        <v>12606.5</v>
      </c>
      <c r="I969" s="7">
        <f t="shared" si="227"/>
        <v>12606.5</v>
      </c>
    </row>
    <row r="970" spans="1:9">
      <c r="A970" s="80" t="s">
        <v>29</v>
      </c>
      <c r="B970" s="4"/>
      <c r="C970" s="4" t="s">
        <v>107</v>
      </c>
      <c r="D970" s="4" t="s">
        <v>28</v>
      </c>
      <c r="E970" s="31" t="s">
        <v>318</v>
      </c>
      <c r="F970" s="4"/>
      <c r="G970" s="7">
        <f>SUM(G971:G973)</f>
        <v>20509.099999999999</v>
      </c>
      <c r="H970" s="7">
        <f t="shared" ref="H970:I970" si="228">SUM(H971:H973)</f>
        <v>4310.5</v>
      </c>
      <c r="I970" s="7">
        <f t="shared" si="228"/>
        <v>7050</v>
      </c>
    </row>
    <row r="971" spans="1:9" ht="31.5">
      <c r="A971" s="80" t="s">
        <v>46</v>
      </c>
      <c r="B971" s="4"/>
      <c r="C971" s="4" t="s">
        <v>107</v>
      </c>
      <c r="D971" s="4" t="s">
        <v>28</v>
      </c>
      <c r="E971" s="31" t="s">
        <v>318</v>
      </c>
      <c r="F971" s="4" t="s">
        <v>85</v>
      </c>
      <c r="G971" s="7">
        <v>4818.8999999999996</v>
      </c>
      <c r="H971" s="7">
        <v>2427.6</v>
      </c>
      <c r="I971" s="7">
        <v>2300</v>
      </c>
    </row>
    <row r="972" spans="1:9" ht="31.5">
      <c r="A972" s="80" t="s">
        <v>66</v>
      </c>
      <c r="B972" s="4"/>
      <c r="C972" s="4" t="s">
        <v>107</v>
      </c>
      <c r="D972" s="4" t="s">
        <v>28</v>
      </c>
      <c r="E972" s="31" t="s">
        <v>318</v>
      </c>
      <c r="F972" s="4" t="s">
        <v>116</v>
      </c>
      <c r="G972" s="7">
        <v>13854.7</v>
      </c>
      <c r="H972" s="7">
        <v>1882.9</v>
      </c>
      <c r="I972" s="7">
        <v>4750</v>
      </c>
    </row>
    <row r="973" spans="1:9" ht="31.5">
      <c r="A973" s="80" t="s">
        <v>644</v>
      </c>
      <c r="B973" s="4"/>
      <c r="C973" s="4" t="s">
        <v>107</v>
      </c>
      <c r="D973" s="4" t="s">
        <v>28</v>
      </c>
      <c r="E973" s="31" t="s">
        <v>647</v>
      </c>
      <c r="F973" s="4"/>
      <c r="G973" s="7">
        <f>G974</f>
        <v>1835.5</v>
      </c>
      <c r="H973" s="7">
        <f>H974</f>
        <v>0</v>
      </c>
      <c r="I973" s="7">
        <f>I974</f>
        <v>0</v>
      </c>
    </row>
    <row r="974" spans="1:9" ht="31.5">
      <c r="A974" s="80" t="s">
        <v>46</v>
      </c>
      <c r="B974" s="4"/>
      <c r="C974" s="4" t="s">
        <v>107</v>
      </c>
      <c r="D974" s="4" t="s">
        <v>28</v>
      </c>
      <c r="E974" s="31" t="s">
        <v>647</v>
      </c>
      <c r="F974" s="4" t="s">
        <v>85</v>
      </c>
      <c r="G974" s="7">
        <v>1835.5</v>
      </c>
      <c r="H974" s="7"/>
      <c r="I974" s="7"/>
    </row>
    <row r="975" spans="1:9" ht="31.5">
      <c r="A975" s="80" t="s">
        <v>645</v>
      </c>
      <c r="B975" s="4"/>
      <c r="C975" s="4" t="s">
        <v>107</v>
      </c>
      <c r="D975" s="4" t="s">
        <v>28</v>
      </c>
      <c r="E975" s="31" t="s">
        <v>665</v>
      </c>
      <c r="F975" s="4"/>
      <c r="G975" s="7">
        <f>SUM(G976+G977)</f>
        <v>5721</v>
      </c>
      <c r="H975" s="7">
        <f>SUM(H976+H977)</f>
        <v>8296</v>
      </c>
      <c r="I975" s="7">
        <f>SUM(I976+I977)</f>
        <v>5556.5</v>
      </c>
    </row>
    <row r="976" spans="1:9" ht="31.5">
      <c r="A976" s="105" t="s">
        <v>218</v>
      </c>
      <c r="B976" s="4"/>
      <c r="C976" s="4" t="s">
        <v>107</v>
      </c>
      <c r="D976" s="4" t="s">
        <v>28</v>
      </c>
      <c r="E976" s="31" t="s">
        <v>665</v>
      </c>
      <c r="F976" s="4" t="s">
        <v>116</v>
      </c>
      <c r="G976" s="7">
        <v>2000</v>
      </c>
      <c r="H976" s="7">
        <v>2739.5</v>
      </c>
      <c r="I976" s="7"/>
    </row>
    <row r="977" spans="1:9" ht="31.5">
      <c r="A977" s="80" t="s">
        <v>644</v>
      </c>
      <c r="B977" s="4"/>
      <c r="C977" s="4" t="s">
        <v>107</v>
      </c>
      <c r="D977" s="4" t="s">
        <v>28</v>
      </c>
      <c r="E977" s="31" t="s">
        <v>646</v>
      </c>
      <c r="F977" s="4"/>
      <c r="G977" s="7">
        <f>G978</f>
        <v>3721</v>
      </c>
      <c r="H977" s="7">
        <f t="shared" ref="H977:I977" si="229">H978</f>
        <v>5556.5</v>
      </c>
      <c r="I977" s="7">
        <f t="shared" si="229"/>
        <v>5556.5</v>
      </c>
    </row>
    <row r="978" spans="1:9" ht="31.5">
      <c r="A978" s="80" t="s">
        <v>218</v>
      </c>
      <c r="B978" s="4"/>
      <c r="C978" s="4" t="s">
        <v>107</v>
      </c>
      <c r="D978" s="4" t="s">
        <v>28</v>
      </c>
      <c r="E978" s="31" t="s">
        <v>646</v>
      </c>
      <c r="F978" s="4" t="s">
        <v>116</v>
      </c>
      <c r="G978" s="7">
        <v>3721</v>
      </c>
      <c r="H978" s="7">
        <v>5556.5</v>
      </c>
      <c r="I978" s="7">
        <v>5556.5</v>
      </c>
    </row>
    <row r="979" spans="1:9" ht="31.5">
      <c r="A979" s="80" t="s">
        <v>565</v>
      </c>
      <c r="B979" s="4"/>
      <c r="C979" s="4" t="s">
        <v>107</v>
      </c>
      <c r="D979" s="4" t="s">
        <v>28</v>
      </c>
      <c r="E979" s="31" t="s">
        <v>14</v>
      </c>
      <c r="F979" s="4"/>
      <c r="G979" s="7">
        <f>G980</f>
        <v>30</v>
      </c>
      <c r="H979" s="7">
        <f t="shared" ref="H979:I982" si="230">H980</f>
        <v>0</v>
      </c>
      <c r="I979" s="7">
        <f t="shared" si="230"/>
        <v>0</v>
      </c>
    </row>
    <row r="980" spans="1:9">
      <c r="A980" s="80" t="s">
        <v>952</v>
      </c>
      <c r="B980" s="4"/>
      <c r="C980" s="4" t="s">
        <v>107</v>
      </c>
      <c r="D980" s="4" t="s">
        <v>28</v>
      </c>
      <c r="E980" s="31" t="s">
        <v>62</v>
      </c>
      <c r="F980" s="4"/>
      <c r="G980" s="7">
        <f>G981</f>
        <v>30</v>
      </c>
      <c r="H980" s="7">
        <f t="shared" si="230"/>
        <v>0</v>
      </c>
      <c r="I980" s="7">
        <f t="shared" si="230"/>
        <v>0</v>
      </c>
    </row>
    <row r="981" spans="1:9">
      <c r="A981" s="80" t="s">
        <v>29</v>
      </c>
      <c r="B981" s="4"/>
      <c r="C981" s="4" t="s">
        <v>107</v>
      </c>
      <c r="D981" s="4" t="s">
        <v>28</v>
      </c>
      <c r="E981" s="22" t="s">
        <v>397</v>
      </c>
      <c r="F981" s="22"/>
      <c r="G981" s="7">
        <f>G982</f>
        <v>30</v>
      </c>
      <c r="H981" s="7">
        <f t="shared" si="230"/>
        <v>0</v>
      </c>
      <c r="I981" s="7">
        <f t="shared" si="230"/>
        <v>0</v>
      </c>
    </row>
    <row r="982" spans="1:9">
      <c r="A982" s="80" t="s">
        <v>31</v>
      </c>
      <c r="B982" s="4"/>
      <c r="C982" s="4" t="s">
        <v>107</v>
      </c>
      <c r="D982" s="4" t="s">
        <v>28</v>
      </c>
      <c r="E982" s="31" t="s">
        <v>398</v>
      </c>
      <c r="F982" s="4"/>
      <c r="G982" s="7">
        <f>G983</f>
        <v>30</v>
      </c>
      <c r="H982" s="7">
        <f t="shared" si="230"/>
        <v>0</v>
      </c>
      <c r="I982" s="7">
        <f t="shared" si="230"/>
        <v>0</v>
      </c>
    </row>
    <row r="983" spans="1:9" ht="31.5">
      <c r="A983" s="80" t="s">
        <v>218</v>
      </c>
      <c r="B983" s="4"/>
      <c r="C983" s="4" t="s">
        <v>107</v>
      </c>
      <c r="D983" s="4" t="s">
        <v>28</v>
      </c>
      <c r="E983" s="31" t="s">
        <v>398</v>
      </c>
      <c r="F983" s="4" t="s">
        <v>116</v>
      </c>
      <c r="G983" s="7">
        <v>30</v>
      </c>
      <c r="H983" s="7"/>
      <c r="I983" s="7"/>
    </row>
    <row r="984" spans="1:9">
      <c r="A984" s="80" t="s">
        <v>172</v>
      </c>
      <c r="B984" s="4"/>
      <c r="C984" s="4" t="s">
        <v>107</v>
      </c>
      <c r="D984" s="4" t="s">
        <v>38</v>
      </c>
      <c r="E984" s="22"/>
      <c r="F984" s="4"/>
      <c r="G984" s="7">
        <f>SUM(G985+G991)+G1084</f>
        <v>1699544.5</v>
      </c>
      <c r="H984" s="7">
        <f>SUM(H985+H991)+H1084</f>
        <v>1479314.8000000003</v>
      </c>
      <c r="I984" s="7">
        <f>SUM(I985+I991)+I1084</f>
        <v>1504051.0000000002</v>
      </c>
    </row>
    <row r="985" spans="1:9" ht="47.25" hidden="1">
      <c r="A985" s="32" t="s">
        <v>571</v>
      </c>
      <c r="B985" s="50"/>
      <c r="C985" s="50" t="s">
        <v>107</v>
      </c>
      <c r="D985" s="50" t="s">
        <v>38</v>
      </c>
      <c r="E985" s="51" t="s">
        <v>429</v>
      </c>
      <c r="F985" s="50"/>
      <c r="G985" s="52">
        <f>G986</f>
        <v>0</v>
      </c>
      <c r="H985" s="52">
        <f t="shared" ref="H985:I985" si="231">H986</f>
        <v>0</v>
      </c>
      <c r="I985" s="52">
        <f t="shared" si="231"/>
        <v>0</v>
      </c>
    </row>
    <row r="986" spans="1:9" hidden="1">
      <c r="A986" s="80" t="s">
        <v>29</v>
      </c>
      <c r="B986" s="50"/>
      <c r="C986" s="50" t="s">
        <v>107</v>
      </c>
      <c r="D986" s="50" t="s">
        <v>38</v>
      </c>
      <c r="E986" s="51" t="s">
        <v>513</v>
      </c>
      <c r="F986" s="50"/>
      <c r="G986" s="52">
        <f>G989+G987</f>
        <v>0</v>
      </c>
      <c r="H986" s="52">
        <f t="shared" ref="H986:I986" si="232">H989+H987</f>
        <v>0</v>
      </c>
      <c r="I986" s="52">
        <f t="shared" si="232"/>
        <v>0</v>
      </c>
    </row>
    <row r="987" spans="1:9" hidden="1">
      <c r="A987" s="80" t="s">
        <v>319</v>
      </c>
      <c r="B987" s="50"/>
      <c r="C987" s="50" t="s">
        <v>107</v>
      </c>
      <c r="D987" s="50" t="s">
        <v>38</v>
      </c>
      <c r="E987" s="51" t="s">
        <v>752</v>
      </c>
      <c r="F987" s="50"/>
      <c r="G987" s="52">
        <f>SUM(G988)</f>
        <v>0</v>
      </c>
      <c r="H987" s="52">
        <f t="shared" ref="H987:I987" si="233">SUM(H988)</f>
        <v>0</v>
      </c>
      <c r="I987" s="52">
        <f t="shared" si="233"/>
        <v>0</v>
      </c>
    </row>
    <row r="988" spans="1:9" ht="31.5" hidden="1">
      <c r="A988" s="80" t="s">
        <v>46</v>
      </c>
      <c r="B988" s="50"/>
      <c r="C988" s="50" t="s">
        <v>107</v>
      </c>
      <c r="D988" s="50" t="s">
        <v>38</v>
      </c>
      <c r="E988" s="51" t="s">
        <v>752</v>
      </c>
      <c r="F988" s="50" t="s">
        <v>85</v>
      </c>
      <c r="G988" s="52"/>
      <c r="H988" s="52"/>
      <c r="I988" s="52"/>
    </row>
    <row r="989" spans="1:9" hidden="1">
      <c r="A989" s="32" t="s">
        <v>319</v>
      </c>
      <c r="B989" s="50"/>
      <c r="C989" s="50" t="s">
        <v>107</v>
      </c>
      <c r="D989" s="50" t="s">
        <v>38</v>
      </c>
      <c r="E989" s="51" t="s">
        <v>752</v>
      </c>
      <c r="F989" s="50"/>
      <c r="G989" s="52">
        <f t="shared" ref="G989:I989" si="234">G990</f>
        <v>0</v>
      </c>
      <c r="H989" s="52">
        <f t="shared" si="234"/>
        <v>0</v>
      </c>
      <c r="I989" s="52">
        <f t="shared" si="234"/>
        <v>0</v>
      </c>
    </row>
    <row r="990" spans="1:9" ht="31.5" hidden="1">
      <c r="A990" s="80" t="s">
        <v>46</v>
      </c>
      <c r="B990" s="50"/>
      <c r="C990" s="50" t="s">
        <v>107</v>
      </c>
      <c r="D990" s="50" t="s">
        <v>38</v>
      </c>
      <c r="E990" s="51" t="s">
        <v>752</v>
      </c>
      <c r="F990" s="50" t="s">
        <v>85</v>
      </c>
      <c r="G990" s="52"/>
      <c r="H990" s="52"/>
      <c r="I990" s="52"/>
    </row>
    <row r="991" spans="1:9" ht="31.5" customHeight="1">
      <c r="A991" s="80" t="s">
        <v>567</v>
      </c>
      <c r="B991" s="4"/>
      <c r="C991" s="4" t="s">
        <v>107</v>
      </c>
      <c r="D991" s="4" t="s">
        <v>38</v>
      </c>
      <c r="E991" s="31" t="s">
        <v>306</v>
      </c>
      <c r="F991" s="4"/>
      <c r="G991" s="7">
        <f>SUM(G992+G1072)</f>
        <v>1699484.5</v>
      </c>
      <c r="H991" s="7">
        <f>SUM(H992+H1072)</f>
        <v>1479244.8000000003</v>
      </c>
      <c r="I991" s="7">
        <f>SUM(I992+I1072)</f>
        <v>1503981.0000000002</v>
      </c>
    </row>
    <row r="992" spans="1:9" ht="31.5" customHeight="1">
      <c r="A992" s="80" t="s">
        <v>723</v>
      </c>
      <c r="B992" s="4"/>
      <c r="C992" s="4" t="s">
        <v>107</v>
      </c>
      <c r="D992" s="4" t="s">
        <v>38</v>
      </c>
      <c r="E992" s="31" t="s">
        <v>626</v>
      </c>
      <c r="F992" s="4"/>
      <c r="G992" s="7">
        <f>SUM(G993)+G1038+G1046+G1061+G1043+G1068</f>
        <v>1669020.8</v>
      </c>
      <c r="H992" s="7">
        <f t="shared" ref="H992:I992" si="235">SUM(H993)+H1038+H1046+H1061+H1043+H1068</f>
        <v>1462606.0000000002</v>
      </c>
      <c r="I992" s="7">
        <f t="shared" si="235"/>
        <v>1487342.2000000002</v>
      </c>
    </row>
    <row r="993" spans="1:9" ht="18.75" customHeight="1">
      <c r="A993" s="80" t="s">
        <v>29</v>
      </c>
      <c r="B993" s="4"/>
      <c r="C993" s="4" t="s">
        <v>107</v>
      </c>
      <c r="D993" s="4" t="s">
        <v>38</v>
      </c>
      <c r="E993" s="22" t="s">
        <v>627</v>
      </c>
      <c r="F993" s="22"/>
      <c r="G993" s="7">
        <f>SUM(G997+G1001+G1018+G1023)+G1012+G1021+G1009+G1007+G1004+G1029+G1031+G1033+G1015+G1026+G994</f>
        <v>233120.8</v>
      </c>
      <c r="H993" s="7">
        <f t="shared" ref="H993:I993" si="236">SUM(H997+H1001+H1018+H1023)+H1012+H1021+H1009+H1007+H1004+H1029+H1031+H1033+H1015+H1026+H994</f>
        <v>225664.10000000003</v>
      </c>
      <c r="I993" s="7">
        <f t="shared" si="236"/>
        <v>233172.80000000005</v>
      </c>
    </row>
    <row r="994" spans="1:9" ht="94.5">
      <c r="A994" s="78" t="s">
        <v>1024</v>
      </c>
      <c r="B994" s="137"/>
      <c r="C994" s="137" t="s">
        <v>107</v>
      </c>
      <c r="D994" s="137" t="s">
        <v>38</v>
      </c>
      <c r="E994" s="138" t="s">
        <v>1014</v>
      </c>
      <c r="F994" s="137"/>
      <c r="G994" s="79">
        <f>SUM(G995:G996)</f>
        <v>1844.7</v>
      </c>
      <c r="H994" s="79">
        <f>SUM(H995:H996)</f>
        <v>0</v>
      </c>
      <c r="I994" s="79">
        <f>SUM(I995:I996)</f>
        <v>0</v>
      </c>
    </row>
    <row r="995" spans="1:9" ht="31.5">
      <c r="A995" s="78" t="s">
        <v>46</v>
      </c>
      <c r="B995" s="137"/>
      <c r="C995" s="137" t="s">
        <v>107</v>
      </c>
      <c r="D995" s="137" t="s">
        <v>38</v>
      </c>
      <c r="E995" s="138" t="s">
        <v>1014</v>
      </c>
      <c r="F995" s="137" t="s">
        <v>85</v>
      </c>
      <c r="G995" s="79">
        <v>1605.5</v>
      </c>
      <c r="H995" s="79"/>
      <c r="I995" s="79"/>
    </row>
    <row r="996" spans="1:9" ht="31.5">
      <c r="A996" s="78" t="s">
        <v>218</v>
      </c>
      <c r="B996" s="137"/>
      <c r="C996" s="137" t="s">
        <v>107</v>
      </c>
      <c r="D996" s="137" t="s">
        <v>38</v>
      </c>
      <c r="E996" s="138" t="s">
        <v>1014</v>
      </c>
      <c r="F996" s="137" t="s">
        <v>116</v>
      </c>
      <c r="G996" s="79">
        <v>239.2</v>
      </c>
      <c r="H996" s="79"/>
      <c r="I996" s="79"/>
    </row>
    <row r="997" spans="1:9" ht="14.25" customHeight="1">
      <c r="A997" s="80" t="s">
        <v>319</v>
      </c>
      <c r="B997" s="4"/>
      <c r="C997" s="4" t="s">
        <v>107</v>
      </c>
      <c r="D997" s="4" t="s">
        <v>38</v>
      </c>
      <c r="E997" s="6" t="s">
        <v>640</v>
      </c>
      <c r="F997" s="22"/>
      <c r="G997" s="7">
        <f>SUM(G998:G1000)</f>
        <v>12118.3</v>
      </c>
      <c r="H997" s="7">
        <f>SUM(H998:H1000)</f>
        <v>11496.7</v>
      </c>
      <c r="I997" s="7">
        <f>SUM(I998:I1000)</f>
        <v>16300</v>
      </c>
    </row>
    <row r="998" spans="1:9" ht="31.5">
      <c r="A998" s="80" t="s">
        <v>46</v>
      </c>
      <c r="B998" s="4"/>
      <c r="C998" s="4" t="s">
        <v>107</v>
      </c>
      <c r="D998" s="4" t="s">
        <v>38</v>
      </c>
      <c r="E998" s="6" t="s">
        <v>640</v>
      </c>
      <c r="F998" s="22">
        <v>200</v>
      </c>
      <c r="G998" s="7">
        <v>7594.8</v>
      </c>
      <c r="H998" s="7">
        <v>4583.6000000000004</v>
      </c>
      <c r="I998" s="7">
        <v>2980</v>
      </c>
    </row>
    <row r="999" spans="1:9">
      <c r="A999" s="80" t="s">
        <v>36</v>
      </c>
      <c r="B999" s="4"/>
      <c r="C999" s="4" t="s">
        <v>107</v>
      </c>
      <c r="D999" s="4" t="s">
        <v>38</v>
      </c>
      <c r="E999" s="6" t="s">
        <v>640</v>
      </c>
      <c r="F999" s="22">
        <v>300</v>
      </c>
      <c r="G999" s="7">
        <v>37.5</v>
      </c>
      <c r="H999" s="7">
        <v>220</v>
      </c>
      <c r="I999" s="7">
        <v>220</v>
      </c>
    </row>
    <row r="1000" spans="1:9" ht="31.5">
      <c r="A1000" s="80" t="s">
        <v>218</v>
      </c>
      <c r="B1000" s="4"/>
      <c r="C1000" s="4" t="s">
        <v>107</v>
      </c>
      <c r="D1000" s="4" t="s">
        <v>38</v>
      </c>
      <c r="E1000" s="6" t="s">
        <v>640</v>
      </c>
      <c r="F1000" s="22">
        <v>600</v>
      </c>
      <c r="G1000" s="7">
        <v>4486</v>
      </c>
      <c r="H1000" s="7">
        <v>6693.1</v>
      </c>
      <c r="I1000" s="7">
        <v>13100</v>
      </c>
    </row>
    <row r="1001" spans="1:9" ht="47.25">
      <c r="A1001" s="80" t="s">
        <v>650</v>
      </c>
      <c r="B1001" s="4"/>
      <c r="C1001" s="4" t="s">
        <v>107</v>
      </c>
      <c r="D1001" s="4" t="s">
        <v>38</v>
      </c>
      <c r="E1001" s="22" t="s">
        <v>651</v>
      </c>
      <c r="F1001" s="4"/>
      <c r="G1001" s="7">
        <f>SUM(G1002:G1003)</f>
        <v>5900.2</v>
      </c>
      <c r="H1001" s="7">
        <f t="shared" ref="H1001:I1001" si="237">SUM(H1002:H1003)</f>
        <v>8479.4</v>
      </c>
      <c r="I1001" s="7">
        <f t="shared" si="237"/>
        <v>8479.4</v>
      </c>
    </row>
    <row r="1002" spans="1:9" ht="31.5">
      <c r="A1002" s="80" t="s">
        <v>46</v>
      </c>
      <c r="B1002" s="4"/>
      <c r="C1002" s="4" t="s">
        <v>107</v>
      </c>
      <c r="D1002" s="4" t="s">
        <v>38</v>
      </c>
      <c r="E1002" s="22" t="s">
        <v>651</v>
      </c>
      <c r="F1002" s="4" t="s">
        <v>85</v>
      </c>
      <c r="G1002" s="7">
        <v>2329.6999999999998</v>
      </c>
      <c r="H1002" s="7">
        <v>3588.1</v>
      </c>
      <c r="I1002" s="7">
        <v>3588.1</v>
      </c>
    </row>
    <row r="1003" spans="1:9" ht="31.5">
      <c r="A1003" s="80" t="s">
        <v>218</v>
      </c>
      <c r="B1003" s="4"/>
      <c r="C1003" s="4" t="s">
        <v>107</v>
      </c>
      <c r="D1003" s="4" t="s">
        <v>38</v>
      </c>
      <c r="E1003" s="22" t="s">
        <v>651</v>
      </c>
      <c r="F1003" s="4" t="s">
        <v>116</v>
      </c>
      <c r="G1003" s="7">
        <v>3570.5</v>
      </c>
      <c r="H1003" s="7">
        <v>4891.3</v>
      </c>
      <c r="I1003" s="7">
        <v>4891.3</v>
      </c>
    </row>
    <row r="1004" spans="1:9">
      <c r="A1004" s="80" t="s">
        <v>829</v>
      </c>
      <c r="B1004" s="4"/>
      <c r="C1004" s="4" t="s">
        <v>107</v>
      </c>
      <c r="D1004" s="4" t="s">
        <v>38</v>
      </c>
      <c r="E1004" s="22" t="s">
        <v>828</v>
      </c>
      <c r="F1004" s="4"/>
      <c r="G1004" s="7">
        <f>SUM(G1005:G1006)</f>
        <v>1259.5</v>
      </c>
      <c r="H1004" s="7">
        <f t="shared" ref="H1004:I1004" si="238">SUM(H1005:H1006)</f>
        <v>1539.6999999999998</v>
      </c>
      <c r="I1004" s="7">
        <f t="shared" si="238"/>
        <v>1539.6999999999998</v>
      </c>
    </row>
    <row r="1005" spans="1:9" ht="31.5">
      <c r="A1005" s="80" t="s">
        <v>46</v>
      </c>
      <c r="B1005" s="4"/>
      <c r="C1005" s="4" t="s">
        <v>107</v>
      </c>
      <c r="D1005" s="4" t="s">
        <v>38</v>
      </c>
      <c r="E1005" s="22" t="s">
        <v>828</v>
      </c>
      <c r="F1005" s="4" t="s">
        <v>85</v>
      </c>
      <c r="G1005" s="7">
        <v>792.8</v>
      </c>
      <c r="H1005" s="7">
        <v>960.3</v>
      </c>
      <c r="I1005" s="7">
        <v>960.3</v>
      </c>
    </row>
    <row r="1006" spans="1:9" ht="31.5">
      <c r="A1006" s="80" t="s">
        <v>218</v>
      </c>
      <c r="B1006" s="4"/>
      <c r="C1006" s="4" t="s">
        <v>107</v>
      </c>
      <c r="D1006" s="4" t="s">
        <v>38</v>
      </c>
      <c r="E1006" s="22" t="s">
        <v>828</v>
      </c>
      <c r="F1006" s="4" t="s">
        <v>116</v>
      </c>
      <c r="G1006" s="7">
        <v>466.7</v>
      </c>
      <c r="H1006" s="7">
        <v>579.4</v>
      </c>
      <c r="I1006" s="7">
        <v>579.4</v>
      </c>
    </row>
    <row r="1007" spans="1:9" ht="31.5">
      <c r="A1007" s="80" t="s">
        <v>533</v>
      </c>
      <c r="B1007" s="4"/>
      <c r="C1007" s="4" t="s">
        <v>107</v>
      </c>
      <c r="D1007" s="4" t="s">
        <v>38</v>
      </c>
      <c r="E1007" s="22" t="s">
        <v>759</v>
      </c>
      <c r="F1007" s="4"/>
      <c r="G1007" s="7">
        <f>SUM(G1008)</f>
        <v>896.2</v>
      </c>
      <c r="H1007" s="7">
        <f t="shared" ref="H1007:I1007" si="239">SUM(H1008)</f>
        <v>46.5</v>
      </c>
      <c r="I1007" s="7">
        <f t="shared" si="239"/>
        <v>0</v>
      </c>
    </row>
    <row r="1008" spans="1:9" ht="31.5">
      <c r="A1008" s="80" t="s">
        <v>46</v>
      </c>
      <c r="B1008" s="4"/>
      <c r="C1008" s="4" t="s">
        <v>107</v>
      </c>
      <c r="D1008" s="4" t="s">
        <v>38</v>
      </c>
      <c r="E1008" s="22" t="s">
        <v>759</v>
      </c>
      <c r="F1008" s="4" t="s">
        <v>85</v>
      </c>
      <c r="G1008" s="7">
        <v>896.2</v>
      </c>
      <c r="H1008" s="7">
        <v>46.5</v>
      </c>
      <c r="I1008" s="7">
        <v>0</v>
      </c>
    </row>
    <row r="1009" spans="1:9" ht="78.75">
      <c r="A1009" s="80" t="s">
        <v>756</v>
      </c>
      <c r="B1009" s="4"/>
      <c r="C1009" s="4" t="s">
        <v>107</v>
      </c>
      <c r="D1009" s="4" t="s">
        <v>38</v>
      </c>
      <c r="E1009" s="22" t="s">
        <v>755</v>
      </c>
      <c r="F1009" s="4"/>
      <c r="G1009" s="7">
        <f>SUM(G1010:G1011)</f>
        <v>80644.600000000006</v>
      </c>
      <c r="H1009" s="7">
        <f t="shared" ref="H1009:I1009" si="240">SUM(H1010:H1011)</f>
        <v>79806.100000000006</v>
      </c>
      <c r="I1009" s="7">
        <f t="shared" si="240"/>
        <v>79806.100000000006</v>
      </c>
    </row>
    <row r="1010" spans="1:9" ht="47.25">
      <c r="A1010" s="2" t="s">
        <v>45</v>
      </c>
      <c r="B1010" s="4"/>
      <c r="C1010" s="4" t="s">
        <v>107</v>
      </c>
      <c r="D1010" s="4" t="s">
        <v>38</v>
      </c>
      <c r="E1010" s="22" t="s">
        <v>755</v>
      </c>
      <c r="F1010" s="4" t="s">
        <v>83</v>
      </c>
      <c r="G1010" s="7">
        <v>29901</v>
      </c>
      <c r="H1010" s="7">
        <v>30677.1</v>
      </c>
      <c r="I1010" s="7">
        <v>30877.3</v>
      </c>
    </row>
    <row r="1011" spans="1:9" ht="31.5">
      <c r="A1011" s="80" t="s">
        <v>218</v>
      </c>
      <c r="B1011" s="4"/>
      <c r="C1011" s="4" t="s">
        <v>107</v>
      </c>
      <c r="D1011" s="4" t="s">
        <v>38</v>
      </c>
      <c r="E1011" s="22" t="s">
        <v>755</v>
      </c>
      <c r="F1011" s="4" t="s">
        <v>116</v>
      </c>
      <c r="G1011" s="7">
        <v>50743.6</v>
      </c>
      <c r="H1011" s="7">
        <v>49129</v>
      </c>
      <c r="I1011" s="7">
        <v>48928.800000000003</v>
      </c>
    </row>
    <row r="1012" spans="1:9" ht="47.25">
      <c r="A1012" s="78" t="s">
        <v>866</v>
      </c>
      <c r="B1012" s="4"/>
      <c r="C1012" s="4" t="s">
        <v>107</v>
      </c>
      <c r="D1012" s="4" t="s">
        <v>38</v>
      </c>
      <c r="E1012" s="22" t="s">
        <v>791</v>
      </c>
      <c r="F1012" s="4"/>
      <c r="G1012" s="7">
        <f>SUM(G1013:G1014)</f>
        <v>104297.79999999999</v>
      </c>
      <c r="H1012" s="7">
        <f t="shared" ref="H1012:I1012" si="241">SUM(H1013:H1014)</f>
        <v>98794.700000000012</v>
      </c>
      <c r="I1012" s="7">
        <f t="shared" si="241"/>
        <v>101566.6</v>
      </c>
    </row>
    <row r="1013" spans="1:9" ht="31.5">
      <c r="A1013" s="80" t="s">
        <v>46</v>
      </c>
      <c r="B1013" s="4"/>
      <c r="C1013" s="4" t="s">
        <v>107</v>
      </c>
      <c r="D1013" s="4" t="s">
        <v>38</v>
      </c>
      <c r="E1013" s="22" t="s">
        <v>791</v>
      </c>
      <c r="F1013" s="4" t="s">
        <v>85</v>
      </c>
      <c r="G1013" s="7">
        <v>33227.4</v>
      </c>
      <c r="H1013" s="7">
        <v>32648</v>
      </c>
      <c r="I1013" s="7">
        <v>33564.1</v>
      </c>
    </row>
    <row r="1014" spans="1:9" ht="31.5">
      <c r="A1014" s="80" t="s">
        <v>218</v>
      </c>
      <c r="B1014" s="4"/>
      <c r="C1014" s="4" t="s">
        <v>107</v>
      </c>
      <c r="D1014" s="4" t="s">
        <v>38</v>
      </c>
      <c r="E1014" s="22" t="s">
        <v>791</v>
      </c>
      <c r="F1014" s="4" t="s">
        <v>116</v>
      </c>
      <c r="G1014" s="7">
        <v>71070.399999999994</v>
      </c>
      <c r="H1014" s="7">
        <v>66146.700000000012</v>
      </c>
      <c r="I1014" s="7">
        <v>68002.5</v>
      </c>
    </row>
    <row r="1015" spans="1:9">
      <c r="A1015" s="136" t="s">
        <v>1006</v>
      </c>
      <c r="B1015" s="4"/>
      <c r="C1015" s="4" t="s">
        <v>107</v>
      </c>
      <c r="D1015" s="4" t="s">
        <v>38</v>
      </c>
      <c r="E1015" s="22" t="s">
        <v>1007</v>
      </c>
      <c r="F1015" s="4"/>
      <c r="G1015" s="7">
        <f>SUM(G1016:G1017)</f>
        <v>0</v>
      </c>
      <c r="H1015" s="7">
        <f>SUM(H1016:H1017)</f>
        <v>10</v>
      </c>
      <c r="I1015" s="7">
        <f>SUM(I1016:I1017)</f>
        <v>0</v>
      </c>
    </row>
    <row r="1016" spans="1:9" ht="31.5">
      <c r="A1016" s="136" t="s">
        <v>46</v>
      </c>
      <c r="B1016" s="4"/>
      <c r="C1016" s="4" t="s">
        <v>107</v>
      </c>
      <c r="D1016" s="4" t="s">
        <v>38</v>
      </c>
      <c r="E1016" s="22" t="s">
        <v>1007</v>
      </c>
      <c r="F1016" s="4" t="s">
        <v>85</v>
      </c>
      <c r="G1016" s="7"/>
      <c r="H1016" s="7">
        <v>6.5</v>
      </c>
      <c r="I1016" s="7"/>
    </row>
    <row r="1017" spans="1:9" ht="31.5">
      <c r="A1017" s="136" t="s">
        <v>218</v>
      </c>
      <c r="B1017" s="4"/>
      <c r="C1017" s="4" t="s">
        <v>107</v>
      </c>
      <c r="D1017" s="4" t="s">
        <v>38</v>
      </c>
      <c r="E1017" s="22" t="s">
        <v>1007</v>
      </c>
      <c r="F1017" s="4" t="s">
        <v>116</v>
      </c>
      <c r="G1017" s="7"/>
      <c r="H1017" s="7">
        <v>3.5</v>
      </c>
      <c r="I1017" s="7"/>
    </row>
    <row r="1018" spans="1:9" ht="47.25">
      <c r="A1018" s="80" t="s">
        <v>415</v>
      </c>
      <c r="B1018" s="4"/>
      <c r="C1018" s="4" t="s">
        <v>107</v>
      </c>
      <c r="D1018" s="4" t="s">
        <v>38</v>
      </c>
      <c r="E1018" s="6" t="s">
        <v>652</v>
      </c>
      <c r="F1018" s="22"/>
      <c r="G1018" s="7">
        <f>SUM(G1019:G1020)</f>
        <v>5803</v>
      </c>
      <c r="H1018" s="7">
        <f>SUM(H1019:H1020)</f>
        <v>9257.5</v>
      </c>
      <c r="I1018" s="7">
        <f>SUM(I1019:I1020)</f>
        <v>9257.5</v>
      </c>
    </row>
    <row r="1019" spans="1:9" ht="31.5">
      <c r="A1019" s="80" t="s">
        <v>46</v>
      </c>
      <c r="B1019" s="4"/>
      <c r="C1019" s="4" t="s">
        <v>107</v>
      </c>
      <c r="D1019" s="4" t="s">
        <v>38</v>
      </c>
      <c r="E1019" s="6" t="s">
        <v>652</v>
      </c>
      <c r="F1019" s="4" t="s">
        <v>85</v>
      </c>
      <c r="G1019" s="79">
        <v>2337.9</v>
      </c>
      <c r="H1019" s="79">
        <v>4298.7</v>
      </c>
      <c r="I1019" s="79">
        <v>4298.7</v>
      </c>
    </row>
    <row r="1020" spans="1:9" ht="31.5">
      <c r="A1020" s="80" t="s">
        <v>218</v>
      </c>
      <c r="B1020" s="4"/>
      <c r="C1020" s="4" t="s">
        <v>107</v>
      </c>
      <c r="D1020" s="4" t="s">
        <v>38</v>
      </c>
      <c r="E1020" s="6" t="s">
        <v>652</v>
      </c>
      <c r="F1020" s="4" t="s">
        <v>116</v>
      </c>
      <c r="G1020" s="79">
        <v>3465.1</v>
      </c>
      <c r="H1020" s="79">
        <v>4958.7999999999993</v>
      </c>
      <c r="I1020" s="79">
        <v>4958.7999999999993</v>
      </c>
    </row>
    <row r="1021" spans="1:9" ht="47.25" hidden="1">
      <c r="A1021" s="80" t="s">
        <v>754</v>
      </c>
      <c r="B1021" s="4"/>
      <c r="C1021" s="4" t="s">
        <v>107</v>
      </c>
      <c r="D1021" s="4" t="s">
        <v>38</v>
      </c>
      <c r="E1021" s="6" t="s">
        <v>753</v>
      </c>
      <c r="F1021" s="4"/>
      <c r="G1021" s="7">
        <f>SUM(G1022)</f>
        <v>0</v>
      </c>
      <c r="H1021" s="7">
        <f t="shared" ref="H1021:I1021" si="242">SUM(H1022)</f>
        <v>0</v>
      </c>
      <c r="I1021" s="7">
        <f t="shared" si="242"/>
        <v>0</v>
      </c>
    </row>
    <row r="1022" spans="1:9" ht="31.5" hidden="1">
      <c r="A1022" s="80" t="s">
        <v>46</v>
      </c>
      <c r="B1022" s="4"/>
      <c r="C1022" s="4" t="s">
        <v>107</v>
      </c>
      <c r="D1022" s="4" t="s">
        <v>38</v>
      </c>
      <c r="E1022" s="6" t="s">
        <v>753</v>
      </c>
      <c r="F1022" s="4" t="s">
        <v>85</v>
      </c>
      <c r="G1022" s="7"/>
      <c r="H1022" s="7"/>
      <c r="I1022" s="7"/>
    </row>
    <row r="1023" spans="1:9" ht="47.25">
      <c r="A1023" s="80" t="s">
        <v>806</v>
      </c>
      <c r="B1023" s="4"/>
      <c r="C1023" s="4" t="s">
        <v>107</v>
      </c>
      <c r="D1023" s="4" t="s">
        <v>38</v>
      </c>
      <c r="E1023" s="22" t="s">
        <v>653</v>
      </c>
      <c r="F1023" s="4"/>
      <c r="G1023" s="7">
        <f>G1025+G1024</f>
        <v>15389.800000000001</v>
      </c>
      <c r="H1023" s="7">
        <f>H1025+H1024</f>
        <v>15389.800000000001</v>
      </c>
      <c r="I1023" s="7">
        <f>I1025+I1024</f>
        <v>15389.800000000001</v>
      </c>
    </row>
    <row r="1024" spans="1:9" ht="31.5">
      <c r="A1024" s="80" t="s">
        <v>46</v>
      </c>
      <c r="B1024" s="4"/>
      <c r="C1024" s="4" t="s">
        <v>107</v>
      </c>
      <c r="D1024" s="4" t="s">
        <v>38</v>
      </c>
      <c r="E1024" s="22" t="s">
        <v>653</v>
      </c>
      <c r="F1024" s="4" t="s">
        <v>85</v>
      </c>
      <c r="G1024" s="79">
        <v>4973.1000000000004</v>
      </c>
      <c r="H1024" s="79">
        <v>4973.1000000000004</v>
      </c>
      <c r="I1024" s="79">
        <v>4973.1000000000004</v>
      </c>
    </row>
    <row r="1025" spans="1:9" ht="31.5">
      <c r="A1025" s="80" t="s">
        <v>218</v>
      </c>
      <c r="B1025" s="4"/>
      <c r="C1025" s="4" t="s">
        <v>107</v>
      </c>
      <c r="D1025" s="4" t="s">
        <v>38</v>
      </c>
      <c r="E1025" s="22" t="s">
        <v>653</v>
      </c>
      <c r="F1025" s="4" t="s">
        <v>116</v>
      </c>
      <c r="G1025" s="79">
        <v>10416.700000000001</v>
      </c>
      <c r="H1025" s="79">
        <v>10416.700000000001</v>
      </c>
      <c r="I1025" s="79">
        <v>10416.700000000001</v>
      </c>
    </row>
    <row r="1026" spans="1:9" ht="47.25">
      <c r="A1026" s="78" t="s">
        <v>1008</v>
      </c>
      <c r="B1026" s="137"/>
      <c r="C1026" s="137" t="s">
        <v>107</v>
      </c>
      <c r="D1026" s="137" t="s">
        <v>38</v>
      </c>
      <c r="E1026" s="138" t="s">
        <v>1009</v>
      </c>
      <c r="F1026" s="137"/>
      <c r="G1026" s="79">
        <f>G1027+G1028</f>
        <v>0</v>
      </c>
      <c r="H1026" s="79">
        <f>H1027+H1028</f>
        <v>10</v>
      </c>
      <c r="I1026" s="79">
        <f>I1027+I1028</f>
        <v>0</v>
      </c>
    </row>
    <row r="1027" spans="1:9" ht="31.5">
      <c r="A1027" s="78" t="s">
        <v>46</v>
      </c>
      <c r="B1027" s="137"/>
      <c r="C1027" s="137" t="s">
        <v>107</v>
      </c>
      <c r="D1027" s="137" t="s">
        <v>38</v>
      </c>
      <c r="E1027" s="138" t="s">
        <v>1009</v>
      </c>
      <c r="F1027" s="137" t="s">
        <v>85</v>
      </c>
      <c r="G1027" s="79"/>
      <c r="H1027" s="79">
        <v>6.5</v>
      </c>
      <c r="I1027" s="79"/>
    </row>
    <row r="1028" spans="1:9" ht="31.5">
      <c r="A1028" s="78" t="s">
        <v>218</v>
      </c>
      <c r="B1028" s="137"/>
      <c r="C1028" s="137" t="s">
        <v>107</v>
      </c>
      <c r="D1028" s="137" t="s">
        <v>38</v>
      </c>
      <c r="E1028" s="138" t="s">
        <v>1009</v>
      </c>
      <c r="F1028" s="137" t="s">
        <v>116</v>
      </c>
      <c r="G1028" s="79"/>
      <c r="H1028" s="79">
        <v>3.5</v>
      </c>
      <c r="I1028" s="79"/>
    </row>
    <row r="1029" spans="1:9" ht="78.75">
      <c r="A1029" s="80" t="s">
        <v>433</v>
      </c>
      <c r="B1029" s="4"/>
      <c r="C1029" s="4" t="s">
        <v>107</v>
      </c>
      <c r="D1029" s="4" t="s">
        <v>38</v>
      </c>
      <c r="E1029" s="22" t="s">
        <v>865</v>
      </c>
      <c r="F1029" s="4"/>
      <c r="G1029" s="79">
        <f>SUM(G1030)</f>
        <v>700</v>
      </c>
      <c r="H1029" s="79">
        <f t="shared" ref="H1029:I1029" si="243">SUM(H1030)</f>
        <v>0</v>
      </c>
      <c r="I1029" s="79">
        <f t="shared" si="243"/>
        <v>0</v>
      </c>
    </row>
    <row r="1030" spans="1:9" ht="31.5">
      <c r="A1030" s="80" t="s">
        <v>218</v>
      </c>
      <c r="B1030" s="4"/>
      <c r="C1030" s="4" t="s">
        <v>107</v>
      </c>
      <c r="D1030" s="4" t="s">
        <v>38</v>
      </c>
      <c r="E1030" s="22" t="s">
        <v>865</v>
      </c>
      <c r="F1030" s="4" t="s">
        <v>116</v>
      </c>
      <c r="G1030" s="79">
        <v>700</v>
      </c>
      <c r="H1030" s="79">
        <v>0</v>
      </c>
      <c r="I1030" s="79">
        <v>0</v>
      </c>
    </row>
    <row r="1031" spans="1:9" ht="31.5">
      <c r="A1031" s="80" t="s">
        <v>867</v>
      </c>
      <c r="B1031" s="4"/>
      <c r="C1031" s="4" t="s">
        <v>107</v>
      </c>
      <c r="D1031" s="4" t="s">
        <v>38</v>
      </c>
      <c r="E1031" s="22" t="s">
        <v>986</v>
      </c>
      <c r="F1031" s="4"/>
      <c r="G1031" s="79">
        <f>SUM(G1032)</f>
        <v>386.4</v>
      </c>
      <c r="H1031" s="79">
        <f t="shared" ref="H1031:I1031" si="244">SUM(H1032)</f>
        <v>833.7</v>
      </c>
      <c r="I1031" s="79">
        <f t="shared" si="244"/>
        <v>833.7</v>
      </c>
    </row>
    <row r="1032" spans="1:9" ht="31.5">
      <c r="A1032" s="80" t="s">
        <v>218</v>
      </c>
      <c r="B1032" s="4"/>
      <c r="C1032" s="4" t="s">
        <v>107</v>
      </c>
      <c r="D1032" s="4" t="s">
        <v>38</v>
      </c>
      <c r="E1032" s="22" t="s">
        <v>986</v>
      </c>
      <c r="F1032" s="4" t="s">
        <v>116</v>
      </c>
      <c r="G1032" s="79">
        <v>386.4</v>
      </c>
      <c r="H1032" s="79">
        <v>833.7</v>
      </c>
      <c r="I1032" s="79">
        <v>833.7</v>
      </c>
    </row>
    <row r="1033" spans="1:9">
      <c r="A1033" s="111" t="s">
        <v>899</v>
      </c>
      <c r="B1033" s="4"/>
      <c r="C1033" s="4" t="s">
        <v>107</v>
      </c>
      <c r="D1033" s="4" t="s">
        <v>38</v>
      </c>
      <c r="E1033" s="22" t="s">
        <v>989</v>
      </c>
      <c r="F1033" s="4"/>
      <c r="G1033" s="79">
        <f>SUM(G1034+G1036)</f>
        <v>3880.3</v>
      </c>
      <c r="H1033" s="79"/>
      <c r="I1033" s="79"/>
    </row>
    <row r="1034" spans="1:9">
      <c r="A1034" s="111" t="s">
        <v>976</v>
      </c>
      <c r="B1034" s="4"/>
      <c r="C1034" s="4" t="s">
        <v>107</v>
      </c>
      <c r="D1034" s="4" t="s">
        <v>38</v>
      </c>
      <c r="E1034" s="22" t="s">
        <v>987</v>
      </c>
      <c r="F1034" s="4"/>
      <c r="G1034" s="79">
        <f>SUM(G1035)</f>
        <v>3150</v>
      </c>
      <c r="H1034" s="79"/>
      <c r="I1034" s="79"/>
    </row>
    <row r="1035" spans="1:9" ht="31.5">
      <c r="A1035" s="111" t="s">
        <v>46</v>
      </c>
      <c r="B1035" s="4"/>
      <c r="C1035" s="4" t="s">
        <v>107</v>
      </c>
      <c r="D1035" s="4" t="s">
        <v>38</v>
      </c>
      <c r="E1035" s="22" t="s">
        <v>987</v>
      </c>
      <c r="F1035" s="4" t="s">
        <v>85</v>
      </c>
      <c r="G1035" s="79">
        <v>3150</v>
      </c>
      <c r="H1035" s="79"/>
      <c r="I1035" s="79"/>
    </row>
    <row r="1036" spans="1:9" ht="31.5">
      <c r="A1036" s="111" t="s">
        <v>983</v>
      </c>
      <c r="B1036" s="4"/>
      <c r="C1036" s="4" t="s">
        <v>107</v>
      </c>
      <c r="D1036" s="4" t="s">
        <v>38</v>
      </c>
      <c r="E1036" s="22" t="s">
        <v>988</v>
      </c>
      <c r="F1036" s="4"/>
      <c r="G1036" s="79">
        <f>SUM(G1037)</f>
        <v>730.3</v>
      </c>
      <c r="H1036" s="79"/>
      <c r="I1036" s="79"/>
    </row>
    <row r="1037" spans="1:9" ht="31.5">
      <c r="A1037" s="111" t="s">
        <v>46</v>
      </c>
      <c r="B1037" s="4"/>
      <c r="C1037" s="4" t="s">
        <v>107</v>
      </c>
      <c r="D1037" s="4" t="s">
        <v>38</v>
      </c>
      <c r="E1037" s="22" t="s">
        <v>988</v>
      </c>
      <c r="F1037" s="4" t="s">
        <v>85</v>
      </c>
      <c r="G1037" s="79">
        <v>730.3</v>
      </c>
      <c r="H1037" s="79"/>
      <c r="I1037" s="79"/>
    </row>
    <row r="1038" spans="1:9" ht="47.25">
      <c r="A1038" s="80" t="s">
        <v>23</v>
      </c>
      <c r="B1038" s="4"/>
      <c r="C1038" s="4" t="s">
        <v>107</v>
      </c>
      <c r="D1038" s="4" t="s">
        <v>38</v>
      </c>
      <c r="E1038" s="6" t="s">
        <v>636</v>
      </c>
      <c r="F1038" s="4"/>
      <c r="G1038" s="7">
        <f>G1039+G1041</f>
        <v>881919.39999999991</v>
      </c>
      <c r="H1038" s="7">
        <f>H1039+H1041</f>
        <v>759162</v>
      </c>
      <c r="I1038" s="7">
        <f>I1039+I1041</f>
        <v>758183.6</v>
      </c>
    </row>
    <row r="1039" spans="1:9" ht="63">
      <c r="A1039" s="80" t="s">
        <v>377</v>
      </c>
      <c r="B1039" s="4"/>
      <c r="C1039" s="4" t="s">
        <v>107</v>
      </c>
      <c r="D1039" s="4" t="s">
        <v>38</v>
      </c>
      <c r="E1039" s="49" t="s">
        <v>637</v>
      </c>
      <c r="F1039" s="4"/>
      <c r="G1039" s="7">
        <f>G1040</f>
        <v>654579.19999999995</v>
      </c>
      <c r="H1039" s="7">
        <f>H1040</f>
        <v>563843.69999999995</v>
      </c>
      <c r="I1039" s="7">
        <f>I1040</f>
        <v>563843.69999999995</v>
      </c>
    </row>
    <row r="1040" spans="1:9" ht="31.5">
      <c r="A1040" s="80" t="s">
        <v>115</v>
      </c>
      <c r="B1040" s="4"/>
      <c r="C1040" s="4" t="s">
        <v>107</v>
      </c>
      <c r="D1040" s="4" t="s">
        <v>38</v>
      </c>
      <c r="E1040" s="49" t="s">
        <v>637</v>
      </c>
      <c r="F1040" s="4" t="s">
        <v>116</v>
      </c>
      <c r="G1040" s="79">
        <v>654579.19999999995</v>
      </c>
      <c r="H1040" s="79">
        <v>563843.69999999995</v>
      </c>
      <c r="I1040" s="79">
        <v>563843.69999999995</v>
      </c>
    </row>
    <row r="1041" spans="1:9">
      <c r="A1041" s="80" t="s">
        <v>319</v>
      </c>
      <c r="B1041" s="4"/>
      <c r="C1041" s="4" t="s">
        <v>107</v>
      </c>
      <c r="D1041" s="4" t="s">
        <v>38</v>
      </c>
      <c r="E1041" s="22" t="s">
        <v>638</v>
      </c>
      <c r="F1041" s="4"/>
      <c r="G1041" s="7">
        <f>G1042</f>
        <v>227340.2</v>
      </c>
      <c r="H1041" s="7">
        <f>H1042</f>
        <v>195318.3</v>
      </c>
      <c r="I1041" s="7">
        <f>I1042</f>
        <v>194339.9</v>
      </c>
    </row>
    <row r="1042" spans="1:9" ht="31.5">
      <c r="A1042" s="80" t="s">
        <v>218</v>
      </c>
      <c r="B1042" s="4"/>
      <c r="C1042" s="4" t="s">
        <v>107</v>
      </c>
      <c r="D1042" s="4" t="s">
        <v>38</v>
      </c>
      <c r="E1042" s="22" t="s">
        <v>638</v>
      </c>
      <c r="F1042" s="4" t="s">
        <v>116</v>
      </c>
      <c r="G1042" s="79">
        <v>227340.2</v>
      </c>
      <c r="H1042" s="79">
        <v>195318.3</v>
      </c>
      <c r="I1042" s="79">
        <v>194339.9</v>
      </c>
    </row>
    <row r="1043" spans="1:9">
      <c r="A1043" s="80" t="s">
        <v>315</v>
      </c>
      <c r="B1043" s="4"/>
      <c r="C1043" s="4" t="s">
        <v>107</v>
      </c>
      <c r="D1043" s="4" t="s">
        <v>38</v>
      </c>
      <c r="E1043" s="22" t="s">
        <v>751</v>
      </c>
      <c r="F1043" s="4"/>
      <c r="G1043" s="7">
        <f>SUM(G1044)</f>
        <v>2673.6</v>
      </c>
      <c r="H1043" s="7">
        <f>SUM(H1044)</f>
        <v>0</v>
      </c>
      <c r="I1043" s="7">
        <f>SUM(I1044)</f>
        <v>0</v>
      </c>
    </row>
    <row r="1044" spans="1:9">
      <c r="A1044" s="80" t="s">
        <v>319</v>
      </c>
      <c r="B1044" s="4"/>
      <c r="C1044" s="4" t="s">
        <v>107</v>
      </c>
      <c r="D1044" s="4" t="s">
        <v>38</v>
      </c>
      <c r="E1044" s="22" t="s">
        <v>660</v>
      </c>
      <c r="F1044" s="4"/>
      <c r="G1044" s="7">
        <f t="shared" ref="G1044:I1044" si="245">SUM(G1045)</f>
        <v>2673.6</v>
      </c>
      <c r="H1044" s="7">
        <f t="shared" si="245"/>
        <v>0</v>
      </c>
      <c r="I1044" s="7">
        <f t="shared" si="245"/>
        <v>0</v>
      </c>
    </row>
    <row r="1045" spans="1:9" ht="31.5">
      <c r="A1045" s="80" t="s">
        <v>218</v>
      </c>
      <c r="B1045" s="4"/>
      <c r="C1045" s="4" t="s">
        <v>107</v>
      </c>
      <c r="D1045" s="4" t="s">
        <v>38</v>
      </c>
      <c r="E1045" s="22" t="s">
        <v>660</v>
      </c>
      <c r="F1045" s="4" t="s">
        <v>116</v>
      </c>
      <c r="G1045" s="79">
        <v>2673.6</v>
      </c>
      <c r="H1045" s="79">
        <v>0</v>
      </c>
      <c r="I1045" s="79">
        <v>0</v>
      </c>
    </row>
    <row r="1046" spans="1:9" ht="31.5">
      <c r="A1046" s="80" t="s">
        <v>39</v>
      </c>
      <c r="B1046" s="4"/>
      <c r="C1046" s="4" t="s">
        <v>107</v>
      </c>
      <c r="D1046" s="4" t="s">
        <v>38</v>
      </c>
      <c r="E1046" s="6" t="s">
        <v>633</v>
      </c>
      <c r="F1046" s="4"/>
      <c r="G1046" s="7">
        <f>G1047+G1050+G1053+G1057</f>
        <v>545773.19999999995</v>
      </c>
      <c r="H1046" s="7">
        <f>H1047+H1050+H1053+H1057</f>
        <v>476562.3</v>
      </c>
      <c r="I1046" s="7">
        <f>I1047+I1050+I1053+I1057</f>
        <v>475418.50000000006</v>
      </c>
    </row>
    <row r="1047" spans="1:9" ht="78.75">
      <c r="A1047" s="80" t="s">
        <v>376</v>
      </c>
      <c r="B1047" s="4"/>
      <c r="C1047" s="4" t="s">
        <v>107</v>
      </c>
      <c r="D1047" s="4" t="s">
        <v>38</v>
      </c>
      <c r="E1047" s="49" t="s">
        <v>654</v>
      </c>
      <c r="F1047" s="4"/>
      <c r="G1047" s="7">
        <f>G1048+G1049</f>
        <v>60660.800000000003</v>
      </c>
      <c r="H1047" s="7">
        <f>H1048+H1049</f>
        <v>46178.3</v>
      </c>
      <c r="I1047" s="7">
        <f>I1048+I1049</f>
        <v>45820.4</v>
      </c>
    </row>
    <row r="1048" spans="1:9" ht="47.25">
      <c r="A1048" s="2" t="s">
        <v>45</v>
      </c>
      <c r="B1048" s="4"/>
      <c r="C1048" s="4" t="s">
        <v>107</v>
      </c>
      <c r="D1048" s="4" t="s">
        <v>38</v>
      </c>
      <c r="E1048" s="49" t="s">
        <v>654</v>
      </c>
      <c r="F1048" s="4" t="s">
        <v>83</v>
      </c>
      <c r="G1048" s="79">
        <v>56778.400000000001</v>
      </c>
      <c r="H1048" s="79">
        <v>44024.4</v>
      </c>
      <c r="I1048" s="79">
        <v>44024.4</v>
      </c>
    </row>
    <row r="1049" spans="1:9" ht="31.5">
      <c r="A1049" s="80" t="s">
        <v>46</v>
      </c>
      <c r="B1049" s="4"/>
      <c r="C1049" s="4" t="s">
        <v>107</v>
      </c>
      <c r="D1049" s="4" t="s">
        <v>38</v>
      </c>
      <c r="E1049" s="49" t="s">
        <v>654</v>
      </c>
      <c r="F1049" s="4" t="s">
        <v>85</v>
      </c>
      <c r="G1049" s="79">
        <v>3882.4</v>
      </c>
      <c r="H1049" s="79">
        <v>2153.9</v>
      </c>
      <c r="I1049" s="79">
        <v>1796</v>
      </c>
    </row>
    <row r="1050" spans="1:9" ht="63">
      <c r="A1050" s="80" t="s">
        <v>377</v>
      </c>
      <c r="B1050" s="4"/>
      <c r="C1050" s="4" t="s">
        <v>107</v>
      </c>
      <c r="D1050" s="4" t="s">
        <v>38</v>
      </c>
      <c r="E1050" s="49" t="s">
        <v>655</v>
      </c>
      <c r="F1050" s="4"/>
      <c r="G1050" s="7">
        <f>G1051+G1052</f>
        <v>318913.5</v>
      </c>
      <c r="H1050" s="7">
        <f>H1051+H1052</f>
        <v>288663.8</v>
      </c>
      <c r="I1050" s="7">
        <f>I1051+I1052</f>
        <v>288663.8</v>
      </c>
    </row>
    <row r="1051" spans="1:9" ht="47.25">
      <c r="A1051" s="80" t="s">
        <v>45</v>
      </c>
      <c r="B1051" s="4"/>
      <c r="C1051" s="4" t="s">
        <v>107</v>
      </c>
      <c r="D1051" s="4" t="s">
        <v>38</v>
      </c>
      <c r="E1051" s="49" t="s">
        <v>655</v>
      </c>
      <c r="F1051" s="4" t="s">
        <v>83</v>
      </c>
      <c r="G1051" s="7">
        <v>312185.2</v>
      </c>
      <c r="H1051" s="7">
        <v>285353.09999999998</v>
      </c>
      <c r="I1051" s="7">
        <v>285353.09999999998</v>
      </c>
    </row>
    <row r="1052" spans="1:9" ht="31.5">
      <c r="A1052" s="80" t="s">
        <v>46</v>
      </c>
      <c r="B1052" s="4"/>
      <c r="C1052" s="4" t="s">
        <v>107</v>
      </c>
      <c r="D1052" s="4" t="s">
        <v>38</v>
      </c>
      <c r="E1052" s="49" t="s">
        <v>655</v>
      </c>
      <c r="F1052" s="4" t="s">
        <v>85</v>
      </c>
      <c r="G1052" s="7">
        <v>6728.3</v>
      </c>
      <c r="H1052" s="7">
        <v>3310.7</v>
      </c>
      <c r="I1052" s="7">
        <v>3310.7</v>
      </c>
    </row>
    <row r="1053" spans="1:9">
      <c r="A1053" s="80" t="s">
        <v>319</v>
      </c>
      <c r="B1053" s="4"/>
      <c r="C1053" s="4" t="s">
        <v>107</v>
      </c>
      <c r="D1053" s="4" t="s">
        <v>38</v>
      </c>
      <c r="E1053" s="31" t="s">
        <v>656</v>
      </c>
      <c r="F1053" s="31"/>
      <c r="G1053" s="7">
        <f>G1054+G1055+G1056</f>
        <v>150839.29999999999</v>
      </c>
      <c r="H1053" s="7">
        <f>H1054+H1055+H1056</f>
        <v>129190</v>
      </c>
      <c r="I1053" s="7">
        <f>I1054+I1055+I1056</f>
        <v>128483.1</v>
      </c>
    </row>
    <row r="1054" spans="1:9" ht="47.25">
      <c r="A1054" s="2" t="s">
        <v>45</v>
      </c>
      <c r="B1054" s="4"/>
      <c r="C1054" s="4" t="s">
        <v>107</v>
      </c>
      <c r="D1054" s="4" t="s">
        <v>38</v>
      </c>
      <c r="E1054" s="31" t="s">
        <v>656</v>
      </c>
      <c r="F1054" s="4" t="s">
        <v>83</v>
      </c>
      <c r="G1054" s="7">
        <v>82543.899999999994</v>
      </c>
      <c r="H1054" s="7">
        <v>68033.600000000006</v>
      </c>
      <c r="I1054" s="7">
        <v>68033.600000000006</v>
      </c>
    </row>
    <row r="1055" spans="1:9" ht="31.5">
      <c r="A1055" s="80" t="s">
        <v>46</v>
      </c>
      <c r="B1055" s="4"/>
      <c r="C1055" s="4" t="s">
        <v>107</v>
      </c>
      <c r="D1055" s="4" t="s">
        <v>38</v>
      </c>
      <c r="E1055" s="31" t="s">
        <v>656</v>
      </c>
      <c r="F1055" s="4" t="s">
        <v>85</v>
      </c>
      <c r="G1055" s="7">
        <v>62321</v>
      </c>
      <c r="H1055" s="7">
        <v>54439.4</v>
      </c>
      <c r="I1055" s="7">
        <v>53732.5</v>
      </c>
    </row>
    <row r="1056" spans="1:9">
      <c r="A1056" s="80" t="s">
        <v>20</v>
      </c>
      <c r="B1056" s="4"/>
      <c r="C1056" s="4" t="s">
        <v>107</v>
      </c>
      <c r="D1056" s="4" t="s">
        <v>38</v>
      </c>
      <c r="E1056" s="31" t="s">
        <v>656</v>
      </c>
      <c r="F1056" s="4" t="s">
        <v>90</v>
      </c>
      <c r="G1056" s="7">
        <v>5974.4</v>
      </c>
      <c r="H1056" s="7">
        <v>6717</v>
      </c>
      <c r="I1056" s="7">
        <v>6717</v>
      </c>
    </row>
    <row r="1057" spans="1:9" ht="31.5">
      <c r="A1057" s="80" t="s">
        <v>533</v>
      </c>
      <c r="B1057" s="4"/>
      <c r="C1057" s="4" t="s">
        <v>107</v>
      </c>
      <c r="D1057" s="4" t="s">
        <v>38</v>
      </c>
      <c r="E1057" s="22" t="s">
        <v>657</v>
      </c>
      <c r="F1057" s="22"/>
      <c r="G1057" s="7">
        <f>G1058+G1059+G1060</f>
        <v>15359.599999999999</v>
      </c>
      <c r="H1057" s="7">
        <f>H1058+H1059+H1060</f>
        <v>12530.2</v>
      </c>
      <c r="I1057" s="7">
        <f>I1058+I1059+I1060</f>
        <v>12451.2</v>
      </c>
    </row>
    <row r="1058" spans="1:9" ht="47.25">
      <c r="A1058" s="2" t="s">
        <v>45</v>
      </c>
      <c r="B1058" s="4"/>
      <c r="C1058" s="4" t="s">
        <v>107</v>
      </c>
      <c r="D1058" s="4" t="s">
        <v>38</v>
      </c>
      <c r="E1058" s="22" t="s">
        <v>657</v>
      </c>
      <c r="F1058" s="22">
        <v>100</v>
      </c>
      <c r="G1058" s="79">
        <v>8326.2999999999993</v>
      </c>
      <c r="H1058" s="79">
        <v>6506.8</v>
      </c>
      <c r="I1058" s="79">
        <v>6506.8</v>
      </c>
    </row>
    <row r="1059" spans="1:9" ht="31.5">
      <c r="A1059" s="80" t="s">
        <v>46</v>
      </c>
      <c r="B1059" s="4"/>
      <c r="C1059" s="4" t="s">
        <v>107</v>
      </c>
      <c r="D1059" s="4" t="s">
        <v>38</v>
      </c>
      <c r="E1059" s="22" t="s">
        <v>657</v>
      </c>
      <c r="F1059" s="22">
        <v>200</v>
      </c>
      <c r="G1059" s="79">
        <v>6200</v>
      </c>
      <c r="H1059" s="79">
        <v>5109.6000000000004</v>
      </c>
      <c r="I1059" s="79">
        <v>5030.6000000000004</v>
      </c>
    </row>
    <row r="1060" spans="1:9">
      <c r="A1060" s="80" t="s">
        <v>20</v>
      </c>
      <c r="B1060" s="4"/>
      <c r="C1060" s="4" t="s">
        <v>107</v>
      </c>
      <c r="D1060" s="4" t="s">
        <v>38</v>
      </c>
      <c r="E1060" s="22" t="s">
        <v>657</v>
      </c>
      <c r="F1060" s="22">
        <v>800</v>
      </c>
      <c r="G1060" s="79">
        <v>833.3</v>
      </c>
      <c r="H1060" s="79">
        <v>913.8</v>
      </c>
      <c r="I1060" s="79">
        <v>913.8</v>
      </c>
    </row>
    <row r="1061" spans="1:9">
      <c r="A1061" s="53" t="s">
        <v>953</v>
      </c>
      <c r="B1061" s="4"/>
      <c r="C1061" s="4" t="s">
        <v>107</v>
      </c>
      <c r="D1061" s="4" t="s">
        <v>38</v>
      </c>
      <c r="E1061" s="6" t="s">
        <v>658</v>
      </c>
      <c r="F1061" s="4"/>
      <c r="G1061" s="7">
        <f t="shared" ref="G1061:H1061" si="246">G1066+G1062+G1064</f>
        <v>2796.3</v>
      </c>
      <c r="H1061" s="7">
        <f t="shared" si="246"/>
        <v>1217.5999999999999</v>
      </c>
      <c r="I1061" s="7">
        <f>I1066+I1062+I1064</f>
        <v>20567.3</v>
      </c>
    </row>
    <row r="1062" spans="1:9" ht="47.25">
      <c r="A1062" s="80" t="s">
        <v>804</v>
      </c>
      <c r="B1062" s="4"/>
      <c r="C1062" s="4" t="s">
        <v>107</v>
      </c>
      <c r="D1062" s="4" t="s">
        <v>38</v>
      </c>
      <c r="E1062" s="6" t="s">
        <v>716</v>
      </c>
      <c r="F1062" s="4"/>
      <c r="G1062" s="7">
        <f>SUM(G1063)</f>
        <v>1578.7</v>
      </c>
      <c r="H1062" s="7">
        <f t="shared" ref="H1062:I1062" si="247">SUM(H1063)</f>
        <v>0</v>
      </c>
      <c r="I1062" s="7">
        <f t="shared" si="247"/>
        <v>1510</v>
      </c>
    </row>
    <row r="1063" spans="1:9" ht="31.5">
      <c r="A1063" s="80" t="s">
        <v>46</v>
      </c>
      <c r="B1063" s="4"/>
      <c r="C1063" s="4" t="s">
        <v>107</v>
      </c>
      <c r="D1063" s="4" t="s">
        <v>38</v>
      </c>
      <c r="E1063" s="6" t="s">
        <v>716</v>
      </c>
      <c r="F1063" s="4" t="s">
        <v>85</v>
      </c>
      <c r="G1063" s="79">
        <v>1578.7</v>
      </c>
      <c r="H1063" s="79">
        <v>0</v>
      </c>
      <c r="I1063" s="79">
        <v>1510</v>
      </c>
    </row>
    <row r="1064" spans="1:9" ht="47.25">
      <c r="A1064" s="80" t="s">
        <v>870</v>
      </c>
      <c r="B1064" s="4"/>
      <c r="C1064" s="4" t="s">
        <v>107</v>
      </c>
      <c r="D1064" s="4" t="s">
        <v>38</v>
      </c>
      <c r="E1064" s="6" t="s">
        <v>871</v>
      </c>
      <c r="F1064" s="4"/>
      <c r="G1064" s="79">
        <f>SUM(G1065)</f>
        <v>0</v>
      </c>
      <c r="H1064" s="79">
        <f t="shared" ref="H1064:I1064" si="248">SUM(H1065)</f>
        <v>0</v>
      </c>
      <c r="I1064" s="79">
        <f t="shared" si="248"/>
        <v>17839.7</v>
      </c>
    </row>
    <row r="1065" spans="1:9" ht="31.5">
      <c r="A1065" s="80" t="s">
        <v>46</v>
      </c>
      <c r="B1065" s="4"/>
      <c r="C1065" s="4" t="s">
        <v>107</v>
      </c>
      <c r="D1065" s="4" t="s">
        <v>38</v>
      </c>
      <c r="E1065" s="6" t="s">
        <v>871</v>
      </c>
      <c r="F1065" s="4" t="s">
        <v>85</v>
      </c>
      <c r="G1065" s="79">
        <v>0</v>
      </c>
      <c r="H1065" s="79">
        <v>0</v>
      </c>
      <c r="I1065" s="79">
        <v>17839.7</v>
      </c>
    </row>
    <row r="1066" spans="1:9" ht="31.5">
      <c r="A1066" s="80" t="s">
        <v>439</v>
      </c>
      <c r="B1066" s="4"/>
      <c r="C1066" s="4" t="s">
        <v>107</v>
      </c>
      <c r="D1066" s="4" t="s">
        <v>38</v>
      </c>
      <c r="E1066" s="6" t="s">
        <v>659</v>
      </c>
      <c r="F1066" s="4"/>
      <c r="G1066" s="7">
        <f t="shared" ref="G1066:I1066" si="249">G1067</f>
        <v>1217.5999999999999</v>
      </c>
      <c r="H1066" s="7">
        <f t="shared" si="249"/>
        <v>1217.5999999999999</v>
      </c>
      <c r="I1066" s="7">
        <f t="shared" si="249"/>
        <v>1217.5999999999999</v>
      </c>
    </row>
    <row r="1067" spans="1:9" ht="31.5">
      <c r="A1067" s="80" t="s">
        <v>218</v>
      </c>
      <c r="B1067" s="4"/>
      <c r="C1067" s="4" t="s">
        <v>107</v>
      </c>
      <c r="D1067" s="4" t="s">
        <v>38</v>
      </c>
      <c r="E1067" s="6" t="s">
        <v>659</v>
      </c>
      <c r="F1067" s="4" t="s">
        <v>116</v>
      </c>
      <c r="G1067" s="79">
        <v>1217.5999999999999</v>
      </c>
      <c r="H1067" s="79">
        <v>1217.5999999999999</v>
      </c>
      <c r="I1067" s="79">
        <v>1217.5999999999999</v>
      </c>
    </row>
    <row r="1068" spans="1:9" ht="31.5">
      <c r="A1068" s="156" t="s">
        <v>1021</v>
      </c>
      <c r="B1068" s="4"/>
      <c r="C1068" s="4" t="s">
        <v>107</v>
      </c>
      <c r="D1068" s="4" t="s">
        <v>38</v>
      </c>
      <c r="E1068" s="6" t="s">
        <v>1020</v>
      </c>
      <c r="F1068" s="4"/>
      <c r="G1068" s="79">
        <f>SUM(G1069)</f>
        <v>2737.5</v>
      </c>
      <c r="H1068" s="79">
        <f t="shared" ref="H1068:I1068" si="250">SUM(H1069)</f>
        <v>0</v>
      </c>
      <c r="I1068" s="79">
        <f t="shared" si="250"/>
        <v>0</v>
      </c>
    </row>
    <row r="1069" spans="1:9" ht="63">
      <c r="A1069" s="156" t="s">
        <v>1022</v>
      </c>
      <c r="B1069" s="4"/>
      <c r="C1069" s="4" t="s">
        <v>107</v>
      </c>
      <c r="D1069" s="4" t="s">
        <v>38</v>
      </c>
      <c r="E1069" s="6" t="s">
        <v>1023</v>
      </c>
      <c r="F1069" s="4"/>
      <c r="G1069" s="79">
        <f>SUM(G1070:G1071)</f>
        <v>2737.5</v>
      </c>
      <c r="H1069" s="79">
        <f t="shared" ref="H1069:I1069" si="251">SUM(H1070:H1071)</f>
        <v>0</v>
      </c>
      <c r="I1069" s="79">
        <f t="shared" si="251"/>
        <v>0</v>
      </c>
    </row>
    <row r="1070" spans="1:9" ht="47.25">
      <c r="A1070" s="156" t="s">
        <v>45</v>
      </c>
      <c r="B1070" s="4"/>
      <c r="C1070" s="4" t="s">
        <v>107</v>
      </c>
      <c r="D1070" s="4" t="s">
        <v>38</v>
      </c>
      <c r="E1070" s="6" t="s">
        <v>1023</v>
      </c>
      <c r="F1070" s="4" t="s">
        <v>83</v>
      </c>
      <c r="G1070" s="79">
        <v>1067.2</v>
      </c>
      <c r="H1070" s="79"/>
      <c r="I1070" s="79"/>
    </row>
    <row r="1071" spans="1:9" ht="31.5">
      <c r="A1071" s="156" t="s">
        <v>218</v>
      </c>
      <c r="B1071" s="4"/>
      <c r="C1071" s="4" t="s">
        <v>107</v>
      </c>
      <c r="D1071" s="4" t="s">
        <v>38</v>
      </c>
      <c r="E1071" s="6" t="s">
        <v>1023</v>
      </c>
      <c r="F1071" s="4" t="s">
        <v>116</v>
      </c>
      <c r="G1071" s="79">
        <v>1670.3</v>
      </c>
      <c r="H1071" s="79"/>
      <c r="I1071" s="79"/>
    </row>
    <row r="1072" spans="1:9" ht="47.25">
      <c r="A1072" s="80" t="s">
        <v>570</v>
      </c>
      <c r="B1072" s="4"/>
      <c r="C1072" s="4" t="s">
        <v>107</v>
      </c>
      <c r="D1072" s="4" t="s">
        <v>38</v>
      </c>
      <c r="E1072" s="31" t="s">
        <v>317</v>
      </c>
      <c r="F1072" s="4"/>
      <c r="G1072" s="7">
        <f>G1073+G1081</f>
        <v>30463.700000000004</v>
      </c>
      <c r="H1072" s="7">
        <f t="shared" ref="H1072:I1072" si="252">H1073+H1081</f>
        <v>16638.8</v>
      </c>
      <c r="I1072" s="7">
        <f t="shared" si="252"/>
        <v>16638.8</v>
      </c>
    </row>
    <row r="1073" spans="1:9">
      <c r="A1073" s="80" t="s">
        <v>29</v>
      </c>
      <c r="B1073" s="4"/>
      <c r="C1073" s="4" t="s">
        <v>107</v>
      </c>
      <c r="D1073" s="4" t="s">
        <v>38</v>
      </c>
      <c r="E1073" s="31" t="s">
        <v>318</v>
      </c>
      <c r="F1073" s="4"/>
      <c r="G1073" s="7">
        <f>SUM(G1074:G1076)+G1078</f>
        <v>29858.300000000003</v>
      </c>
      <c r="H1073" s="7">
        <f t="shared" ref="H1073:I1073" si="253">SUM(H1074:H1076)+H1078</f>
        <v>16638.8</v>
      </c>
      <c r="I1073" s="7">
        <f t="shared" si="253"/>
        <v>16401</v>
      </c>
    </row>
    <row r="1074" spans="1:9" ht="31.5">
      <c r="A1074" s="80" t="s">
        <v>46</v>
      </c>
      <c r="B1074" s="4"/>
      <c r="C1074" s="4" t="s">
        <v>107</v>
      </c>
      <c r="D1074" s="4" t="s">
        <v>38</v>
      </c>
      <c r="E1074" s="31" t="s">
        <v>318</v>
      </c>
      <c r="F1074" s="4" t="s">
        <v>85</v>
      </c>
      <c r="G1074" s="79">
        <v>14578.5</v>
      </c>
      <c r="H1074" s="79">
        <v>8500</v>
      </c>
      <c r="I1074" s="79">
        <v>8500</v>
      </c>
    </row>
    <row r="1075" spans="1:9" ht="31.5">
      <c r="A1075" s="80" t="s">
        <v>218</v>
      </c>
      <c r="B1075" s="4"/>
      <c r="C1075" s="4" t="s">
        <v>107</v>
      </c>
      <c r="D1075" s="4" t="s">
        <v>38</v>
      </c>
      <c r="E1075" s="31" t="s">
        <v>318</v>
      </c>
      <c r="F1075" s="4" t="s">
        <v>116</v>
      </c>
      <c r="G1075" s="79">
        <v>13613.4</v>
      </c>
      <c r="H1075" s="79">
        <v>6950</v>
      </c>
      <c r="I1075" s="79">
        <v>6950</v>
      </c>
    </row>
    <row r="1076" spans="1:9" ht="31.5">
      <c r="A1076" s="80" t="s">
        <v>662</v>
      </c>
      <c r="B1076" s="4"/>
      <c r="C1076" s="4" t="s">
        <v>107</v>
      </c>
      <c r="D1076" s="4" t="s">
        <v>38</v>
      </c>
      <c r="E1076" s="31" t="s">
        <v>663</v>
      </c>
      <c r="F1076" s="4"/>
      <c r="G1076" s="7">
        <f>G1077</f>
        <v>533.4</v>
      </c>
      <c r="H1076" s="7">
        <f>H1077</f>
        <v>1188.8</v>
      </c>
      <c r="I1076" s="7">
        <f>I1077</f>
        <v>951</v>
      </c>
    </row>
    <row r="1077" spans="1:9" ht="31.5">
      <c r="A1077" s="80" t="s">
        <v>46</v>
      </c>
      <c r="B1077" s="4"/>
      <c r="C1077" s="4" t="s">
        <v>107</v>
      </c>
      <c r="D1077" s="4" t="s">
        <v>38</v>
      </c>
      <c r="E1077" s="31" t="s">
        <v>663</v>
      </c>
      <c r="F1077" s="4" t="s">
        <v>85</v>
      </c>
      <c r="G1077" s="79">
        <v>533.4</v>
      </c>
      <c r="H1077" s="79">
        <v>1188.8</v>
      </c>
      <c r="I1077" s="79">
        <v>951</v>
      </c>
    </row>
    <row r="1078" spans="1:9">
      <c r="A1078" s="111" t="s">
        <v>899</v>
      </c>
      <c r="B1078" s="4"/>
      <c r="C1078" s="4" t="s">
        <v>107</v>
      </c>
      <c r="D1078" s="4" t="s">
        <v>38</v>
      </c>
      <c r="E1078" s="31" t="s">
        <v>992</v>
      </c>
      <c r="F1078" s="4"/>
      <c r="G1078" s="79">
        <f>SUM(G1079)</f>
        <v>1133</v>
      </c>
      <c r="H1078" s="79"/>
      <c r="I1078" s="79"/>
    </row>
    <row r="1079" spans="1:9" ht="31.5">
      <c r="A1079" s="111" t="s">
        <v>991</v>
      </c>
      <c r="B1079" s="4"/>
      <c r="C1079" s="4" t="s">
        <v>107</v>
      </c>
      <c r="D1079" s="4" t="s">
        <v>38</v>
      </c>
      <c r="E1079" s="31" t="s">
        <v>990</v>
      </c>
      <c r="F1079" s="4"/>
      <c r="G1079" s="79">
        <f>SUM(G1080)</f>
        <v>1133</v>
      </c>
      <c r="H1079" s="79"/>
      <c r="I1079" s="79"/>
    </row>
    <row r="1080" spans="1:9" ht="31.5">
      <c r="A1080" s="111" t="s">
        <v>46</v>
      </c>
      <c r="B1080" s="4"/>
      <c r="C1080" s="4" t="s">
        <v>107</v>
      </c>
      <c r="D1080" s="4" t="s">
        <v>38</v>
      </c>
      <c r="E1080" s="31" t="s">
        <v>990</v>
      </c>
      <c r="F1080" s="4" t="s">
        <v>85</v>
      </c>
      <c r="G1080" s="79">
        <v>1133</v>
      </c>
      <c r="H1080" s="79"/>
      <c r="I1080" s="79"/>
    </row>
    <row r="1081" spans="1:9">
      <c r="A1081" s="80" t="s">
        <v>248</v>
      </c>
      <c r="B1081" s="4"/>
      <c r="C1081" s="4" t="s">
        <v>107</v>
      </c>
      <c r="D1081" s="4" t="s">
        <v>38</v>
      </c>
      <c r="E1081" s="31" t="s">
        <v>666</v>
      </c>
      <c r="F1081" s="4"/>
      <c r="G1081" s="7">
        <f>SUM(G1082)</f>
        <v>605.4</v>
      </c>
      <c r="H1081" s="7">
        <f t="shared" ref="H1081:I1081" si="254">SUM(H1082)</f>
        <v>0</v>
      </c>
      <c r="I1081" s="7">
        <f t="shared" si="254"/>
        <v>237.8</v>
      </c>
    </row>
    <row r="1082" spans="1:9" ht="31.5" customHeight="1">
      <c r="A1082" s="80" t="s">
        <v>662</v>
      </c>
      <c r="B1082" s="4"/>
      <c r="C1082" s="4" t="s">
        <v>107</v>
      </c>
      <c r="D1082" s="4" t="s">
        <v>38</v>
      </c>
      <c r="E1082" s="31" t="s">
        <v>664</v>
      </c>
      <c r="F1082" s="4"/>
      <c r="G1082" s="7">
        <f>SUM(G1083)</f>
        <v>605.4</v>
      </c>
      <c r="H1082" s="7">
        <f t="shared" ref="H1082:I1082" si="255">SUM(H1083)</f>
        <v>0</v>
      </c>
      <c r="I1082" s="7">
        <f t="shared" si="255"/>
        <v>237.8</v>
      </c>
    </row>
    <row r="1083" spans="1:9" ht="31.5" customHeight="1">
      <c r="A1083" s="80" t="s">
        <v>218</v>
      </c>
      <c r="B1083" s="4"/>
      <c r="C1083" s="4" t="s">
        <v>107</v>
      </c>
      <c r="D1083" s="4" t="s">
        <v>38</v>
      </c>
      <c r="E1083" s="31" t="s">
        <v>664</v>
      </c>
      <c r="F1083" s="4" t="s">
        <v>116</v>
      </c>
      <c r="G1083" s="79">
        <v>605.4</v>
      </c>
      <c r="H1083" s="79">
        <v>0</v>
      </c>
      <c r="I1083" s="79">
        <v>237.8</v>
      </c>
    </row>
    <row r="1084" spans="1:9" ht="31.5">
      <c r="A1084" s="80" t="s">
        <v>954</v>
      </c>
      <c r="B1084" s="4"/>
      <c r="C1084" s="4" t="s">
        <v>107</v>
      </c>
      <c r="D1084" s="4" t="s">
        <v>38</v>
      </c>
      <c r="E1084" s="31" t="s">
        <v>792</v>
      </c>
      <c r="F1084" s="4"/>
      <c r="G1084" s="7">
        <f t="shared" ref="G1084:I1085" si="256">G1085</f>
        <v>60</v>
      </c>
      <c r="H1084" s="7">
        <f t="shared" si="256"/>
        <v>70</v>
      </c>
      <c r="I1084" s="7">
        <f t="shared" si="256"/>
        <v>70</v>
      </c>
    </row>
    <row r="1085" spans="1:9">
      <c r="A1085" s="80" t="s">
        <v>29</v>
      </c>
      <c r="B1085" s="4"/>
      <c r="C1085" s="4" t="s">
        <v>107</v>
      </c>
      <c r="D1085" s="4" t="s">
        <v>38</v>
      </c>
      <c r="E1085" s="31" t="s">
        <v>793</v>
      </c>
      <c r="F1085" s="4"/>
      <c r="G1085" s="7">
        <f t="shared" si="256"/>
        <v>60</v>
      </c>
      <c r="H1085" s="7">
        <f t="shared" si="256"/>
        <v>70</v>
      </c>
      <c r="I1085" s="7">
        <f t="shared" si="256"/>
        <v>70</v>
      </c>
    </row>
    <row r="1086" spans="1:9" ht="31.5">
      <c r="A1086" s="80" t="s">
        <v>46</v>
      </c>
      <c r="B1086" s="4"/>
      <c r="C1086" s="4" t="s">
        <v>107</v>
      </c>
      <c r="D1086" s="4" t="s">
        <v>38</v>
      </c>
      <c r="E1086" s="31" t="s">
        <v>793</v>
      </c>
      <c r="F1086" s="4" t="s">
        <v>85</v>
      </c>
      <c r="G1086" s="79">
        <v>60</v>
      </c>
      <c r="H1086" s="79">
        <v>70</v>
      </c>
      <c r="I1086" s="79">
        <v>70</v>
      </c>
    </row>
    <row r="1087" spans="1:9">
      <c r="A1087" s="80" t="s">
        <v>108</v>
      </c>
      <c r="B1087" s="4"/>
      <c r="C1087" s="4" t="s">
        <v>107</v>
      </c>
      <c r="D1087" s="4" t="s">
        <v>48</v>
      </c>
      <c r="E1087" s="4"/>
      <c r="F1087" s="4"/>
      <c r="G1087" s="7">
        <f>G1088</f>
        <v>121038.49999999999</v>
      </c>
      <c r="H1087" s="7">
        <f>H1088</f>
        <v>117541.1</v>
      </c>
      <c r="I1087" s="7">
        <f>I1088</f>
        <v>117346.5</v>
      </c>
    </row>
    <row r="1088" spans="1:9" ht="31.5">
      <c r="A1088" s="80" t="s">
        <v>567</v>
      </c>
      <c r="B1088" s="4"/>
      <c r="C1088" s="4" t="s">
        <v>107</v>
      </c>
      <c r="D1088" s="4" t="s">
        <v>48</v>
      </c>
      <c r="E1088" s="49" t="s">
        <v>306</v>
      </c>
      <c r="F1088" s="4"/>
      <c r="G1088" s="7">
        <f>SUM(G1089)+G1099</f>
        <v>121038.49999999999</v>
      </c>
      <c r="H1088" s="7">
        <f>SUM(H1089)+H1099</f>
        <v>117541.1</v>
      </c>
      <c r="I1088" s="7">
        <f>SUM(I1089)+I1099</f>
        <v>117346.5</v>
      </c>
    </row>
    <row r="1089" spans="1:9" ht="31.5">
      <c r="A1089" s="80" t="s">
        <v>723</v>
      </c>
      <c r="B1089" s="4"/>
      <c r="C1089" s="4" t="s">
        <v>107</v>
      </c>
      <c r="D1089" s="4" t="s">
        <v>48</v>
      </c>
      <c r="E1089" s="31" t="s">
        <v>626</v>
      </c>
      <c r="F1089" s="4"/>
      <c r="G1089" s="7">
        <f>SUM(G1090+G1093)+G1096</f>
        <v>120407.59999999999</v>
      </c>
      <c r="H1089" s="7">
        <f t="shared" ref="H1089:I1089" si="257">SUM(H1090+H1093)+H1096</f>
        <v>117541.1</v>
      </c>
      <c r="I1089" s="7">
        <f t="shared" si="257"/>
        <v>117346.5</v>
      </c>
    </row>
    <row r="1090" spans="1:9">
      <c r="A1090" s="80" t="s">
        <v>29</v>
      </c>
      <c r="B1090" s="4"/>
      <c r="C1090" s="4" t="s">
        <v>107</v>
      </c>
      <c r="D1090" s="4" t="s">
        <v>48</v>
      </c>
      <c r="E1090" s="6" t="s">
        <v>627</v>
      </c>
      <c r="F1090" s="4"/>
      <c r="G1090" s="7">
        <f t="shared" ref="G1090:I1091" si="258">G1091</f>
        <v>2949.4</v>
      </c>
      <c r="H1090" s="7">
        <f t="shared" si="258"/>
        <v>3085.8</v>
      </c>
      <c r="I1090" s="7">
        <f t="shared" si="258"/>
        <v>3000</v>
      </c>
    </row>
    <row r="1091" spans="1:9">
      <c r="A1091" s="80" t="s">
        <v>320</v>
      </c>
      <c r="B1091" s="4"/>
      <c r="C1091" s="4" t="s">
        <v>107</v>
      </c>
      <c r="D1091" s="4" t="s">
        <v>48</v>
      </c>
      <c r="E1091" s="49" t="s">
        <v>641</v>
      </c>
      <c r="F1091" s="4"/>
      <c r="G1091" s="7">
        <f t="shared" si="258"/>
        <v>2949.4</v>
      </c>
      <c r="H1091" s="7">
        <f t="shared" si="258"/>
        <v>3085.8</v>
      </c>
      <c r="I1091" s="7">
        <f t="shared" si="258"/>
        <v>3000</v>
      </c>
    </row>
    <row r="1092" spans="1:9" ht="31.5">
      <c r="A1092" s="80" t="s">
        <v>218</v>
      </c>
      <c r="B1092" s="4"/>
      <c r="C1092" s="4" t="s">
        <v>107</v>
      </c>
      <c r="D1092" s="4" t="s">
        <v>48</v>
      </c>
      <c r="E1092" s="49" t="s">
        <v>641</v>
      </c>
      <c r="F1092" s="4" t="s">
        <v>116</v>
      </c>
      <c r="G1092" s="7">
        <v>2949.4</v>
      </c>
      <c r="H1092" s="7">
        <v>3085.8</v>
      </c>
      <c r="I1092" s="7">
        <v>3000</v>
      </c>
    </row>
    <row r="1093" spans="1:9" ht="47.25">
      <c r="A1093" s="80" t="s">
        <v>23</v>
      </c>
      <c r="B1093" s="4"/>
      <c r="C1093" s="4" t="s">
        <v>107</v>
      </c>
      <c r="D1093" s="4" t="s">
        <v>48</v>
      </c>
      <c r="E1093" s="6" t="s">
        <v>636</v>
      </c>
      <c r="F1093" s="4"/>
      <c r="G1093" s="7">
        <f>SUM(G1094)</f>
        <v>117458.2</v>
      </c>
      <c r="H1093" s="7">
        <f>SUM(H1094)</f>
        <v>114455.3</v>
      </c>
      <c r="I1093" s="7">
        <f>SUM(I1094)</f>
        <v>114346.5</v>
      </c>
    </row>
    <row r="1094" spans="1:9">
      <c r="A1094" s="80" t="s">
        <v>320</v>
      </c>
      <c r="B1094" s="4"/>
      <c r="C1094" s="4" t="s">
        <v>107</v>
      </c>
      <c r="D1094" s="4" t="s">
        <v>48</v>
      </c>
      <c r="E1094" s="6" t="s">
        <v>639</v>
      </c>
      <c r="F1094" s="4"/>
      <c r="G1094" s="7">
        <f>G1095</f>
        <v>117458.2</v>
      </c>
      <c r="H1094" s="7">
        <f>H1095</f>
        <v>114455.3</v>
      </c>
      <c r="I1094" s="7">
        <f>I1095</f>
        <v>114346.5</v>
      </c>
    </row>
    <row r="1095" spans="1:9" ht="31.5">
      <c r="A1095" s="80" t="s">
        <v>218</v>
      </c>
      <c r="B1095" s="4"/>
      <c r="C1095" s="4" t="s">
        <v>107</v>
      </c>
      <c r="D1095" s="4" t="s">
        <v>48</v>
      </c>
      <c r="E1095" s="6" t="s">
        <v>639</v>
      </c>
      <c r="F1095" s="4" t="s">
        <v>116</v>
      </c>
      <c r="G1095" s="7">
        <v>117458.2</v>
      </c>
      <c r="H1095" s="7">
        <v>114455.3</v>
      </c>
      <c r="I1095" s="7">
        <v>114346.5</v>
      </c>
    </row>
    <row r="1096" spans="1:9" hidden="1">
      <c r="A1096" s="80" t="s">
        <v>315</v>
      </c>
      <c r="B1096" s="4"/>
      <c r="C1096" s="4" t="s">
        <v>107</v>
      </c>
      <c r="D1096" s="4" t="s">
        <v>48</v>
      </c>
      <c r="E1096" s="22" t="s">
        <v>751</v>
      </c>
      <c r="F1096" s="4"/>
      <c r="G1096" s="7">
        <f>SUM(G1097)</f>
        <v>0</v>
      </c>
      <c r="H1096" s="7">
        <f t="shared" ref="H1096:I1096" si="259">SUM(H1097)</f>
        <v>0</v>
      </c>
      <c r="I1096" s="7">
        <f t="shared" si="259"/>
        <v>0</v>
      </c>
    </row>
    <row r="1097" spans="1:9" hidden="1">
      <c r="A1097" s="80" t="s">
        <v>320</v>
      </c>
      <c r="B1097" s="4"/>
      <c r="C1097" s="4" t="s">
        <v>107</v>
      </c>
      <c r="D1097" s="4" t="s">
        <v>48</v>
      </c>
      <c r="E1097" s="22" t="s">
        <v>760</v>
      </c>
      <c r="F1097" s="4"/>
      <c r="G1097" s="7">
        <f>SUM(G1098)</f>
        <v>0</v>
      </c>
      <c r="H1097" s="7">
        <f t="shared" ref="H1097:I1097" si="260">SUM(H1098)</f>
        <v>0</v>
      </c>
      <c r="I1097" s="7">
        <f t="shared" si="260"/>
        <v>0</v>
      </c>
    </row>
    <row r="1098" spans="1:9" ht="31.5" hidden="1">
      <c r="A1098" s="80" t="s">
        <v>218</v>
      </c>
      <c r="B1098" s="4"/>
      <c r="C1098" s="4" t="s">
        <v>107</v>
      </c>
      <c r="D1098" s="4" t="s">
        <v>48</v>
      </c>
      <c r="E1098" s="22" t="s">
        <v>760</v>
      </c>
      <c r="F1098" s="4" t="s">
        <v>116</v>
      </c>
      <c r="G1098" s="7">
        <v>0</v>
      </c>
      <c r="H1098" s="7">
        <v>0</v>
      </c>
      <c r="I1098" s="7"/>
    </row>
    <row r="1099" spans="1:9" ht="47.25">
      <c r="A1099" s="80" t="s">
        <v>570</v>
      </c>
      <c r="B1099" s="4"/>
      <c r="C1099" s="4" t="s">
        <v>107</v>
      </c>
      <c r="D1099" s="4" t="s">
        <v>48</v>
      </c>
      <c r="E1099" s="31" t="s">
        <v>317</v>
      </c>
      <c r="F1099" s="4"/>
      <c r="G1099" s="7">
        <f>SUM(G1100)+G1102</f>
        <v>630.9</v>
      </c>
      <c r="H1099" s="7">
        <f t="shared" ref="H1099:I1099" si="261">SUM(H1100)+H1102</f>
        <v>0</v>
      </c>
      <c r="I1099" s="7">
        <f t="shared" si="261"/>
        <v>0</v>
      </c>
    </row>
    <row r="1100" spans="1:9">
      <c r="A1100" s="80" t="s">
        <v>29</v>
      </c>
      <c r="B1100" s="4"/>
      <c r="C1100" s="4" t="s">
        <v>107</v>
      </c>
      <c r="D1100" s="4" t="s">
        <v>48</v>
      </c>
      <c r="E1100" s="31" t="s">
        <v>318</v>
      </c>
      <c r="F1100" s="4"/>
      <c r="G1100" s="7">
        <f t="shared" ref="G1100:I1100" si="262">SUM(G1101)</f>
        <v>630.9</v>
      </c>
      <c r="H1100" s="7">
        <f t="shared" si="262"/>
        <v>0</v>
      </c>
      <c r="I1100" s="7">
        <f t="shared" si="262"/>
        <v>0</v>
      </c>
    </row>
    <row r="1101" spans="1:9" ht="31.5">
      <c r="A1101" s="80" t="s">
        <v>218</v>
      </c>
      <c r="B1101" s="4"/>
      <c r="C1101" s="4" t="s">
        <v>107</v>
      </c>
      <c r="D1101" s="4" t="s">
        <v>48</v>
      </c>
      <c r="E1101" s="31" t="s">
        <v>318</v>
      </c>
      <c r="F1101" s="4" t="s">
        <v>116</v>
      </c>
      <c r="G1101" s="7">
        <v>630.9</v>
      </c>
      <c r="H1101" s="7"/>
      <c r="I1101" s="7"/>
    </row>
    <row r="1102" spans="1:9" hidden="1">
      <c r="A1102" s="80" t="s">
        <v>144</v>
      </c>
      <c r="B1102" s="4"/>
      <c r="C1102" s="4" t="s">
        <v>107</v>
      </c>
      <c r="D1102" s="4" t="s">
        <v>48</v>
      </c>
      <c r="E1102" s="22" t="s">
        <v>643</v>
      </c>
      <c r="F1102" s="22"/>
      <c r="G1102" s="7">
        <f>G1104</f>
        <v>0</v>
      </c>
      <c r="H1102" s="7">
        <f>H1104</f>
        <v>0</v>
      </c>
      <c r="I1102" s="7">
        <f>I1104</f>
        <v>0</v>
      </c>
    </row>
    <row r="1103" spans="1:9" ht="31.5" hidden="1">
      <c r="A1103" s="80" t="s">
        <v>645</v>
      </c>
      <c r="B1103" s="4"/>
      <c r="C1103" s="4" t="s">
        <v>107</v>
      </c>
      <c r="D1103" s="4" t="s">
        <v>48</v>
      </c>
      <c r="E1103" s="31" t="s">
        <v>665</v>
      </c>
      <c r="F1103" s="22"/>
      <c r="G1103" s="7">
        <f>SUM(G1104)</f>
        <v>0</v>
      </c>
      <c r="H1103" s="7">
        <f t="shared" ref="H1103:I1104" si="263">SUM(H1104)</f>
        <v>0</v>
      </c>
      <c r="I1103" s="7">
        <f t="shared" si="263"/>
        <v>0</v>
      </c>
    </row>
    <row r="1104" spans="1:9" ht="31.5" hidden="1">
      <c r="A1104" s="32" t="s">
        <v>667</v>
      </c>
      <c r="B1104" s="4"/>
      <c r="C1104" s="4" t="s">
        <v>107</v>
      </c>
      <c r="D1104" s="4" t="s">
        <v>48</v>
      </c>
      <c r="E1104" s="31" t="s">
        <v>668</v>
      </c>
      <c r="F1104" s="50"/>
      <c r="G1104" s="52">
        <f>SUM(G1105)</f>
        <v>0</v>
      </c>
      <c r="H1104" s="52">
        <f t="shared" si="263"/>
        <v>0</v>
      </c>
      <c r="I1104" s="52">
        <f t="shared" si="263"/>
        <v>0</v>
      </c>
    </row>
    <row r="1105" spans="1:9" ht="31.5" hidden="1">
      <c r="A1105" s="80" t="s">
        <v>218</v>
      </c>
      <c r="B1105" s="4"/>
      <c r="C1105" s="4" t="s">
        <v>107</v>
      </c>
      <c r="D1105" s="4" t="s">
        <v>48</v>
      </c>
      <c r="E1105" s="31" t="s">
        <v>668</v>
      </c>
      <c r="F1105" s="50" t="s">
        <v>116</v>
      </c>
      <c r="G1105" s="52"/>
      <c r="H1105" s="52"/>
      <c r="I1105" s="9"/>
    </row>
    <row r="1106" spans="1:9">
      <c r="A1106" s="2" t="s">
        <v>746</v>
      </c>
      <c r="B1106" s="4"/>
      <c r="C1106" s="4" t="s">
        <v>107</v>
      </c>
      <c r="D1106" s="4" t="s">
        <v>161</v>
      </c>
      <c r="E1106" s="31"/>
      <c r="F1106" s="50"/>
      <c r="G1106" s="52">
        <f>SUM(G1107)</f>
        <v>30.200000000000003</v>
      </c>
      <c r="H1106" s="52">
        <f t="shared" ref="H1106:I1109" si="264">SUM(H1107)</f>
        <v>50</v>
      </c>
      <c r="I1106" s="52">
        <f t="shared" si="264"/>
        <v>50</v>
      </c>
    </row>
    <row r="1107" spans="1:9" ht="31.5">
      <c r="A1107" s="80" t="s">
        <v>567</v>
      </c>
      <c r="B1107" s="4"/>
      <c r="C1107" s="4" t="s">
        <v>107</v>
      </c>
      <c r="D1107" s="4" t="s">
        <v>161</v>
      </c>
      <c r="E1107" s="31" t="s">
        <v>306</v>
      </c>
      <c r="F1107" s="50"/>
      <c r="G1107" s="52">
        <f>SUM(G1108)</f>
        <v>30.200000000000003</v>
      </c>
      <c r="H1107" s="52">
        <f t="shared" si="264"/>
        <v>50</v>
      </c>
      <c r="I1107" s="52">
        <f t="shared" si="264"/>
        <v>50</v>
      </c>
    </row>
    <row r="1108" spans="1:9" ht="47.25">
      <c r="A1108" s="80" t="s">
        <v>955</v>
      </c>
      <c r="B1108" s="4"/>
      <c r="C1108" s="4" t="s">
        <v>107</v>
      </c>
      <c r="D1108" s="4" t="s">
        <v>161</v>
      </c>
      <c r="E1108" s="31" t="s">
        <v>332</v>
      </c>
      <c r="F1108" s="50"/>
      <c r="G1108" s="52">
        <f>SUM(G1109)+G1111</f>
        <v>30.200000000000003</v>
      </c>
      <c r="H1108" s="52">
        <f t="shared" ref="H1108:I1108" si="265">SUM(H1109)+H1111</f>
        <v>50</v>
      </c>
      <c r="I1108" s="52">
        <f t="shared" si="265"/>
        <v>50</v>
      </c>
    </row>
    <row r="1109" spans="1:9" ht="31.5">
      <c r="A1109" s="32" t="s">
        <v>468</v>
      </c>
      <c r="B1109" s="4"/>
      <c r="C1109" s="4" t="s">
        <v>107</v>
      </c>
      <c r="D1109" s="4" t="s">
        <v>161</v>
      </c>
      <c r="E1109" s="31" t="s">
        <v>469</v>
      </c>
      <c r="F1109" s="50"/>
      <c r="G1109" s="52">
        <f>SUM(G1110)</f>
        <v>11.6</v>
      </c>
      <c r="H1109" s="52">
        <f t="shared" si="264"/>
        <v>0</v>
      </c>
      <c r="I1109" s="52">
        <f t="shared" si="264"/>
        <v>0</v>
      </c>
    </row>
    <row r="1110" spans="1:9" ht="31.5">
      <c r="A1110" s="80" t="s">
        <v>46</v>
      </c>
      <c r="B1110" s="4"/>
      <c r="C1110" s="4" t="s">
        <v>107</v>
      </c>
      <c r="D1110" s="4" t="s">
        <v>161</v>
      </c>
      <c r="E1110" s="31" t="s">
        <v>469</v>
      </c>
      <c r="F1110" s="50" t="s">
        <v>85</v>
      </c>
      <c r="G1110" s="52">
        <v>11.6</v>
      </c>
      <c r="H1110" s="52"/>
      <c r="I1110" s="9"/>
    </row>
    <row r="1111" spans="1:9" ht="31.5">
      <c r="A1111" s="54" t="s">
        <v>39</v>
      </c>
      <c r="B1111" s="4"/>
      <c r="C1111" s="4" t="s">
        <v>107</v>
      </c>
      <c r="D1111" s="4" t="s">
        <v>161</v>
      </c>
      <c r="E1111" s="31" t="s">
        <v>333</v>
      </c>
      <c r="F1111" s="50"/>
      <c r="G1111" s="52">
        <f>SUM(G1112)</f>
        <v>18.600000000000001</v>
      </c>
      <c r="H1111" s="52">
        <f>SUM(H1112)</f>
        <v>50</v>
      </c>
      <c r="I1111" s="52">
        <f>SUM(I1112)</f>
        <v>50</v>
      </c>
    </row>
    <row r="1112" spans="1:9">
      <c r="A1112" s="33" t="s">
        <v>956</v>
      </c>
      <c r="B1112" s="4"/>
      <c r="C1112" s="4" t="s">
        <v>107</v>
      </c>
      <c r="D1112" s="4" t="s">
        <v>161</v>
      </c>
      <c r="E1112" s="31" t="s">
        <v>334</v>
      </c>
      <c r="F1112" s="50"/>
      <c r="G1112" s="52">
        <f>SUM(G1113)</f>
        <v>18.600000000000001</v>
      </c>
      <c r="H1112" s="52">
        <f t="shared" ref="H1112:I1112" si="266">SUM(H1113)</f>
        <v>50</v>
      </c>
      <c r="I1112" s="52">
        <f t="shared" si="266"/>
        <v>50</v>
      </c>
    </row>
    <row r="1113" spans="1:9" ht="31.5">
      <c r="A1113" s="80" t="s">
        <v>46</v>
      </c>
      <c r="B1113" s="4"/>
      <c r="C1113" s="4" t="s">
        <v>107</v>
      </c>
      <c r="D1113" s="4" t="s">
        <v>161</v>
      </c>
      <c r="E1113" s="31" t="s">
        <v>334</v>
      </c>
      <c r="F1113" s="50" t="s">
        <v>85</v>
      </c>
      <c r="G1113" s="52">
        <v>18.600000000000001</v>
      </c>
      <c r="H1113" s="52">
        <v>50</v>
      </c>
      <c r="I1113" s="9">
        <v>50</v>
      </c>
    </row>
    <row r="1114" spans="1:9">
      <c r="A1114" s="80" t="s">
        <v>321</v>
      </c>
      <c r="B1114" s="4"/>
      <c r="C1114" s="4" t="s">
        <v>107</v>
      </c>
      <c r="D1114" s="4" t="s">
        <v>107</v>
      </c>
      <c r="E1114" s="4"/>
      <c r="F1114" s="4"/>
      <c r="G1114" s="7">
        <f>G1115+G1122+G1125</f>
        <v>32542.600000000002</v>
      </c>
      <c r="H1114" s="7">
        <f>H1115+H1122+H1125</f>
        <v>32766.1</v>
      </c>
      <c r="I1114" s="7">
        <f>I1115+I1122+I1125</f>
        <v>32766.1</v>
      </c>
    </row>
    <row r="1115" spans="1:9" ht="31.5">
      <c r="A1115" s="80" t="s">
        <v>562</v>
      </c>
      <c r="B1115" s="81"/>
      <c r="C1115" s="106" t="s">
        <v>107</v>
      </c>
      <c r="D1115" s="106" t="s">
        <v>107</v>
      </c>
      <c r="E1115" s="106" t="s">
        <v>213</v>
      </c>
      <c r="F1115" s="106"/>
      <c r="G1115" s="9">
        <f>SUM(G1116+G1119)</f>
        <v>178</v>
      </c>
      <c r="H1115" s="9">
        <f t="shared" ref="H1115:I1115" si="267">SUM(H1116+H1119)</f>
        <v>78</v>
      </c>
      <c r="I1115" s="9">
        <f t="shared" si="267"/>
        <v>78</v>
      </c>
    </row>
    <row r="1116" spans="1:9" ht="31.5">
      <c r="A1116" s="80" t="s">
        <v>820</v>
      </c>
      <c r="B1116" s="81"/>
      <c r="C1116" s="106" t="s">
        <v>107</v>
      </c>
      <c r="D1116" s="106" t="s">
        <v>107</v>
      </c>
      <c r="E1116" s="106" t="s">
        <v>818</v>
      </c>
      <c r="F1116" s="106"/>
      <c r="G1116" s="9">
        <f>SUM(G1117)</f>
        <v>30</v>
      </c>
      <c r="H1116" s="9">
        <f t="shared" ref="H1116:I1116" si="268">SUM(H1117)</f>
        <v>40</v>
      </c>
      <c r="I1116" s="9">
        <f t="shared" si="268"/>
        <v>40</v>
      </c>
    </row>
    <row r="1117" spans="1:9">
      <c r="A1117" s="80" t="s">
        <v>29</v>
      </c>
      <c r="B1117" s="81"/>
      <c r="C1117" s="106" t="s">
        <v>107</v>
      </c>
      <c r="D1117" s="106" t="s">
        <v>107</v>
      </c>
      <c r="E1117" s="106" t="s">
        <v>819</v>
      </c>
      <c r="F1117" s="106"/>
      <c r="G1117" s="9">
        <f>SUM(G1118)</f>
        <v>30</v>
      </c>
      <c r="H1117" s="9">
        <f t="shared" ref="H1117:I1117" si="269">SUM(H1118)</f>
        <v>40</v>
      </c>
      <c r="I1117" s="9">
        <f t="shared" si="269"/>
        <v>40</v>
      </c>
    </row>
    <row r="1118" spans="1:9" ht="31.5">
      <c r="A1118" s="80" t="s">
        <v>46</v>
      </c>
      <c r="B1118" s="81"/>
      <c r="C1118" s="106" t="s">
        <v>107</v>
      </c>
      <c r="D1118" s="106" t="s">
        <v>107</v>
      </c>
      <c r="E1118" s="106" t="s">
        <v>819</v>
      </c>
      <c r="F1118" s="106" t="s">
        <v>85</v>
      </c>
      <c r="G1118" s="9">
        <v>30</v>
      </c>
      <c r="H1118" s="9">
        <v>40</v>
      </c>
      <c r="I1118" s="9">
        <v>40</v>
      </c>
    </row>
    <row r="1119" spans="1:9" ht="31.5">
      <c r="A1119" s="80" t="s">
        <v>823</v>
      </c>
      <c r="B1119" s="81"/>
      <c r="C1119" s="106" t="s">
        <v>107</v>
      </c>
      <c r="D1119" s="106" t="s">
        <v>107</v>
      </c>
      <c r="E1119" s="106" t="s">
        <v>821</v>
      </c>
      <c r="F1119" s="106"/>
      <c r="G1119" s="9">
        <f>SUM(G1120)</f>
        <v>148</v>
      </c>
      <c r="H1119" s="9">
        <f>SUM(H1120)</f>
        <v>38</v>
      </c>
      <c r="I1119" s="9">
        <f>SUM(I1120)</f>
        <v>38</v>
      </c>
    </row>
    <row r="1120" spans="1:9">
      <c r="A1120" s="80" t="s">
        <v>29</v>
      </c>
      <c r="B1120" s="81"/>
      <c r="C1120" s="106" t="s">
        <v>107</v>
      </c>
      <c r="D1120" s="106" t="s">
        <v>107</v>
      </c>
      <c r="E1120" s="106" t="s">
        <v>822</v>
      </c>
      <c r="F1120" s="106"/>
      <c r="G1120" s="9">
        <f>SUM(G1121)</f>
        <v>148</v>
      </c>
      <c r="H1120" s="9">
        <f t="shared" ref="H1120:I1120" si="270">SUM(H1121)</f>
        <v>38</v>
      </c>
      <c r="I1120" s="9">
        <f t="shared" si="270"/>
        <v>38</v>
      </c>
    </row>
    <row r="1121" spans="1:9" ht="31.5">
      <c r="A1121" s="80" t="s">
        <v>46</v>
      </c>
      <c r="B1121" s="81"/>
      <c r="C1121" s="106" t="s">
        <v>107</v>
      </c>
      <c r="D1121" s="106" t="s">
        <v>107</v>
      </c>
      <c r="E1121" s="106" t="s">
        <v>822</v>
      </c>
      <c r="F1121" s="106" t="s">
        <v>85</v>
      </c>
      <c r="G1121" s="9">
        <v>148</v>
      </c>
      <c r="H1121" s="9">
        <v>38</v>
      </c>
      <c r="I1121" s="9">
        <v>38</v>
      </c>
    </row>
    <row r="1122" spans="1:9" ht="47.25">
      <c r="A1122" s="80" t="s">
        <v>563</v>
      </c>
      <c r="B1122" s="81"/>
      <c r="C1122" s="106" t="s">
        <v>107</v>
      </c>
      <c r="D1122" s="106" t="s">
        <v>107</v>
      </c>
      <c r="E1122" s="106" t="s">
        <v>322</v>
      </c>
      <c r="F1122" s="106"/>
      <c r="G1122" s="9">
        <f>G1123</f>
        <v>178.5</v>
      </c>
      <c r="H1122" s="9">
        <f>H1123</f>
        <v>78.5</v>
      </c>
      <c r="I1122" s="9">
        <f>I1123</f>
        <v>78.5</v>
      </c>
    </row>
    <row r="1123" spans="1:9">
      <c r="A1123" s="80" t="s">
        <v>29</v>
      </c>
      <c r="B1123" s="81"/>
      <c r="C1123" s="106" t="s">
        <v>107</v>
      </c>
      <c r="D1123" s="106" t="s">
        <v>107</v>
      </c>
      <c r="E1123" s="106" t="s">
        <v>323</v>
      </c>
      <c r="F1123" s="106"/>
      <c r="G1123" s="9">
        <f>SUM(G1124)</f>
        <v>178.5</v>
      </c>
      <c r="H1123" s="9">
        <f>SUM(H1124)</f>
        <v>78.5</v>
      </c>
      <c r="I1123" s="9">
        <f>SUM(I1124)</f>
        <v>78.5</v>
      </c>
    </row>
    <row r="1124" spans="1:9" ht="31.5">
      <c r="A1124" s="80" t="s">
        <v>46</v>
      </c>
      <c r="B1124" s="81"/>
      <c r="C1124" s="106" t="s">
        <v>107</v>
      </c>
      <c r="D1124" s="106" t="s">
        <v>107</v>
      </c>
      <c r="E1124" s="106" t="s">
        <v>323</v>
      </c>
      <c r="F1124" s="106" t="s">
        <v>85</v>
      </c>
      <c r="G1124" s="9">
        <v>178.5</v>
      </c>
      <c r="H1124" s="9">
        <v>78.5</v>
      </c>
      <c r="I1124" s="9">
        <v>78.5</v>
      </c>
    </row>
    <row r="1125" spans="1:9" ht="31.5">
      <c r="A1125" s="80" t="s">
        <v>567</v>
      </c>
      <c r="B1125" s="81"/>
      <c r="C1125" s="106" t="s">
        <v>107</v>
      </c>
      <c r="D1125" s="106" t="s">
        <v>107</v>
      </c>
      <c r="E1125" s="31" t="s">
        <v>306</v>
      </c>
      <c r="F1125" s="106"/>
      <c r="G1125" s="9">
        <f>SUM(G1126+G1137)</f>
        <v>32186.100000000002</v>
      </c>
      <c r="H1125" s="9">
        <f t="shared" ref="H1125:I1125" si="271">SUM(H1126+H1137)</f>
        <v>32609.599999999999</v>
      </c>
      <c r="I1125" s="9">
        <f t="shared" si="271"/>
        <v>32609.599999999999</v>
      </c>
    </row>
    <row r="1126" spans="1:9" ht="31.5">
      <c r="A1126" s="80" t="s">
        <v>723</v>
      </c>
      <c r="B1126" s="81"/>
      <c r="C1126" s="106" t="s">
        <v>107</v>
      </c>
      <c r="D1126" s="106" t="s">
        <v>107</v>
      </c>
      <c r="E1126" s="31" t="s">
        <v>626</v>
      </c>
      <c r="F1126" s="106"/>
      <c r="G1126" s="9">
        <f>SUM(G1127)</f>
        <v>28391.600000000002</v>
      </c>
      <c r="H1126" s="9">
        <f t="shared" ref="H1126:I1126" si="272">SUM(H1127)</f>
        <v>28413.599999999999</v>
      </c>
      <c r="I1126" s="9">
        <f t="shared" si="272"/>
        <v>28413.599999999999</v>
      </c>
    </row>
    <row r="1127" spans="1:9">
      <c r="A1127" s="80" t="s">
        <v>29</v>
      </c>
      <c r="B1127" s="81"/>
      <c r="C1127" s="106" t="s">
        <v>107</v>
      </c>
      <c r="D1127" s="106" t="s">
        <v>107</v>
      </c>
      <c r="E1127" s="31" t="s">
        <v>627</v>
      </c>
      <c r="F1127" s="106"/>
      <c r="G1127" s="9">
        <f>SUM(G1128)+G1131+G1135</f>
        <v>28391.600000000002</v>
      </c>
      <c r="H1127" s="9">
        <f t="shared" ref="H1127:I1127" si="273">SUM(H1128)+H1131+H1135</f>
        <v>28413.599999999999</v>
      </c>
      <c r="I1127" s="9">
        <f t="shared" si="273"/>
        <v>28413.599999999999</v>
      </c>
    </row>
    <row r="1128" spans="1:9">
      <c r="A1128" s="33" t="s">
        <v>908</v>
      </c>
      <c r="B1128" s="4"/>
      <c r="C1128" s="4" t="s">
        <v>107</v>
      </c>
      <c r="D1128" s="4" t="s">
        <v>107</v>
      </c>
      <c r="E1128" s="4" t="s">
        <v>670</v>
      </c>
      <c r="F1128" s="106"/>
      <c r="G1128" s="9">
        <f>SUM(G1129:G1130)</f>
        <v>2877.3</v>
      </c>
      <c r="H1128" s="9">
        <f>SUM(H1129:H1130)</f>
        <v>2877.3</v>
      </c>
      <c r="I1128" s="9">
        <f>SUM(I1129:I1130)</f>
        <v>2877.3</v>
      </c>
    </row>
    <row r="1129" spans="1:9" ht="31.5">
      <c r="A1129" s="80" t="s">
        <v>46</v>
      </c>
      <c r="B1129" s="81"/>
      <c r="C1129" s="106" t="s">
        <v>107</v>
      </c>
      <c r="D1129" s="106" t="s">
        <v>107</v>
      </c>
      <c r="E1129" s="4" t="s">
        <v>670</v>
      </c>
      <c r="F1129" s="106" t="s">
        <v>85</v>
      </c>
      <c r="G1129" s="9">
        <v>836.1</v>
      </c>
      <c r="H1129" s="9">
        <v>2877.3</v>
      </c>
      <c r="I1129" s="9">
        <v>2877.3</v>
      </c>
    </row>
    <row r="1130" spans="1:9" ht="31.5">
      <c r="A1130" s="80" t="s">
        <v>218</v>
      </c>
      <c r="B1130" s="81"/>
      <c r="C1130" s="4" t="s">
        <v>107</v>
      </c>
      <c r="D1130" s="4" t="s">
        <v>107</v>
      </c>
      <c r="E1130" s="4" t="s">
        <v>670</v>
      </c>
      <c r="F1130" s="106" t="s">
        <v>116</v>
      </c>
      <c r="G1130" s="9">
        <v>2041.2</v>
      </c>
      <c r="H1130" s="9"/>
      <c r="I1130" s="9"/>
    </row>
    <row r="1131" spans="1:9">
      <c r="A1131" s="80" t="s">
        <v>417</v>
      </c>
      <c r="B1131" s="4"/>
      <c r="C1131" s="4" t="s">
        <v>107</v>
      </c>
      <c r="D1131" s="4" t="s">
        <v>107</v>
      </c>
      <c r="E1131" s="4" t="s">
        <v>671</v>
      </c>
      <c r="F1131" s="4"/>
      <c r="G1131" s="7">
        <f>SUM(G1132)+G1133+G1134</f>
        <v>24292.800000000003</v>
      </c>
      <c r="H1131" s="7">
        <f t="shared" ref="H1131:I1131" si="274">SUM(H1132)+H1133+H1134</f>
        <v>24314.799999999999</v>
      </c>
      <c r="I1131" s="7">
        <f t="shared" si="274"/>
        <v>24314.799999999999</v>
      </c>
    </row>
    <row r="1132" spans="1:9" ht="31.5">
      <c r="A1132" s="80" t="s">
        <v>46</v>
      </c>
      <c r="B1132" s="4"/>
      <c r="C1132" s="4" t="s">
        <v>107</v>
      </c>
      <c r="D1132" s="4" t="s">
        <v>107</v>
      </c>
      <c r="E1132" s="4" t="s">
        <v>671</v>
      </c>
      <c r="F1132" s="106" t="s">
        <v>85</v>
      </c>
      <c r="G1132" s="7">
        <v>2328.6</v>
      </c>
      <c r="H1132" s="7">
        <v>24314.799999999999</v>
      </c>
      <c r="I1132" s="7">
        <v>24314.799999999999</v>
      </c>
    </row>
    <row r="1133" spans="1:9" ht="31.5">
      <c r="A1133" s="80" t="s">
        <v>218</v>
      </c>
      <c r="B1133" s="4"/>
      <c r="C1133" s="4" t="s">
        <v>107</v>
      </c>
      <c r="D1133" s="4" t="s">
        <v>107</v>
      </c>
      <c r="E1133" s="4" t="s">
        <v>671</v>
      </c>
      <c r="F1133" s="106" t="s">
        <v>116</v>
      </c>
      <c r="G1133" s="7">
        <v>7296.6</v>
      </c>
      <c r="H1133" s="7"/>
      <c r="I1133" s="7"/>
    </row>
    <row r="1134" spans="1:9">
      <c r="A1134" s="80" t="s">
        <v>20</v>
      </c>
      <c r="B1134" s="4"/>
      <c r="C1134" s="4" t="s">
        <v>107</v>
      </c>
      <c r="D1134" s="4" t="s">
        <v>107</v>
      </c>
      <c r="E1134" s="4" t="s">
        <v>671</v>
      </c>
      <c r="F1134" s="106" t="s">
        <v>90</v>
      </c>
      <c r="G1134" s="7">
        <v>14667.6</v>
      </c>
      <c r="H1134" s="7"/>
      <c r="I1134" s="7"/>
    </row>
    <row r="1135" spans="1:9" ht="31.5">
      <c r="A1135" s="80" t="s">
        <v>868</v>
      </c>
      <c r="B1135" s="4"/>
      <c r="C1135" s="4" t="s">
        <v>107</v>
      </c>
      <c r="D1135" s="4" t="s">
        <v>107</v>
      </c>
      <c r="E1135" s="4" t="s">
        <v>869</v>
      </c>
      <c r="F1135" s="106"/>
      <c r="G1135" s="7">
        <f>SUM(G1136)</f>
        <v>1221.5</v>
      </c>
      <c r="H1135" s="7">
        <f t="shared" ref="H1135:I1135" si="275">SUM(H1136)</f>
        <v>1221.5</v>
      </c>
      <c r="I1135" s="7">
        <f t="shared" si="275"/>
        <v>1221.5</v>
      </c>
    </row>
    <row r="1136" spans="1:9">
      <c r="A1136" s="80" t="s">
        <v>20</v>
      </c>
      <c r="B1136" s="4"/>
      <c r="C1136" s="4" t="s">
        <v>107</v>
      </c>
      <c r="D1136" s="4" t="s">
        <v>107</v>
      </c>
      <c r="E1136" s="4" t="s">
        <v>869</v>
      </c>
      <c r="F1136" s="106" t="s">
        <v>90</v>
      </c>
      <c r="G1136" s="7">
        <v>1221.5</v>
      </c>
      <c r="H1136" s="7">
        <v>1221.5</v>
      </c>
      <c r="I1136" s="7">
        <v>1221.5</v>
      </c>
    </row>
    <row r="1137" spans="1:9" ht="31.5">
      <c r="A1137" s="80" t="s">
        <v>460</v>
      </c>
      <c r="B1137" s="4"/>
      <c r="C1137" s="4" t="s">
        <v>107</v>
      </c>
      <c r="D1137" s="4" t="s">
        <v>107</v>
      </c>
      <c r="E1137" s="4" t="s">
        <v>325</v>
      </c>
      <c r="F1137" s="4"/>
      <c r="G1137" s="7">
        <f>G1138+G1148+G1151</f>
        <v>3794.5</v>
      </c>
      <c r="H1137" s="7">
        <f>H1138+H1148+H1151</f>
        <v>4196</v>
      </c>
      <c r="I1137" s="7">
        <f>I1138+I1148+I1151</f>
        <v>4196</v>
      </c>
    </row>
    <row r="1138" spans="1:9">
      <c r="A1138" s="80" t="s">
        <v>29</v>
      </c>
      <c r="B1138" s="4"/>
      <c r="C1138" s="4" t="s">
        <v>107</v>
      </c>
      <c r="D1138" s="4" t="s">
        <v>107</v>
      </c>
      <c r="E1138" s="4" t="s">
        <v>326</v>
      </c>
      <c r="F1138" s="4"/>
      <c r="G1138" s="7">
        <f>G1144+G1139</f>
        <v>3530.5</v>
      </c>
      <c r="H1138" s="7">
        <f>H1144+H1139</f>
        <v>3932</v>
      </c>
      <c r="I1138" s="7">
        <f>I1144+I1139</f>
        <v>3932</v>
      </c>
    </row>
    <row r="1139" spans="1:9">
      <c r="A1139" s="80" t="s">
        <v>437</v>
      </c>
      <c r="B1139" s="4"/>
      <c r="C1139" s="4" t="s">
        <v>107</v>
      </c>
      <c r="D1139" s="4" t="s">
        <v>107</v>
      </c>
      <c r="E1139" s="6" t="s">
        <v>438</v>
      </c>
      <c r="F1139" s="4"/>
      <c r="G1139" s="7">
        <f>G1141+G1142+G1140+G1143</f>
        <v>532</v>
      </c>
      <c r="H1139" s="7">
        <f>H1141+H1142+H1140+H1143</f>
        <v>532</v>
      </c>
      <c r="I1139" s="7">
        <f>I1141+I1142+I1140+I1143</f>
        <v>532</v>
      </c>
    </row>
    <row r="1140" spans="1:9" ht="47.25" hidden="1">
      <c r="A1140" s="2" t="s">
        <v>45</v>
      </c>
      <c r="B1140" s="4"/>
      <c r="C1140" s="4" t="s">
        <v>107</v>
      </c>
      <c r="D1140" s="4" t="s">
        <v>107</v>
      </c>
      <c r="E1140" s="6" t="s">
        <v>438</v>
      </c>
      <c r="F1140" s="4" t="s">
        <v>83</v>
      </c>
      <c r="G1140" s="7"/>
      <c r="H1140" s="7"/>
      <c r="I1140" s="7"/>
    </row>
    <row r="1141" spans="1:9" ht="31.5">
      <c r="A1141" s="80" t="s">
        <v>46</v>
      </c>
      <c r="B1141" s="4"/>
      <c r="C1141" s="4" t="s">
        <v>107</v>
      </c>
      <c r="D1141" s="4" t="s">
        <v>107</v>
      </c>
      <c r="E1141" s="6" t="s">
        <v>438</v>
      </c>
      <c r="F1141" s="4" t="s">
        <v>85</v>
      </c>
      <c r="G1141" s="7">
        <v>532</v>
      </c>
      <c r="H1141" s="7">
        <v>492</v>
      </c>
      <c r="I1141" s="7">
        <v>492</v>
      </c>
    </row>
    <row r="1142" spans="1:9">
      <c r="A1142" s="80" t="s">
        <v>36</v>
      </c>
      <c r="B1142" s="4"/>
      <c r="C1142" s="4" t="s">
        <v>107</v>
      </c>
      <c r="D1142" s="4" t="s">
        <v>107</v>
      </c>
      <c r="E1142" s="6" t="s">
        <v>438</v>
      </c>
      <c r="F1142" s="4" t="s">
        <v>93</v>
      </c>
      <c r="G1142" s="7">
        <v>0</v>
      </c>
      <c r="H1142" s="7">
        <v>40</v>
      </c>
      <c r="I1142" s="7">
        <v>40</v>
      </c>
    </row>
    <row r="1143" spans="1:9" ht="31.5" hidden="1">
      <c r="A1143" s="80" t="s">
        <v>218</v>
      </c>
      <c r="B1143" s="4"/>
      <c r="C1143" s="4" t="s">
        <v>107</v>
      </c>
      <c r="D1143" s="4" t="s">
        <v>107</v>
      </c>
      <c r="E1143" s="6" t="s">
        <v>438</v>
      </c>
      <c r="F1143" s="4" t="s">
        <v>116</v>
      </c>
      <c r="G1143" s="7">
        <v>0</v>
      </c>
      <c r="H1143" s="7">
        <v>0</v>
      </c>
      <c r="I1143" s="7">
        <v>0</v>
      </c>
    </row>
    <row r="1144" spans="1:9" ht="31.5">
      <c r="A1144" s="80" t="s">
        <v>327</v>
      </c>
      <c r="B1144" s="31"/>
      <c r="C1144" s="4" t="s">
        <v>107</v>
      </c>
      <c r="D1144" s="4" t="s">
        <v>107</v>
      </c>
      <c r="E1144" s="4" t="s">
        <v>328</v>
      </c>
      <c r="F1144" s="4"/>
      <c r="G1144" s="7">
        <f>SUM(G1145:G1147)</f>
        <v>2998.5</v>
      </c>
      <c r="H1144" s="7">
        <f>SUM(H1145:H1147)</f>
        <v>3400</v>
      </c>
      <c r="I1144" s="7">
        <f>SUM(I1145:I1147)</f>
        <v>3400</v>
      </c>
    </row>
    <row r="1145" spans="1:9" ht="47.25">
      <c r="A1145" s="2" t="s">
        <v>45</v>
      </c>
      <c r="B1145" s="31"/>
      <c r="C1145" s="4" t="s">
        <v>107</v>
      </c>
      <c r="D1145" s="4" t="s">
        <v>107</v>
      </c>
      <c r="E1145" s="4" t="s">
        <v>328</v>
      </c>
      <c r="F1145" s="4" t="s">
        <v>83</v>
      </c>
      <c r="G1145" s="7">
        <v>787.3</v>
      </c>
      <c r="H1145" s="7">
        <v>3000</v>
      </c>
      <c r="I1145" s="7">
        <v>3000</v>
      </c>
    </row>
    <row r="1146" spans="1:9" ht="31.5">
      <c r="A1146" s="80" t="s">
        <v>46</v>
      </c>
      <c r="B1146" s="31"/>
      <c r="C1146" s="4" t="s">
        <v>107</v>
      </c>
      <c r="D1146" s="4" t="s">
        <v>107</v>
      </c>
      <c r="E1146" s="4" t="s">
        <v>328</v>
      </c>
      <c r="F1146" s="4" t="s">
        <v>85</v>
      </c>
      <c r="G1146" s="7">
        <v>418.8</v>
      </c>
      <c r="H1146" s="7">
        <v>400</v>
      </c>
      <c r="I1146" s="7">
        <v>400</v>
      </c>
    </row>
    <row r="1147" spans="1:9" ht="31.5">
      <c r="A1147" s="80" t="s">
        <v>218</v>
      </c>
      <c r="B1147" s="31"/>
      <c r="C1147" s="4" t="s">
        <v>107</v>
      </c>
      <c r="D1147" s="4" t="s">
        <v>107</v>
      </c>
      <c r="E1147" s="4" t="s">
        <v>328</v>
      </c>
      <c r="F1147" s="4" t="s">
        <v>116</v>
      </c>
      <c r="G1147" s="7">
        <v>1792.4</v>
      </c>
      <c r="H1147" s="7">
        <v>0</v>
      </c>
      <c r="I1147" s="7">
        <v>0</v>
      </c>
    </row>
    <row r="1148" spans="1:9" ht="31.5" hidden="1">
      <c r="A1148" s="80" t="s">
        <v>39</v>
      </c>
      <c r="B1148" s="4"/>
      <c r="C1148" s="4" t="s">
        <v>107</v>
      </c>
      <c r="D1148" s="4" t="s">
        <v>107</v>
      </c>
      <c r="E1148" s="31" t="s">
        <v>329</v>
      </c>
      <c r="F1148" s="4"/>
      <c r="G1148" s="7">
        <f>SUM(G1149)</f>
        <v>0</v>
      </c>
      <c r="H1148" s="7">
        <f>SUM(H1149)</f>
        <v>0</v>
      </c>
      <c r="I1148" s="7">
        <f>SUM(I1149)</f>
        <v>0</v>
      </c>
    </row>
    <row r="1149" spans="1:9" hidden="1">
      <c r="A1149" s="80" t="s">
        <v>330</v>
      </c>
      <c r="B1149" s="4"/>
      <c r="C1149" s="4" t="s">
        <v>107</v>
      </c>
      <c r="D1149" s="4" t="s">
        <v>107</v>
      </c>
      <c r="E1149" s="31" t="s">
        <v>331</v>
      </c>
      <c r="F1149" s="4"/>
      <c r="G1149" s="7">
        <f>G1150</f>
        <v>0</v>
      </c>
      <c r="H1149" s="7">
        <f>H1150</f>
        <v>0</v>
      </c>
      <c r="I1149" s="7">
        <f>I1150</f>
        <v>0</v>
      </c>
    </row>
    <row r="1150" spans="1:9" ht="47.25" hidden="1">
      <c r="A1150" s="2" t="s">
        <v>45</v>
      </c>
      <c r="B1150" s="4"/>
      <c r="C1150" s="4" t="s">
        <v>107</v>
      </c>
      <c r="D1150" s="4" t="s">
        <v>107</v>
      </c>
      <c r="E1150" s="31" t="s">
        <v>331</v>
      </c>
      <c r="F1150" s="4" t="s">
        <v>83</v>
      </c>
      <c r="G1150" s="7"/>
      <c r="H1150" s="7"/>
      <c r="I1150" s="7"/>
    </row>
    <row r="1151" spans="1:9">
      <c r="A1151" s="80" t="s">
        <v>733</v>
      </c>
      <c r="B1151" s="4"/>
      <c r="C1151" s="4" t="s">
        <v>107</v>
      </c>
      <c r="D1151" s="4" t="s">
        <v>107</v>
      </c>
      <c r="E1151" s="4" t="s">
        <v>731</v>
      </c>
      <c r="F1151" s="4"/>
      <c r="G1151" s="7">
        <f>G1152</f>
        <v>264</v>
      </c>
      <c r="H1151" s="7">
        <f>H1152</f>
        <v>264</v>
      </c>
      <c r="I1151" s="7">
        <f>I1152</f>
        <v>264</v>
      </c>
    </row>
    <row r="1152" spans="1:9">
      <c r="A1152" s="80" t="s">
        <v>437</v>
      </c>
      <c r="B1152" s="4"/>
      <c r="C1152" s="4" t="s">
        <v>107</v>
      </c>
      <c r="D1152" s="4" t="s">
        <v>107</v>
      </c>
      <c r="E1152" s="4" t="s">
        <v>809</v>
      </c>
      <c r="F1152" s="4"/>
      <c r="G1152" s="7">
        <f>G1153+G1154+G1155</f>
        <v>264</v>
      </c>
      <c r="H1152" s="7">
        <f>H1153+H1154+H1155</f>
        <v>264</v>
      </c>
      <c r="I1152" s="7">
        <f>I1153+I1154+I1155</f>
        <v>264</v>
      </c>
    </row>
    <row r="1153" spans="1:9" ht="47.25" hidden="1">
      <c r="A1153" s="2" t="s">
        <v>45</v>
      </c>
      <c r="B1153" s="4"/>
      <c r="C1153" s="4" t="s">
        <v>107</v>
      </c>
      <c r="D1153" s="4" t="s">
        <v>107</v>
      </c>
      <c r="E1153" s="4" t="s">
        <v>514</v>
      </c>
      <c r="F1153" s="4" t="s">
        <v>83</v>
      </c>
      <c r="G1153" s="7"/>
      <c r="H1153" s="7"/>
      <c r="I1153" s="7"/>
    </row>
    <row r="1154" spans="1:9" ht="31.5">
      <c r="A1154" s="80" t="s">
        <v>46</v>
      </c>
      <c r="B1154" s="4"/>
      <c r="C1154" s="4" t="s">
        <v>107</v>
      </c>
      <c r="D1154" s="4" t="s">
        <v>107</v>
      </c>
      <c r="E1154" s="4" t="s">
        <v>732</v>
      </c>
      <c r="F1154" s="4" t="s">
        <v>85</v>
      </c>
      <c r="G1154" s="7">
        <v>214</v>
      </c>
      <c r="H1154" s="7">
        <v>214</v>
      </c>
      <c r="I1154" s="7">
        <v>214</v>
      </c>
    </row>
    <row r="1155" spans="1:9">
      <c r="A1155" s="80" t="s">
        <v>36</v>
      </c>
      <c r="B1155" s="4"/>
      <c r="C1155" s="4" t="s">
        <v>107</v>
      </c>
      <c r="D1155" s="4" t="s">
        <v>107</v>
      </c>
      <c r="E1155" s="4" t="s">
        <v>732</v>
      </c>
      <c r="F1155" s="4" t="s">
        <v>93</v>
      </c>
      <c r="G1155" s="7">
        <v>50</v>
      </c>
      <c r="H1155" s="7">
        <v>50</v>
      </c>
      <c r="I1155" s="7">
        <v>50</v>
      </c>
    </row>
    <row r="1156" spans="1:9">
      <c r="A1156" s="80" t="s">
        <v>174</v>
      </c>
      <c r="B1156" s="31"/>
      <c r="C1156" s="4" t="s">
        <v>107</v>
      </c>
      <c r="D1156" s="4" t="s">
        <v>164</v>
      </c>
      <c r="E1156" s="31"/>
      <c r="F1156" s="31"/>
      <c r="G1156" s="9">
        <f>G1157+G1201</f>
        <v>76433.399999999994</v>
      </c>
      <c r="H1156" s="9">
        <f t="shared" ref="H1156:I1156" si="276">H1157+H1201</f>
        <v>67859.899999999994</v>
      </c>
      <c r="I1156" s="9">
        <f t="shared" si="276"/>
        <v>66825.800000000017</v>
      </c>
    </row>
    <row r="1157" spans="1:9" ht="31.5">
      <c r="A1157" s="80" t="s">
        <v>567</v>
      </c>
      <c r="B1157" s="81"/>
      <c r="C1157" s="106" t="s">
        <v>107</v>
      </c>
      <c r="D1157" s="106" t="s">
        <v>164</v>
      </c>
      <c r="E1157" s="31" t="s">
        <v>306</v>
      </c>
      <c r="F1157" s="31"/>
      <c r="G1157" s="9">
        <f>SUM(G1158)+G1175+G1178</f>
        <v>76423.399999999994</v>
      </c>
      <c r="H1157" s="9">
        <f>SUM(H1158)+H1175+H1178</f>
        <v>67859.899999999994</v>
      </c>
      <c r="I1157" s="9">
        <f>SUM(I1158)+I1175+I1178</f>
        <v>66825.800000000017</v>
      </c>
    </row>
    <row r="1158" spans="1:9" ht="31.5">
      <c r="A1158" s="80" t="s">
        <v>723</v>
      </c>
      <c r="B1158" s="112"/>
      <c r="C1158" s="112" t="s">
        <v>107</v>
      </c>
      <c r="D1158" s="112" t="s">
        <v>164</v>
      </c>
      <c r="E1158" s="31" t="s">
        <v>626</v>
      </c>
      <c r="F1158" s="31"/>
      <c r="G1158" s="9">
        <f>SUM(G1159)+G1168</f>
        <v>10476.900000000001</v>
      </c>
      <c r="H1158" s="9">
        <f>SUM(H1159)+H1168</f>
        <v>9122.2000000000007</v>
      </c>
      <c r="I1158" s="9">
        <f>SUM(I1159)+I1168</f>
        <v>9118.9000000000015</v>
      </c>
    </row>
    <row r="1159" spans="1:9">
      <c r="A1159" s="80" t="s">
        <v>29</v>
      </c>
      <c r="B1159" s="4"/>
      <c r="C1159" s="4" t="s">
        <v>107</v>
      </c>
      <c r="D1159" s="4" t="s">
        <v>164</v>
      </c>
      <c r="E1159" s="6" t="s">
        <v>627</v>
      </c>
      <c r="F1159" s="22"/>
      <c r="G1159" s="7">
        <f>G1166+G1160+G1163</f>
        <v>1348.7</v>
      </c>
      <c r="H1159" s="7">
        <f t="shared" ref="H1159:I1159" si="277">H1166+H1160+H1163</f>
        <v>2</v>
      </c>
      <c r="I1159" s="7">
        <f t="shared" si="277"/>
        <v>0</v>
      </c>
    </row>
    <row r="1160" spans="1:9">
      <c r="A1160" s="111" t="s">
        <v>310</v>
      </c>
      <c r="B1160" s="4"/>
      <c r="C1160" s="4" t="s">
        <v>107</v>
      </c>
      <c r="D1160" s="4" t="s">
        <v>164</v>
      </c>
      <c r="E1160" s="6" t="s">
        <v>628</v>
      </c>
      <c r="F1160" s="22"/>
      <c r="G1160" s="7">
        <f>SUM(G1161:G1162)</f>
        <v>180</v>
      </c>
      <c r="H1160" s="7">
        <f t="shared" ref="H1160:I1160" si="278">SUM(H1161:H1162)</f>
        <v>0</v>
      </c>
      <c r="I1160" s="7">
        <f t="shared" si="278"/>
        <v>0</v>
      </c>
    </row>
    <row r="1161" spans="1:9" ht="31.5">
      <c r="A1161" s="111" t="s">
        <v>46</v>
      </c>
      <c r="B1161" s="4"/>
      <c r="C1161" s="4" t="s">
        <v>107</v>
      </c>
      <c r="D1161" s="4" t="s">
        <v>164</v>
      </c>
      <c r="E1161" s="6" t="s">
        <v>628</v>
      </c>
      <c r="F1161" s="22">
        <v>200</v>
      </c>
      <c r="G1161" s="7">
        <v>94</v>
      </c>
      <c r="H1161" s="7"/>
      <c r="I1161" s="7"/>
    </row>
    <row r="1162" spans="1:9">
      <c r="A1162" s="111" t="s">
        <v>36</v>
      </c>
      <c r="B1162" s="4"/>
      <c r="C1162" s="4" t="s">
        <v>107</v>
      </c>
      <c r="D1162" s="4" t="s">
        <v>164</v>
      </c>
      <c r="E1162" s="6" t="s">
        <v>628</v>
      </c>
      <c r="F1162" s="22">
        <v>300</v>
      </c>
      <c r="G1162" s="7">
        <v>86</v>
      </c>
      <c r="H1162" s="7"/>
      <c r="I1162" s="7"/>
    </row>
    <row r="1163" spans="1:9">
      <c r="A1163" s="111" t="s">
        <v>319</v>
      </c>
      <c r="B1163" s="4"/>
      <c r="C1163" s="4" t="s">
        <v>107</v>
      </c>
      <c r="D1163" s="4" t="s">
        <v>164</v>
      </c>
      <c r="E1163" s="6" t="s">
        <v>640</v>
      </c>
      <c r="F1163" s="22"/>
      <c r="G1163" s="7">
        <f>SUM(G1164:G1165)</f>
        <v>1167</v>
      </c>
      <c r="H1163" s="7">
        <f t="shared" ref="H1163:I1163" si="279">SUM(H1164:H1165)</f>
        <v>0</v>
      </c>
      <c r="I1163" s="7">
        <f t="shared" si="279"/>
        <v>0</v>
      </c>
    </row>
    <row r="1164" spans="1:9" ht="31.5">
      <c r="A1164" s="111" t="s">
        <v>46</v>
      </c>
      <c r="B1164" s="4"/>
      <c r="C1164" s="4" t="s">
        <v>107</v>
      </c>
      <c r="D1164" s="4" t="s">
        <v>164</v>
      </c>
      <c r="E1164" s="6" t="s">
        <v>640</v>
      </c>
      <c r="F1164" s="22">
        <v>200</v>
      </c>
      <c r="G1164" s="7">
        <v>926.8</v>
      </c>
      <c r="H1164" s="7"/>
      <c r="I1164" s="7"/>
    </row>
    <row r="1165" spans="1:9">
      <c r="A1165" s="111" t="s">
        <v>36</v>
      </c>
      <c r="B1165" s="4"/>
      <c r="C1165" s="4" t="s">
        <v>107</v>
      </c>
      <c r="D1165" s="4" t="s">
        <v>164</v>
      </c>
      <c r="E1165" s="6" t="s">
        <v>640</v>
      </c>
      <c r="F1165" s="22">
        <v>300</v>
      </c>
      <c r="G1165" s="7">
        <v>240.2</v>
      </c>
      <c r="H1165" s="7"/>
      <c r="I1165" s="7"/>
    </row>
    <row r="1166" spans="1:9">
      <c r="A1166" s="54" t="s">
        <v>515</v>
      </c>
      <c r="B1166" s="112"/>
      <c r="C1166" s="112" t="s">
        <v>107</v>
      </c>
      <c r="D1166" s="112" t="s">
        <v>164</v>
      </c>
      <c r="E1166" s="55" t="s">
        <v>794</v>
      </c>
      <c r="F1166" s="112"/>
      <c r="G1166" s="9">
        <f>SUM(G1167)</f>
        <v>1.7</v>
      </c>
      <c r="H1166" s="9">
        <f t="shared" ref="H1166:I1166" si="280">SUM(H1167)</f>
        <v>2</v>
      </c>
      <c r="I1166" s="9">
        <f t="shared" si="280"/>
        <v>0</v>
      </c>
    </row>
    <row r="1167" spans="1:9" ht="31.5">
      <c r="A1167" s="80" t="s">
        <v>46</v>
      </c>
      <c r="B1167" s="81"/>
      <c r="C1167" s="106" t="s">
        <v>107</v>
      </c>
      <c r="D1167" s="106" t="s">
        <v>164</v>
      </c>
      <c r="E1167" s="55" t="s">
        <v>794</v>
      </c>
      <c r="F1167" s="106" t="s">
        <v>85</v>
      </c>
      <c r="G1167" s="9">
        <v>1.7</v>
      </c>
      <c r="H1167" s="9">
        <v>2</v>
      </c>
      <c r="I1167" s="9">
        <v>0</v>
      </c>
    </row>
    <row r="1168" spans="1:9" ht="31.5">
      <c r="A1168" s="54" t="s">
        <v>39</v>
      </c>
      <c r="B1168" s="50"/>
      <c r="C1168" s="50" t="s">
        <v>107</v>
      </c>
      <c r="D1168" s="50" t="s">
        <v>164</v>
      </c>
      <c r="E1168" s="55" t="s">
        <v>633</v>
      </c>
      <c r="F1168" s="50"/>
      <c r="G1168" s="52">
        <f>G1169+G1172</f>
        <v>9128.2000000000007</v>
      </c>
      <c r="H1168" s="52">
        <f>H1169+H1172</f>
        <v>9120.2000000000007</v>
      </c>
      <c r="I1168" s="52">
        <f>I1169+I1172</f>
        <v>9118.9000000000015</v>
      </c>
    </row>
    <row r="1169" spans="1:9" ht="63">
      <c r="A1169" s="80" t="s">
        <v>378</v>
      </c>
      <c r="B1169" s="4"/>
      <c r="C1169" s="4" t="s">
        <v>107</v>
      </c>
      <c r="D1169" s="4" t="s">
        <v>164</v>
      </c>
      <c r="E1169" s="6" t="s">
        <v>661</v>
      </c>
      <c r="F1169" s="4"/>
      <c r="G1169" s="9">
        <f>G1170+G1171</f>
        <v>4650.7</v>
      </c>
      <c r="H1169" s="9">
        <f>H1170+H1171</f>
        <v>4180</v>
      </c>
      <c r="I1169" s="9">
        <f>I1170+I1171</f>
        <v>4180</v>
      </c>
    </row>
    <row r="1170" spans="1:9" ht="47.25">
      <c r="A1170" s="80" t="s">
        <v>45</v>
      </c>
      <c r="B1170" s="4"/>
      <c r="C1170" s="4" t="s">
        <v>107</v>
      </c>
      <c r="D1170" s="4" t="s">
        <v>164</v>
      </c>
      <c r="E1170" s="6" t="s">
        <v>661</v>
      </c>
      <c r="F1170" s="4" t="s">
        <v>83</v>
      </c>
      <c r="G1170" s="9">
        <v>4333.5</v>
      </c>
      <c r="H1170" s="9">
        <v>3856.2</v>
      </c>
      <c r="I1170" s="9">
        <v>3856.2</v>
      </c>
    </row>
    <row r="1171" spans="1:9" ht="31.5">
      <c r="A1171" s="80" t="s">
        <v>46</v>
      </c>
      <c r="B1171" s="4"/>
      <c r="C1171" s="4" t="s">
        <v>107</v>
      </c>
      <c r="D1171" s="4" t="s">
        <v>164</v>
      </c>
      <c r="E1171" s="6" t="s">
        <v>661</v>
      </c>
      <c r="F1171" s="4" t="s">
        <v>85</v>
      </c>
      <c r="G1171" s="9">
        <v>317.2</v>
      </c>
      <c r="H1171" s="9">
        <v>323.8</v>
      </c>
      <c r="I1171" s="9">
        <v>323.8</v>
      </c>
    </row>
    <row r="1172" spans="1:9">
      <c r="A1172" s="54" t="s">
        <v>515</v>
      </c>
      <c r="B1172" s="50"/>
      <c r="C1172" s="50" t="s">
        <v>107</v>
      </c>
      <c r="D1172" s="50" t="s">
        <v>164</v>
      </c>
      <c r="E1172" s="55" t="s">
        <v>669</v>
      </c>
      <c r="F1172" s="50"/>
      <c r="G1172" s="52">
        <f>G1173+G1174</f>
        <v>4477.5</v>
      </c>
      <c r="H1172" s="52">
        <f>H1173+H1174</f>
        <v>4940.2000000000007</v>
      </c>
      <c r="I1172" s="52">
        <f>I1173+I1174</f>
        <v>4938.9000000000005</v>
      </c>
    </row>
    <row r="1173" spans="1:9" ht="47.25">
      <c r="A1173" s="54" t="s">
        <v>45</v>
      </c>
      <c r="B1173" s="50"/>
      <c r="C1173" s="50" t="s">
        <v>107</v>
      </c>
      <c r="D1173" s="50" t="s">
        <v>164</v>
      </c>
      <c r="E1173" s="55" t="s">
        <v>669</v>
      </c>
      <c r="F1173" s="50" t="s">
        <v>83</v>
      </c>
      <c r="G1173" s="52">
        <v>4345</v>
      </c>
      <c r="H1173" s="52">
        <v>4824.6000000000004</v>
      </c>
      <c r="I1173" s="52">
        <v>4824.6000000000004</v>
      </c>
    </row>
    <row r="1174" spans="1:9" ht="31.5">
      <c r="A1174" s="32" t="s">
        <v>46</v>
      </c>
      <c r="B1174" s="50"/>
      <c r="C1174" s="50" t="s">
        <v>107</v>
      </c>
      <c r="D1174" s="50" t="s">
        <v>164</v>
      </c>
      <c r="E1174" s="55" t="s">
        <v>669</v>
      </c>
      <c r="F1174" s="50" t="s">
        <v>85</v>
      </c>
      <c r="G1174" s="52">
        <v>132.5</v>
      </c>
      <c r="H1174" s="52">
        <v>115.6</v>
      </c>
      <c r="I1174" s="52">
        <v>114.3</v>
      </c>
    </row>
    <row r="1175" spans="1:9" ht="47.25" hidden="1">
      <c r="A1175" s="80" t="s">
        <v>570</v>
      </c>
      <c r="B1175" s="4"/>
      <c r="C1175" s="4" t="s">
        <v>107</v>
      </c>
      <c r="D1175" s="4" t="s">
        <v>164</v>
      </c>
      <c r="E1175" s="31" t="s">
        <v>317</v>
      </c>
      <c r="F1175" s="22"/>
      <c r="G1175" s="7">
        <f t="shared" ref="G1175:I1176" si="281">SUM(G1176)</f>
        <v>0</v>
      </c>
      <c r="H1175" s="7">
        <f t="shared" si="281"/>
        <v>0</v>
      </c>
      <c r="I1175" s="7">
        <f t="shared" si="281"/>
        <v>0</v>
      </c>
    </row>
    <row r="1176" spans="1:9" hidden="1">
      <c r="A1176" s="80" t="s">
        <v>29</v>
      </c>
      <c r="B1176" s="4"/>
      <c r="C1176" s="4" t="s">
        <v>107</v>
      </c>
      <c r="D1176" s="4" t="s">
        <v>164</v>
      </c>
      <c r="E1176" s="31" t="s">
        <v>318</v>
      </c>
      <c r="F1176" s="22"/>
      <c r="G1176" s="7">
        <f t="shared" si="281"/>
        <v>0</v>
      </c>
      <c r="H1176" s="7">
        <f t="shared" si="281"/>
        <v>0</v>
      </c>
      <c r="I1176" s="7">
        <f t="shared" si="281"/>
        <v>0</v>
      </c>
    </row>
    <row r="1177" spans="1:9" ht="31.5" hidden="1">
      <c r="A1177" s="80" t="s">
        <v>46</v>
      </c>
      <c r="B1177" s="4"/>
      <c r="C1177" s="4" t="s">
        <v>107</v>
      </c>
      <c r="D1177" s="4" t="s">
        <v>164</v>
      </c>
      <c r="E1177" s="31" t="s">
        <v>318</v>
      </c>
      <c r="F1177" s="22">
        <v>200</v>
      </c>
      <c r="G1177" s="7"/>
      <c r="H1177" s="7"/>
      <c r="I1177" s="7"/>
    </row>
    <row r="1178" spans="1:9" ht="47.25">
      <c r="A1178" s="80" t="s">
        <v>955</v>
      </c>
      <c r="B1178" s="4"/>
      <c r="C1178" s="4" t="s">
        <v>107</v>
      </c>
      <c r="D1178" s="4" t="s">
        <v>164</v>
      </c>
      <c r="E1178" s="49" t="s">
        <v>332</v>
      </c>
      <c r="F1178" s="4"/>
      <c r="G1178" s="7">
        <f>SUM(G1179+G1182+G1185+G1187)+G1195+G1190</f>
        <v>65946.5</v>
      </c>
      <c r="H1178" s="7">
        <f t="shared" ref="H1178:I1178" si="282">SUM(H1179+H1182+H1185+H1187)+H1195+H1190</f>
        <v>58737.7</v>
      </c>
      <c r="I1178" s="7">
        <f t="shared" si="282"/>
        <v>57706.900000000009</v>
      </c>
    </row>
    <row r="1179" spans="1:9">
      <c r="A1179" s="32" t="s">
        <v>74</v>
      </c>
      <c r="B1179" s="50"/>
      <c r="C1179" s="50" t="s">
        <v>107</v>
      </c>
      <c r="D1179" s="50" t="s">
        <v>164</v>
      </c>
      <c r="E1179" s="56" t="s">
        <v>457</v>
      </c>
      <c r="F1179" s="50"/>
      <c r="G1179" s="52">
        <f>+G1180+G1181</f>
        <v>17389.100000000002</v>
      </c>
      <c r="H1179" s="52">
        <f>+H1180+H1181</f>
        <v>14945.900000000001</v>
      </c>
      <c r="I1179" s="52">
        <f>+I1180+I1181</f>
        <v>14945.900000000001</v>
      </c>
    </row>
    <row r="1180" spans="1:9" ht="47.25">
      <c r="A1180" s="32" t="s">
        <v>45</v>
      </c>
      <c r="B1180" s="50"/>
      <c r="C1180" s="50" t="s">
        <v>107</v>
      </c>
      <c r="D1180" s="50" t="s">
        <v>164</v>
      </c>
      <c r="E1180" s="56" t="s">
        <v>457</v>
      </c>
      <c r="F1180" s="50" t="s">
        <v>83</v>
      </c>
      <c r="G1180" s="7">
        <v>17388.900000000001</v>
      </c>
      <c r="H1180" s="7">
        <v>14945.7</v>
      </c>
      <c r="I1180" s="7">
        <v>14945.7</v>
      </c>
    </row>
    <row r="1181" spans="1:9" ht="31.5">
      <c r="A1181" s="32" t="s">
        <v>46</v>
      </c>
      <c r="B1181" s="50"/>
      <c r="C1181" s="50" t="s">
        <v>107</v>
      </c>
      <c r="D1181" s="50" t="s">
        <v>164</v>
      </c>
      <c r="E1181" s="56" t="s">
        <v>457</v>
      </c>
      <c r="F1181" s="50" t="s">
        <v>85</v>
      </c>
      <c r="G1181" s="7">
        <v>0.2</v>
      </c>
      <c r="H1181" s="7">
        <v>0.2</v>
      </c>
      <c r="I1181" s="7">
        <v>0.2</v>
      </c>
    </row>
    <row r="1182" spans="1:9">
      <c r="A1182" s="32" t="s">
        <v>89</v>
      </c>
      <c r="B1182" s="50"/>
      <c r="C1182" s="50" t="s">
        <v>107</v>
      </c>
      <c r="D1182" s="50" t="s">
        <v>164</v>
      </c>
      <c r="E1182" s="56" t="s">
        <v>672</v>
      </c>
      <c r="F1182" s="50"/>
      <c r="G1182" s="7">
        <f>SUM(G1183+G1184)</f>
        <v>433.5</v>
      </c>
      <c r="H1182" s="7">
        <f>SUM(H1183+H1184)</f>
        <v>401.3</v>
      </c>
      <c r="I1182" s="7">
        <f>SUM(I1183+I1184)</f>
        <v>401.3</v>
      </c>
    </row>
    <row r="1183" spans="1:9" ht="31.5">
      <c r="A1183" s="32" t="s">
        <v>46</v>
      </c>
      <c r="B1183" s="50"/>
      <c r="C1183" s="50" t="s">
        <v>107</v>
      </c>
      <c r="D1183" s="50" t="s">
        <v>164</v>
      </c>
      <c r="E1183" s="56" t="s">
        <v>672</v>
      </c>
      <c r="F1183" s="50" t="s">
        <v>85</v>
      </c>
      <c r="G1183" s="7">
        <v>431.9</v>
      </c>
      <c r="H1183" s="7">
        <v>399.7</v>
      </c>
      <c r="I1183" s="7">
        <v>399.7</v>
      </c>
    </row>
    <row r="1184" spans="1:9">
      <c r="A1184" s="80" t="s">
        <v>20</v>
      </c>
      <c r="B1184" s="50"/>
      <c r="C1184" s="50" t="s">
        <v>107</v>
      </c>
      <c r="D1184" s="50" t="s">
        <v>164</v>
      </c>
      <c r="E1184" s="56" t="s">
        <v>672</v>
      </c>
      <c r="F1184" s="50" t="s">
        <v>90</v>
      </c>
      <c r="G1184" s="7">
        <v>1.6</v>
      </c>
      <c r="H1184" s="7">
        <v>1.6</v>
      </c>
      <c r="I1184" s="7">
        <v>1.6</v>
      </c>
    </row>
    <row r="1185" spans="1:9" ht="31.5">
      <c r="A1185" s="32" t="s">
        <v>91</v>
      </c>
      <c r="B1185" s="50"/>
      <c r="C1185" s="50" t="s">
        <v>107</v>
      </c>
      <c r="D1185" s="50" t="s">
        <v>164</v>
      </c>
      <c r="E1185" s="56" t="s">
        <v>527</v>
      </c>
      <c r="F1185" s="50"/>
      <c r="G1185" s="52">
        <f>SUM(G1186)</f>
        <v>770.1</v>
      </c>
      <c r="H1185" s="52">
        <f>SUM(H1186)</f>
        <v>791.1</v>
      </c>
      <c r="I1185" s="52">
        <f>SUM(I1186)</f>
        <v>773.1</v>
      </c>
    </row>
    <row r="1186" spans="1:9" ht="31.5">
      <c r="A1186" s="32" t="s">
        <v>46</v>
      </c>
      <c r="B1186" s="50"/>
      <c r="C1186" s="50" t="s">
        <v>107</v>
      </c>
      <c r="D1186" s="50" t="s">
        <v>164</v>
      </c>
      <c r="E1186" s="56" t="s">
        <v>527</v>
      </c>
      <c r="F1186" s="50" t="s">
        <v>85</v>
      </c>
      <c r="G1186" s="7">
        <v>770.1</v>
      </c>
      <c r="H1186" s="7">
        <v>791.1</v>
      </c>
      <c r="I1186" s="7">
        <v>773.1</v>
      </c>
    </row>
    <row r="1187" spans="1:9" ht="31.5">
      <c r="A1187" s="32" t="s">
        <v>468</v>
      </c>
      <c r="B1187" s="50"/>
      <c r="C1187" s="50" t="s">
        <v>107</v>
      </c>
      <c r="D1187" s="50" t="s">
        <v>164</v>
      </c>
      <c r="E1187" s="56" t="s">
        <v>469</v>
      </c>
      <c r="F1187" s="50"/>
      <c r="G1187" s="52">
        <f>SUM(G1188:G1189)</f>
        <v>569.5</v>
      </c>
      <c r="H1187" s="52">
        <f>SUM(H1188:H1189)</f>
        <v>527.4</v>
      </c>
      <c r="I1187" s="52">
        <f>SUM(I1188:I1189)</f>
        <v>511.79999999999995</v>
      </c>
    </row>
    <row r="1188" spans="1:9" ht="31.5">
      <c r="A1188" s="32" t="s">
        <v>46</v>
      </c>
      <c r="B1188" s="50"/>
      <c r="C1188" s="50" t="s">
        <v>107</v>
      </c>
      <c r="D1188" s="50" t="s">
        <v>164</v>
      </c>
      <c r="E1188" s="56" t="s">
        <v>469</v>
      </c>
      <c r="F1188" s="50" t="s">
        <v>85</v>
      </c>
      <c r="G1188" s="7">
        <v>449.9</v>
      </c>
      <c r="H1188" s="7">
        <v>454.3</v>
      </c>
      <c r="I1188" s="7">
        <v>438.7</v>
      </c>
    </row>
    <row r="1189" spans="1:9">
      <c r="A1189" s="80" t="s">
        <v>20</v>
      </c>
      <c r="B1189" s="50"/>
      <c r="C1189" s="50" t="s">
        <v>107</v>
      </c>
      <c r="D1189" s="50" t="s">
        <v>164</v>
      </c>
      <c r="E1189" s="56" t="s">
        <v>469</v>
      </c>
      <c r="F1189" s="50" t="s">
        <v>90</v>
      </c>
      <c r="G1189" s="7">
        <v>119.6</v>
      </c>
      <c r="H1189" s="7">
        <v>73.099999999999994</v>
      </c>
      <c r="I1189" s="7">
        <v>73.099999999999994</v>
      </c>
    </row>
    <row r="1190" spans="1:9">
      <c r="A1190" s="80" t="s">
        <v>29</v>
      </c>
      <c r="B1190" s="4"/>
      <c r="C1190" s="4" t="s">
        <v>107</v>
      </c>
      <c r="D1190" s="4" t="s">
        <v>164</v>
      </c>
      <c r="E1190" s="22" t="s">
        <v>673</v>
      </c>
      <c r="F1190" s="22"/>
      <c r="G1190" s="7">
        <f>SUM(G1193)+G1191</f>
        <v>127.8</v>
      </c>
      <c r="H1190" s="7">
        <f t="shared" ref="H1190:I1190" si="283">SUM(H1193)+H1191</f>
        <v>122.3</v>
      </c>
      <c r="I1190" s="7">
        <f t="shared" si="283"/>
        <v>60</v>
      </c>
    </row>
    <row r="1191" spans="1:9" ht="31.5">
      <c r="A1191" s="32" t="s">
        <v>468</v>
      </c>
      <c r="B1191" s="4"/>
      <c r="C1191" s="4" t="s">
        <v>107</v>
      </c>
      <c r="D1191" s="4" t="s">
        <v>164</v>
      </c>
      <c r="E1191" s="22" t="s">
        <v>796</v>
      </c>
      <c r="F1191" s="22"/>
      <c r="G1191" s="7">
        <f>SUM(G1192)</f>
        <v>99</v>
      </c>
      <c r="H1191" s="7">
        <f t="shared" ref="H1191:I1191" si="284">SUM(H1192)</f>
        <v>74</v>
      </c>
      <c r="I1191" s="7">
        <f t="shared" si="284"/>
        <v>60</v>
      </c>
    </row>
    <row r="1192" spans="1:9" ht="31.5">
      <c r="A1192" s="32" t="s">
        <v>46</v>
      </c>
      <c r="B1192" s="4"/>
      <c r="C1192" s="4" t="s">
        <v>107</v>
      </c>
      <c r="D1192" s="4" t="s">
        <v>164</v>
      </c>
      <c r="E1192" s="22" t="s">
        <v>796</v>
      </c>
      <c r="F1192" s="22">
        <v>200</v>
      </c>
      <c r="G1192" s="7">
        <v>99</v>
      </c>
      <c r="H1192" s="7">
        <v>74</v>
      </c>
      <c r="I1192" s="7">
        <v>60</v>
      </c>
    </row>
    <row r="1193" spans="1:9">
      <c r="A1193" s="33" t="s">
        <v>956</v>
      </c>
      <c r="B1193" s="4"/>
      <c r="C1193" s="4" t="s">
        <v>107</v>
      </c>
      <c r="D1193" s="106" t="s">
        <v>164</v>
      </c>
      <c r="E1193" s="4" t="s">
        <v>642</v>
      </c>
      <c r="F1193" s="106"/>
      <c r="G1193" s="7">
        <f>G1194</f>
        <v>28.8</v>
      </c>
      <c r="H1193" s="7">
        <f>H1194</f>
        <v>48.3</v>
      </c>
      <c r="I1193" s="7">
        <f>I1194</f>
        <v>0</v>
      </c>
    </row>
    <row r="1194" spans="1:9" ht="31.5">
      <c r="A1194" s="80" t="s">
        <v>46</v>
      </c>
      <c r="B1194" s="81"/>
      <c r="C1194" s="106" t="s">
        <v>107</v>
      </c>
      <c r="D1194" s="106" t="s">
        <v>164</v>
      </c>
      <c r="E1194" s="4" t="s">
        <v>642</v>
      </c>
      <c r="F1194" s="106" t="s">
        <v>85</v>
      </c>
      <c r="G1194" s="7">
        <v>28.8</v>
      </c>
      <c r="H1194" s="7">
        <v>48.3</v>
      </c>
      <c r="I1194" s="7">
        <v>0</v>
      </c>
    </row>
    <row r="1195" spans="1:9" ht="31.5">
      <c r="A1195" s="80" t="s">
        <v>39</v>
      </c>
      <c r="B1195" s="4"/>
      <c r="C1195" s="4" t="s">
        <v>107</v>
      </c>
      <c r="D1195" s="4" t="s">
        <v>164</v>
      </c>
      <c r="E1195" s="22" t="s">
        <v>333</v>
      </c>
      <c r="F1195" s="4"/>
      <c r="G1195" s="7">
        <f>SUM(G1196)</f>
        <v>46656.5</v>
      </c>
      <c r="H1195" s="7">
        <f>SUM(H1196)</f>
        <v>41949.7</v>
      </c>
      <c r="I1195" s="7">
        <f>SUM(I1196)</f>
        <v>41014.800000000003</v>
      </c>
    </row>
    <row r="1196" spans="1:9">
      <c r="A1196" s="33" t="s">
        <v>956</v>
      </c>
      <c r="B1196" s="4"/>
      <c r="C1196" s="4" t="s">
        <v>107</v>
      </c>
      <c r="D1196" s="4" t="s">
        <v>164</v>
      </c>
      <c r="E1196" s="22" t="s">
        <v>334</v>
      </c>
      <c r="F1196" s="4"/>
      <c r="G1196" s="7">
        <f>G1197+G1198+G1200+G1199</f>
        <v>46656.5</v>
      </c>
      <c r="H1196" s="7">
        <f t="shared" ref="H1196:I1196" si="285">H1197+H1198+H1200+H1199</f>
        <v>41949.7</v>
      </c>
      <c r="I1196" s="7">
        <f t="shared" si="285"/>
        <v>41014.800000000003</v>
      </c>
    </row>
    <row r="1197" spans="1:9" ht="47.25">
      <c r="A1197" s="2" t="s">
        <v>45</v>
      </c>
      <c r="B1197" s="4"/>
      <c r="C1197" s="4" t="s">
        <v>107</v>
      </c>
      <c r="D1197" s="4" t="s">
        <v>164</v>
      </c>
      <c r="E1197" s="22" t="s">
        <v>334</v>
      </c>
      <c r="F1197" s="4" t="s">
        <v>83</v>
      </c>
      <c r="G1197" s="7">
        <v>41041.699999999997</v>
      </c>
      <c r="H1197" s="7">
        <v>37469.199999999997</v>
      </c>
      <c r="I1197" s="7">
        <v>37469.199999999997</v>
      </c>
    </row>
    <row r="1198" spans="1:9" ht="31.5">
      <c r="A1198" s="80" t="s">
        <v>46</v>
      </c>
      <c r="B1198" s="4"/>
      <c r="C1198" s="4" t="s">
        <v>107</v>
      </c>
      <c r="D1198" s="4" t="s">
        <v>164</v>
      </c>
      <c r="E1198" s="22" t="s">
        <v>334</v>
      </c>
      <c r="F1198" s="4" t="s">
        <v>85</v>
      </c>
      <c r="G1198" s="7">
        <v>5287.4</v>
      </c>
      <c r="H1198" s="7">
        <v>4311.7</v>
      </c>
      <c r="I1198" s="7">
        <v>3376.8</v>
      </c>
    </row>
    <row r="1199" spans="1:9">
      <c r="A1199" s="105" t="s">
        <v>36</v>
      </c>
      <c r="B1199" s="4"/>
      <c r="C1199" s="4" t="s">
        <v>107</v>
      </c>
      <c r="D1199" s="4" t="s">
        <v>164</v>
      </c>
      <c r="E1199" s="22" t="s">
        <v>334</v>
      </c>
      <c r="F1199" s="4" t="s">
        <v>93</v>
      </c>
      <c r="G1199" s="7">
        <v>155.30000000000001</v>
      </c>
      <c r="H1199" s="7"/>
      <c r="I1199" s="7"/>
    </row>
    <row r="1200" spans="1:9">
      <c r="A1200" s="80" t="s">
        <v>20</v>
      </c>
      <c r="B1200" s="4"/>
      <c r="C1200" s="4" t="s">
        <v>107</v>
      </c>
      <c r="D1200" s="4" t="s">
        <v>164</v>
      </c>
      <c r="E1200" s="22" t="s">
        <v>334</v>
      </c>
      <c r="F1200" s="4" t="s">
        <v>90</v>
      </c>
      <c r="G1200" s="7">
        <v>172.1</v>
      </c>
      <c r="H1200" s="7">
        <v>168.8</v>
      </c>
      <c r="I1200" s="7">
        <v>168.8</v>
      </c>
    </row>
    <row r="1201" spans="1:9" ht="31.5">
      <c r="A1201" s="146" t="s">
        <v>954</v>
      </c>
      <c r="B1201" s="4"/>
      <c r="C1201" s="4" t="s">
        <v>107</v>
      </c>
      <c r="D1201" s="4" t="s">
        <v>164</v>
      </c>
      <c r="E1201" s="22" t="s">
        <v>792</v>
      </c>
      <c r="F1201" s="4"/>
      <c r="G1201" s="7">
        <f>SUM(G1202)</f>
        <v>10</v>
      </c>
      <c r="H1201" s="7"/>
      <c r="I1201" s="7"/>
    </row>
    <row r="1202" spans="1:9">
      <c r="A1202" s="146" t="s">
        <v>29</v>
      </c>
      <c r="B1202" s="4"/>
      <c r="C1202" s="4" t="s">
        <v>107</v>
      </c>
      <c r="D1202" s="4" t="s">
        <v>164</v>
      </c>
      <c r="E1202" s="22" t="s">
        <v>793</v>
      </c>
      <c r="F1202" s="4"/>
      <c r="G1202" s="7">
        <f>SUM(G1203)</f>
        <v>10</v>
      </c>
      <c r="H1202" s="7"/>
      <c r="I1202" s="7"/>
    </row>
    <row r="1203" spans="1:9" ht="31.5">
      <c r="A1203" s="146" t="s">
        <v>46</v>
      </c>
      <c r="B1203" s="4"/>
      <c r="C1203" s="4" t="s">
        <v>107</v>
      </c>
      <c r="D1203" s="4" t="s">
        <v>164</v>
      </c>
      <c r="E1203" s="22" t="s">
        <v>793</v>
      </c>
      <c r="F1203" s="4" t="s">
        <v>85</v>
      </c>
      <c r="G1203" s="7">
        <v>10</v>
      </c>
      <c r="H1203" s="7"/>
      <c r="I1203" s="7"/>
    </row>
    <row r="1204" spans="1:9">
      <c r="A1204" s="80" t="s">
        <v>24</v>
      </c>
      <c r="B1204" s="4"/>
      <c r="C1204" s="4" t="s">
        <v>25</v>
      </c>
      <c r="D1204" s="4" t="s">
        <v>26</v>
      </c>
      <c r="E1204" s="6"/>
      <c r="F1204" s="4"/>
      <c r="G1204" s="7">
        <f>SUM(G1205+G1215)</f>
        <v>73749.7</v>
      </c>
      <c r="H1204" s="7">
        <f>SUM(H1205+H1215)</f>
        <v>85859</v>
      </c>
      <c r="I1204" s="7">
        <f>SUM(I1205+I1215)</f>
        <v>86101.4</v>
      </c>
    </row>
    <row r="1205" spans="1:9">
      <c r="A1205" s="80" t="s">
        <v>47</v>
      </c>
      <c r="B1205" s="4"/>
      <c r="C1205" s="4" t="s">
        <v>25</v>
      </c>
      <c r="D1205" s="4" t="s">
        <v>48</v>
      </c>
      <c r="E1205" s="6"/>
      <c r="F1205" s="4"/>
      <c r="G1205" s="7">
        <f>G1210+G1206</f>
        <v>39655.199999999997</v>
      </c>
      <c r="H1205" s="7">
        <f>H1210+H1206</f>
        <v>45847.4</v>
      </c>
      <c r="I1205" s="7">
        <f>I1210+I1206</f>
        <v>46089.8</v>
      </c>
    </row>
    <row r="1206" spans="1:9" ht="31.5">
      <c r="A1206" s="80" t="s">
        <v>462</v>
      </c>
      <c r="B1206" s="4"/>
      <c r="C1206" s="4" t="s">
        <v>25</v>
      </c>
      <c r="D1206" s="4" t="s">
        <v>48</v>
      </c>
      <c r="E1206" s="49" t="s">
        <v>200</v>
      </c>
      <c r="F1206" s="4"/>
      <c r="G1206" s="9">
        <f>SUM(G1207)</f>
        <v>33828.199999999997</v>
      </c>
      <c r="H1206" s="9">
        <f t="shared" ref="H1206:I1206" si="286">SUM(H1207)</f>
        <v>39787.300000000003</v>
      </c>
      <c r="I1206" s="9">
        <f t="shared" si="286"/>
        <v>39787.300000000003</v>
      </c>
    </row>
    <row r="1207" spans="1:9" ht="31.5">
      <c r="A1207" s="80" t="s">
        <v>705</v>
      </c>
      <c r="B1207" s="4"/>
      <c r="C1207" s="4" t="s">
        <v>25</v>
      </c>
      <c r="D1207" s="4" t="s">
        <v>48</v>
      </c>
      <c r="E1207" s="49" t="s">
        <v>703</v>
      </c>
      <c r="F1207" s="4"/>
      <c r="G1207" s="9">
        <f>SUM(G1208)</f>
        <v>33828.199999999997</v>
      </c>
      <c r="H1207" s="9">
        <f t="shared" ref="H1207:I1207" si="287">SUM(H1208)</f>
        <v>39787.300000000003</v>
      </c>
      <c r="I1207" s="9">
        <f t="shared" si="287"/>
        <v>39787.300000000003</v>
      </c>
    </row>
    <row r="1208" spans="1:9" ht="47.25">
      <c r="A1208" s="80" t="s">
        <v>379</v>
      </c>
      <c r="B1208" s="4"/>
      <c r="C1208" s="4" t="s">
        <v>25</v>
      </c>
      <c r="D1208" s="4" t="s">
        <v>48</v>
      </c>
      <c r="E1208" s="49" t="s">
        <v>704</v>
      </c>
      <c r="F1208" s="4"/>
      <c r="G1208" s="9">
        <f t="shared" ref="G1208:I1208" si="288">G1209</f>
        <v>33828.199999999997</v>
      </c>
      <c r="H1208" s="9">
        <f t="shared" si="288"/>
        <v>39787.300000000003</v>
      </c>
      <c r="I1208" s="9">
        <f t="shared" si="288"/>
        <v>39787.300000000003</v>
      </c>
    </row>
    <row r="1209" spans="1:9">
      <c r="A1209" s="80" t="s">
        <v>36</v>
      </c>
      <c r="B1209" s="4"/>
      <c r="C1209" s="4" t="s">
        <v>25</v>
      </c>
      <c r="D1209" s="4" t="s">
        <v>48</v>
      </c>
      <c r="E1209" s="49" t="s">
        <v>704</v>
      </c>
      <c r="F1209" s="4" t="s">
        <v>93</v>
      </c>
      <c r="G1209" s="9">
        <v>33828.199999999997</v>
      </c>
      <c r="H1209" s="9">
        <v>39787.300000000003</v>
      </c>
      <c r="I1209" s="9">
        <v>39787.300000000003</v>
      </c>
    </row>
    <row r="1210" spans="1:9" ht="31.5">
      <c r="A1210" s="46" t="s">
        <v>444</v>
      </c>
      <c r="B1210" s="81"/>
      <c r="C1210" s="106" t="s">
        <v>25</v>
      </c>
      <c r="D1210" s="106" t="s">
        <v>48</v>
      </c>
      <c r="E1210" s="49" t="s">
        <v>341</v>
      </c>
      <c r="F1210" s="4"/>
      <c r="G1210" s="7">
        <f t="shared" ref="G1210:I1211" si="289">G1211</f>
        <v>5827</v>
      </c>
      <c r="H1210" s="7">
        <f t="shared" si="289"/>
        <v>6060.1</v>
      </c>
      <c r="I1210" s="7">
        <f t="shared" si="289"/>
        <v>6302.5</v>
      </c>
    </row>
    <row r="1211" spans="1:9" ht="31.5">
      <c r="A1211" s="57" t="s">
        <v>351</v>
      </c>
      <c r="B1211" s="81"/>
      <c r="C1211" s="106" t="s">
        <v>25</v>
      </c>
      <c r="D1211" s="106" t="s">
        <v>48</v>
      </c>
      <c r="E1211" s="49" t="s">
        <v>352</v>
      </c>
      <c r="F1211" s="4"/>
      <c r="G1211" s="7">
        <f t="shared" si="289"/>
        <v>5827</v>
      </c>
      <c r="H1211" s="7">
        <f t="shared" si="289"/>
        <v>6060.1</v>
      </c>
      <c r="I1211" s="7">
        <f t="shared" si="289"/>
        <v>6302.5</v>
      </c>
    </row>
    <row r="1212" spans="1:9" ht="47.25">
      <c r="A1212" s="57" t="s">
        <v>361</v>
      </c>
      <c r="B1212" s="81"/>
      <c r="C1212" s="106" t="s">
        <v>25</v>
      </c>
      <c r="D1212" s="106" t="s">
        <v>48</v>
      </c>
      <c r="E1212" s="49" t="s">
        <v>493</v>
      </c>
      <c r="F1212" s="4"/>
      <c r="G1212" s="7">
        <f>G1213+G1214</f>
        <v>5827</v>
      </c>
      <c r="H1212" s="7">
        <f>H1213+H1214</f>
        <v>6060.1</v>
      </c>
      <c r="I1212" s="7">
        <f>I1213+I1214</f>
        <v>6302.5</v>
      </c>
    </row>
    <row r="1213" spans="1:9">
      <c r="A1213" s="80" t="s">
        <v>36</v>
      </c>
      <c r="B1213" s="81"/>
      <c r="C1213" s="106" t="s">
        <v>25</v>
      </c>
      <c r="D1213" s="106" t="s">
        <v>48</v>
      </c>
      <c r="E1213" s="49" t="s">
        <v>493</v>
      </c>
      <c r="F1213" s="106" t="s">
        <v>93</v>
      </c>
      <c r="G1213" s="7">
        <v>5366</v>
      </c>
      <c r="H1213" s="7">
        <v>5650.1</v>
      </c>
      <c r="I1213" s="7">
        <v>5892.5</v>
      </c>
    </row>
    <row r="1214" spans="1:9" ht="31.5">
      <c r="A1214" s="80" t="s">
        <v>115</v>
      </c>
      <c r="B1214" s="4"/>
      <c r="C1214" s="106" t="s">
        <v>25</v>
      </c>
      <c r="D1214" s="106" t="s">
        <v>48</v>
      </c>
      <c r="E1214" s="49" t="s">
        <v>493</v>
      </c>
      <c r="F1214" s="4" t="s">
        <v>116</v>
      </c>
      <c r="G1214" s="7">
        <v>461</v>
      </c>
      <c r="H1214" s="7">
        <v>410</v>
      </c>
      <c r="I1214" s="7">
        <v>410</v>
      </c>
    </row>
    <row r="1215" spans="1:9">
      <c r="A1215" s="80" t="s">
        <v>177</v>
      </c>
      <c r="B1215" s="31"/>
      <c r="C1215" s="4" t="s">
        <v>25</v>
      </c>
      <c r="D1215" s="4" t="s">
        <v>11</v>
      </c>
      <c r="E1215" s="49"/>
      <c r="F1215" s="31"/>
      <c r="G1215" s="9">
        <f>G1216+G1220</f>
        <v>34094.5</v>
      </c>
      <c r="H1215" s="9">
        <f>H1216+H1220</f>
        <v>40011.599999999999</v>
      </c>
      <c r="I1215" s="9">
        <f>I1216+I1220</f>
        <v>40011.599999999999</v>
      </c>
    </row>
    <row r="1216" spans="1:9" ht="31.5">
      <c r="A1216" s="80" t="s">
        <v>461</v>
      </c>
      <c r="B1216" s="4"/>
      <c r="C1216" s="4" t="s">
        <v>25</v>
      </c>
      <c r="D1216" s="4" t="s">
        <v>11</v>
      </c>
      <c r="E1216" s="6" t="s">
        <v>374</v>
      </c>
      <c r="F1216" s="4"/>
      <c r="G1216" s="9">
        <f>SUM(G1217)</f>
        <v>26400.9</v>
      </c>
      <c r="H1216" s="9">
        <f t="shared" ref="H1216:I1216" si="290">SUM(H1217)</f>
        <v>31774.7</v>
      </c>
      <c r="I1216" s="9">
        <f t="shared" si="290"/>
        <v>31774.7</v>
      </c>
    </row>
    <row r="1217" spans="1:9">
      <c r="A1217" s="80" t="s">
        <v>708</v>
      </c>
      <c r="B1217" s="4"/>
      <c r="C1217" s="4" t="s">
        <v>25</v>
      </c>
      <c r="D1217" s="4" t="s">
        <v>11</v>
      </c>
      <c r="E1217" s="6" t="s">
        <v>706</v>
      </c>
      <c r="F1217" s="4"/>
      <c r="G1217" s="9">
        <f>SUM(G1218)</f>
        <v>26400.9</v>
      </c>
      <c r="H1217" s="9">
        <f t="shared" ref="H1217:I1217" si="291">SUM(H1218)</f>
        <v>31774.7</v>
      </c>
      <c r="I1217" s="9">
        <f t="shared" si="291"/>
        <v>31774.7</v>
      </c>
    </row>
    <row r="1218" spans="1:9" ht="63">
      <c r="A1218" s="80" t="s">
        <v>380</v>
      </c>
      <c r="B1218" s="4"/>
      <c r="C1218" s="4" t="s">
        <v>25</v>
      </c>
      <c r="D1218" s="4" t="s">
        <v>11</v>
      </c>
      <c r="E1218" s="49" t="s">
        <v>707</v>
      </c>
      <c r="F1218" s="4"/>
      <c r="G1218" s="9">
        <f t="shared" ref="G1218:I1218" si="292">G1219</f>
        <v>26400.9</v>
      </c>
      <c r="H1218" s="9">
        <f t="shared" si="292"/>
        <v>31774.7</v>
      </c>
      <c r="I1218" s="9">
        <f t="shared" si="292"/>
        <v>31774.7</v>
      </c>
    </row>
    <row r="1219" spans="1:9">
      <c r="A1219" s="80" t="s">
        <v>36</v>
      </c>
      <c r="B1219" s="81"/>
      <c r="C1219" s="4" t="s">
        <v>25</v>
      </c>
      <c r="D1219" s="4" t="s">
        <v>11</v>
      </c>
      <c r="E1219" s="49" t="s">
        <v>707</v>
      </c>
      <c r="F1219" s="4">
        <v>300</v>
      </c>
      <c r="G1219" s="9">
        <v>26400.9</v>
      </c>
      <c r="H1219" s="9">
        <v>31774.7</v>
      </c>
      <c r="I1219" s="9">
        <v>31774.7</v>
      </c>
    </row>
    <row r="1220" spans="1:9" ht="31.5">
      <c r="A1220" s="80" t="s">
        <v>567</v>
      </c>
      <c r="B1220" s="31"/>
      <c r="C1220" s="4" t="s">
        <v>25</v>
      </c>
      <c r="D1220" s="4" t="s">
        <v>11</v>
      </c>
      <c r="E1220" s="31" t="s">
        <v>306</v>
      </c>
      <c r="F1220" s="31"/>
      <c r="G1220" s="9">
        <f>SUM(G1221)</f>
        <v>7693.6</v>
      </c>
      <c r="H1220" s="9">
        <f t="shared" ref="H1220:I1220" si="293">SUM(H1221)</f>
        <v>8236.9</v>
      </c>
      <c r="I1220" s="9">
        <f t="shared" si="293"/>
        <v>8236.9</v>
      </c>
    </row>
    <row r="1221" spans="1:9" ht="31.5">
      <c r="A1221" s="80" t="s">
        <v>723</v>
      </c>
      <c r="B1221" s="31"/>
      <c r="C1221" s="4" t="s">
        <v>25</v>
      </c>
      <c r="D1221" s="4" t="s">
        <v>11</v>
      </c>
      <c r="E1221" s="31" t="s">
        <v>626</v>
      </c>
      <c r="F1221" s="31"/>
      <c r="G1221" s="9">
        <f>SUM(G1222+G1228)</f>
        <v>7693.6</v>
      </c>
      <c r="H1221" s="9">
        <f t="shared" ref="H1221:I1221" si="294">SUM(H1222+H1228)</f>
        <v>8236.9</v>
      </c>
      <c r="I1221" s="9">
        <f t="shared" si="294"/>
        <v>8236.9</v>
      </c>
    </row>
    <row r="1222" spans="1:9">
      <c r="A1222" s="80" t="s">
        <v>29</v>
      </c>
      <c r="B1222" s="31"/>
      <c r="C1222" s="4" t="s">
        <v>25</v>
      </c>
      <c r="D1222" s="4" t="s">
        <v>11</v>
      </c>
      <c r="E1222" s="31" t="s">
        <v>627</v>
      </c>
      <c r="F1222" s="31"/>
      <c r="G1222" s="9">
        <f>SUM(G1226)+G1223</f>
        <v>7355.8</v>
      </c>
      <c r="H1222" s="9">
        <f t="shared" ref="H1222:I1222" si="295">SUM(H1226)+H1223</f>
        <v>7707</v>
      </c>
      <c r="I1222" s="9">
        <f t="shared" si="295"/>
        <v>7707</v>
      </c>
    </row>
    <row r="1223" spans="1:9" ht="31.5">
      <c r="A1223" s="80" t="s">
        <v>795</v>
      </c>
      <c r="B1223" s="31"/>
      <c r="C1223" s="4" t="s">
        <v>25</v>
      </c>
      <c r="D1223" s="4" t="s">
        <v>11</v>
      </c>
      <c r="E1223" s="31" t="s">
        <v>651</v>
      </c>
      <c r="F1223" s="31"/>
      <c r="G1223" s="9">
        <f>G1224+G1225</f>
        <v>523</v>
      </c>
      <c r="H1223" s="9">
        <f>H1224+H1225</f>
        <v>874.2</v>
      </c>
      <c r="I1223" s="9">
        <f>I1224+I1225</f>
        <v>874.2</v>
      </c>
    </row>
    <row r="1224" spans="1:9">
      <c r="A1224" s="80" t="s">
        <v>36</v>
      </c>
      <c r="B1224" s="31"/>
      <c r="C1224" s="4" t="s">
        <v>25</v>
      </c>
      <c r="D1224" s="4" t="s">
        <v>11</v>
      </c>
      <c r="E1224" s="31" t="s">
        <v>651</v>
      </c>
      <c r="F1224" s="31">
        <v>300</v>
      </c>
      <c r="G1224" s="9">
        <v>282.7</v>
      </c>
      <c r="H1224" s="9">
        <v>504.1</v>
      </c>
      <c r="I1224" s="9">
        <v>504.1</v>
      </c>
    </row>
    <row r="1225" spans="1:9" ht="31.5">
      <c r="A1225" s="80" t="s">
        <v>218</v>
      </c>
      <c r="B1225" s="31"/>
      <c r="C1225" s="4" t="s">
        <v>25</v>
      </c>
      <c r="D1225" s="4" t="s">
        <v>11</v>
      </c>
      <c r="E1225" s="31" t="s">
        <v>651</v>
      </c>
      <c r="F1225" s="31">
        <v>600</v>
      </c>
      <c r="G1225" s="9">
        <v>240.3</v>
      </c>
      <c r="H1225" s="9">
        <v>370.1</v>
      </c>
      <c r="I1225" s="9">
        <v>370.1</v>
      </c>
    </row>
    <row r="1226" spans="1:9" ht="78.75">
      <c r="A1226" s="80" t="s">
        <v>909</v>
      </c>
      <c r="B1226" s="4"/>
      <c r="C1226" s="4" t="s">
        <v>25</v>
      </c>
      <c r="D1226" s="4" t="s">
        <v>11</v>
      </c>
      <c r="E1226" s="31" t="s">
        <v>717</v>
      </c>
      <c r="F1226" s="4"/>
      <c r="G1226" s="7">
        <f t="shared" ref="G1226:I1226" si="296">G1227</f>
        <v>6832.8</v>
      </c>
      <c r="H1226" s="7">
        <f t="shared" si="296"/>
        <v>6832.8</v>
      </c>
      <c r="I1226" s="7">
        <f t="shared" si="296"/>
        <v>6832.8</v>
      </c>
    </row>
    <row r="1227" spans="1:9">
      <c r="A1227" s="80" t="s">
        <v>36</v>
      </c>
      <c r="B1227" s="4"/>
      <c r="C1227" s="4" t="s">
        <v>25</v>
      </c>
      <c r="D1227" s="4" t="s">
        <v>11</v>
      </c>
      <c r="E1227" s="31" t="s">
        <v>717</v>
      </c>
      <c r="F1227" s="4" t="s">
        <v>93</v>
      </c>
      <c r="G1227" s="7">
        <v>6832.8</v>
      </c>
      <c r="H1227" s="7">
        <v>6832.8</v>
      </c>
      <c r="I1227" s="7">
        <v>6832.8</v>
      </c>
    </row>
    <row r="1228" spans="1:9" ht="31.5">
      <c r="A1228" s="80" t="s">
        <v>39</v>
      </c>
      <c r="B1228" s="4"/>
      <c r="C1228" s="4" t="s">
        <v>25</v>
      </c>
      <c r="D1228" s="4" t="s">
        <v>11</v>
      </c>
      <c r="E1228" s="31" t="s">
        <v>633</v>
      </c>
      <c r="F1228" s="4"/>
      <c r="G1228" s="7">
        <f>SUM(G1229)</f>
        <v>337.8</v>
      </c>
      <c r="H1228" s="7">
        <f t="shared" ref="H1228:I1229" si="297">SUM(H1229)</f>
        <v>529.9</v>
      </c>
      <c r="I1228" s="7">
        <f t="shared" si="297"/>
        <v>529.9</v>
      </c>
    </row>
    <row r="1229" spans="1:9" ht="78.75">
      <c r="A1229" s="80" t="s">
        <v>376</v>
      </c>
      <c r="B1229" s="4"/>
      <c r="C1229" s="4" t="s">
        <v>25</v>
      </c>
      <c r="D1229" s="4" t="s">
        <v>11</v>
      </c>
      <c r="E1229" s="31" t="s">
        <v>654</v>
      </c>
      <c r="F1229" s="4"/>
      <c r="G1229" s="7">
        <f>SUM(G1230)</f>
        <v>337.8</v>
      </c>
      <c r="H1229" s="7">
        <f t="shared" si="297"/>
        <v>529.9</v>
      </c>
      <c r="I1229" s="7">
        <f t="shared" si="297"/>
        <v>529.9</v>
      </c>
    </row>
    <row r="1230" spans="1:9">
      <c r="A1230" s="80" t="s">
        <v>36</v>
      </c>
      <c r="B1230" s="4"/>
      <c r="C1230" s="4" t="s">
        <v>25</v>
      </c>
      <c r="D1230" s="4" t="s">
        <v>11</v>
      </c>
      <c r="E1230" s="31" t="s">
        <v>654</v>
      </c>
      <c r="F1230" s="4" t="s">
        <v>93</v>
      </c>
      <c r="G1230" s="7">
        <v>337.8</v>
      </c>
      <c r="H1230" s="7">
        <v>529.9</v>
      </c>
      <c r="I1230" s="7">
        <v>529.9</v>
      </c>
    </row>
    <row r="1231" spans="1:9" hidden="1">
      <c r="A1231" s="80" t="s">
        <v>71</v>
      </c>
      <c r="B1231" s="40"/>
      <c r="C1231" s="106" t="s">
        <v>25</v>
      </c>
      <c r="D1231" s="106" t="s">
        <v>72</v>
      </c>
      <c r="E1231" s="106"/>
      <c r="F1231" s="31"/>
      <c r="G1231" s="9">
        <f t="shared" ref="G1231:I1232" si="298">G1232</f>
        <v>0</v>
      </c>
      <c r="H1231" s="9">
        <f t="shared" si="298"/>
        <v>0</v>
      </c>
      <c r="I1231" s="9">
        <f t="shared" si="298"/>
        <v>0</v>
      </c>
    </row>
    <row r="1232" spans="1:9" ht="31.5" hidden="1">
      <c r="A1232" s="80" t="s">
        <v>442</v>
      </c>
      <c r="B1232" s="40"/>
      <c r="C1232" s="106" t="s">
        <v>25</v>
      </c>
      <c r="D1232" s="106" t="s">
        <v>72</v>
      </c>
      <c r="E1232" s="31" t="s">
        <v>14</v>
      </c>
      <c r="F1232" s="31"/>
      <c r="G1232" s="9">
        <f t="shared" si="298"/>
        <v>0</v>
      </c>
      <c r="H1232" s="9">
        <f t="shared" si="298"/>
        <v>0</v>
      </c>
      <c r="I1232" s="9">
        <f t="shared" si="298"/>
        <v>0</v>
      </c>
    </row>
    <row r="1233" spans="1:9" hidden="1">
      <c r="A1233" s="80" t="s">
        <v>78</v>
      </c>
      <c r="B1233" s="40"/>
      <c r="C1233" s="106" t="s">
        <v>25</v>
      </c>
      <c r="D1233" s="106" t="s">
        <v>72</v>
      </c>
      <c r="E1233" s="31" t="s">
        <v>62</v>
      </c>
      <c r="F1233" s="31"/>
      <c r="G1233" s="9">
        <f>SUM(G1235)</f>
        <v>0</v>
      </c>
      <c r="H1233" s="9">
        <f>SUM(H1235)</f>
        <v>0</v>
      </c>
      <c r="I1233" s="9">
        <f>SUM(I1235)</f>
        <v>0</v>
      </c>
    </row>
    <row r="1234" spans="1:9" hidden="1">
      <c r="A1234" s="80" t="s">
        <v>29</v>
      </c>
      <c r="B1234" s="40"/>
      <c r="C1234" s="106" t="s">
        <v>25</v>
      </c>
      <c r="D1234" s="106" t="s">
        <v>72</v>
      </c>
      <c r="E1234" s="31" t="s">
        <v>397</v>
      </c>
      <c r="F1234" s="31"/>
      <c r="G1234" s="9">
        <f t="shared" ref="G1234:I1235" si="299">G1235</f>
        <v>0</v>
      </c>
      <c r="H1234" s="9">
        <f t="shared" si="299"/>
        <v>0</v>
      </c>
      <c r="I1234" s="9">
        <f t="shared" si="299"/>
        <v>0</v>
      </c>
    </row>
    <row r="1235" spans="1:9" hidden="1">
      <c r="A1235" s="80" t="s">
        <v>31</v>
      </c>
      <c r="B1235" s="40"/>
      <c r="C1235" s="106" t="s">
        <v>25</v>
      </c>
      <c r="D1235" s="106" t="s">
        <v>72</v>
      </c>
      <c r="E1235" s="31" t="s">
        <v>398</v>
      </c>
      <c r="F1235" s="31"/>
      <c r="G1235" s="9">
        <f t="shared" si="299"/>
        <v>0</v>
      </c>
      <c r="H1235" s="9">
        <f t="shared" si="299"/>
        <v>0</v>
      </c>
      <c r="I1235" s="9">
        <f t="shared" si="299"/>
        <v>0</v>
      </c>
    </row>
    <row r="1236" spans="1:9" ht="31.5" hidden="1">
      <c r="A1236" s="80" t="s">
        <v>115</v>
      </c>
      <c r="B1236" s="40"/>
      <c r="C1236" s="106" t="s">
        <v>25</v>
      </c>
      <c r="D1236" s="106" t="s">
        <v>72</v>
      </c>
      <c r="E1236" s="31" t="s">
        <v>398</v>
      </c>
      <c r="F1236" s="31">
        <v>600</v>
      </c>
      <c r="G1236" s="9"/>
      <c r="H1236" s="9"/>
      <c r="I1236" s="9"/>
    </row>
    <row r="1237" spans="1:9">
      <c r="A1237" s="80" t="s">
        <v>242</v>
      </c>
      <c r="B1237" s="40"/>
      <c r="C1237" s="106" t="s">
        <v>162</v>
      </c>
      <c r="D1237" s="106"/>
      <c r="E1237" s="31"/>
      <c r="F1237" s="31"/>
      <c r="G1237" s="9">
        <f t="shared" ref="G1237:I1242" si="300">SUM(G1238)</f>
        <v>2882.3</v>
      </c>
      <c r="H1237" s="9">
        <f t="shared" si="300"/>
        <v>2853.8</v>
      </c>
      <c r="I1237" s="9">
        <f t="shared" si="300"/>
        <v>2853.8</v>
      </c>
    </row>
    <row r="1238" spans="1:9">
      <c r="A1238" s="80" t="s">
        <v>181</v>
      </c>
      <c r="B1238" s="40"/>
      <c r="C1238" s="106" t="s">
        <v>162</v>
      </c>
      <c r="D1238" s="106" t="s">
        <v>161</v>
      </c>
      <c r="E1238" s="31"/>
      <c r="F1238" s="31"/>
      <c r="G1238" s="9">
        <f t="shared" si="300"/>
        <v>2882.3</v>
      </c>
      <c r="H1238" s="9">
        <f t="shared" si="300"/>
        <v>2853.8</v>
      </c>
      <c r="I1238" s="9">
        <f t="shared" si="300"/>
        <v>2853.8</v>
      </c>
    </row>
    <row r="1239" spans="1:9" ht="31.5">
      <c r="A1239" s="80" t="s">
        <v>567</v>
      </c>
      <c r="B1239" s="40"/>
      <c r="C1239" s="106" t="s">
        <v>162</v>
      </c>
      <c r="D1239" s="106" t="s">
        <v>161</v>
      </c>
      <c r="E1239" s="31" t="s">
        <v>306</v>
      </c>
      <c r="F1239" s="31"/>
      <c r="G1239" s="9">
        <f t="shared" si="300"/>
        <v>2882.3</v>
      </c>
      <c r="H1239" s="9">
        <f t="shared" si="300"/>
        <v>2853.8</v>
      </c>
      <c r="I1239" s="9">
        <f t="shared" si="300"/>
        <v>2853.8</v>
      </c>
    </row>
    <row r="1240" spans="1:9" ht="47.25">
      <c r="A1240" s="80" t="s">
        <v>955</v>
      </c>
      <c r="B1240" s="40"/>
      <c r="C1240" s="106" t="s">
        <v>162</v>
      </c>
      <c r="D1240" s="106" t="s">
        <v>161</v>
      </c>
      <c r="E1240" s="31" t="s">
        <v>332</v>
      </c>
      <c r="F1240" s="31"/>
      <c r="G1240" s="9">
        <f t="shared" si="300"/>
        <v>2882.3</v>
      </c>
      <c r="H1240" s="9">
        <f t="shared" si="300"/>
        <v>2853.8</v>
      </c>
      <c r="I1240" s="9">
        <f t="shared" si="300"/>
        <v>2853.8</v>
      </c>
    </row>
    <row r="1241" spans="1:9" ht="31.5">
      <c r="A1241" s="80" t="s">
        <v>39</v>
      </c>
      <c r="B1241" s="40"/>
      <c r="C1241" s="106" t="s">
        <v>162</v>
      </c>
      <c r="D1241" s="106" t="s">
        <v>161</v>
      </c>
      <c r="E1241" s="31" t="s">
        <v>333</v>
      </c>
      <c r="F1241" s="31"/>
      <c r="G1241" s="9">
        <f t="shared" si="300"/>
        <v>2882.3</v>
      </c>
      <c r="H1241" s="9">
        <f t="shared" si="300"/>
        <v>2853.8</v>
      </c>
      <c r="I1241" s="9">
        <f t="shared" si="300"/>
        <v>2853.8</v>
      </c>
    </row>
    <row r="1242" spans="1:9">
      <c r="A1242" s="80" t="s">
        <v>956</v>
      </c>
      <c r="B1242" s="40"/>
      <c r="C1242" s="106" t="s">
        <v>162</v>
      </c>
      <c r="D1242" s="106" t="s">
        <v>161</v>
      </c>
      <c r="E1242" s="31" t="s">
        <v>334</v>
      </c>
      <c r="F1242" s="31"/>
      <c r="G1242" s="9">
        <f t="shared" si="300"/>
        <v>2882.3</v>
      </c>
      <c r="H1242" s="9">
        <f t="shared" si="300"/>
        <v>2853.8</v>
      </c>
      <c r="I1242" s="9">
        <f t="shared" si="300"/>
        <v>2853.8</v>
      </c>
    </row>
    <row r="1243" spans="1:9" ht="47.25">
      <c r="A1243" s="2" t="s">
        <v>45</v>
      </c>
      <c r="B1243" s="40"/>
      <c r="C1243" s="106" t="s">
        <v>162</v>
      </c>
      <c r="D1243" s="106" t="s">
        <v>161</v>
      </c>
      <c r="E1243" s="31" t="s">
        <v>334</v>
      </c>
      <c r="F1243" s="31">
        <v>100</v>
      </c>
      <c r="G1243" s="9">
        <v>2882.3</v>
      </c>
      <c r="H1243" s="9">
        <v>2853.8</v>
      </c>
      <c r="I1243" s="9">
        <v>2853.8</v>
      </c>
    </row>
    <row r="1244" spans="1:9">
      <c r="A1244" s="43" t="s">
        <v>467</v>
      </c>
      <c r="B1244" s="24" t="s">
        <v>105</v>
      </c>
      <c r="C1244" s="24"/>
      <c r="D1244" s="24"/>
      <c r="E1244" s="24"/>
      <c r="F1244" s="24"/>
      <c r="G1244" s="26">
        <f>G1245+G1284+G1412</f>
        <v>356544.19999999995</v>
      </c>
      <c r="H1244" s="26">
        <f>H1245+H1284+H1412</f>
        <v>348881</v>
      </c>
      <c r="I1244" s="26">
        <f>I1245+I1284+I1412</f>
        <v>292337.60000000003</v>
      </c>
    </row>
    <row r="1245" spans="1:9">
      <c r="A1245" s="80" t="s">
        <v>106</v>
      </c>
      <c r="B1245" s="4"/>
      <c r="C1245" s="4" t="s">
        <v>107</v>
      </c>
      <c r="D1245" s="4"/>
      <c r="E1245" s="4"/>
      <c r="F1245" s="4"/>
      <c r="G1245" s="7">
        <f>G1246+G1276+G1271</f>
        <v>112826.99999999999</v>
      </c>
      <c r="H1245" s="7">
        <f>H1246+H1276+H1271</f>
        <v>116566.9</v>
      </c>
      <c r="I1245" s="7">
        <f>I1246+I1276+I1271</f>
        <v>104145.4</v>
      </c>
    </row>
    <row r="1246" spans="1:9">
      <c r="A1246" s="80" t="s">
        <v>108</v>
      </c>
      <c r="B1246" s="4"/>
      <c r="C1246" s="4" t="s">
        <v>107</v>
      </c>
      <c r="D1246" s="4" t="s">
        <v>48</v>
      </c>
      <c r="E1246" s="4"/>
      <c r="F1246" s="4"/>
      <c r="G1246" s="7">
        <f>SUM(G1247)</f>
        <v>112601.79999999999</v>
      </c>
      <c r="H1246" s="7">
        <f>SUM(H1247)</f>
        <v>116566.9</v>
      </c>
      <c r="I1246" s="7">
        <f>SUM(I1247)</f>
        <v>104145.4</v>
      </c>
    </row>
    <row r="1247" spans="1:9">
      <c r="A1247" s="80" t="s">
        <v>572</v>
      </c>
      <c r="B1247" s="4"/>
      <c r="C1247" s="4" t="s">
        <v>107</v>
      </c>
      <c r="D1247" s="4" t="s">
        <v>48</v>
      </c>
      <c r="E1247" s="4" t="s">
        <v>109</v>
      </c>
      <c r="F1247" s="4"/>
      <c r="G1247" s="7">
        <f>SUM(G1248)+G1256+G1252</f>
        <v>112601.79999999999</v>
      </c>
      <c r="H1247" s="7">
        <f>SUM(H1248)+H1256+H1252</f>
        <v>116566.9</v>
      </c>
      <c r="I1247" s="7">
        <f>SUM(I1248)+I1256+I1252</f>
        <v>104145.4</v>
      </c>
    </row>
    <row r="1248" spans="1:9">
      <c r="A1248" s="80" t="s">
        <v>110</v>
      </c>
      <c r="B1248" s="4"/>
      <c r="C1248" s="4" t="s">
        <v>107</v>
      </c>
      <c r="D1248" s="4" t="s">
        <v>48</v>
      </c>
      <c r="E1248" s="4" t="s">
        <v>111</v>
      </c>
      <c r="F1248" s="4"/>
      <c r="G1248" s="7">
        <f t="shared" ref="G1248:I1250" si="301">G1249</f>
        <v>110675.9</v>
      </c>
      <c r="H1248" s="7">
        <f t="shared" si="301"/>
        <v>99524.3</v>
      </c>
      <c r="I1248" s="7">
        <f t="shared" si="301"/>
        <v>100145.4</v>
      </c>
    </row>
    <row r="1249" spans="1:9" ht="47.25">
      <c r="A1249" s="80" t="s">
        <v>23</v>
      </c>
      <c r="B1249" s="4"/>
      <c r="C1249" s="4" t="s">
        <v>107</v>
      </c>
      <c r="D1249" s="4" t="s">
        <v>48</v>
      </c>
      <c r="E1249" s="4" t="s">
        <v>112</v>
      </c>
      <c r="F1249" s="4"/>
      <c r="G1249" s="7">
        <f>G1250</f>
        <v>110675.9</v>
      </c>
      <c r="H1249" s="7">
        <f>H1250</f>
        <v>99524.3</v>
      </c>
      <c r="I1249" s="7">
        <f>I1250</f>
        <v>100145.4</v>
      </c>
    </row>
    <row r="1250" spans="1:9">
      <c r="A1250" s="80" t="s">
        <v>113</v>
      </c>
      <c r="B1250" s="4"/>
      <c r="C1250" s="4" t="s">
        <v>107</v>
      </c>
      <c r="D1250" s="4" t="s">
        <v>48</v>
      </c>
      <c r="E1250" s="4" t="s">
        <v>114</v>
      </c>
      <c r="F1250" s="4"/>
      <c r="G1250" s="7">
        <f t="shared" si="301"/>
        <v>110675.9</v>
      </c>
      <c r="H1250" s="7">
        <f t="shared" si="301"/>
        <v>99524.3</v>
      </c>
      <c r="I1250" s="7">
        <f t="shared" si="301"/>
        <v>100145.4</v>
      </c>
    </row>
    <row r="1251" spans="1:9" ht="31.5">
      <c r="A1251" s="80" t="s">
        <v>115</v>
      </c>
      <c r="B1251" s="4"/>
      <c r="C1251" s="4" t="s">
        <v>107</v>
      </c>
      <c r="D1251" s="4" t="s">
        <v>48</v>
      </c>
      <c r="E1251" s="4" t="s">
        <v>114</v>
      </c>
      <c r="F1251" s="4" t="s">
        <v>116</v>
      </c>
      <c r="G1251" s="7">
        <v>110675.9</v>
      </c>
      <c r="H1251" s="7">
        <v>99524.3</v>
      </c>
      <c r="I1251" s="7">
        <v>100145.4</v>
      </c>
    </row>
    <row r="1252" spans="1:9">
      <c r="A1252" s="80" t="s">
        <v>147</v>
      </c>
      <c r="B1252" s="4"/>
      <c r="C1252" s="4" t="s">
        <v>107</v>
      </c>
      <c r="D1252" s="4" t="s">
        <v>48</v>
      </c>
      <c r="E1252" s="4" t="s">
        <v>148</v>
      </c>
      <c r="F1252" s="4"/>
      <c r="G1252" s="7">
        <f>SUM(G1253)</f>
        <v>255.9</v>
      </c>
      <c r="H1252" s="7">
        <f t="shared" ref="H1252:I1254" si="302">SUM(H1253)</f>
        <v>0</v>
      </c>
      <c r="I1252" s="7">
        <f t="shared" si="302"/>
        <v>0</v>
      </c>
    </row>
    <row r="1253" spans="1:9">
      <c r="A1253" s="80" t="s">
        <v>29</v>
      </c>
      <c r="B1253" s="4"/>
      <c r="C1253" s="4" t="s">
        <v>107</v>
      </c>
      <c r="D1253" s="4" t="s">
        <v>48</v>
      </c>
      <c r="E1253" s="4" t="s">
        <v>388</v>
      </c>
      <c r="F1253" s="4"/>
      <c r="G1253" s="7">
        <f>SUM(G1254)</f>
        <v>255.9</v>
      </c>
      <c r="H1253" s="7">
        <f t="shared" si="302"/>
        <v>0</v>
      </c>
      <c r="I1253" s="7">
        <f t="shared" si="302"/>
        <v>0</v>
      </c>
    </row>
    <row r="1254" spans="1:9">
      <c r="A1254" s="80" t="s">
        <v>113</v>
      </c>
      <c r="B1254" s="4"/>
      <c r="C1254" s="4" t="s">
        <v>107</v>
      </c>
      <c r="D1254" s="4" t="s">
        <v>48</v>
      </c>
      <c r="E1254" s="4" t="s">
        <v>734</v>
      </c>
      <c r="F1254" s="4"/>
      <c r="G1254" s="7">
        <f>SUM(G1255)</f>
        <v>255.9</v>
      </c>
      <c r="H1254" s="7">
        <f t="shared" si="302"/>
        <v>0</v>
      </c>
      <c r="I1254" s="7">
        <f t="shared" si="302"/>
        <v>0</v>
      </c>
    </row>
    <row r="1255" spans="1:9" ht="31.5">
      <c r="A1255" s="80" t="s">
        <v>115</v>
      </c>
      <c r="B1255" s="4"/>
      <c r="C1255" s="4" t="s">
        <v>107</v>
      </c>
      <c r="D1255" s="4" t="s">
        <v>48</v>
      </c>
      <c r="E1255" s="4" t="s">
        <v>734</v>
      </c>
      <c r="F1255" s="4" t="s">
        <v>116</v>
      </c>
      <c r="G1255" s="7">
        <v>255.9</v>
      </c>
      <c r="H1255" s="7"/>
      <c r="I1255" s="7"/>
    </row>
    <row r="1256" spans="1:9" ht="31.5">
      <c r="A1256" s="80" t="s">
        <v>149</v>
      </c>
      <c r="B1256" s="58"/>
      <c r="C1256" s="4" t="s">
        <v>107</v>
      </c>
      <c r="D1256" s="4" t="s">
        <v>48</v>
      </c>
      <c r="E1256" s="4" t="s">
        <v>150</v>
      </c>
      <c r="F1256" s="59"/>
      <c r="G1256" s="7">
        <f>G1260+G1263+G1265+G1268+G1257</f>
        <v>1670</v>
      </c>
      <c r="H1256" s="7">
        <f t="shared" ref="H1256:I1256" si="303">H1260+H1263+H1265+H1268+H1257</f>
        <v>17042.599999999999</v>
      </c>
      <c r="I1256" s="7">
        <f t="shared" si="303"/>
        <v>4000</v>
      </c>
    </row>
    <row r="1257" spans="1:9">
      <c r="A1257" s="80" t="s">
        <v>29</v>
      </c>
      <c r="B1257" s="58"/>
      <c r="C1257" s="4" t="s">
        <v>107</v>
      </c>
      <c r="D1257" s="4" t="s">
        <v>48</v>
      </c>
      <c r="E1257" s="4" t="s">
        <v>389</v>
      </c>
      <c r="F1257" s="59"/>
      <c r="G1257" s="7">
        <f>SUM(G1258)</f>
        <v>0</v>
      </c>
      <c r="H1257" s="7">
        <f t="shared" ref="H1257:I1257" si="304">SUM(H1258)</f>
        <v>4000</v>
      </c>
      <c r="I1257" s="7">
        <f t="shared" si="304"/>
        <v>4000</v>
      </c>
    </row>
    <row r="1258" spans="1:9" ht="47.25">
      <c r="A1258" s="80" t="s">
        <v>881</v>
      </c>
      <c r="B1258" s="58"/>
      <c r="C1258" s="4" t="s">
        <v>107</v>
      </c>
      <c r="D1258" s="4" t="s">
        <v>48</v>
      </c>
      <c r="E1258" s="4" t="s">
        <v>882</v>
      </c>
      <c r="F1258" s="59"/>
      <c r="G1258" s="7">
        <v>0</v>
      </c>
      <c r="H1258" s="7">
        <f>SUM(H1259)</f>
        <v>4000</v>
      </c>
      <c r="I1258" s="7">
        <f>SUM(I1259)</f>
        <v>4000</v>
      </c>
    </row>
    <row r="1259" spans="1:9" ht="31.5">
      <c r="A1259" s="80" t="s">
        <v>115</v>
      </c>
      <c r="B1259" s="58"/>
      <c r="C1259" s="4" t="s">
        <v>107</v>
      </c>
      <c r="D1259" s="4" t="s">
        <v>48</v>
      </c>
      <c r="E1259" s="4" t="s">
        <v>882</v>
      </c>
      <c r="F1259" s="4" t="s">
        <v>116</v>
      </c>
      <c r="G1259" s="7">
        <v>0</v>
      </c>
      <c r="H1259" s="7">
        <v>4000</v>
      </c>
      <c r="I1259" s="7">
        <v>4000</v>
      </c>
    </row>
    <row r="1260" spans="1:9" ht="15" customHeight="1">
      <c r="A1260" s="80" t="s">
        <v>392</v>
      </c>
      <c r="B1260" s="58"/>
      <c r="C1260" s="4" t="s">
        <v>107</v>
      </c>
      <c r="D1260" s="4" t="s">
        <v>48</v>
      </c>
      <c r="E1260" s="4" t="s">
        <v>393</v>
      </c>
      <c r="F1260" s="4"/>
      <c r="G1260" s="7">
        <f>G1261</f>
        <v>767.2</v>
      </c>
      <c r="H1260" s="7">
        <f>H1261</f>
        <v>0</v>
      </c>
      <c r="I1260" s="7">
        <f>I1261</f>
        <v>0</v>
      </c>
    </row>
    <row r="1261" spans="1:9">
      <c r="A1261" s="80" t="s">
        <v>113</v>
      </c>
      <c r="B1261" s="58"/>
      <c r="C1261" s="4" t="s">
        <v>107</v>
      </c>
      <c r="D1261" s="4" t="s">
        <v>48</v>
      </c>
      <c r="E1261" s="4" t="s">
        <v>394</v>
      </c>
      <c r="F1261" s="4"/>
      <c r="G1261" s="7">
        <f t="shared" ref="G1261:I1261" si="305">G1262</f>
        <v>767.2</v>
      </c>
      <c r="H1261" s="7">
        <f t="shared" si="305"/>
        <v>0</v>
      </c>
      <c r="I1261" s="7">
        <f t="shared" si="305"/>
        <v>0</v>
      </c>
    </row>
    <row r="1262" spans="1:9" ht="31.5">
      <c r="A1262" s="80" t="s">
        <v>115</v>
      </c>
      <c r="B1262" s="58"/>
      <c r="C1262" s="4" t="s">
        <v>107</v>
      </c>
      <c r="D1262" s="4" t="s">
        <v>48</v>
      </c>
      <c r="E1262" s="4" t="s">
        <v>394</v>
      </c>
      <c r="F1262" s="4" t="s">
        <v>116</v>
      </c>
      <c r="G1262" s="7">
        <v>767.2</v>
      </c>
      <c r="H1262" s="7"/>
      <c r="I1262" s="7"/>
    </row>
    <row r="1263" spans="1:9" ht="31.5">
      <c r="A1263" s="80" t="s">
        <v>249</v>
      </c>
      <c r="B1263" s="58"/>
      <c r="C1263" s="4" t="s">
        <v>107</v>
      </c>
      <c r="D1263" s="4" t="s">
        <v>48</v>
      </c>
      <c r="E1263" s="4" t="s">
        <v>400</v>
      </c>
      <c r="F1263" s="4"/>
      <c r="G1263" s="7">
        <f>SUM(G1264)</f>
        <v>396.4</v>
      </c>
      <c r="H1263" s="7">
        <f>SUM(H1264)</f>
        <v>0</v>
      </c>
      <c r="I1263" s="7">
        <f>SUM(I1264)</f>
        <v>0</v>
      </c>
    </row>
    <row r="1264" spans="1:9" ht="31.5">
      <c r="A1264" s="80" t="s">
        <v>115</v>
      </c>
      <c r="B1264" s="58"/>
      <c r="C1264" s="4" t="s">
        <v>107</v>
      </c>
      <c r="D1264" s="4" t="s">
        <v>48</v>
      </c>
      <c r="E1264" s="4" t="s">
        <v>401</v>
      </c>
      <c r="F1264" s="4" t="s">
        <v>116</v>
      </c>
      <c r="G1264" s="7">
        <v>396.4</v>
      </c>
      <c r="H1264" s="7"/>
      <c r="I1264" s="7"/>
    </row>
    <row r="1265" spans="1:9">
      <c r="A1265" s="80" t="s">
        <v>315</v>
      </c>
      <c r="B1265" s="58"/>
      <c r="C1265" s="4" t="s">
        <v>107</v>
      </c>
      <c r="D1265" s="4" t="s">
        <v>48</v>
      </c>
      <c r="E1265" s="4" t="s">
        <v>395</v>
      </c>
      <c r="F1265" s="4"/>
      <c r="G1265" s="7">
        <f>SUM(G1266)</f>
        <v>506.4</v>
      </c>
      <c r="H1265" s="7">
        <f>SUM(H1266)</f>
        <v>0</v>
      </c>
      <c r="I1265" s="7">
        <f>SUM(I1266)</f>
        <v>0</v>
      </c>
    </row>
    <row r="1266" spans="1:9">
      <c r="A1266" s="102" t="s">
        <v>113</v>
      </c>
      <c r="B1266" s="58"/>
      <c r="C1266" s="4" t="s">
        <v>107</v>
      </c>
      <c r="D1266" s="4" t="s">
        <v>48</v>
      </c>
      <c r="E1266" s="4" t="s">
        <v>396</v>
      </c>
      <c r="F1266" s="4"/>
      <c r="G1266" s="7">
        <f>G1267</f>
        <v>506.4</v>
      </c>
      <c r="H1266" s="7">
        <f>H1267</f>
        <v>0</v>
      </c>
      <c r="I1266" s="7">
        <f>I1267</f>
        <v>0</v>
      </c>
    </row>
    <row r="1267" spans="1:9" ht="31.5">
      <c r="A1267" s="80" t="s">
        <v>115</v>
      </c>
      <c r="B1267" s="58"/>
      <c r="C1267" s="4" t="s">
        <v>107</v>
      </c>
      <c r="D1267" s="4" t="s">
        <v>48</v>
      </c>
      <c r="E1267" s="4" t="s">
        <v>396</v>
      </c>
      <c r="F1267" s="4" t="s">
        <v>116</v>
      </c>
      <c r="G1267" s="7">
        <v>506.4</v>
      </c>
      <c r="H1267" s="7"/>
      <c r="I1267" s="7"/>
    </row>
    <row r="1268" spans="1:9">
      <c r="A1268" s="80" t="s">
        <v>730</v>
      </c>
      <c r="B1268" s="58"/>
      <c r="C1268" s="4" t="s">
        <v>107</v>
      </c>
      <c r="D1268" s="4" t="s">
        <v>48</v>
      </c>
      <c r="E1268" s="4" t="s">
        <v>511</v>
      </c>
      <c r="F1268" s="4"/>
      <c r="G1268" s="7">
        <f t="shared" ref="G1268:I1269" si="306">G1269</f>
        <v>0</v>
      </c>
      <c r="H1268" s="7">
        <f t="shared" si="306"/>
        <v>13042.6</v>
      </c>
      <c r="I1268" s="7">
        <f t="shared" si="306"/>
        <v>0</v>
      </c>
    </row>
    <row r="1269" spans="1:9" ht="31.5">
      <c r="A1269" s="80" t="s">
        <v>904</v>
      </c>
      <c r="B1269" s="58"/>
      <c r="C1269" s="4" t="s">
        <v>107</v>
      </c>
      <c r="D1269" s="4" t="s">
        <v>48</v>
      </c>
      <c r="E1269" s="4" t="s">
        <v>623</v>
      </c>
      <c r="F1269" s="4"/>
      <c r="G1269" s="7">
        <f t="shared" si="306"/>
        <v>0</v>
      </c>
      <c r="H1269" s="7">
        <f t="shared" si="306"/>
        <v>13042.6</v>
      </c>
      <c r="I1269" s="7">
        <f t="shared" si="306"/>
        <v>0</v>
      </c>
    </row>
    <row r="1270" spans="1:9" ht="31.5">
      <c r="A1270" s="80" t="s">
        <v>115</v>
      </c>
      <c r="B1270" s="58"/>
      <c r="C1270" s="4" t="s">
        <v>107</v>
      </c>
      <c r="D1270" s="4" t="s">
        <v>48</v>
      </c>
      <c r="E1270" s="4" t="s">
        <v>623</v>
      </c>
      <c r="F1270" s="4" t="s">
        <v>116</v>
      </c>
      <c r="G1270" s="7"/>
      <c r="H1270" s="7">
        <v>13042.6</v>
      </c>
      <c r="I1270" s="7"/>
    </row>
    <row r="1271" spans="1:9" hidden="1">
      <c r="A1271" s="2" t="s">
        <v>746</v>
      </c>
      <c r="B1271" s="58"/>
      <c r="C1271" s="4" t="s">
        <v>107</v>
      </c>
      <c r="D1271" s="4" t="s">
        <v>161</v>
      </c>
      <c r="E1271" s="4"/>
      <c r="F1271" s="4"/>
      <c r="G1271" s="7">
        <f>SUM(G1272)</f>
        <v>0</v>
      </c>
      <c r="H1271" s="7">
        <f t="shared" ref="H1271:I1273" si="307">SUM(H1272)</f>
        <v>0</v>
      </c>
      <c r="I1271" s="7">
        <f t="shared" si="307"/>
        <v>0</v>
      </c>
    </row>
    <row r="1272" spans="1:9" hidden="1">
      <c r="A1272" s="80" t="s">
        <v>572</v>
      </c>
      <c r="B1272" s="4"/>
      <c r="C1272" s="4" t="s">
        <v>107</v>
      </c>
      <c r="D1272" s="4" t="s">
        <v>161</v>
      </c>
      <c r="E1272" s="4" t="s">
        <v>109</v>
      </c>
      <c r="F1272" s="4"/>
      <c r="G1272" s="7">
        <f>SUM(G1273)</f>
        <v>0</v>
      </c>
      <c r="H1272" s="7">
        <f t="shared" si="307"/>
        <v>0</v>
      </c>
      <c r="I1272" s="7">
        <f t="shared" si="307"/>
        <v>0</v>
      </c>
    </row>
    <row r="1273" spans="1:9" ht="24" hidden="1" customHeight="1">
      <c r="A1273" s="80" t="s">
        <v>517</v>
      </c>
      <c r="B1273" s="58"/>
      <c r="C1273" s="4" t="s">
        <v>107</v>
      </c>
      <c r="D1273" s="4" t="s">
        <v>161</v>
      </c>
      <c r="E1273" s="4" t="s">
        <v>139</v>
      </c>
      <c r="F1273" s="4"/>
      <c r="G1273" s="7">
        <f>SUM(G1274)</f>
        <v>0</v>
      </c>
      <c r="H1273" s="7">
        <f t="shared" si="307"/>
        <v>0</v>
      </c>
      <c r="I1273" s="7">
        <f t="shared" si="307"/>
        <v>0</v>
      </c>
    </row>
    <row r="1274" spans="1:9" ht="31.5" hidden="1">
      <c r="A1274" s="80" t="s">
        <v>92</v>
      </c>
      <c r="B1274" s="58"/>
      <c r="C1274" s="4" t="s">
        <v>107</v>
      </c>
      <c r="D1274" s="4" t="s">
        <v>161</v>
      </c>
      <c r="E1274" s="4" t="s">
        <v>521</v>
      </c>
      <c r="F1274" s="4"/>
      <c r="G1274" s="7">
        <f>SUM(G1275)</f>
        <v>0</v>
      </c>
      <c r="H1274" s="7"/>
      <c r="I1274" s="7"/>
    </row>
    <row r="1275" spans="1:9" ht="31.5" hidden="1">
      <c r="A1275" s="80" t="s">
        <v>46</v>
      </c>
      <c r="B1275" s="58"/>
      <c r="C1275" s="4" t="s">
        <v>107</v>
      </c>
      <c r="D1275" s="4" t="s">
        <v>161</v>
      </c>
      <c r="E1275" s="4" t="s">
        <v>521</v>
      </c>
      <c r="F1275" s="4" t="s">
        <v>85</v>
      </c>
      <c r="G1275" s="7"/>
      <c r="H1275" s="7"/>
      <c r="I1275" s="7"/>
    </row>
    <row r="1276" spans="1:9">
      <c r="A1276" s="80" t="s">
        <v>321</v>
      </c>
      <c r="B1276" s="4"/>
      <c r="C1276" s="4" t="s">
        <v>107</v>
      </c>
      <c r="D1276" s="4" t="s">
        <v>107</v>
      </c>
      <c r="E1276" s="4"/>
      <c r="F1276" s="31"/>
      <c r="G1276" s="7">
        <f t="shared" ref="G1276:I1279" si="308">SUM(G1277)</f>
        <v>225.2</v>
      </c>
      <c r="H1276" s="7">
        <f t="shared" si="308"/>
        <v>0</v>
      </c>
      <c r="I1276" s="7">
        <f t="shared" si="308"/>
        <v>0</v>
      </c>
    </row>
    <row r="1277" spans="1:9" ht="31.5">
      <c r="A1277" s="80" t="s">
        <v>567</v>
      </c>
      <c r="B1277" s="81"/>
      <c r="C1277" s="106" t="s">
        <v>107</v>
      </c>
      <c r="D1277" s="106" t="s">
        <v>107</v>
      </c>
      <c r="E1277" s="31" t="s">
        <v>306</v>
      </c>
      <c r="F1277" s="31"/>
      <c r="G1277" s="7">
        <f t="shared" si="308"/>
        <v>225.2</v>
      </c>
      <c r="H1277" s="7">
        <f t="shared" si="308"/>
        <v>0</v>
      </c>
      <c r="I1277" s="7">
        <f t="shared" si="308"/>
        <v>0</v>
      </c>
    </row>
    <row r="1278" spans="1:9" ht="31.5">
      <c r="A1278" s="80" t="s">
        <v>460</v>
      </c>
      <c r="B1278" s="4"/>
      <c r="C1278" s="4" t="s">
        <v>107</v>
      </c>
      <c r="D1278" s="4" t="s">
        <v>107</v>
      </c>
      <c r="E1278" s="4" t="s">
        <v>325</v>
      </c>
      <c r="F1278" s="4"/>
      <c r="G1278" s="7">
        <f t="shared" si="308"/>
        <v>225.2</v>
      </c>
      <c r="H1278" s="7">
        <f t="shared" si="308"/>
        <v>0</v>
      </c>
      <c r="I1278" s="7">
        <f t="shared" si="308"/>
        <v>0</v>
      </c>
    </row>
    <row r="1279" spans="1:9">
      <c r="A1279" s="80" t="s">
        <v>29</v>
      </c>
      <c r="B1279" s="4"/>
      <c r="C1279" s="4" t="s">
        <v>107</v>
      </c>
      <c r="D1279" s="4" t="s">
        <v>107</v>
      </c>
      <c r="E1279" s="4" t="s">
        <v>326</v>
      </c>
      <c r="F1279" s="4"/>
      <c r="G1279" s="7">
        <f t="shared" si="308"/>
        <v>225.2</v>
      </c>
      <c r="H1279" s="7">
        <f t="shared" si="308"/>
        <v>0</v>
      </c>
      <c r="I1279" s="7">
        <f t="shared" si="308"/>
        <v>0</v>
      </c>
    </row>
    <row r="1280" spans="1:9" ht="31.5">
      <c r="A1280" s="80" t="s">
        <v>327</v>
      </c>
      <c r="B1280" s="31"/>
      <c r="C1280" s="4" t="s">
        <v>107</v>
      </c>
      <c r="D1280" s="4" t="s">
        <v>107</v>
      </c>
      <c r="E1280" s="4" t="s">
        <v>328</v>
      </c>
      <c r="F1280" s="4"/>
      <c r="G1280" s="7">
        <f>SUM(G1281:G1283)</f>
        <v>225.2</v>
      </c>
      <c r="H1280" s="7">
        <f t="shared" ref="H1280:I1280" si="309">SUM(H1281:H1283)</f>
        <v>0</v>
      </c>
      <c r="I1280" s="7">
        <f t="shared" si="309"/>
        <v>0</v>
      </c>
    </row>
    <row r="1281" spans="1:9" ht="47.25">
      <c r="A1281" s="80" t="s">
        <v>45</v>
      </c>
      <c r="B1281" s="31"/>
      <c r="C1281" s="4" t="s">
        <v>107</v>
      </c>
      <c r="D1281" s="4" t="s">
        <v>107</v>
      </c>
      <c r="E1281" s="4" t="s">
        <v>328</v>
      </c>
      <c r="F1281" s="4" t="s">
        <v>83</v>
      </c>
      <c r="G1281" s="7">
        <v>54.5</v>
      </c>
      <c r="H1281" s="7"/>
      <c r="I1281" s="7"/>
    </row>
    <row r="1282" spans="1:9" ht="31.5">
      <c r="A1282" s="80" t="s">
        <v>46</v>
      </c>
      <c r="B1282" s="31"/>
      <c r="C1282" s="4" t="s">
        <v>107</v>
      </c>
      <c r="D1282" s="4" t="s">
        <v>107</v>
      </c>
      <c r="E1282" s="4" t="s">
        <v>328</v>
      </c>
      <c r="F1282" s="4" t="s">
        <v>85</v>
      </c>
      <c r="G1282" s="7">
        <v>18.5</v>
      </c>
      <c r="H1282" s="7"/>
      <c r="I1282" s="7"/>
    </row>
    <row r="1283" spans="1:9" ht="31.5">
      <c r="A1283" s="80" t="s">
        <v>218</v>
      </c>
      <c r="B1283" s="4"/>
      <c r="C1283" s="4" t="s">
        <v>107</v>
      </c>
      <c r="D1283" s="4" t="s">
        <v>107</v>
      </c>
      <c r="E1283" s="4" t="s">
        <v>328</v>
      </c>
      <c r="F1283" s="22">
        <v>600</v>
      </c>
      <c r="G1283" s="7">
        <v>152.19999999999999</v>
      </c>
      <c r="H1283" s="7"/>
      <c r="I1283" s="7"/>
    </row>
    <row r="1284" spans="1:9">
      <c r="A1284" s="80" t="s">
        <v>117</v>
      </c>
      <c r="B1284" s="4"/>
      <c r="C1284" s="4" t="s">
        <v>13</v>
      </c>
      <c r="D1284" s="4"/>
      <c r="E1284" s="4"/>
      <c r="F1284" s="4"/>
      <c r="G1284" s="7">
        <f>SUM(G1285+G1370)</f>
        <v>243230.9</v>
      </c>
      <c r="H1284" s="7">
        <f>SUM(H1285+H1370)</f>
        <v>231812</v>
      </c>
      <c r="I1284" s="7">
        <f>SUM(I1285+I1370)</f>
        <v>187670</v>
      </c>
    </row>
    <row r="1285" spans="1:9">
      <c r="A1285" s="80" t="s">
        <v>118</v>
      </c>
      <c r="B1285" s="4"/>
      <c r="C1285" s="4" t="s">
        <v>13</v>
      </c>
      <c r="D1285" s="4" t="s">
        <v>28</v>
      </c>
      <c r="E1285" s="4"/>
      <c r="F1285" s="4"/>
      <c r="G1285" s="7">
        <f>G1286+G1365+G1299</f>
        <v>186977.8</v>
      </c>
      <c r="H1285" s="7">
        <f>H1286+H1365+H1299</f>
        <v>184166.7</v>
      </c>
      <c r="I1285" s="7">
        <f>I1286+I1365+I1299</f>
        <v>140024.70000000001</v>
      </c>
    </row>
    <row r="1286" spans="1:9" ht="47.25" customHeight="1">
      <c r="A1286" s="80" t="s">
        <v>617</v>
      </c>
      <c r="B1286" s="4"/>
      <c r="C1286" s="4" t="s">
        <v>13</v>
      </c>
      <c r="D1286" s="4" t="s">
        <v>28</v>
      </c>
      <c r="E1286" s="4" t="s">
        <v>616</v>
      </c>
      <c r="F1286" s="4"/>
      <c r="G1286" s="7">
        <f>SUM(G1287)+G1292+G1296</f>
        <v>16985.3</v>
      </c>
      <c r="H1286" s="7">
        <f t="shared" ref="H1286:I1286" si="310">SUM(H1287)+H1292+H1296</f>
        <v>42600</v>
      </c>
      <c r="I1286" s="7">
        <f t="shared" si="310"/>
        <v>2016.7</v>
      </c>
    </row>
    <row r="1287" spans="1:9">
      <c r="A1287" s="80" t="s">
        <v>29</v>
      </c>
      <c r="B1287" s="4"/>
      <c r="C1287" s="4" t="s">
        <v>13</v>
      </c>
      <c r="D1287" s="4" t="s">
        <v>28</v>
      </c>
      <c r="E1287" s="4" t="s">
        <v>618</v>
      </c>
      <c r="F1287" s="4"/>
      <c r="G1287" s="7">
        <f>SUM(G1288)+G1290</f>
        <v>12414.5</v>
      </c>
      <c r="H1287" s="7">
        <f t="shared" ref="H1287:I1287" si="311">SUM(H1288)+H1290</f>
        <v>42600</v>
      </c>
      <c r="I1287" s="7">
        <f t="shared" si="311"/>
        <v>2016.7</v>
      </c>
    </row>
    <row r="1288" spans="1:9" hidden="1">
      <c r="A1288" s="80" t="s">
        <v>122</v>
      </c>
      <c r="B1288" s="4"/>
      <c r="C1288" s="4" t="s">
        <v>13</v>
      </c>
      <c r="D1288" s="4" t="s">
        <v>28</v>
      </c>
      <c r="E1288" s="4" t="s">
        <v>619</v>
      </c>
      <c r="F1288" s="4"/>
      <c r="G1288" s="7">
        <f t="shared" ref="G1288:I1288" si="312">SUM(G1289)</f>
        <v>0</v>
      </c>
      <c r="H1288" s="7">
        <f t="shared" si="312"/>
        <v>0</v>
      </c>
      <c r="I1288" s="7">
        <f t="shared" si="312"/>
        <v>0</v>
      </c>
    </row>
    <row r="1289" spans="1:9" ht="31.5" hidden="1">
      <c r="A1289" s="80" t="s">
        <v>46</v>
      </c>
      <c r="B1289" s="4"/>
      <c r="C1289" s="4" t="s">
        <v>13</v>
      </c>
      <c r="D1289" s="4" t="s">
        <v>28</v>
      </c>
      <c r="E1289" s="4" t="s">
        <v>619</v>
      </c>
      <c r="F1289" s="4" t="s">
        <v>85</v>
      </c>
      <c r="G1289" s="7"/>
      <c r="H1289" s="7"/>
      <c r="I1289" s="7"/>
    </row>
    <row r="1290" spans="1:9" ht="63">
      <c r="A1290" s="100" t="s">
        <v>802</v>
      </c>
      <c r="B1290" s="4"/>
      <c r="C1290" s="4" t="s">
        <v>13</v>
      </c>
      <c r="D1290" s="4" t="s">
        <v>28</v>
      </c>
      <c r="E1290" s="4" t="s">
        <v>883</v>
      </c>
      <c r="F1290" s="4"/>
      <c r="G1290" s="7">
        <f>SUM(G1291)</f>
        <v>12414.5</v>
      </c>
      <c r="H1290" s="7">
        <f>SUM(H1291)</f>
        <v>42600</v>
      </c>
      <c r="I1290" s="7">
        <f>SUM(I1291)</f>
        <v>2016.7</v>
      </c>
    </row>
    <row r="1291" spans="1:9" ht="31.5">
      <c r="A1291" s="100" t="s">
        <v>115</v>
      </c>
      <c r="B1291" s="4"/>
      <c r="C1291" s="4" t="s">
        <v>13</v>
      </c>
      <c r="D1291" s="4" t="s">
        <v>28</v>
      </c>
      <c r="E1291" s="4" t="s">
        <v>883</v>
      </c>
      <c r="F1291" s="4" t="s">
        <v>116</v>
      </c>
      <c r="G1291" s="7">
        <v>12414.5</v>
      </c>
      <c r="H1291" s="7">
        <v>42600</v>
      </c>
      <c r="I1291" s="7">
        <v>2016.7</v>
      </c>
    </row>
    <row r="1292" spans="1:9" hidden="1">
      <c r="A1292" s="100" t="s">
        <v>144</v>
      </c>
      <c r="B1292" s="4"/>
      <c r="C1292" s="4" t="s">
        <v>13</v>
      </c>
      <c r="D1292" s="4" t="s">
        <v>28</v>
      </c>
      <c r="E1292" s="4" t="s">
        <v>620</v>
      </c>
      <c r="F1292" s="4"/>
      <c r="G1292" s="7">
        <f t="shared" ref="G1292:I1294" si="313">SUM(G1293)</f>
        <v>0</v>
      </c>
      <c r="H1292" s="7">
        <f t="shared" si="313"/>
        <v>0</v>
      </c>
      <c r="I1292" s="7">
        <f t="shared" si="313"/>
        <v>0</v>
      </c>
    </row>
    <row r="1293" spans="1:9" hidden="1">
      <c r="A1293" s="100" t="s">
        <v>248</v>
      </c>
      <c r="B1293" s="4"/>
      <c r="C1293" s="4" t="s">
        <v>13</v>
      </c>
      <c r="D1293" s="4" t="s">
        <v>28</v>
      </c>
      <c r="E1293" s="4" t="s">
        <v>621</v>
      </c>
      <c r="F1293" s="4"/>
      <c r="G1293" s="7">
        <f>SUM(G1294)</f>
        <v>0</v>
      </c>
      <c r="H1293" s="7">
        <f>SUM(H1294)</f>
        <v>0</v>
      </c>
      <c r="I1293" s="7">
        <f>SUM(I1294)</f>
        <v>0</v>
      </c>
    </row>
    <row r="1294" spans="1:9" hidden="1">
      <c r="A1294" s="100" t="s">
        <v>135</v>
      </c>
      <c r="B1294" s="4"/>
      <c r="C1294" s="4" t="s">
        <v>13</v>
      </c>
      <c r="D1294" s="4" t="s">
        <v>28</v>
      </c>
      <c r="E1294" s="4" t="s">
        <v>622</v>
      </c>
      <c r="F1294" s="4"/>
      <c r="G1294" s="7">
        <f t="shared" si="313"/>
        <v>0</v>
      </c>
      <c r="H1294" s="7">
        <f t="shared" si="313"/>
        <v>0</v>
      </c>
      <c r="I1294" s="7">
        <f t="shared" si="313"/>
        <v>0</v>
      </c>
    </row>
    <row r="1295" spans="1:9" ht="31.5" hidden="1">
      <c r="A1295" s="100" t="s">
        <v>115</v>
      </c>
      <c r="B1295" s="4"/>
      <c r="C1295" s="4" t="s">
        <v>13</v>
      </c>
      <c r="D1295" s="4" t="s">
        <v>28</v>
      </c>
      <c r="E1295" s="4" t="s">
        <v>622</v>
      </c>
      <c r="F1295" s="4" t="s">
        <v>116</v>
      </c>
      <c r="G1295" s="7"/>
      <c r="H1295" s="7"/>
      <c r="I1295" s="7"/>
    </row>
    <row r="1296" spans="1:9">
      <c r="A1296" s="100" t="s">
        <v>730</v>
      </c>
      <c r="B1296" s="4"/>
      <c r="C1296" s="4" t="s">
        <v>13</v>
      </c>
      <c r="D1296" s="4" t="s">
        <v>28</v>
      </c>
      <c r="E1296" s="4" t="s">
        <v>885</v>
      </c>
      <c r="F1296" s="4"/>
      <c r="G1296" s="7">
        <f>SUM(G1297)</f>
        <v>4570.8</v>
      </c>
      <c r="H1296" s="7">
        <f t="shared" ref="H1296:I1297" si="314">SUM(H1297)</f>
        <v>0</v>
      </c>
      <c r="I1296" s="7">
        <f t="shared" si="314"/>
        <v>0</v>
      </c>
    </row>
    <row r="1297" spans="1:9">
      <c r="A1297" s="100" t="s">
        <v>884</v>
      </c>
      <c r="B1297" s="4"/>
      <c r="C1297" s="4" t="s">
        <v>13</v>
      </c>
      <c r="D1297" s="4" t="s">
        <v>28</v>
      </c>
      <c r="E1297" s="4" t="s">
        <v>886</v>
      </c>
      <c r="F1297" s="4"/>
      <c r="G1297" s="7">
        <f>SUM(G1298)</f>
        <v>4570.8</v>
      </c>
      <c r="H1297" s="7">
        <f t="shared" si="314"/>
        <v>0</v>
      </c>
      <c r="I1297" s="7">
        <f t="shared" si="314"/>
        <v>0</v>
      </c>
    </row>
    <row r="1298" spans="1:9" ht="31.5">
      <c r="A1298" s="100" t="s">
        <v>115</v>
      </c>
      <c r="B1298" s="4"/>
      <c r="C1298" s="4" t="s">
        <v>13</v>
      </c>
      <c r="D1298" s="4" t="s">
        <v>28</v>
      </c>
      <c r="E1298" s="4" t="s">
        <v>886</v>
      </c>
      <c r="F1298" s="4" t="s">
        <v>116</v>
      </c>
      <c r="G1298" s="7">
        <v>4570.8</v>
      </c>
      <c r="H1298" s="7">
        <v>0</v>
      </c>
      <c r="I1298" s="7">
        <v>0</v>
      </c>
    </row>
    <row r="1299" spans="1:9">
      <c r="A1299" s="80" t="s">
        <v>572</v>
      </c>
      <c r="B1299" s="4"/>
      <c r="C1299" s="4" t="s">
        <v>13</v>
      </c>
      <c r="D1299" s="4" t="s">
        <v>28</v>
      </c>
      <c r="E1299" s="4" t="s">
        <v>109</v>
      </c>
      <c r="F1299" s="4"/>
      <c r="G1299" s="7">
        <f>SUM(G1300+G1313+G1319+G1323)</f>
        <v>169992.5</v>
      </c>
      <c r="H1299" s="7">
        <f t="shared" ref="H1299:I1299" si="315">SUM(H1300+H1313+H1319+H1323)</f>
        <v>141566.70000000001</v>
      </c>
      <c r="I1299" s="7">
        <f t="shared" si="315"/>
        <v>138008</v>
      </c>
    </row>
    <row r="1300" spans="1:9">
      <c r="A1300" s="80" t="s">
        <v>119</v>
      </c>
      <c r="B1300" s="4"/>
      <c r="C1300" s="4" t="s">
        <v>13</v>
      </c>
      <c r="D1300" s="4" t="s">
        <v>28</v>
      </c>
      <c r="E1300" s="4" t="s">
        <v>120</v>
      </c>
      <c r="F1300" s="4"/>
      <c r="G1300" s="7">
        <f>SUM(G1301+G1304+G1308)</f>
        <v>78440.100000000006</v>
      </c>
      <c r="H1300" s="7">
        <f>SUM(H1301+H1304+H1308)</f>
        <v>69160.2</v>
      </c>
      <c r="I1300" s="7">
        <f>SUM(I1301+I1304+I1308)</f>
        <v>69600.899999999994</v>
      </c>
    </row>
    <row r="1301" spans="1:9" ht="47.25">
      <c r="A1301" s="80" t="s">
        <v>23</v>
      </c>
      <c r="B1301" s="4"/>
      <c r="C1301" s="4" t="s">
        <v>13</v>
      </c>
      <c r="D1301" s="4" t="s">
        <v>28</v>
      </c>
      <c r="E1301" s="4" t="s">
        <v>121</v>
      </c>
      <c r="F1301" s="4"/>
      <c r="G1301" s="7">
        <f>G1302</f>
        <v>52537.5</v>
      </c>
      <c r="H1301" s="7">
        <f>H1302</f>
        <v>47198.1</v>
      </c>
      <c r="I1301" s="7">
        <f>I1302</f>
        <v>46198.1</v>
      </c>
    </row>
    <row r="1302" spans="1:9">
      <c r="A1302" s="80" t="s">
        <v>122</v>
      </c>
      <c r="B1302" s="4"/>
      <c r="C1302" s="4" t="s">
        <v>13</v>
      </c>
      <c r="D1302" s="4" t="s">
        <v>28</v>
      </c>
      <c r="E1302" s="4" t="s">
        <v>123</v>
      </c>
      <c r="F1302" s="4"/>
      <c r="G1302" s="7">
        <f t="shared" ref="G1302:I1302" si="316">G1303</f>
        <v>52537.5</v>
      </c>
      <c r="H1302" s="7">
        <f t="shared" si="316"/>
        <v>47198.1</v>
      </c>
      <c r="I1302" s="7">
        <f t="shared" si="316"/>
        <v>46198.1</v>
      </c>
    </row>
    <row r="1303" spans="1:9" ht="31.5">
      <c r="A1303" s="80" t="s">
        <v>115</v>
      </c>
      <c r="B1303" s="4"/>
      <c r="C1303" s="4" t="s">
        <v>13</v>
      </c>
      <c r="D1303" s="4" t="s">
        <v>28</v>
      </c>
      <c r="E1303" s="4" t="s">
        <v>123</v>
      </c>
      <c r="F1303" s="4" t="s">
        <v>116</v>
      </c>
      <c r="G1303" s="7">
        <v>52537.5</v>
      </c>
      <c r="H1303" s="7">
        <f>50198.1-3000</f>
        <v>47198.1</v>
      </c>
      <c r="I1303" s="7">
        <f>50198.1-4000</f>
        <v>46198.1</v>
      </c>
    </row>
    <row r="1304" spans="1:9" hidden="1">
      <c r="A1304" s="80" t="s">
        <v>144</v>
      </c>
      <c r="B1304" s="4"/>
      <c r="C1304" s="4" t="s">
        <v>13</v>
      </c>
      <c r="D1304" s="4" t="s">
        <v>28</v>
      </c>
      <c r="E1304" s="4" t="s">
        <v>518</v>
      </c>
      <c r="F1304" s="4"/>
      <c r="G1304" s="7">
        <f t="shared" ref="G1304:I1306" si="317">SUM(G1305)</f>
        <v>0</v>
      </c>
      <c r="H1304" s="7">
        <f t="shared" si="317"/>
        <v>0</v>
      </c>
      <c r="I1304" s="7">
        <f t="shared" si="317"/>
        <v>0</v>
      </c>
    </row>
    <row r="1305" spans="1:9" hidden="1">
      <c r="A1305" s="80" t="s">
        <v>122</v>
      </c>
      <c r="B1305" s="4"/>
      <c r="C1305" s="4" t="s">
        <v>13</v>
      </c>
      <c r="D1305" s="4" t="s">
        <v>28</v>
      </c>
      <c r="E1305" s="4" t="s">
        <v>519</v>
      </c>
      <c r="F1305" s="4"/>
      <c r="G1305" s="7">
        <f t="shared" si="317"/>
        <v>0</v>
      </c>
      <c r="H1305" s="7">
        <f t="shared" si="317"/>
        <v>0</v>
      </c>
      <c r="I1305" s="7">
        <f t="shared" si="317"/>
        <v>0</v>
      </c>
    </row>
    <row r="1306" spans="1:9" hidden="1">
      <c r="A1306" s="80" t="s">
        <v>315</v>
      </c>
      <c r="B1306" s="4"/>
      <c r="C1306" s="4" t="s">
        <v>13</v>
      </c>
      <c r="D1306" s="4" t="s">
        <v>28</v>
      </c>
      <c r="E1306" s="4" t="s">
        <v>520</v>
      </c>
      <c r="F1306" s="4"/>
      <c r="G1306" s="7">
        <f t="shared" si="317"/>
        <v>0</v>
      </c>
      <c r="H1306" s="7">
        <f t="shared" si="317"/>
        <v>0</v>
      </c>
      <c r="I1306" s="7">
        <f t="shared" si="317"/>
        <v>0</v>
      </c>
    </row>
    <row r="1307" spans="1:9" ht="31.5" hidden="1">
      <c r="A1307" s="80" t="s">
        <v>115</v>
      </c>
      <c r="B1307" s="4"/>
      <c r="C1307" s="4" t="s">
        <v>13</v>
      </c>
      <c r="D1307" s="4" t="s">
        <v>28</v>
      </c>
      <c r="E1307" s="4" t="s">
        <v>520</v>
      </c>
      <c r="F1307" s="4" t="s">
        <v>116</v>
      </c>
      <c r="G1307" s="7"/>
      <c r="H1307" s="7"/>
      <c r="I1307" s="7"/>
    </row>
    <row r="1308" spans="1:9" ht="31.5">
      <c r="A1308" s="80" t="s">
        <v>39</v>
      </c>
      <c r="B1308" s="4"/>
      <c r="C1308" s="4" t="s">
        <v>13</v>
      </c>
      <c r="D1308" s="4" t="s">
        <v>28</v>
      </c>
      <c r="E1308" s="4" t="s">
        <v>124</v>
      </c>
      <c r="F1308" s="4"/>
      <c r="G1308" s="7">
        <f>G1309</f>
        <v>25902.6</v>
      </c>
      <c r="H1308" s="7">
        <f>H1309</f>
        <v>21962.1</v>
      </c>
      <c r="I1308" s="7">
        <f>I1309</f>
        <v>23402.799999999999</v>
      </c>
    </row>
    <row r="1309" spans="1:9">
      <c r="A1309" s="80" t="s">
        <v>122</v>
      </c>
      <c r="B1309" s="4"/>
      <c r="C1309" s="4" t="s">
        <v>13</v>
      </c>
      <c r="D1309" s="4" t="s">
        <v>28</v>
      </c>
      <c r="E1309" s="4" t="s">
        <v>125</v>
      </c>
      <c r="F1309" s="4"/>
      <c r="G1309" s="7">
        <f>G1310+G1311+G1312</f>
        <v>25902.6</v>
      </c>
      <c r="H1309" s="7">
        <f>H1310+H1311+H1312</f>
        <v>21962.1</v>
      </c>
      <c r="I1309" s="7">
        <f>I1310+I1311+I1312</f>
        <v>23402.799999999999</v>
      </c>
    </row>
    <row r="1310" spans="1:9" ht="47.25">
      <c r="A1310" s="80" t="s">
        <v>45</v>
      </c>
      <c r="B1310" s="4"/>
      <c r="C1310" s="4" t="s">
        <v>13</v>
      </c>
      <c r="D1310" s="4" t="s">
        <v>28</v>
      </c>
      <c r="E1310" s="4" t="s">
        <v>125</v>
      </c>
      <c r="F1310" s="4" t="s">
        <v>83</v>
      </c>
      <c r="G1310" s="7">
        <v>22297.5</v>
      </c>
      <c r="H1310" s="7">
        <v>19227.3</v>
      </c>
      <c r="I1310" s="7">
        <v>20668</v>
      </c>
    </row>
    <row r="1311" spans="1:9" ht="31.5">
      <c r="A1311" s="80" t="s">
        <v>46</v>
      </c>
      <c r="B1311" s="4"/>
      <c r="C1311" s="4" t="s">
        <v>13</v>
      </c>
      <c r="D1311" s="4" t="s">
        <v>28</v>
      </c>
      <c r="E1311" s="4" t="s">
        <v>125</v>
      </c>
      <c r="F1311" s="4" t="s">
        <v>85</v>
      </c>
      <c r="G1311" s="9">
        <v>3368.8</v>
      </c>
      <c r="H1311" s="9">
        <v>2500</v>
      </c>
      <c r="I1311" s="9">
        <v>2500</v>
      </c>
    </row>
    <row r="1312" spans="1:9">
      <c r="A1312" s="80" t="s">
        <v>20</v>
      </c>
      <c r="B1312" s="4"/>
      <c r="C1312" s="4" t="s">
        <v>13</v>
      </c>
      <c r="D1312" s="4" t="s">
        <v>28</v>
      </c>
      <c r="E1312" s="4" t="s">
        <v>125</v>
      </c>
      <c r="F1312" s="4" t="s">
        <v>90</v>
      </c>
      <c r="G1312" s="7">
        <v>236.3</v>
      </c>
      <c r="H1312" s="7">
        <v>234.8</v>
      </c>
      <c r="I1312" s="7">
        <v>234.8</v>
      </c>
    </row>
    <row r="1313" spans="1:9">
      <c r="A1313" s="80" t="s">
        <v>127</v>
      </c>
      <c r="B1313" s="4"/>
      <c r="C1313" s="4" t="s">
        <v>13</v>
      </c>
      <c r="D1313" s="4" t="s">
        <v>28</v>
      </c>
      <c r="E1313" s="4" t="s">
        <v>128</v>
      </c>
      <c r="F1313" s="4"/>
      <c r="G1313" s="7">
        <f t="shared" ref="G1313:I1313" si="318">G1314</f>
        <v>61553.799999999996</v>
      </c>
      <c r="H1313" s="7">
        <f t="shared" si="318"/>
        <v>54677.1</v>
      </c>
      <c r="I1313" s="7">
        <f t="shared" si="318"/>
        <v>54177.1</v>
      </c>
    </row>
    <row r="1314" spans="1:9" ht="31.5">
      <c r="A1314" s="80" t="s">
        <v>39</v>
      </c>
      <c r="B1314" s="4"/>
      <c r="C1314" s="4" t="s">
        <v>13</v>
      </c>
      <c r="D1314" s="4" t="s">
        <v>28</v>
      </c>
      <c r="E1314" s="4" t="s">
        <v>129</v>
      </c>
      <c r="F1314" s="4"/>
      <c r="G1314" s="7">
        <f>G1315</f>
        <v>61553.799999999996</v>
      </c>
      <c r="H1314" s="7">
        <f>H1315</f>
        <v>54677.1</v>
      </c>
      <c r="I1314" s="7">
        <f>I1315</f>
        <v>54177.1</v>
      </c>
    </row>
    <row r="1315" spans="1:9">
      <c r="A1315" s="80" t="s">
        <v>130</v>
      </c>
      <c r="B1315" s="4"/>
      <c r="C1315" s="4" t="s">
        <v>13</v>
      </c>
      <c r="D1315" s="4" t="s">
        <v>28</v>
      </c>
      <c r="E1315" s="4" t="s">
        <v>131</v>
      </c>
      <c r="F1315" s="4"/>
      <c r="G1315" s="7">
        <f>G1316+G1317+G1318</f>
        <v>61553.799999999996</v>
      </c>
      <c r="H1315" s="7">
        <f>H1316+H1317+H1318</f>
        <v>54677.1</v>
      </c>
      <c r="I1315" s="7">
        <f>I1316+I1317+I1318</f>
        <v>54177.1</v>
      </c>
    </row>
    <row r="1316" spans="1:9" ht="47.25">
      <c r="A1316" s="80" t="s">
        <v>45</v>
      </c>
      <c r="B1316" s="4"/>
      <c r="C1316" s="4" t="s">
        <v>13</v>
      </c>
      <c r="D1316" s="4" t="s">
        <v>28</v>
      </c>
      <c r="E1316" s="4" t="s">
        <v>131</v>
      </c>
      <c r="F1316" s="4" t="s">
        <v>83</v>
      </c>
      <c r="G1316" s="7">
        <v>55045.599999999999</v>
      </c>
      <c r="H1316" s="7">
        <v>49502.400000000001</v>
      </c>
      <c r="I1316" s="7">
        <v>49502.400000000001</v>
      </c>
    </row>
    <row r="1317" spans="1:9" ht="31.5">
      <c r="A1317" s="80" t="s">
        <v>46</v>
      </c>
      <c r="B1317" s="4"/>
      <c r="C1317" s="4" t="s">
        <v>13</v>
      </c>
      <c r="D1317" s="4" t="s">
        <v>28</v>
      </c>
      <c r="E1317" s="4" t="s">
        <v>131</v>
      </c>
      <c r="F1317" s="4" t="s">
        <v>85</v>
      </c>
      <c r="G1317" s="9">
        <v>6064.1</v>
      </c>
      <c r="H1317" s="9">
        <v>4731.5</v>
      </c>
      <c r="I1317" s="9">
        <v>4231.5</v>
      </c>
    </row>
    <row r="1318" spans="1:9">
      <c r="A1318" s="80" t="s">
        <v>20</v>
      </c>
      <c r="B1318" s="4"/>
      <c r="C1318" s="4" t="s">
        <v>13</v>
      </c>
      <c r="D1318" s="4" t="s">
        <v>28</v>
      </c>
      <c r="E1318" s="4" t="s">
        <v>131</v>
      </c>
      <c r="F1318" s="4" t="s">
        <v>90</v>
      </c>
      <c r="G1318" s="7">
        <v>444.1</v>
      </c>
      <c r="H1318" s="7">
        <v>443.2</v>
      </c>
      <c r="I1318" s="7">
        <v>443.2</v>
      </c>
    </row>
    <row r="1319" spans="1:9">
      <c r="A1319" s="80" t="s">
        <v>132</v>
      </c>
      <c r="B1319" s="4"/>
      <c r="C1319" s="4" t="s">
        <v>13</v>
      </c>
      <c r="D1319" s="4" t="s">
        <v>28</v>
      </c>
      <c r="E1319" s="4" t="s">
        <v>133</v>
      </c>
      <c r="F1319" s="4"/>
      <c r="G1319" s="7">
        <f t="shared" ref="G1319:I1321" si="319">G1320</f>
        <v>13029.7</v>
      </c>
      <c r="H1319" s="7">
        <f t="shared" si="319"/>
        <v>10429.700000000001</v>
      </c>
      <c r="I1319" s="7">
        <f t="shared" si="319"/>
        <v>10429.700000000001</v>
      </c>
    </row>
    <row r="1320" spans="1:9" ht="47.25">
      <c r="A1320" s="80" t="s">
        <v>23</v>
      </c>
      <c r="B1320" s="4"/>
      <c r="C1320" s="4" t="s">
        <v>13</v>
      </c>
      <c r="D1320" s="4" t="s">
        <v>28</v>
      </c>
      <c r="E1320" s="4" t="s">
        <v>134</v>
      </c>
      <c r="F1320" s="4"/>
      <c r="G1320" s="7">
        <f>G1321</f>
        <v>13029.7</v>
      </c>
      <c r="H1320" s="7">
        <f>H1321</f>
        <v>10429.700000000001</v>
      </c>
      <c r="I1320" s="7">
        <f>I1321</f>
        <v>10429.700000000001</v>
      </c>
    </row>
    <row r="1321" spans="1:9">
      <c r="A1321" s="80" t="s">
        <v>135</v>
      </c>
      <c r="B1321" s="4"/>
      <c r="C1321" s="4" t="s">
        <v>13</v>
      </c>
      <c r="D1321" s="4" t="s">
        <v>28</v>
      </c>
      <c r="E1321" s="4" t="s">
        <v>136</v>
      </c>
      <c r="F1321" s="4"/>
      <c r="G1321" s="7">
        <f t="shared" si="319"/>
        <v>13029.7</v>
      </c>
      <c r="H1321" s="7">
        <f t="shared" si="319"/>
        <v>10429.700000000001</v>
      </c>
      <c r="I1321" s="7">
        <f t="shared" si="319"/>
        <v>10429.700000000001</v>
      </c>
    </row>
    <row r="1322" spans="1:9" ht="31.5">
      <c r="A1322" s="80" t="s">
        <v>115</v>
      </c>
      <c r="B1322" s="4"/>
      <c r="C1322" s="4" t="s">
        <v>13</v>
      </c>
      <c r="D1322" s="4" t="s">
        <v>28</v>
      </c>
      <c r="E1322" s="4" t="s">
        <v>136</v>
      </c>
      <c r="F1322" s="4" t="s">
        <v>116</v>
      </c>
      <c r="G1322" s="7">
        <v>13029.7</v>
      </c>
      <c r="H1322" s="7">
        <f>11429.7-1000</f>
        <v>10429.700000000001</v>
      </c>
      <c r="I1322" s="7">
        <v>10429.700000000001</v>
      </c>
    </row>
    <row r="1323" spans="1:9" ht="31.5">
      <c r="A1323" s="80" t="s">
        <v>149</v>
      </c>
      <c r="B1323" s="59"/>
      <c r="C1323" s="4" t="s">
        <v>13</v>
      </c>
      <c r="D1323" s="4" t="s">
        <v>28</v>
      </c>
      <c r="E1323" s="4" t="s">
        <v>150</v>
      </c>
      <c r="F1323" s="4"/>
      <c r="G1323" s="7">
        <f>SUM(G1324+G1358)+G1362+G1341</f>
        <v>16968.900000000001</v>
      </c>
      <c r="H1323" s="7">
        <f t="shared" ref="H1323:I1323" si="320">SUM(H1324+H1358)+H1362+H1341</f>
        <v>7299.7</v>
      </c>
      <c r="I1323" s="7">
        <f t="shared" si="320"/>
        <v>3800.2999999999997</v>
      </c>
    </row>
    <row r="1324" spans="1:9">
      <c r="A1324" s="80" t="s">
        <v>29</v>
      </c>
      <c r="B1324" s="59"/>
      <c r="C1324" s="4" t="s">
        <v>13</v>
      </c>
      <c r="D1324" s="4" t="s">
        <v>28</v>
      </c>
      <c r="E1324" s="4" t="s">
        <v>389</v>
      </c>
      <c r="F1324" s="4"/>
      <c r="G1324" s="7">
        <f>SUM(G1325+G1327+G1331)+G1333+G1335+G1337</f>
        <v>12553</v>
      </c>
      <c r="H1324" s="7">
        <f t="shared" ref="H1324:I1324" si="321">SUM(H1325+H1327+H1331)+H1333+H1335</f>
        <v>943.9</v>
      </c>
      <c r="I1324" s="7">
        <f t="shared" si="321"/>
        <v>943.9</v>
      </c>
    </row>
    <row r="1325" spans="1:9">
      <c r="A1325" s="80" t="s">
        <v>122</v>
      </c>
      <c r="B1325" s="58"/>
      <c r="C1325" s="4" t="s">
        <v>13</v>
      </c>
      <c r="D1325" s="4" t="s">
        <v>28</v>
      </c>
      <c r="E1325" s="4" t="s">
        <v>390</v>
      </c>
      <c r="F1325" s="4"/>
      <c r="G1325" s="7">
        <f>G1326</f>
        <v>2414.1999999999998</v>
      </c>
      <c r="H1325" s="7">
        <f>H1326</f>
        <v>0</v>
      </c>
      <c r="I1325" s="7">
        <f>I1326</f>
        <v>0</v>
      </c>
    </row>
    <row r="1326" spans="1:9" ht="31.5">
      <c r="A1326" s="80" t="s">
        <v>46</v>
      </c>
      <c r="B1326" s="58"/>
      <c r="C1326" s="4" t="s">
        <v>13</v>
      </c>
      <c r="D1326" s="4" t="s">
        <v>28</v>
      </c>
      <c r="E1326" s="4" t="s">
        <v>390</v>
      </c>
      <c r="F1326" s="4" t="s">
        <v>85</v>
      </c>
      <c r="G1326" s="7">
        <v>2414.1999999999998</v>
      </c>
      <c r="H1326" s="7"/>
      <c r="I1326" s="7"/>
    </row>
    <row r="1327" spans="1:9">
      <c r="A1327" s="80" t="s">
        <v>130</v>
      </c>
      <c r="B1327" s="59"/>
      <c r="C1327" s="4" t="s">
        <v>13</v>
      </c>
      <c r="D1327" s="4" t="s">
        <v>28</v>
      </c>
      <c r="E1327" s="4" t="s">
        <v>391</v>
      </c>
      <c r="F1327" s="4"/>
      <c r="G1327" s="7">
        <f>SUM(G1328)</f>
        <v>2289.9</v>
      </c>
      <c r="H1327" s="7">
        <f>SUM(H1328)</f>
        <v>0</v>
      </c>
      <c r="I1327" s="7">
        <f>SUM(I1328)</f>
        <v>0</v>
      </c>
    </row>
    <row r="1328" spans="1:9" ht="31.5">
      <c r="A1328" s="80" t="s">
        <v>46</v>
      </c>
      <c r="B1328" s="59"/>
      <c r="C1328" s="4" t="s">
        <v>13</v>
      </c>
      <c r="D1328" s="4" t="s">
        <v>28</v>
      </c>
      <c r="E1328" s="4" t="s">
        <v>391</v>
      </c>
      <c r="F1328" s="4" t="s">
        <v>85</v>
      </c>
      <c r="G1328" s="7">
        <v>2289.9</v>
      </c>
      <c r="H1328" s="7"/>
      <c r="I1328" s="7"/>
    </row>
    <row r="1329" spans="1:9" hidden="1">
      <c r="A1329" s="80" t="s">
        <v>470</v>
      </c>
      <c r="B1329" s="59"/>
      <c r="C1329" s="4" t="s">
        <v>13</v>
      </c>
      <c r="D1329" s="4" t="s">
        <v>28</v>
      </c>
      <c r="E1329" s="4" t="s">
        <v>814</v>
      </c>
      <c r="F1329" s="4"/>
      <c r="G1329" s="7">
        <f>SUM(G1330)</f>
        <v>0</v>
      </c>
      <c r="H1329" s="7"/>
      <c r="I1329" s="7"/>
    </row>
    <row r="1330" spans="1:9" ht="31.5" hidden="1">
      <c r="A1330" s="80" t="s">
        <v>46</v>
      </c>
      <c r="B1330" s="59"/>
      <c r="C1330" s="4" t="s">
        <v>13</v>
      </c>
      <c r="D1330" s="4" t="s">
        <v>28</v>
      </c>
      <c r="E1330" s="4" t="s">
        <v>814</v>
      </c>
      <c r="F1330" s="4" t="s">
        <v>85</v>
      </c>
      <c r="G1330" s="7"/>
      <c r="H1330" s="7"/>
      <c r="I1330" s="7"/>
    </row>
    <row r="1331" spans="1:9" ht="63">
      <c r="A1331" s="80" t="s">
        <v>802</v>
      </c>
      <c r="B1331" s="59"/>
      <c r="C1331" s="4" t="s">
        <v>13</v>
      </c>
      <c r="D1331" s="4" t="s">
        <v>28</v>
      </c>
      <c r="E1331" s="4" t="s">
        <v>803</v>
      </c>
      <c r="F1331" s="4"/>
      <c r="G1331" s="7">
        <f>SUM(G1332)</f>
        <v>3075</v>
      </c>
      <c r="H1331" s="7">
        <f t="shared" ref="H1331:I1331" si="322">SUM(H1332)</f>
        <v>0</v>
      </c>
      <c r="I1331" s="7">
        <f t="shared" si="322"/>
        <v>0</v>
      </c>
    </row>
    <row r="1332" spans="1:9" ht="31.5">
      <c r="A1332" s="104" t="s">
        <v>115</v>
      </c>
      <c r="B1332" s="59"/>
      <c r="C1332" s="4" t="s">
        <v>13</v>
      </c>
      <c r="D1332" s="4" t="s">
        <v>28</v>
      </c>
      <c r="E1332" s="4" t="s">
        <v>803</v>
      </c>
      <c r="F1332" s="4" t="s">
        <v>116</v>
      </c>
      <c r="G1332" s="7">
        <v>3075</v>
      </c>
      <c r="H1332" s="7"/>
      <c r="I1332" s="7"/>
    </row>
    <row r="1333" spans="1:9" ht="31.5">
      <c r="A1333" s="80" t="s">
        <v>887</v>
      </c>
      <c r="B1333" s="59"/>
      <c r="C1333" s="4" t="s">
        <v>13</v>
      </c>
      <c r="D1333" s="4" t="s">
        <v>28</v>
      </c>
      <c r="E1333" s="4" t="s">
        <v>782</v>
      </c>
      <c r="F1333" s="4"/>
      <c r="G1333" s="7">
        <f>SUM(G1334)</f>
        <v>3733.7</v>
      </c>
      <c r="H1333" s="7">
        <f t="shared" ref="H1333:I1333" si="323">SUM(H1334)</f>
        <v>0</v>
      </c>
      <c r="I1333" s="7">
        <f t="shared" si="323"/>
        <v>0</v>
      </c>
    </row>
    <row r="1334" spans="1:9" ht="31.5">
      <c r="A1334" s="80" t="s">
        <v>46</v>
      </c>
      <c r="B1334" s="59"/>
      <c r="C1334" s="4" t="s">
        <v>13</v>
      </c>
      <c r="D1334" s="4" t="s">
        <v>28</v>
      </c>
      <c r="E1334" s="4" t="s">
        <v>782</v>
      </c>
      <c r="F1334" s="4" t="s">
        <v>85</v>
      </c>
      <c r="G1334" s="7">
        <v>3733.7</v>
      </c>
      <c r="H1334" s="7"/>
      <c r="I1334" s="7"/>
    </row>
    <row r="1335" spans="1:9" ht="31.5">
      <c r="A1335" s="111" t="s">
        <v>931</v>
      </c>
      <c r="B1335" s="59"/>
      <c r="C1335" s="4" t="s">
        <v>13</v>
      </c>
      <c r="D1335" s="4" t="s">
        <v>28</v>
      </c>
      <c r="E1335" s="4" t="s">
        <v>888</v>
      </c>
      <c r="F1335" s="4"/>
      <c r="G1335" s="7">
        <f>SUM(G1336)</f>
        <v>1040.2</v>
      </c>
      <c r="H1335" s="7">
        <f t="shared" ref="H1335:I1335" si="324">SUM(H1336)</f>
        <v>943.9</v>
      </c>
      <c r="I1335" s="7">
        <f t="shared" si="324"/>
        <v>943.9</v>
      </c>
    </row>
    <row r="1336" spans="1:9" ht="31.5">
      <c r="A1336" s="151" t="s">
        <v>46</v>
      </c>
      <c r="B1336" s="59"/>
      <c r="C1336" s="4" t="s">
        <v>13</v>
      </c>
      <c r="D1336" s="4" t="s">
        <v>28</v>
      </c>
      <c r="E1336" s="4" t="s">
        <v>888</v>
      </c>
      <c r="F1336" s="4" t="s">
        <v>85</v>
      </c>
      <c r="G1336" s="7">
        <v>1040.2</v>
      </c>
      <c r="H1336" s="7">
        <v>943.9</v>
      </c>
      <c r="I1336" s="7">
        <v>943.9</v>
      </c>
    </row>
    <row r="1337" spans="1:9" hidden="1">
      <c r="A1337" s="151" t="s">
        <v>899</v>
      </c>
      <c r="B1337" s="59"/>
      <c r="C1337" s="4" t="s">
        <v>13</v>
      </c>
      <c r="D1337" s="4" t="s">
        <v>28</v>
      </c>
      <c r="E1337" s="4" t="s">
        <v>994</v>
      </c>
      <c r="F1337" s="4"/>
      <c r="G1337" s="7">
        <f>SUM(G1338)</f>
        <v>0</v>
      </c>
      <c r="H1337" s="7"/>
      <c r="I1337" s="7"/>
    </row>
    <row r="1338" spans="1:9" hidden="1">
      <c r="A1338" s="151"/>
      <c r="B1338" s="59"/>
      <c r="C1338" s="4" t="s">
        <v>13</v>
      </c>
      <c r="D1338" s="4" t="s">
        <v>28</v>
      </c>
      <c r="E1338" s="4" t="s">
        <v>993</v>
      </c>
      <c r="F1338" s="4"/>
      <c r="G1338" s="7">
        <f>SUM(G1339:G1340)</f>
        <v>0</v>
      </c>
      <c r="H1338" s="7"/>
      <c r="I1338" s="7"/>
    </row>
    <row r="1339" spans="1:9" ht="31.5" hidden="1">
      <c r="A1339" s="151" t="s">
        <v>46</v>
      </c>
      <c r="B1339" s="59"/>
      <c r="C1339" s="4" t="s">
        <v>13</v>
      </c>
      <c r="D1339" s="4" t="s">
        <v>28</v>
      </c>
      <c r="E1339" s="4" t="s">
        <v>993</v>
      </c>
      <c r="F1339" s="4" t="s">
        <v>85</v>
      </c>
      <c r="G1339" s="7"/>
      <c r="H1339" s="7"/>
      <c r="I1339" s="7"/>
    </row>
    <row r="1340" spans="1:9" ht="31.5" hidden="1">
      <c r="A1340" s="151" t="s">
        <v>115</v>
      </c>
      <c r="B1340" s="59"/>
      <c r="C1340" s="4" t="s">
        <v>13</v>
      </c>
      <c r="D1340" s="4" t="s">
        <v>28</v>
      </c>
      <c r="E1340" s="4" t="s">
        <v>993</v>
      </c>
      <c r="F1340" s="4" t="s">
        <v>116</v>
      </c>
      <c r="G1340" s="7"/>
      <c r="H1340" s="7"/>
      <c r="I1340" s="7"/>
    </row>
    <row r="1341" spans="1:9">
      <c r="A1341" s="151" t="s">
        <v>144</v>
      </c>
      <c r="B1341" s="59"/>
      <c r="C1341" s="4" t="s">
        <v>13</v>
      </c>
      <c r="D1341" s="4" t="s">
        <v>28</v>
      </c>
      <c r="E1341" s="4" t="s">
        <v>1017</v>
      </c>
      <c r="F1341" s="4"/>
      <c r="G1341" s="7">
        <f>SUM(G1342+G1345+G1348+G1353)</f>
        <v>4278.8999999999996</v>
      </c>
      <c r="H1341" s="7">
        <f t="shared" ref="H1341:I1341" si="325">SUM(H1342+H1345+H1348+H1353)</f>
        <v>1440.7</v>
      </c>
      <c r="I1341" s="7">
        <f t="shared" si="325"/>
        <v>0</v>
      </c>
    </row>
    <row r="1342" spans="1:9" ht="31.5">
      <c r="A1342" s="151" t="s">
        <v>645</v>
      </c>
      <c r="B1342" s="59"/>
      <c r="C1342" s="4" t="s">
        <v>13</v>
      </c>
      <c r="D1342" s="4" t="s">
        <v>28</v>
      </c>
      <c r="E1342" s="4" t="s">
        <v>1015</v>
      </c>
      <c r="F1342" s="4"/>
      <c r="G1342" s="7">
        <f>G1343</f>
        <v>565</v>
      </c>
      <c r="H1342" s="7">
        <f t="shared" ref="H1342:I1343" si="326">H1343</f>
        <v>1440.7</v>
      </c>
      <c r="I1342" s="7">
        <f t="shared" si="326"/>
        <v>0</v>
      </c>
    </row>
    <row r="1343" spans="1:9">
      <c r="A1343" s="151" t="s">
        <v>122</v>
      </c>
      <c r="B1343" s="59"/>
      <c r="C1343" s="4" t="s">
        <v>13</v>
      </c>
      <c r="D1343" s="4" t="s">
        <v>28</v>
      </c>
      <c r="E1343" s="4" t="s">
        <v>1016</v>
      </c>
      <c r="F1343" s="4"/>
      <c r="G1343" s="7">
        <f>G1344</f>
        <v>565</v>
      </c>
      <c r="H1343" s="7">
        <f t="shared" si="326"/>
        <v>1440.7</v>
      </c>
      <c r="I1343" s="7">
        <f t="shared" si="326"/>
        <v>0</v>
      </c>
    </row>
    <row r="1344" spans="1:9" ht="31.5">
      <c r="A1344" s="151" t="s">
        <v>115</v>
      </c>
      <c r="B1344" s="59"/>
      <c r="C1344" s="4" t="s">
        <v>13</v>
      </c>
      <c r="D1344" s="4" t="s">
        <v>28</v>
      </c>
      <c r="E1344" s="4" t="s">
        <v>1016</v>
      </c>
      <c r="F1344" s="4" t="s">
        <v>116</v>
      </c>
      <c r="G1344" s="7">
        <v>565</v>
      </c>
      <c r="H1344" s="7">
        <v>1440.7</v>
      </c>
      <c r="I1344" s="7"/>
    </row>
    <row r="1345" spans="1:9">
      <c r="A1345" s="151" t="s">
        <v>392</v>
      </c>
      <c r="B1345" s="59"/>
      <c r="C1345" s="4" t="s">
        <v>13</v>
      </c>
      <c r="D1345" s="4" t="s">
        <v>28</v>
      </c>
      <c r="E1345" s="4" t="s">
        <v>393</v>
      </c>
      <c r="F1345" s="4"/>
      <c r="G1345" s="7">
        <f>G1346</f>
        <v>1503.2</v>
      </c>
      <c r="H1345" s="7">
        <f>H1346</f>
        <v>0</v>
      </c>
      <c r="I1345" s="7">
        <f>I1346</f>
        <v>0</v>
      </c>
    </row>
    <row r="1346" spans="1:9">
      <c r="A1346" s="80" t="s">
        <v>122</v>
      </c>
      <c r="B1346" s="59"/>
      <c r="C1346" s="4" t="s">
        <v>13</v>
      </c>
      <c r="D1346" s="4" t="s">
        <v>28</v>
      </c>
      <c r="E1346" s="4" t="s">
        <v>399</v>
      </c>
      <c r="F1346" s="4"/>
      <c r="G1346" s="7">
        <f t="shared" ref="G1346:I1346" si="327">G1347</f>
        <v>1503.2</v>
      </c>
      <c r="H1346" s="7">
        <f t="shared" si="327"/>
        <v>0</v>
      </c>
      <c r="I1346" s="7">
        <f t="shared" si="327"/>
        <v>0</v>
      </c>
    </row>
    <row r="1347" spans="1:9" ht="27" customHeight="1">
      <c r="A1347" s="80" t="s">
        <v>115</v>
      </c>
      <c r="B1347" s="59"/>
      <c r="C1347" s="4" t="s">
        <v>13</v>
      </c>
      <c r="D1347" s="4" t="s">
        <v>28</v>
      </c>
      <c r="E1347" s="4" t="s">
        <v>399</v>
      </c>
      <c r="F1347" s="4" t="s">
        <v>116</v>
      </c>
      <c r="G1347" s="7">
        <v>1503.2</v>
      </c>
      <c r="H1347" s="7"/>
      <c r="I1347" s="7"/>
    </row>
    <row r="1348" spans="1:9" ht="31.5">
      <c r="A1348" s="80" t="s">
        <v>249</v>
      </c>
      <c r="B1348" s="59"/>
      <c r="C1348" s="4" t="s">
        <v>13</v>
      </c>
      <c r="D1348" s="4" t="s">
        <v>28</v>
      </c>
      <c r="E1348" s="4" t="s">
        <v>400</v>
      </c>
      <c r="F1348" s="4"/>
      <c r="G1348" s="7">
        <f>G1349+G1351</f>
        <v>493.6</v>
      </c>
      <c r="H1348" s="7">
        <f t="shared" ref="G1348:I1349" si="328">H1349</f>
        <v>0</v>
      </c>
      <c r="I1348" s="7">
        <f t="shared" si="328"/>
        <v>0</v>
      </c>
    </row>
    <row r="1349" spans="1:9">
      <c r="A1349" s="80" t="s">
        <v>122</v>
      </c>
      <c r="B1349" s="59"/>
      <c r="C1349" s="4" t="s">
        <v>13</v>
      </c>
      <c r="D1349" s="4" t="s">
        <v>28</v>
      </c>
      <c r="E1349" s="4" t="s">
        <v>402</v>
      </c>
      <c r="F1349" s="4"/>
      <c r="G1349" s="7">
        <f t="shared" si="328"/>
        <v>493.6</v>
      </c>
      <c r="H1349" s="7">
        <f t="shared" si="328"/>
        <v>0</v>
      </c>
      <c r="I1349" s="7">
        <f t="shared" si="328"/>
        <v>0</v>
      </c>
    </row>
    <row r="1350" spans="1:9" ht="31.5">
      <c r="A1350" s="80" t="s">
        <v>115</v>
      </c>
      <c r="B1350" s="59"/>
      <c r="C1350" s="4" t="s">
        <v>13</v>
      </c>
      <c r="D1350" s="4" t="s">
        <v>28</v>
      </c>
      <c r="E1350" s="4" t="s">
        <v>402</v>
      </c>
      <c r="F1350" s="4" t="s">
        <v>116</v>
      </c>
      <c r="G1350" s="7">
        <v>493.6</v>
      </c>
      <c r="H1350" s="7"/>
      <c r="I1350" s="7"/>
    </row>
    <row r="1351" spans="1:9">
      <c r="A1351" s="80" t="s">
        <v>526</v>
      </c>
      <c r="B1351" s="59"/>
      <c r="C1351" s="4" t="s">
        <v>13</v>
      </c>
      <c r="D1351" s="4" t="s">
        <v>28</v>
      </c>
      <c r="E1351" s="4" t="s">
        <v>811</v>
      </c>
      <c r="F1351" s="4"/>
      <c r="G1351" s="7">
        <f>SUM(G1352)</f>
        <v>0</v>
      </c>
      <c r="H1351" s="7">
        <f t="shared" ref="H1351:I1351" si="329">SUM(H1352)</f>
        <v>0</v>
      </c>
      <c r="I1351" s="7">
        <f t="shared" si="329"/>
        <v>0</v>
      </c>
    </row>
    <row r="1352" spans="1:9" ht="31.5">
      <c r="A1352" s="80" t="s">
        <v>115</v>
      </c>
      <c r="B1352" s="59"/>
      <c r="C1352" s="4" t="s">
        <v>13</v>
      </c>
      <c r="D1352" s="4" t="s">
        <v>28</v>
      </c>
      <c r="E1352" s="4" t="s">
        <v>811</v>
      </c>
      <c r="F1352" s="4" t="s">
        <v>116</v>
      </c>
      <c r="G1352" s="7"/>
      <c r="H1352" s="7"/>
      <c r="I1352" s="7"/>
    </row>
    <row r="1353" spans="1:9" ht="14.25" customHeight="1">
      <c r="A1353" s="80" t="s">
        <v>315</v>
      </c>
      <c r="B1353" s="59"/>
      <c r="C1353" s="4" t="s">
        <v>13</v>
      </c>
      <c r="D1353" s="4" t="s">
        <v>28</v>
      </c>
      <c r="E1353" s="4" t="s">
        <v>395</v>
      </c>
      <c r="F1353" s="4"/>
      <c r="G1353" s="7">
        <f>G1354+G1356</f>
        <v>1717.1</v>
      </c>
      <c r="H1353" s="7">
        <f>H1354+H1356</f>
        <v>0</v>
      </c>
      <c r="I1353" s="7">
        <f>I1354+I1356</f>
        <v>0</v>
      </c>
    </row>
    <row r="1354" spans="1:9">
      <c r="A1354" s="80" t="s">
        <v>122</v>
      </c>
      <c r="B1354" s="59"/>
      <c r="C1354" s="4" t="s">
        <v>13</v>
      </c>
      <c r="D1354" s="4" t="s">
        <v>28</v>
      </c>
      <c r="E1354" s="4" t="s">
        <v>422</v>
      </c>
      <c r="F1354" s="4"/>
      <c r="G1354" s="7">
        <f>G1355</f>
        <v>1717.1</v>
      </c>
      <c r="H1354" s="7">
        <f>H1355</f>
        <v>0</v>
      </c>
      <c r="I1354" s="7">
        <f>I1355</f>
        <v>0</v>
      </c>
    </row>
    <row r="1355" spans="1:9" ht="31.5">
      <c r="A1355" s="80" t="s">
        <v>115</v>
      </c>
      <c r="B1355" s="59"/>
      <c r="C1355" s="4" t="s">
        <v>13</v>
      </c>
      <c r="D1355" s="4" t="s">
        <v>28</v>
      </c>
      <c r="E1355" s="4" t="s">
        <v>422</v>
      </c>
      <c r="F1355" s="4" t="s">
        <v>116</v>
      </c>
      <c r="G1355" s="7">
        <v>1717.1</v>
      </c>
      <c r="H1355" s="7"/>
      <c r="I1355" s="7"/>
    </row>
    <row r="1356" spans="1:9" hidden="1">
      <c r="A1356" s="80" t="s">
        <v>135</v>
      </c>
      <c r="B1356" s="59"/>
      <c r="C1356" s="4" t="s">
        <v>13</v>
      </c>
      <c r="D1356" s="4" t="s">
        <v>28</v>
      </c>
      <c r="E1356" s="4" t="s">
        <v>532</v>
      </c>
      <c r="F1356" s="4"/>
      <c r="G1356" s="7">
        <f>G1357</f>
        <v>0</v>
      </c>
      <c r="H1356" s="7">
        <f>H1357</f>
        <v>0</v>
      </c>
      <c r="I1356" s="7">
        <f>I1357</f>
        <v>0</v>
      </c>
    </row>
    <row r="1357" spans="1:9" ht="31.5" hidden="1">
      <c r="A1357" s="80" t="s">
        <v>115</v>
      </c>
      <c r="B1357" s="59"/>
      <c r="C1357" s="4" t="s">
        <v>13</v>
      </c>
      <c r="D1357" s="4" t="s">
        <v>28</v>
      </c>
      <c r="E1357" s="4" t="s">
        <v>532</v>
      </c>
      <c r="F1357" s="4" t="s">
        <v>116</v>
      </c>
      <c r="G1357" s="7"/>
      <c r="H1357" s="7"/>
      <c r="I1357" s="7"/>
    </row>
    <row r="1358" spans="1:9">
      <c r="A1358" s="80" t="s">
        <v>730</v>
      </c>
      <c r="B1358" s="59"/>
      <c r="C1358" s="4" t="s">
        <v>13</v>
      </c>
      <c r="D1358" s="4" t="s">
        <v>28</v>
      </c>
      <c r="E1358" s="4" t="s">
        <v>511</v>
      </c>
      <c r="F1358" s="4"/>
      <c r="G1358" s="7">
        <f>SUM(G1359)</f>
        <v>0</v>
      </c>
      <c r="H1358" s="7">
        <f t="shared" ref="H1358:I1358" si="330">SUM(H1359)</f>
        <v>4915.1000000000004</v>
      </c>
      <c r="I1358" s="7">
        <f t="shared" si="330"/>
        <v>2856.3999999999996</v>
      </c>
    </row>
    <row r="1359" spans="1:9" ht="47.25">
      <c r="A1359" s="80" t="s">
        <v>889</v>
      </c>
      <c r="B1359" s="59"/>
      <c r="C1359" s="4" t="s">
        <v>13</v>
      </c>
      <c r="D1359" s="4" t="s">
        <v>28</v>
      </c>
      <c r="E1359" s="4" t="s">
        <v>890</v>
      </c>
      <c r="F1359" s="4"/>
      <c r="G1359" s="7">
        <f>G1360</f>
        <v>0</v>
      </c>
      <c r="H1359" s="7">
        <f>H1360+H1361</f>
        <v>4915.1000000000004</v>
      </c>
      <c r="I1359" s="7">
        <f>I1360+I1361</f>
        <v>2856.3999999999996</v>
      </c>
    </row>
    <row r="1360" spans="1:9" ht="31.5">
      <c r="A1360" s="80" t="s">
        <v>46</v>
      </c>
      <c r="B1360" s="59"/>
      <c r="C1360" s="4" t="s">
        <v>13</v>
      </c>
      <c r="D1360" s="4" t="s">
        <v>28</v>
      </c>
      <c r="E1360" s="4" t="s">
        <v>890</v>
      </c>
      <c r="F1360" s="4" t="s">
        <v>85</v>
      </c>
      <c r="G1360" s="7">
        <v>0</v>
      </c>
      <c r="H1360" s="7">
        <f>4669.1+246</f>
        <v>4915.1000000000004</v>
      </c>
      <c r="I1360" s="7">
        <v>0</v>
      </c>
    </row>
    <row r="1361" spans="1:9" ht="31.5">
      <c r="A1361" s="80" t="s">
        <v>115</v>
      </c>
      <c r="B1361" s="59"/>
      <c r="C1361" s="4" t="s">
        <v>13</v>
      </c>
      <c r="D1361" s="4" t="s">
        <v>28</v>
      </c>
      <c r="E1361" s="4" t="s">
        <v>890</v>
      </c>
      <c r="F1361" s="4" t="s">
        <v>116</v>
      </c>
      <c r="G1361" s="7">
        <v>0</v>
      </c>
      <c r="H1361" s="7">
        <v>0</v>
      </c>
      <c r="I1361" s="7">
        <f>2735.7+120.7</f>
        <v>2856.3999999999996</v>
      </c>
    </row>
    <row r="1362" spans="1:9">
      <c r="A1362" s="104" t="s">
        <v>915</v>
      </c>
      <c r="B1362" s="59"/>
      <c r="C1362" s="4" t="s">
        <v>13</v>
      </c>
      <c r="D1362" s="4" t="s">
        <v>28</v>
      </c>
      <c r="E1362" s="4" t="s">
        <v>914</v>
      </c>
      <c r="F1362" s="4"/>
      <c r="G1362" s="7">
        <f>SUM(G1363)</f>
        <v>137</v>
      </c>
      <c r="H1362" s="7">
        <f t="shared" ref="H1362:I1362" si="331">SUM(H1363)</f>
        <v>0</v>
      </c>
      <c r="I1362" s="7">
        <f t="shared" si="331"/>
        <v>0</v>
      </c>
    </row>
    <row r="1363" spans="1:9">
      <c r="A1363" s="104" t="s">
        <v>917</v>
      </c>
      <c r="B1363" s="59"/>
      <c r="C1363" s="4" t="s">
        <v>13</v>
      </c>
      <c r="D1363" s="4" t="s">
        <v>28</v>
      </c>
      <c r="E1363" s="4" t="s">
        <v>916</v>
      </c>
      <c r="F1363" s="4"/>
      <c r="G1363" s="7">
        <f>SUM(G1364)</f>
        <v>137</v>
      </c>
      <c r="H1363" s="7">
        <f t="shared" ref="H1363:I1363" si="332">SUM(H1364)</f>
        <v>0</v>
      </c>
      <c r="I1363" s="7">
        <f t="shared" si="332"/>
        <v>0</v>
      </c>
    </row>
    <row r="1364" spans="1:9" ht="31.5">
      <c r="A1364" s="104" t="s">
        <v>115</v>
      </c>
      <c r="B1364" s="59"/>
      <c r="C1364" s="4" t="s">
        <v>13</v>
      </c>
      <c r="D1364" s="4" t="s">
        <v>28</v>
      </c>
      <c r="E1364" s="4" t="s">
        <v>916</v>
      </c>
      <c r="F1364" s="4" t="s">
        <v>116</v>
      </c>
      <c r="G1364" s="7">
        <v>137</v>
      </c>
      <c r="H1364" s="7"/>
      <c r="I1364" s="7"/>
    </row>
    <row r="1365" spans="1:9" ht="31.5" hidden="1">
      <c r="A1365" s="80" t="s">
        <v>442</v>
      </c>
      <c r="B1365" s="39"/>
      <c r="C1365" s="106" t="s">
        <v>13</v>
      </c>
      <c r="D1365" s="106" t="s">
        <v>28</v>
      </c>
      <c r="E1365" s="31" t="s">
        <v>14</v>
      </c>
      <c r="F1365" s="31"/>
      <c r="G1365" s="9">
        <f t="shared" ref="G1365:I1368" si="333">G1366</f>
        <v>0</v>
      </c>
      <c r="H1365" s="9">
        <f t="shared" si="333"/>
        <v>0</v>
      </c>
      <c r="I1365" s="9">
        <f t="shared" si="333"/>
        <v>0</v>
      </c>
    </row>
    <row r="1366" spans="1:9" hidden="1">
      <c r="A1366" s="80" t="s">
        <v>78</v>
      </c>
      <c r="B1366" s="39"/>
      <c r="C1366" s="106" t="s">
        <v>13</v>
      </c>
      <c r="D1366" s="106" t="s">
        <v>28</v>
      </c>
      <c r="E1366" s="31" t="s">
        <v>62</v>
      </c>
      <c r="F1366" s="31"/>
      <c r="G1366" s="9">
        <f t="shared" si="333"/>
        <v>0</v>
      </c>
      <c r="H1366" s="9">
        <f t="shared" si="333"/>
        <v>0</v>
      </c>
      <c r="I1366" s="9">
        <f t="shared" si="333"/>
        <v>0</v>
      </c>
    </row>
    <row r="1367" spans="1:9" hidden="1">
      <c r="A1367" s="80" t="s">
        <v>29</v>
      </c>
      <c r="B1367" s="39"/>
      <c r="C1367" s="106" t="s">
        <v>13</v>
      </c>
      <c r="D1367" s="106" t="s">
        <v>28</v>
      </c>
      <c r="E1367" s="31" t="s">
        <v>397</v>
      </c>
      <c r="F1367" s="31"/>
      <c r="G1367" s="9">
        <f t="shared" si="333"/>
        <v>0</v>
      </c>
      <c r="H1367" s="9">
        <f t="shared" si="333"/>
        <v>0</v>
      </c>
      <c r="I1367" s="9">
        <f t="shared" si="333"/>
        <v>0</v>
      </c>
    </row>
    <row r="1368" spans="1:9" hidden="1">
      <c r="A1368" s="80" t="s">
        <v>31</v>
      </c>
      <c r="B1368" s="39"/>
      <c r="C1368" s="106" t="s">
        <v>13</v>
      </c>
      <c r="D1368" s="106" t="s">
        <v>28</v>
      </c>
      <c r="E1368" s="31" t="s">
        <v>398</v>
      </c>
      <c r="F1368" s="31"/>
      <c r="G1368" s="9">
        <f t="shared" si="333"/>
        <v>0</v>
      </c>
      <c r="H1368" s="9">
        <f t="shared" si="333"/>
        <v>0</v>
      </c>
      <c r="I1368" s="9">
        <f t="shared" si="333"/>
        <v>0</v>
      </c>
    </row>
    <row r="1369" spans="1:9" ht="31.5" hidden="1">
      <c r="A1369" s="80" t="s">
        <v>115</v>
      </c>
      <c r="B1369" s="39"/>
      <c r="C1369" s="106" t="s">
        <v>13</v>
      </c>
      <c r="D1369" s="106" t="s">
        <v>28</v>
      </c>
      <c r="E1369" s="31" t="s">
        <v>398</v>
      </c>
      <c r="F1369" s="31">
        <v>600</v>
      </c>
      <c r="G1369" s="9"/>
      <c r="H1369" s="9"/>
      <c r="I1369" s="9"/>
    </row>
    <row r="1370" spans="1:9">
      <c r="A1370" s="80" t="s">
        <v>137</v>
      </c>
      <c r="B1370" s="59"/>
      <c r="C1370" s="4" t="s">
        <v>13</v>
      </c>
      <c r="D1370" s="4" t="s">
        <v>11</v>
      </c>
      <c r="E1370" s="4"/>
      <c r="F1370" s="59"/>
      <c r="G1370" s="7">
        <f>G1371</f>
        <v>56253.1</v>
      </c>
      <c r="H1370" s="7">
        <f>H1371</f>
        <v>47645.299999999996</v>
      </c>
      <c r="I1370" s="7">
        <f>I1371</f>
        <v>47645.299999999996</v>
      </c>
    </row>
    <row r="1371" spans="1:9">
      <c r="A1371" s="80" t="s">
        <v>572</v>
      </c>
      <c r="B1371" s="59"/>
      <c r="C1371" s="4" t="s">
        <v>13</v>
      </c>
      <c r="D1371" s="4" t="s">
        <v>11</v>
      </c>
      <c r="E1371" s="4" t="s">
        <v>109</v>
      </c>
      <c r="F1371" s="59"/>
      <c r="G1371" s="7">
        <f>G1372+G1380+G1395+G1399</f>
        <v>56253.1</v>
      </c>
      <c r="H1371" s="7">
        <f t="shared" ref="H1371:I1371" si="334">H1372+H1380+H1395+H1399</f>
        <v>47645.299999999996</v>
      </c>
      <c r="I1371" s="7">
        <f t="shared" si="334"/>
        <v>47645.299999999996</v>
      </c>
    </row>
    <row r="1372" spans="1:9" ht="31.5" hidden="1">
      <c r="A1372" s="80" t="s">
        <v>142</v>
      </c>
      <c r="B1372" s="59"/>
      <c r="C1372" s="4" t="s">
        <v>13</v>
      </c>
      <c r="D1372" s="4" t="s">
        <v>11</v>
      </c>
      <c r="E1372" s="4" t="s">
        <v>143</v>
      </c>
      <c r="F1372" s="59"/>
      <c r="G1372" s="7">
        <f>G1376+G1373</f>
        <v>0</v>
      </c>
      <c r="H1372" s="7">
        <f>H1376+H1373</f>
        <v>0</v>
      </c>
      <c r="I1372" s="7">
        <f>I1376+I1373</f>
        <v>0</v>
      </c>
    </row>
    <row r="1373" spans="1:9" hidden="1">
      <c r="A1373" s="80" t="s">
        <v>29</v>
      </c>
      <c r="B1373" s="59"/>
      <c r="C1373" s="4" t="s">
        <v>13</v>
      </c>
      <c r="D1373" s="4" t="s">
        <v>11</v>
      </c>
      <c r="E1373" s="4" t="s">
        <v>386</v>
      </c>
      <c r="F1373" s="59"/>
      <c r="G1373" s="7">
        <f t="shared" ref="G1373:I1374" si="335">G1374</f>
        <v>0</v>
      </c>
      <c r="H1373" s="7">
        <f t="shared" si="335"/>
        <v>0</v>
      </c>
      <c r="I1373" s="7">
        <f t="shared" si="335"/>
        <v>0</v>
      </c>
    </row>
    <row r="1374" spans="1:9" hidden="1">
      <c r="A1374" s="80" t="s">
        <v>122</v>
      </c>
      <c r="B1374" s="59"/>
      <c r="C1374" s="4" t="s">
        <v>13</v>
      </c>
      <c r="D1374" s="4" t="s">
        <v>11</v>
      </c>
      <c r="E1374" s="4" t="s">
        <v>387</v>
      </c>
      <c r="F1374" s="59"/>
      <c r="G1374" s="7">
        <f t="shared" si="335"/>
        <v>0</v>
      </c>
      <c r="H1374" s="7">
        <f t="shared" si="335"/>
        <v>0</v>
      </c>
      <c r="I1374" s="7">
        <f t="shared" si="335"/>
        <v>0</v>
      </c>
    </row>
    <row r="1375" spans="1:9" ht="31.5" hidden="1">
      <c r="A1375" s="80" t="s">
        <v>46</v>
      </c>
      <c r="B1375" s="59"/>
      <c r="C1375" s="4" t="s">
        <v>13</v>
      </c>
      <c r="D1375" s="4" t="s">
        <v>11</v>
      </c>
      <c r="E1375" s="4" t="s">
        <v>387</v>
      </c>
      <c r="F1375" s="4" t="s">
        <v>85</v>
      </c>
      <c r="G1375" s="7"/>
      <c r="H1375" s="7"/>
      <c r="I1375" s="7"/>
    </row>
    <row r="1376" spans="1:9" hidden="1">
      <c r="A1376" s="80" t="s">
        <v>144</v>
      </c>
      <c r="B1376" s="59"/>
      <c r="C1376" s="4" t="s">
        <v>13</v>
      </c>
      <c r="D1376" s="4" t="s">
        <v>11</v>
      </c>
      <c r="E1376" s="4" t="s">
        <v>145</v>
      </c>
      <c r="F1376" s="4"/>
      <c r="G1376" s="7">
        <f t="shared" ref="G1376:I1378" si="336">G1377</f>
        <v>0</v>
      </c>
      <c r="H1376" s="7">
        <f t="shared" si="336"/>
        <v>0</v>
      </c>
      <c r="I1376" s="7">
        <f t="shared" si="336"/>
        <v>0</v>
      </c>
    </row>
    <row r="1377" spans="1:9" hidden="1">
      <c r="A1377" s="80" t="s">
        <v>135</v>
      </c>
      <c r="B1377" s="59"/>
      <c r="C1377" s="4" t="s">
        <v>13</v>
      </c>
      <c r="D1377" s="4" t="s">
        <v>11</v>
      </c>
      <c r="E1377" s="4" t="s">
        <v>384</v>
      </c>
      <c r="F1377" s="4"/>
      <c r="G1377" s="7">
        <f t="shared" si="336"/>
        <v>0</v>
      </c>
      <c r="H1377" s="7">
        <f t="shared" si="336"/>
        <v>0</v>
      </c>
      <c r="I1377" s="7">
        <f t="shared" si="336"/>
        <v>0</v>
      </c>
    </row>
    <row r="1378" spans="1:9" hidden="1">
      <c r="A1378" s="80" t="s">
        <v>315</v>
      </c>
      <c r="B1378" s="59"/>
      <c r="C1378" s="4" t="s">
        <v>13</v>
      </c>
      <c r="D1378" s="4" t="s">
        <v>11</v>
      </c>
      <c r="E1378" s="4" t="s">
        <v>385</v>
      </c>
      <c r="F1378" s="4"/>
      <c r="G1378" s="7">
        <f t="shared" si="336"/>
        <v>0</v>
      </c>
      <c r="H1378" s="7">
        <f t="shared" si="336"/>
        <v>0</v>
      </c>
      <c r="I1378" s="7">
        <f t="shared" si="336"/>
        <v>0</v>
      </c>
    </row>
    <row r="1379" spans="1:9" ht="31.5" hidden="1">
      <c r="A1379" s="80" t="s">
        <v>66</v>
      </c>
      <c r="B1379" s="59"/>
      <c r="C1379" s="4" t="s">
        <v>13</v>
      </c>
      <c r="D1379" s="4" t="s">
        <v>11</v>
      </c>
      <c r="E1379" s="4" t="s">
        <v>385</v>
      </c>
      <c r="F1379" s="4" t="s">
        <v>116</v>
      </c>
      <c r="G1379" s="7"/>
      <c r="H1379" s="7"/>
      <c r="I1379" s="7"/>
    </row>
    <row r="1380" spans="1:9">
      <c r="A1380" s="80" t="s">
        <v>147</v>
      </c>
      <c r="B1380" s="59"/>
      <c r="C1380" s="4" t="s">
        <v>13</v>
      </c>
      <c r="D1380" s="4" t="s">
        <v>11</v>
      </c>
      <c r="E1380" s="4" t="s">
        <v>148</v>
      </c>
      <c r="F1380" s="4"/>
      <c r="G1380" s="7">
        <f>G1381</f>
        <v>5465.4</v>
      </c>
      <c r="H1380" s="7">
        <f t="shared" ref="H1380:I1380" si="337">H1381</f>
        <v>500</v>
      </c>
      <c r="I1380" s="7">
        <f t="shared" si="337"/>
        <v>500</v>
      </c>
    </row>
    <row r="1381" spans="1:9">
      <c r="A1381" s="80" t="s">
        <v>29</v>
      </c>
      <c r="B1381" s="59"/>
      <c r="C1381" s="4" t="s">
        <v>13</v>
      </c>
      <c r="D1381" s="4" t="s">
        <v>11</v>
      </c>
      <c r="E1381" s="4" t="s">
        <v>388</v>
      </c>
      <c r="F1381" s="4"/>
      <c r="G1381" s="7">
        <f>SUM(G1382+G1385+G1389)+G1387+G1393</f>
        <v>5465.4</v>
      </c>
      <c r="H1381" s="7">
        <f t="shared" ref="H1381:I1381" si="338">SUM(H1382+H1385+H1389)+H1387+H1393</f>
        <v>500</v>
      </c>
      <c r="I1381" s="7">
        <f t="shared" si="338"/>
        <v>500</v>
      </c>
    </row>
    <row r="1382" spans="1:9" s="60" customFormat="1" ht="14.25" customHeight="1">
      <c r="A1382" s="80" t="s">
        <v>122</v>
      </c>
      <c r="B1382" s="59"/>
      <c r="C1382" s="4" t="s">
        <v>13</v>
      </c>
      <c r="D1382" s="4" t="s">
        <v>11</v>
      </c>
      <c r="E1382" s="4" t="s">
        <v>783</v>
      </c>
      <c r="F1382" s="4"/>
      <c r="G1382" s="7">
        <f>G1383+G1384</f>
        <v>3893.7</v>
      </c>
      <c r="H1382" s="7">
        <f t="shared" ref="H1382:I1382" si="339">H1383+H1384</f>
        <v>500</v>
      </c>
      <c r="I1382" s="7">
        <f t="shared" si="339"/>
        <v>500</v>
      </c>
    </row>
    <row r="1383" spans="1:9" ht="35.25" customHeight="1">
      <c r="A1383" s="80" t="s">
        <v>46</v>
      </c>
      <c r="B1383" s="59"/>
      <c r="C1383" s="4" t="s">
        <v>13</v>
      </c>
      <c r="D1383" s="4" t="s">
        <v>11</v>
      </c>
      <c r="E1383" s="4" t="s">
        <v>783</v>
      </c>
      <c r="F1383" s="4" t="s">
        <v>85</v>
      </c>
      <c r="G1383" s="7">
        <v>637</v>
      </c>
      <c r="H1383" s="7"/>
      <c r="I1383" s="7"/>
    </row>
    <row r="1384" spans="1:9" ht="30.75" customHeight="1">
      <c r="A1384" s="80" t="s">
        <v>115</v>
      </c>
      <c r="B1384" s="59"/>
      <c r="C1384" s="4" t="s">
        <v>13</v>
      </c>
      <c r="D1384" s="4" t="s">
        <v>11</v>
      </c>
      <c r="E1384" s="4" t="s">
        <v>783</v>
      </c>
      <c r="F1384" s="4" t="s">
        <v>116</v>
      </c>
      <c r="G1384" s="7">
        <v>3256.7</v>
      </c>
      <c r="H1384" s="7">
        <v>500</v>
      </c>
      <c r="I1384" s="7">
        <v>500</v>
      </c>
    </row>
    <row r="1385" spans="1:9">
      <c r="A1385" s="80" t="s">
        <v>526</v>
      </c>
      <c r="B1385" s="58"/>
      <c r="C1385" s="4" t="s">
        <v>13</v>
      </c>
      <c r="D1385" s="4" t="s">
        <v>11</v>
      </c>
      <c r="E1385" s="4" t="s">
        <v>784</v>
      </c>
      <c r="F1385" s="4"/>
      <c r="G1385" s="7">
        <f>SUM(G1386)</f>
        <v>84.1</v>
      </c>
      <c r="H1385" s="7">
        <f t="shared" ref="H1385:I1385" si="340">SUM(H1386)</f>
        <v>0</v>
      </c>
      <c r="I1385" s="7">
        <f t="shared" si="340"/>
        <v>0</v>
      </c>
    </row>
    <row r="1386" spans="1:9" ht="31.5">
      <c r="A1386" s="80" t="s">
        <v>115</v>
      </c>
      <c r="B1386" s="59"/>
      <c r="C1386" s="4" t="s">
        <v>13</v>
      </c>
      <c r="D1386" s="4" t="s">
        <v>11</v>
      </c>
      <c r="E1386" s="4" t="s">
        <v>784</v>
      </c>
      <c r="F1386" s="4" t="s">
        <v>116</v>
      </c>
      <c r="G1386" s="7">
        <v>84.1</v>
      </c>
      <c r="H1386" s="7"/>
      <c r="I1386" s="7"/>
    </row>
    <row r="1387" spans="1:9">
      <c r="A1387" s="80" t="s">
        <v>130</v>
      </c>
      <c r="B1387" s="59"/>
      <c r="C1387" s="4" t="s">
        <v>13</v>
      </c>
      <c r="D1387" s="4" t="s">
        <v>11</v>
      </c>
      <c r="E1387" s="4" t="s">
        <v>891</v>
      </c>
      <c r="F1387" s="4"/>
      <c r="G1387" s="7">
        <f>G1388</f>
        <v>14</v>
      </c>
      <c r="H1387" s="7">
        <f t="shared" ref="H1387:I1387" si="341">H1388</f>
        <v>0</v>
      </c>
      <c r="I1387" s="7">
        <f t="shared" si="341"/>
        <v>0</v>
      </c>
    </row>
    <row r="1388" spans="1:9" ht="31.5">
      <c r="A1388" s="80" t="s">
        <v>46</v>
      </c>
      <c r="B1388" s="59"/>
      <c r="C1388" s="4" t="s">
        <v>13</v>
      </c>
      <c r="D1388" s="4" t="s">
        <v>11</v>
      </c>
      <c r="E1388" s="4" t="s">
        <v>891</v>
      </c>
      <c r="F1388" s="4" t="s">
        <v>85</v>
      </c>
      <c r="G1388" s="7">
        <v>14</v>
      </c>
      <c r="H1388" s="7">
        <v>0</v>
      </c>
      <c r="I1388" s="7">
        <v>0</v>
      </c>
    </row>
    <row r="1389" spans="1:9">
      <c r="A1389" s="80" t="s">
        <v>470</v>
      </c>
      <c r="B1389" s="58"/>
      <c r="C1389" s="4" t="s">
        <v>13</v>
      </c>
      <c r="D1389" s="4" t="s">
        <v>11</v>
      </c>
      <c r="E1389" s="4" t="s">
        <v>785</v>
      </c>
      <c r="F1389" s="59"/>
      <c r="G1389" s="7">
        <f>SUM(G1390:G1392)</f>
        <v>1448.6</v>
      </c>
      <c r="H1389" s="7">
        <f t="shared" ref="H1389:I1389" si="342">SUM(H1391:H1392)</f>
        <v>0</v>
      </c>
      <c r="I1389" s="7">
        <f t="shared" si="342"/>
        <v>0</v>
      </c>
    </row>
    <row r="1390" spans="1:9" ht="47.25">
      <c r="A1390" s="32" t="s">
        <v>45</v>
      </c>
      <c r="B1390" s="58"/>
      <c r="C1390" s="4" t="s">
        <v>13</v>
      </c>
      <c r="D1390" s="4" t="s">
        <v>11</v>
      </c>
      <c r="E1390" s="4" t="s">
        <v>785</v>
      </c>
      <c r="F1390" s="50" t="s">
        <v>83</v>
      </c>
      <c r="G1390" s="7">
        <v>29.3</v>
      </c>
      <c r="H1390" s="7"/>
      <c r="I1390" s="7"/>
    </row>
    <row r="1391" spans="1:9" ht="31.5">
      <c r="A1391" s="80" t="s">
        <v>46</v>
      </c>
      <c r="B1391" s="58"/>
      <c r="C1391" s="4" t="s">
        <v>13</v>
      </c>
      <c r="D1391" s="4" t="s">
        <v>11</v>
      </c>
      <c r="E1391" s="4" t="s">
        <v>785</v>
      </c>
      <c r="F1391" s="4" t="s">
        <v>85</v>
      </c>
      <c r="G1391" s="7">
        <v>1319.3</v>
      </c>
      <c r="H1391" s="7"/>
      <c r="I1391" s="7"/>
    </row>
    <row r="1392" spans="1:9">
      <c r="A1392" s="80" t="s">
        <v>36</v>
      </c>
      <c r="B1392" s="59"/>
      <c r="C1392" s="4" t="s">
        <v>13</v>
      </c>
      <c r="D1392" s="4" t="s">
        <v>11</v>
      </c>
      <c r="E1392" s="4" t="s">
        <v>785</v>
      </c>
      <c r="F1392" s="4" t="s">
        <v>93</v>
      </c>
      <c r="G1392" s="7">
        <v>100</v>
      </c>
      <c r="H1392" s="7"/>
      <c r="I1392" s="7"/>
    </row>
    <row r="1393" spans="1:9" ht="31.5">
      <c r="A1393" s="126" t="s">
        <v>1000</v>
      </c>
      <c r="B1393" s="59"/>
      <c r="C1393" s="4" t="s">
        <v>13</v>
      </c>
      <c r="D1393" s="4" t="s">
        <v>11</v>
      </c>
      <c r="E1393" s="4" t="s">
        <v>1001</v>
      </c>
      <c r="F1393" s="4"/>
      <c r="G1393" s="7">
        <f>SUM(G1394)</f>
        <v>25</v>
      </c>
      <c r="H1393" s="7">
        <f t="shared" ref="H1393:I1393" si="343">SUM(H1394)</f>
        <v>0</v>
      </c>
      <c r="I1393" s="7">
        <f t="shared" si="343"/>
        <v>0</v>
      </c>
    </row>
    <row r="1394" spans="1:9">
      <c r="A1394" s="126" t="s">
        <v>36</v>
      </c>
      <c r="B1394" s="59"/>
      <c r="C1394" s="4" t="s">
        <v>13</v>
      </c>
      <c r="D1394" s="4" t="s">
        <v>11</v>
      </c>
      <c r="E1394" s="4" t="s">
        <v>1001</v>
      </c>
      <c r="F1394" s="4" t="s">
        <v>93</v>
      </c>
      <c r="G1394" s="7">
        <v>25</v>
      </c>
      <c r="H1394" s="7"/>
      <c r="I1394" s="7"/>
    </row>
    <row r="1395" spans="1:9" ht="31.5">
      <c r="A1395" s="144" t="s">
        <v>149</v>
      </c>
      <c r="B1395" s="59"/>
      <c r="C1395" s="4" t="s">
        <v>13</v>
      </c>
      <c r="D1395" s="4" t="s">
        <v>11</v>
      </c>
      <c r="E1395" s="4" t="s">
        <v>150</v>
      </c>
      <c r="F1395" s="4"/>
      <c r="G1395" s="7">
        <f>SUM(G1396)</f>
        <v>101.6</v>
      </c>
      <c r="H1395" s="7">
        <f t="shared" ref="H1395:I1395" si="344">SUM(H1396)</f>
        <v>0</v>
      </c>
      <c r="I1395" s="7">
        <f t="shared" si="344"/>
        <v>0</v>
      </c>
    </row>
    <row r="1396" spans="1:9">
      <c r="A1396" s="144" t="s">
        <v>29</v>
      </c>
      <c r="B1396" s="59"/>
      <c r="C1396" s="4" t="s">
        <v>13</v>
      </c>
      <c r="D1396" s="4" t="s">
        <v>11</v>
      </c>
      <c r="E1396" s="4" t="s">
        <v>389</v>
      </c>
      <c r="F1396" s="4"/>
      <c r="G1396" s="7">
        <f>SUM(G1397)</f>
        <v>101.6</v>
      </c>
      <c r="H1396" s="7"/>
      <c r="I1396" s="7"/>
    </row>
    <row r="1397" spans="1:9">
      <c r="A1397" s="144" t="s">
        <v>470</v>
      </c>
      <c r="B1397" s="59"/>
      <c r="C1397" s="4" t="s">
        <v>13</v>
      </c>
      <c r="D1397" s="4" t="s">
        <v>11</v>
      </c>
      <c r="E1397" s="4" t="s">
        <v>814</v>
      </c>
      <c r="F1397" s="4"/>
      <c r="G1397" s="7">
        <f>SUM(G1398)</f>
        <v>101.6</v>
      </c>
      <c r="H1397" s="7"/>
      <c r="I1397" s="7"/>
    </row>
    <row r="1398" spans="1:9" ht="31.5">
      <c r="A1398" s="144" t="s">
        <v>46</v>
      </c>
      <c r="B1398" s="59"/>
      <c r="C1398" s="4" t="s">
        <v>13</v>
      </c>
      <c r="D1398" s="4" t="s">
        <v>11</v>
      </c>
      <c r="E1398" s="4" t="s">
        <v>814</v>
      </c>
      <c r="F1398" s="4" t="s">
        <v>85</v>
      </c>
      <c r="G1398" s="7">
        <v>101.6</v>
      </c>
      <c r="H1398" s="7"/>
      <c r="I1398" s="7"/>
    </row>
    <row r="1399" spans="1:9" ht="31.5">
      <c r="A1399" s="80" t="s">
        <v>517</v>
      </c>
      <c r="B1399" s="59"/>
      <c r="C1399" s="4" t="s">
        <v>13</v>
      </c>
      <c r="D1399" s="4" t="s">
        <v>11</v>
      </c>
      <c r="E1399" s="4" t="s">
        <v>139</v>
      </c>
      <c r="F1399" s="4"/>
      <c r="G1399" s="7">
        <f>G1407+G1400+G1405+G1403</f>
        <v>50686.1</v>
      </c>
      <c r="H1399" s="7">
        <f>H1407+H1400+H1405</f>
        <v>47145.299999999996</v>
      </c>
      <c r="I1399" s="7">
        <f>I1407+I1400+I1405</f>
        <v>47145.299999999996</v>
      </c>
    </row>
    <row r="1400" spans="1:9">
      <c r="A1400" s="32" t="s">
        <v>74</v>
      </c>
      <c r="B1400" s="50"/>
      <c r="C1400" s="50" t="s">
        <v>13</v>
      </c>
      <c r="D1400" s="50" t="s">
        <v>11</v>
      </c>
      <c r="E1400" s="56" t="s">
        <v>455</v>
      </c>
      <c r="F1400" s="50"/>
      <c r="G1400" s="52">
        <f>+G1401+G1402</f>
        <v>4299.6000000000004</v>
      </c>
      <c r="H1400" s="52">
        <f>+H1401+H1402</f>
        <v>3635.1</v>
      </c>
      <c r="I1400" s="52">
        <f>+I1401+I1402</f>
        <v>3635.1</v>
      </c>
    </row>
    <row r="1401" spans="1:9" ht="47.25">
      <c r="A1401" s="32" t="s">
        <v>45</v>
      </c>
      <c r="B1401" s="50"/>
      <c r="C1401" s="50" t="s">
        <v>13</v>
      </c>
      <c r="D1401" s="50" t="s">
        <v>11</v>
      </c>
      <c r="E1401" s="56" t="s">
        <v>455</v>
      </c>
      <c r="F1401" s="50" t="s">
        <v>83</v>
      </c>
      <c r="G1401" s="52">
        <v>4299.1000000000004</v>
      </c>
      <c r="H1401" s="52">
        <v>3634.9</v>
      </c>
      <c r="I1401" s="52">
        <v>3634.9</v>
      </c>
    </row>
    <row r="1402" spans="1:9" ht="31.5">
      <c r="A1402" s="32" t="s">
        <v>46</v>
      </c>
      <c r="B1402" s="50"/>
      <c r="C1402" s="50" t="s">
        <v>13</v>
      </c>
      <c r="D1402" s="50" t="s">
        <v>11</v>
      </c>
      <c r="E1402" s="56" t="s">
        <v>455</v>
      </c>
      <c r="F1402" s="50" t="s">
        <v>85</v>
      </c>
      <c r="G1402" s="52">
        <v>0.5</v>
      </c>
      <c r="H1402" s="52">
        <v>0.2</v>
      </c>
      <c r="I1402" s="52">
        <v>0.2</v>
      </c>
    </row>
    <row r="1403" spans="1:9">
      <c r="A1403" s="32" t="s">
        <v>89</v>
      </c>
      <c r="B1403" s="50"/>
      <c r="C1403" s="50" t="s">
        <v>13</v>
      </c>
      <c r="D1403" s="50" t="s">
        <v>11</v>
      </c>
      <c r="E1403" s="56" t="s">
        <v>918</v>
      </c>
      <c r="F1403" s="50"/>
      <c r="G1403" s="52">
        <f>SUM(G1404)</f>
        <v>1325</v>
      </c>
      <c r="H1403" s="52">
        <f t="shared" ref="H1403:I1403" si="345">SUM(H1404)</f>
        <v>0</v>
      </c>
      <c r="I1403" s="52">
        <f t="shared" si="345"/>
        <v>0</v>
      </c>
    </row>
    <row r="1404" spans="1:9" ht="31.5">
      <c r="A1404" s="32" t="s">
        <v>46</v>
      </c>
      <c r="B1404" s="50"/>
      <c r="C1404" s="50" t="s">
        <v>13</v>
      </c>
      <c r="D1404" s="50" t="s">
        <v>11</v>
      </c>
      <c r="E1404" s="56" t="s">
        <v>918</v>
      </c>
      <c r="F1404" s="50" t="s">
        <v>85</v>
      </c>
      <c r="G1404" s="52">
        <v>1325</v>
      </c>
      <c r="H1404" s="52"/>
      <c r="I1404" s="52"/>
    </row>
    <row r="1405" spans="1:9" ht="33.75" customHeight="1">
      <c r="A1405" s="80" t="s">
        <v>92</v>
      </c>
      <c r="B1405" s="50"/>
      <c r="C1405" s="50" t="s">
        <v>13</v>
      </c>
      <c r="D1405" s="50" t="s">
        <v>11</v>
      </c>
      <c r="E1405" s="56" t="s">
        <v>521</v>
      </c>
      <c r="F1405" s="50"/>
      <c r="G1405" s="52">
        <f>SUM(G1406)</f>
        <v>275.8</v>
      </c>
      <c r="H1405" s="52">
        <f>SUM(H1406)</f>
        <v>26.1</v>
      </c>
      <c r="I1405" s="52">
        <f>SUM(I1406)</f>
        <v>26.1</v>
      </c>
    </row>
    <row r="1406" spans="1:9" ht="31.5">
      <c r="A1406" s="32" t="s">
        <v>46</v>
      </c>
      <c r="B1406" s="50"/>
      <c r="C1406" s="50" t="s">
        <v>13</v>
      </c>
      <c r="D1406" s="50" t="s">
        <v>11</v>
      </c>
      <c r="E1406" s="56" t="s">
        <v>521</v>
      </c>
      <c r="F1406" s="50" t="s">
        <v>85</v>
      </c>
      <c r="G1406" s="52">
        <v>275.8</v>
      </c>
      <c r="H1406" s="52">
        <v>26.1</v>
      </c>
      <c r="I1406" s="52">
        <v>26.1</v>
      </c>
    </row>
    <row r="1407" spans="1:9" ht="31.5">
      <c r="A1407" s="80" t="s">
        <v>39</v>
      </c>
      <c r="B1407" s="58"/>
      <c r="C1407" s="4" t="s">
        <v>13</v>
      </c>
      <c r="D1407" s="4" t="s">
        <v>11</v>
      </c>
      <c r="E1407" s="4" t="s">
        <v>140</v>
      </c>
      <c r="F1407" s="4"/>
      <c r="G1407" s="7">
        <f>G1408</f>
        <v>44785.7</v>
      </c>
      <c r="H1407" s="7">
        <f>H1408</f>
        <v>43484.1</v>
      </c>
      <c r="I1407" s="7">
        <f>I1408</f>
        <v>43484.1</v>
      </c>
    </row>
    <row r="1408" spans="1:9">
      <c r="A1408" s="80" t="s">
        <v>470</v>
      </c>
      <c r="B1408" s="58"/>
      <c r="C1408" s="4" t="s">
        <v>13</v>
      </c>
      <c r="D1408" s="4" t="s">
        <v>11</v>
      </c>
      <c r="E1408" s="4" t="s">
        <v>141</v>
      </c>
      <c r="F1408" s="4"/>
      <c r="G1408" s="7">
        <f>G1409+G1410+G1411</f>
        <v>44785.7</v>
      </c>
      <c r="H1408" s="7">
        <f>H1409+H1410+H1411</f>
        <v>43484.1</v>
      </c>
      <c r="I1408" s="7">
        <f>I1409+I1410+I1411</f>
        <v>43484.1</v>
      </c>
    </row>
    <row r="1409" spans="1:9" ht="47.25">
      <c r="A1409" s="80" t="s">
        <v>45</v>
      </c>
      <c r="B1409" s="59"/>
      <c r="C1409" s="4" t="s">
        <v>13</v>
      </c>
      <c r="D1409" s="4" t="s">
        <v>11</v>
      </c>
      <c r="E1409" s="4" t="s">
        <v>141</v>
      </c>
      <c r="F1409" s="4" t="s">
        <v>83</v>
      </c>
      <c r="G1409" s="7">
        <v>42992.6</v>
      </c>
      <c r="H1409" s="7">
        <v>42180.7</v>
      </c>
      <c r="I1409" s="7">
        <v>42180.7</v>
      </c>
    </row>
    <row r="1410" spans="1:9" s="27" customFormat="1" ht="31.5">
      <c r="A1410" s="80" t="s">
        <v>46</v>
      </c>
      <c r="B1410" s="59"/>
      <c r="C1410" s="4" t="s">
        <v>13</v>
      </c>
      <c r="D1410" s="4" t="s">
        <v>11</v>
      </c>
      <c r="E1410" s="4" t="s">
        <v>141</v>
      </c>
      <c r="F1410" s="4" t="s">
        <v>85</v>
      </c>
      <c r="G1410" s="7">
        <v>1789.7</v>
      </c>
      <c r="H1410" s="7">
        <v>1300</v>
      </c>
      <c r="I1410" s="7">
        <v>1300</v>
      </c>
    </row>
    <row r="1411" spans="1:9">
      <c r="A1411" s="80" t="s">
        <v>20</v>
      </c>
      <c r="B1411" s="59"/>
      <c r="C1411" s="4" t="s">
        <v>13</v>
      </c>
      <c r="D1411" s="4" t="s">
        <v>11</v>
      </c>
      <c r="E1411" s="4" t="s">
        <v>141</v>
      </c>
      <c r="F1411" s="4" t="s">
        <v>90</v>
      </c>
      <c r="G1411" s="7">
        <v>3.4</v>
      </c>
      <c r="H1411" s="7">
        <v>3.4</v>
      </c>
      <c r="I1411" s="7">
        <v>3.4</v>
      </c>
    </row>
    <row r="1412" spans="1:9">
      <c r="A1412" s="80" t="s">
        <v>24</v>
      </c>
      <c r="B1412" s="81"/>
      <c r="C1412" s="106" t="s">
        <v>25</v>
      </c>
      <c r="D1412" s="106" t="s">
        <v>26</v>
      </c>
      <c r="E1412" s="31"/>
      <c r="F1412" s="31"/>
      <c r="G1412" s="9">
        <f>SUM(G1413)</f>
        <v>486.29999999999995</v>
      </c>
      <c r="H1412" s="9">
        <f>SUM(H1413)</f>
        <v>502.1</v>
      </c>
      <c r="I1412" s="9">
        <f>SUM(I1413)</f>
        <v>522.20000000000005</v>
      </c>
    </row>
    <row r="1413" spans="1:9">
      <c r="A1413" s="80" t="s">
        <v>47</v>
      </c>
      <c r="B1413" s="4"/>
      <c r="C1413" s="4" t="s">
        <v>25</v>
      </c>
      <c r="D1413" s="4" t="s">
        <v>48</v>
      </c>
      <c r="E1413" s="6"/>
      <c r="F1413" s="4"/>
      <c r="G1413" s="7">
        <f t="shared" ref="G1413:I1414" si="346">G1414</f>
        <v>486.29999999999995</v>
      </c>
      <c r="H1413" s="7">
        <f t="shared" si="346"/>
        <v>502.1</v>
      </c>
      <c r="I1413" s="7">
        <f t="shared" si="346"/>
        <v>522.20000000000005</v>
      </c>
    </row>
    <row r="1414" spans="1:9" ht="31.5">
      <c r="A1414" s="80" t="s">
        <v>456</v>
      </c>
      <c r="B1414" s="40"/>
      <c r="C1414" s="106" t="s">
        <v>25</v>
      </c>
      <c r="D1414" s="106" t="s">
        <v>48</v>
      </c>
      <c r="E1414" s="106" t="s">
        <v>341</v>
      </c>
      <c r="F1414" s="31"/>
      <c r="G1414" s="44">
        <f t="shared" si="346"/>
        <v>486.29999999999995</v>
      </c>
      <c r="H1414" s="44">
        <f t="shared" si="346"/>
        <v>502.1</v>
      </c>
      <c r="I1414" s="44">
        <f t="shared" si="346"/>
        <v>522.20000000000005</v>
      </c>
    </row>
    <row r="1415" spans="1:9" ht="31.5">
      <c r="A1415" s="80" t="s">
        <v>351</v>
      </c>
      <c r="B1415" s="40"/>
      <c r="C1415" s="106" t="s">
        <v>25</v>
      </c>
      <c r="D1415" s="106" t="s">
        <v>48</v>
      </c>
      <c r="E1415" s="106" t="s">
        <v>352</v>
      </c>
      <c r="F1415" s="31"/>
      <c r="G1415" s="44">
        <f>SUM(G1416)</f>
        <v>486.29999999999995</v>
      </c>
      <c r="H1415" s="44">
        <f>SUM(H1416)</f>
        <v>502.1</v>
      </c>
      <c r="I1415" s="44">
        <f>SUM(I1416)</f>
        <v>522.20000000000005</v>
      </c>
    </row>
    <row r="1416" spans="1:9" ht="47.25">
      <c r="A1416" s="80" t="s">
        <v>361</v>
      </c>
      <c r="B1416" s="40"/>
      <c r="C1416" s="106" t="s">
        <v>25</v>
      </c>
      <c r="D1416" s="106" t="s">
        <v>48</v>
      </c>
      <c r="E1416" s="106" t="s">
        <v>493</v>
      </c>
      <c r="F1416" s="31"/>
      <c r="G1416" s="44">
        <f>SUM(G1417:G1418)</f>
        <v>486.29999999999995</v>
      </c>
      <c r="H1416" s="44">
        <f t="shared" ref="H1416:I1416" si="347">SUM(H1417:H1418)</f>
        <v>502.1</v>
      </c>
      <c r="I1416" s="44">
        <f t="shared" si="347"/>
        <v>522.20000000000005</v>
      </c>
    </row>
    <row r="1417" spans="1:9">
      <c r="A1417" s="80" t="s">
        <v>36</v>
      </c>
      <c r="B1417" s="40"/>
      <c r="C1417" s="106" t="s">
        <v>25</v>
      </c>
      <c r="D1417" s="106" t="s">
        <v>48</v>
      </c>
      <c r="E1417" s="106" t="s">
        <v>493</v>
      </c>
      <c r="F1417" s="31">
        <v>300</v>
      </c>
      <c r="G1417" s="44">
        <v>324.2</v>
      </c>
      <c r="H1417" s="44">
        <v>347.6</v>
      </c>
      <c r="I1417" s="44">
        <v>361.5</v>
      </c>
    </row>
    <row r="1418" spans="1:9" ht="31.5">
      <c r="A1418" s="80" t="s">
        <v>115</v>
      </c>
      <c r="B1418" s="40"/>
      <c r="C1418" s="106" t="s">
        <v>25</v>
      </c>
      <c r="D1418" s="106" t="s">
        <v>48</v>
      </c>
      <c r="E1418" s="106" t="s">
        <v>493</v>
      </c>
      <c r="F1418" s="31">
        <v>600</v>
      </c>
      <c r="G1418" s="44">
        <v>162.1</v>
      </c>
      <c r="H1418" s="44">
        <v>154.5</v>
      </c>
      <c r="I1418" s="44">
        <v>160.69999999999999</v>
      </c>
    </row>
    <row r="1419" spans="1:9">
      <c r="A1419" s="23" t="s">
        <v>674</v>
      </c>
      <c r="B1419" s="40"/>
      <c r="C1419" s="106"/>
      <c r="D1419" s="106"/>
      <c r="E1419" s="106"/>
      <c r="F1419" s="31"/>
      <c r="G1419" s="44"/>
      <c r="H1419" s="10">
        <v>55000</v>
      </c>
      <c r="I1419" s="10">
        <v>115000</v>
      </c>
    </row>
    <row r="1420" spans="1:9">
      <c r="A1420" s="23" t="s">
        <v>182</v>
      </c>
      <c r="B1420" s="38"/>
      <c r="C1420" s="29"/>
      <c r="D1420" s="29"/>
      <c r="E1420" s="29"/>
      <c r="F1420" s="29"/>
      <c r="G1420" s="10">
        <f>SUM(G9+G35+G54+G557+G595+G1244+G805)+G922</f>
        <v>8109437.4000000004</v>
      </c>
      <c r="H1420" s="10">
        <f>SUM(H9+H35+H54+H557+H595+H1244+H805)+H922+H1419</f>
        <v>5795176.6999999993</v>
      </c>
      <c r="I1420" s="10">
        <f>SUM(I9+I35+I54+I557+I595+I1244+I805)+I922+I1419</f>
        <v>6063825.7000000002</v>
      </c>
    </row>
    <row r="1421" spans="1:9">
      <c r="H1421" s="63"/>
      <c r="I1421" s="63"/>
    </row>
    <row r="1422" spans="1:9" hidden="1">
      <c r="G1422" s="122">
        <f>8109437.4</f>
        <v>8109437.4000000004</v>
      </c>
      <c r="H1422" s="122">
        <v>5795176.7000000002</v>
      </c>
      <c r="I1422" s="122">
        <v>6063825.7000000002</v>
      </c>
    </row>
    <row r="1423" spans="1:9" hidden="1">
      <c r="G1423" s="63">
        <f>SUM(G1422-G1420)</f>
        <v>0</v>
      </c>
      <c r="H1423" s="63">
        <f t="shared" ref="H1423:I1423" si="348">SUM(H1422-H1420)</f>
        <v>9.3132257461547852E-10</v>
      </c>
      <c r="I1423" s="63">
        <f t="shared" si="348"/>
        <v>0</v>
      </c>
    </row>
    <row r="1424" spans="1:9" hidden="1"/>
    <row r="1425" spans="1:9" hidden="1" outlineLevel="1">
      <c r="A1425" s="118" t="s">
        <v>995</v>
      </c>
      <c r="B1425" s="119"/>
      <c r="C1425" s="120"/>
      <c r="D1425" s="120"/>
      <c r="E1425" s="120"/>
      <c r="F1425" s="120">
        <v>100</v>
      </c>
      <c r="G1425" s="121">
        <f>G14+G18+G40+G43+G59+G65+G69+G77+G81+G84+G146+G156+G270+G455+G461+G470+G562+G616+G630+G639+G737+G764+G777+G780+G792+G826+G841+G912+G947+G951+G1010+G1048+G1051+G1054+G1058+G1140+G1145+G1150+G1153+G1170+G1173+G1180+G1197+G1243+G1281+G1310+G1316+G1401+G1409+G1390+G178+G61+G73+G767+G1070</f>
        <v>1197172.4000000004</v>
      </c>
      <c r="H1425" s="121">
        <f t="shared" ref="H1425:I1425" si="349">H14+H18+H40+H43+H59+H65+H69+H77+H81+H84+H146+H156+H270+H455+H461+H470+H562+H616+H630+H639+H737+H764+H777+H780+H792+H826+H841+H912+H947+H951+H1010+H1048+H1051+H1054+H1058+H1140+H1145+H1150+H1153+H1170+H1173+H1180+H1197+H1243+H1281+H1310+H1316+H1401+H1409+H1390+H178+H61+H73+H767+H1070</f>
        <v>1111294.0999999999</v>
      </c>
      <c r="I1425" s="121">
        <f t="shared" si="349"/>
        <v>1100988.5999999996</v>
      </c>
    </row>
    <row r="1426" spans="1:9" hidden="1" outlineLevel="1">
      <c r="A1426" s="118"/>
      <c r="B1426" s="119"/>
      <c r="C1426" s="120"/>
      <c r="D1426" s="120"/>
      <c r="E1426" s="120"/>
      <c r="F1426" s="120">
        <v>200</v>
      </c>
      <c r="G1426" s="121">
        <f>G860+G15+G22+G25+G27+G34+G41+G47+G50+G52+G66+G70+G78+G82+G88+G96+G99+G102+G104+G110+G114+G118+G122+G133+G136+G140+G147+G154+G157+G167+G171+G174+G181+G188+G201+G208+G211+G213+G216+G219+G221+G223+G225+G227+G229+G231+G233+G235+G237+G240+G242+G251+G257+G263+G271+G275+G277+G279+G281+G285+G291+G315+G319+G323+G325+G333+G335+G341+G343+G346+G350+G352+G355+G358+G360+G362+G364+G366+G368+G370+G372+G374+G376+G378+G380+G382+G384+G386+G388+G391+G393+G400+G404+G410+G419+G426+G429+G432+G452+G456+G462+G469+G471+G473+G476+G485+G488+G492+G496+G501+G504+G507+G509+G518+G563+G571+G574+G576+G584+G601+G610+G617+G631+G640+G645+G650+G653+G656+G659+G662+G665+G668+G671+G674+G677+G680+G683+G686+G689+G705+G710+G715+G718+G723+G738+G742+G745+G748+G752+G759+G765+G771+G772+G774+G781+G787+G789+G793+G795+G797+G799+G804+G827+G842+G847+G870+G872+G874+G876+G887+G900+G913+G915+G918+G920+G929+G948+G952+G955+G971+G974+G988+G990+G998+G1002+G1005+G1008+G1013+G1019+G1022+G1024+G1035+G1037+G1049+G1052+G1055+G1059+G1063+G1065+G1074+G1077+G1080+G1086+G1110+G1113+G1118+G1121+G1124+G1129+G1132+G1141+G1146+G1154+G1161+G1164+G1167+G1171+G1174+G1177+G1181+G1183+G1186+G1188+G1192+G1194+G1198+G1275+G1282+G1289+G1311+G1317+G1326+G1328+G1330+G1334+G1336+G1339+G1360+G1375+G1383+G1388+G1391+G1402+G1404+G1406+G1410+G607+G499+G768+G1398+G1203+G880+G407+G995+G196+G191</f>
        <v>1266658.5</v>
      </c>
      <c r="H1426" s="121">
        <f t="shared" ref="H1426:I1426" si="350">H860+H15+H22+H25+H27+H34+H41+H47+H50+H52+H66+H70+H78+H82+H88+H96+H99+H102+H104+H110+H114+H118+H122+H133+H136+H140+H147+H154+H157+H167+H171+H174+H181+H188+H201+H208+H211+H213+H216+H219+H221+H223+H225+H227+H229+H231+H233+H235+H237+H240+H242+H251+H257+H263+H271+H275+H277+H279+H281+H285+H291+H315+H319+H323+H325+H333+H335+H341+H343+H346+H350+H352+H355+H358+H360+H362+H364+H366+H368+H370+H372+H374+H376+H378+H380+H382+H384+H386+H388+H391+H393+H400+H404+H410+H419+H426+H429+H432+H452+H456+H462+H469+H471+H473+H476+H485+H488+H492+H496+H501+H504+H507+H509+H518+H563+H571+H574+H576+H584+H601+H610+H617+H631+H640+H645+H650+H653+H656+H659+H662+H665+H668+H671+H674+H677+H680+H683+H686+H689+H705+H710+H715+H718+H723+H738+H742+H745+H748+H752+H759+H765+H771+H772+H774+H781+H787+H789+H793+H795+H797+H799+H804+H827+H842+H847+H870+H872+H874+H876+H887+H900+H913+H915+H918+H920+H929+H948+H952+H955+H971+H974+H988+H990+H998+H1002+H1005+H1008+H1013+H1019+H1022+H1024+H1035+H1037+H1049+H1052+H1055+H1059+H1063+H1065+H1074+H1077+H1080+H1086+H1110+H1113+H1118+H1121+H1124+H1129+H1132+H1141+H1146+H1154+H1161+H1164+H1167+H1171+H1174+H1177+H1181+H1183+H1186+H1188+H1192+H1194+H1198+H1275+H1282+H1289+H1311+H1317+H1326+H1328+H1330+H1334+H1336+H1339+H1360+H1375+H1383+H1388+H1391+H1402+H1404+H1406+H1410+H607+H499+H768+H1398+H1203+H880+H407+H995+H196+H191</f>
        <v>949895.5</v>
      </c>
      <c r="I1426" s="121">
        <f t="shared" si="350"/>
        <v>1139931.3999999999</v>
      </c>
    </row>
    <row r="1427" spans="1:9" hidden="1" outlineLevel="1">
      <c r="A1427" s="118"/>
      <c r="B1427" s="119"/>
      <c r="C1427" s="120"/>
      <c r="D1427" s="120"/>
      <c r="E1427" s="120"/>
      <c r="F1427" s="120">
        <v>300</v>
      </c>
      <c r="G1427" s="121">
        <f>G16+G28+G71+G105+G119+G137+G530+G625+G632+G651+G654+G657+G660+G663+G666+G669+G672+G675+G678+G681+G684+G687+G690+G696+G698+G700+G702+G706+G711+G728+G739+G743+G746+G749+G753+G828+G930+G949+G958+G999+G1142+G1155+G1162+G1165+G1199+G1209+G1213+G1219+G1224+G1227+G1230+G1392+G1417+G1394+G463+G74</f>
        <v>904307.69999999984</v>
      </c>
      <c r="H1427" s="121">
        <f t="shared" ref="H1427:I1427" si="351">H16+H28+H71+H105+H119+H137+H530+H625+H632+H651+H654+H657+H660+H663+H666+H669+H672+H675+H678+H681+H684+H687+H690+H696+H698+H700+H702+H706+H711+H728+H739+H743+H746+H749+H753+H828+H930+H949+H958+H999+H1142+H1155+H1162+H1165+H1199+H1209+H1213+H1219+H1224+H1227+H1230+H1392+H1417+H1394+H463+H74</f>
        <v>1044546.8000000002</v>
      </c>
      <c r="I1427" s="121">
        <f t="shared" si="351"/>
        <v>1095916.2</v>
      </c>
    </row>
    <row r="1428" spans="1:9" hidden="1" outlineLevel="1">
      <c r="A1428" s="118"/>
      <c r="B1428" s="119"/>
      <c r="C1428" s="120"/>
      <c r="D1428" s="120"/>
      <c r="E1428" s="120"/>
      <c r="F1428" s="120">
        <v>400</v>
      </c>
      <c r="G1428" s="121">
        <f>G244+G246+G306+G309+G311+G327+G329+G396+G401+G436+G440+G443++G445+G448+G481+G513+G520+G524+G534+G536+G541+G546+G550+G554+G556</f>
        <v>1650999.1999999995</v>
      </c>
      <c r="H1428" s="121">
        <f t="shared" ref="H1428:I1428" si="352">H244+H246+H306+H309+H311+H327+H329+H396+H401+H436+H440+H443++H445+H448+H481+H513+H520+H524+H534+H536+H541+H546+H550+H554+H556</f>
        <v>210376</v>
      </c>
      <c r="I1428" s="121">
        <f t="shared" si="352"/>
        <v>279469.7</v>
      </c>
    </row>
    <row r="1429" spans="1:9" hidden="1" outlineLevel="1">
      <c r="A1429" s="118"/>
      <c r="B1429" s="119"/>
      <c r="C1429" s="120"/>
      <c r="D1429" s="120"/>
      <c r="E1429" s="120"/>
      <c r="F1429" s="120">
        <v>600</v>
      </c>
      <c r="G1429" s="121">
        <f>G125+G127+G130+G260+G288+G294+G296+G412+G414+G416+G421+G423+G719+G732+G812+G819+G829+G832+G835+G838+G850+G853+G856+G866+G868+G884+G889+G891+G901+G904+G907+G931+G933+G939+G941+G944+G956+G960+G964+G966+G968+G972+G976+G978+G983+G1000+G1003+G1006+G1011+G1014+G1020+G1025+G1030+G1032+G1040+G1042+G1045+G1067+G1075+G1083+G1092+G1095+G1098+G1101+G1105+G1130+G1133+G1143+G1147+G1214+G1225+G1236+G1251+G1255+G1259+G1262+G1264+G1267+G1270+G1283+G1291+G1295+G1298+G1303+G1307+G1322+G1332+G1340+G1347+G1350+G1352+G1355+G1357+G1361+G1364+G1369+G1379+G1384+G1386+G1418+G882+G266+G894+G1344+G996+G936+G1071</f>
        <v>2700943.9000000004</v>
      </c>
      <c r="H1429" s="121">
        <f t="shared" ref="H1429:I1429" si="353">H125+H127+H130+H260+H288+H294+H296+H412+H414+H416+H421+H423+H719+H732+H812+H819+H829+H832+H835+H838+H850+H853+H856+H866+H868+H884+H889+H891+H901+H904+H907+H931+H933+H939+H941+H944+H956+H960+H964+H966+H968+H972+H976+H978+H983+H1000+H1003+H1006+H1011+H1014+H1020+H1025+H1030+H1032+H1040+H1042+H1045+H1067+H1075+H1083+H1092+H1095+H1098+H1101+H1105+H1130+H1133+H1143+H1147+H1214+H1225+H1236+H1251+H1255+H1259+H1262+H1264+H1267+H1270+H1283+H1291+H1295+H1298+H1303+H1307+H1322+H1332+H1340+H1347+H1350+H1352+H1355+H1357+H1361+H1364+H1369+H1379+H1384+H1386+H1418+H882+H266+H894+H1344+H996+H936+H1071</f>
        <v>2396058.2000000007</v>
      </c>
      <c r="I1429" s="121">
        <f t="shared" si="353"/>
        <v>2318630.6000000006</v>
      </c>
    </row>
    <row r="1430" spans="1:9" hidden="1" outlineLevel="1">
      <c r="A1430" s="118"/>
      <c r="B1430" s="119"/>
      <c r="C1430" s="120"/>
      <c r="D1430" s="120"/>
      <c r="E1430" s="120"/>
      <c r="F1430" s="120">
        <v>800</v>
      </c>
      <c r="G1430" s="121">
        <f>G23+G29+G48+G53+G92+G100+G106+G111+G115+G141+G148+G158+G183+G192+G194+G197+G204+G254+G272+G299+G316+G338+G464+G567+G572+G577+G580+G589+G633+G641+G740+G782+G800+G843+G905+G916+G921+G953+G1056+G1060+G1134+G1136+G1189+G1184+G1200+G1312+G1318+G1411+G307+G161</f>
        <v>389355.69999999984</v>
      </c>
      <c r="H1430" s="121">
        <f t="shared" ref="H1430:I1430" si="354">H23+H29+H48+H53+H92+H100+H106+H111+H115+H141+H148+H158+H183+H192+H194+H197+H204+H254+H272+H299+H316+H338+H464+H567+H572+H577+H580+H589+H633+H641+H740+H782+H800+H843+H905+H916+H921+H953+H1056+H1060+H1134+H1136+H1189+H1184+H1200+H1312+H1318+H1411+H307+H161</f>
        <v>27972.799999999996</v>
      </c>
      <c r="I1430" s="121">
        <f t="shared" si="354"/>
        <v>13889.199999999999</v>
      </c>
    </row>
    <row r="1431" spans="1:9" hidden="1" outlineLevel="1">
      <c r="A1431" s="118"/>
      <c r="B1431" s="119"/>
      <c r="C1431" s="120"/>
      <c r="D1431" s="120"/>
      <c r="E1431" s="120" t="s">
        <v>996</v>
      </c>
      <c r="F1431" s="120"/>
      <c r="G1431" s="121">
        <f>G1425+G1426+G1427+G1428+G1429+G1430</f>
        <v>8109437.4000000004</v>
      </c>
      <c r="H1431" s="121">
        <f t="shared" ref="H1431:I1431" si="355">H1425+H1426+H1427+H1428+H1429+H1430</f>
        <v>5740143.4000000004</v>
      </c>
      <c r="I1431" s="121">
        <f t="shared" si="355"/>
        <v>5948825.7000000002</v>
      </c>
    </row>
    <row r="1432" spans="1:9" hidden="1" outlineLevel="1">
      <c r="A1432" s="118"/>
      <c r="B1432" s="119"/>
      <c r="C1432" s="120"/>
      <c r="D1432" s="120"/>
      <c r="E1432" s="120" t="s">
        <v>997</v>
      </c>
      <c r="F1432" s="120"/>
      <c r="G1432" s="121">
        <f>SUM(G1431-G1420)</f>
        <v>0</v>
      </c>
      <c r="H1432" s="121">
        <f t="shared" ref="H1432:I1432" si="356">SUM(H1431-H1420)</f>
        <v>-55033.299999998882</v>
      </c>
      <c r="I1432" s="121">
        <f t="shared" si="356"/>
        <v>-115000</v>
      </c>
    </row>
    <row r="1433" spans="1:9" hidden="1" outlineLevel="1">
      <c r="E1433" s="21" t="s">
        <v>997</v>
      </c>
      <c r="G1433" s="122">
        <f t="shared" ref="G1433:H1433" si="357">SUM(G1432+G1419)</f>
        <v>0</v>
      </c>
      <c r="H1433" s="122">
        <f t="shared" si="357"/>
        <v>-33.299999998882413</v>
      </c>
      <c r="I1433" s="122">
        <f>SUM(I1432+I1419)</f>
        <v>0</v>
      </c>
    </row>
    <row r="1434" spans="1:9" hidden="1" outlineLevel="1"/>
    <row r="1435" spans="1:9" hidden="1" outlineLevel="1"/>
    <row r="1436" spans="1:9" collapsed="1"/>
    <row r="1437" spans="1:9">
      <c r="G1437" s="122"/>
      <c r="H1437" s="122"/>
      <c r="I1437" s="122"/>
    </row>
    <row r="1439" spans="1:9">
      <c r="G1439" s="122"/>
    </row>
  </sheetData>
  <mergeCells count="5">
    <mergeCell ref="A7:A8"/>
    <mergeCell ref="B7:F7"/>
    <mergeCell ref="G7:G8"/>
    <mergeCell ref="H7:H8"/>
    <mergeCell ref="I7:I8"/>
  </mergeCells>
  <pageMargins left="0.51181102362204722" right="0.11811023622047245" top="0" bottom="0" header="0" footer="0"/>
  <pageSetup paperSize="9" scale="71" fitToHeight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tabSelected="1" workbookViewId="0">
      <selection activeCell="E10" sqref="E10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3"/>
      <c r="E1" s="14" t="s">
        <v>1033</v>
      </c>
    </row>
    <row r="2" spans="1:6" ht="15.75" customHeight="1">
      <c r="C2" s="3"/>
      <c r="E2" s="3" t="s">
        <v>1028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1029</v>
      </c>
    </row>
    <row r="6" spans="1:6" ht="46.5" customHeight="1">
      <c r="A6" s="166" t="s">
        <v>834</v>
      </c>
      <c r="B6" s="167"/>
      <c r="C6" s="167"/>
      <c r="D6" s="168"/>
      <c r="E6" s="168"/>
      <c r="F6" s="168"/>
    </row>
    <row r="7" spans="1:6">
      <c r="D7" s="84"/>
      <c r="E7" s="84"/>
      <c r="F7" s="84" t="s">
        <v>458</v>
      </c>
    </row>
    <row r="8" spans="1:6">
      <c r="A8" s="85" t="s">
        <v>151</v>
      </c>
      <c r="B8" s="86" t="s">
        <v>155</v>
      </c>
      <c r="C8" s="86" t="s">
        <v>156</v>
      </c>
      <c r="D8" s="22" t="s">
        <v>836</v>
      </c>
      <c r="E8" s="22" t="s">
        <v>837</v>
      </c>
      <c r="F8" s="22" t="s">
        <v>838</v>
      </c>
    </row>
    <row r="9" spans="1:6" s="90" customFormat="1">
      <c r="A9" s="87" t="s">
        <v>81</v>
      </c>
      <c r="B9" s="88" t="s">
        <v>28</v>
      </c>
      <c r="C9" s="88" t="s">
        <v>26</v>
      </c>
      <c r="D9" s="89">
        <f>SUM(D10:D17)</f>
        <v>303179.60000000003</v>
      </c>
      <c r="E9" s="89">
        <f>SUM(E10:E17)</f>
        <v>220522.9</v>
      </c>
      <c r="F9" s="89">
        <f>SUM(F10:F17)</f>
        <v>212662.6</v>
      </c>
    </row>
    <row r="10" spans="1:6" ht="47.25">
      <c r="A10" s="91" t="s">
        <v>157</v>
      </c>
      <c r="B10" s="92" t="s">
        <v>28</v>
      </c>
      <c r="C10" s="92" t="s">
        <v>38</v>
      </c>
      <c r="D10" s="93">
        <f>Ведомственная!G56</f>
        <v>4442.3999999999996</v>
      </c>
      <c r="E10" s="93">
        <f>Ведомственная!H56</f>
        <v>3480.7</v>
      </c>
      <c r="F10" s="93">
        <f>Ведомственная!I56</f>
        <v>3480.7</v>
      </c>
    </row>
    <row r="11" spans="1:6" ht="63">
      <c r="A11" s="91" t="s">
        <v>158</v>
      </c>
      <c r="B11" s="92" t="s">
        <v>28</v>
      </c>
      <c r="C11" s="92" t="s">
        <v>48</v>
      </c>
      <c r="D11" s="93">
        <f>Ведомственная!G11</f>
        <v>20410.099999999999</v>
      </c>
      <c r="E11" s="93">
        <f>Ведомственная!H11</f>
        <v>18857</v>
      </c>
      <c r="F11" s="93">
        <f>Ведомственная!I11</f>
        <v>18857</v>
      </c>
    </row>
    <row r="12" spans="1:6" ht="63">
      <c r="A12" s="91" t="s">
        <v>159</v>
      </c>
      <c r="B12" s="92" t="s">
        <v>28</v>
      </c>
      <c r="C12" s="92" t="s">
        <v>11</v>
      </c>
      <c r="D12" s="93">
        <f>Ведомственная!G62</f>
        <v>167257.50000000003</v>
      </c>
      <c r="E12" s="93">
        <f>Ведомственная!H62</f>
        <v>129386.8</v>
      </c>
      <c r="F12" s="93">
        <f>Ведомственная!I62</f>
        <v>120210.90000000001</v>
      </c>
    </row>
    <row r="13" spans="1:6">
      <c r="A13" s="91" t="s">
        <v>160</v>
      </c>
      <c r="B13" s="92" t="s">
        <v>28</v>
      </c>
      <c r="C13" s="92" t="s">
        <v>161</v>
      </c>
      <c r="D13" s="93">
        <f>Ведомственная!G85</f>
        <v>166.8</v>
      </c>
      <c r="E13" s="93">
        <f>Ведомственная!H85</f>
        <v>16.399999999999999</v>
      </c>
      <c r="F13" s="93">
        <f>Ведомственная!I85</f>
        <v>14.6</v>
      </c>
    </row>
    <row r="14" spans="1:6" ht="47.25">
      <c r="A14" s="91" t="s">
        <v>96</v>
      </c>
      <c r="B14" s="92" t="s">
        <v>28</v>
      </c>
      <c r="C14" s="92" t="s">
        <v>72</v>
      </c>
      <c r="D14" s="93">
        <f>Ведомственная!G37+Ведомственная!G559</f>
        <v>42772.800000000003</v>
      </c>
      <c r="E14" s="93">
        <f>Ведомственная!H37+Ведомственная!H559</f>
        <v>38349.599999999999</v>
      </c>
      <c r="F14" s="93">
        <f>Ведомственная!I37+Ведомственная!I559</f>
        <v>38349.599999999999</v>
      </c>
    </row>
    <row r="15" spans="1:6" hidden="1">
      <c r="A15" s="91" t="s">
        <v>529</v>
      </c>
      <c r="B15" s="92" t="s">
        <v>28</v>
      </c>
      <c r="C15" s="92" t="s">
        <v>107</v>
      </c>
      <c r="D15" s="93">
        <f>SUM(Ведомственная!G89)</f>
        <v>0</v>
      </c>
      <c r="E15" s="93">
        <f>SUM(Ведомственная!H89)</f>
        <v>0</v>
      </c>
      <c r="F15" s="93">
        <f>SUM(Ведомственная!I89)</f>
        <v>0</v>
      </c>
    </row>
    <row r="16" spans="1:6">
      <c r="A16" s="91" t="s">
        <v>138</v>
      </c>
      <c r="B16" s="92" t="s">
        <v>28</v>
      </c>
      <c r="C16" s="92" t="s">
        <v>162</v>
      </c>
      <c r="D16" s="93">
        <f>SUM(Ведомственная!G564)</f>
        <v>1820.1</v>
      </c>
      <c r="E16" s="93">
        <f>SUM(Ведомственная!H564)</f>
        <v>0</v>
      </c>
      <c r="F16" s="93">
        <f>SUM(Ведомственная!I564)</f>
        <v>0</v>
      </c>
    </row>
    <row r="17" spans="1:6">
      <c r="A17" s="91" t="s">
        <v>87</v>
      </c>
      <c r="B17" s="92" t="s">
        <v>28</v>
      </c>
      <c r="C17" s="92" t="s">
        <v>88</v>
      </c>
      <c r="D17" s="93">
        <f>SUM(Ведомственная!G19+Ведомственная!G44+Ведомственная!G93+Ведомственная!G568)</f>
        <v>66309.899999999994</v>
      </c>
      <c r="E17" s="93">
        <f>SUM(Ведомственная!H19+Ведомственная!H44+Ведомственная!H93+Ведомственная!H568)</f>
        <v>30432.400000000001</v>
      </c>
      <c r="F17" s="93">
        <f>SUM(Ведомственная!I19+Ведомственная!I44+Ведомственная!I93+Ведомственная!I568)</f>
        <v>31749.8</v>
      </c>
    </row>
    <row r="18" spans="1:6" s="90" customFormat="1" ht="31.5">
      <c r="A18" s="87" t="s">
        <v>219</v>
      </c>
      <c r="B18" s="88" t="s">
        <v>48</v>
      </c>
      <c r="C18" s="88" t="s">
        <v>26</v>
      </c>
      <c r="D18" s="89">
        <f>SUM(D19:D21)</f>
        <v>35645.5</v>
      </c>
      <c r="E18" s="89">
        <f t="shared" ref="E18:F18" si="0">SUM(E19:E21)</f>
        <v>26913.4</v>
      </c>
      <c r="F18" s="89">
        <f t="shared" si="0"/>
        <v>27145.4</v>
      </c>
    </row>
    <row r="19" spans="1:6">
      <c r="A19" s="91" t="s">
        <v>163</v>
      </c>
      <c r="B19" s="92" t="s">
        <v>48</v>
      </c>
      <c r="C19" s="92" t="s">
        <v>11</v>
      </c>
      <c r="D19" s="93">
        <f>SUM(Ведомственная!G143)</f>
        <v>8362.7000000000007</v>
      </c>
      <c r="E19" s="93">
        <f>SUM(Ведомственная!H143)</f>
        <v>4687.8999999999996</v>
      </c>
      <c r="F19" s="93">
        <f>SUM(Ведомственная!I143)</f>
        <v>4919.8999999999996</v>
      </c>
    </row>
    <row r="20" spans="1:6">
      <c r="A20" s="91" t="s">
        <v>778</v>
      </c>
      <c r="B20" s="92" t="s">
        <v>48</v>
      </c>
      <c r="C20" s="92" t="s">
        <v>164</v>
      </c>
      <c r="D20" s="93">
        <f>SUM(Ведомственная!G149)</f>
        <v>22476.2</v>
      </c>
      <c r="E20" s="93">
        <f>SUM(Ведомственная!H149)</f>
        <v>20106.599999999999</v>
      </c>
      <c r="F20" s="93">
        <f>SUM(Ведомственная!I149)</f>
        <v>20106.599999999999</v>
      </c>
    </row>
    <row r="21" spans="1:6" ht="47.25">
      <c r="A21" s="2" t="s">
        <v>779</v>
      </c>
      <c r="B21" s="92" t="s">
        <v>48</v>
      </c>
      <c r="C21" s="92" t="s">
        <v>25</v>
      </c>
      <c r="D21" s="93">
        <f>SUM(Ведомственная!G162)</f>
        <v>4806.6000000000004</v>
      </c>
      <c r="E21" s="93">
        <f>SUM(Ведомственная!H162)</f>
        <v>2118.9</v>
      </c>
      <c r="F21" s="93">
        <f>SUM(Ведомственная!I162)</f>
        <v>2118.9</v>
      </c>
    </row>
    <row r="22" spans="1:6" s="90" customFormat="1">
      <c r="A22" s="87" t="s">
        <v>10</v>
      </c>
      <c r="B22" s="88" t="s">
        <v>11</v>
      </c>
      <c r="C22" s="88" t="s">
        <v>26</v>
      </c>
      <c r="D22" s="89">
        <f>SUM(D23:D25)</f>
        <v>969261.79999999993</v>
      </c>
      <c r="E22" s="89">
        <f>SUM(E23:E25)</f>
        <v>462097.3</v>
      </c>
      <c r="F22" s="89">
        <f>SUM(F23:F25)</f>
        <v>490624.3</v>
      </c>
    </row>
    <row r="23" spans="1:6">
      <c r="A23" s="91" t="s">
        <v>12</v>
      </c>
      <c r="B23" s="92" t="s">
        <v>11</v>
      </c>
      <c r="C23" s="92" t="s">
        <v>13</v>
      </c>
      <c r="D23" s="93">
        <f>Ведомственная!G185</f>
        <v>454032.8</v>
      </c>
      <c r="E23" s="93">
        <f>Ведомственная!H185</f>
        <v>226300</v>
      </c>
      <c r="F23" s="93">
        <f>Ведомственная!I185</f>
        <v>242637.6</v>
      </c>
    </row>
    <row r="24" spans="1:6">
      <c r="A24" s="91" t="s">
        <v>165</v>
      </c>
      <c r="B24" s="92" t="s">
        <v>11</v>
      </c>
      <c r="C24" s="92" t="s">
        <v>164</v>
      </c>
      <c r="D24" s="93">
        <f>SUM(Ведомственная!G205)</f>
        <v>495039.89999999997</v>
      </c>
      <c r="E24" s="93">
        <f>SUM(Ведомственная!H205)</f>
        <v>225905.8</v>
      </c>
      <c r="F24" s="93">
        <f>SUM(Ведомственная!I205)</f>
        <v>237886.69999999998</v>
      </c>
    </row>
    <row r="25" spans="1:6">
      <c r="A25" s="91" t="s">
        <v>21</v>
      </c>
      <c r="B25" s="92" t="s">
        <v>11</v>
      </c>
      <c r="C25" s="92" t="s">
        <v>22</v>
      </c>
      <c r="D25" s="93">
        <f>Ведомственная!G247</f>
        <v>20189.100000000002</v>
      </c>
      <c r="E25" s="93">
        <f>Ведомственная!H247</f>
        <v>9891.5</v>
      </c>
      <c r="F25" s="93">
        <f>Ведомственная!I247</f>
        <v>10100</v>
      </c>
    </row>
    <row r="26" spans="1:6" ht="14.25" customHeight="1">
      <c r="A26" s="87" t="s">
        <v>225</v>
      </c>
      <c r="B26" s="88" t="s">
        <v>161</v>
      </c>
      <c r="C26" s="88" t="s">
        <v>26</v>
      </c>
      <c r="D26" s="89">
        <f>SUM(D27:D30)</f>
        <v>917950.8</v>
      </c>
      <c r="E26" s="89">
        <f>SUM(E27:E30)</f>
        <v>346330.4</v>
      </c>
      <c r="F26" s="89">
        <f>SUM(F27:F30)</f>
        <v>291105.39999999997</v>
      </c>
    </row>
    <row r="27" spans="1:6">
      <c r="A27" s="91" t="s">
        <v>166</v>
      </c>
      <c r="B27" s="92" t="s">
        <v>161</v>
      </c>
      <c r="C27" s="92" t="s">
        <v>28</v>
      </c>
      <c r="D27" s="93">
        <f>SUM(Ведомственная!G301)</f>
        <v>540284.30000000005</v>
      </c>
      <c r="E27" s="93">
        <f>SUM(Ведомственная!H301)</f>
        <v>55305.9</v>
      </c>
      <c r="F27" s="93">
        <f>SUM(Ведомственная!I301)</f>
        <v>0</v>
      </c>
    </row>
    <row r="28" spans="1:6">
      <c r="A28" s="91" t="s">
        <v>167</v>
      </c>
      <c r="B28" s="92" t="s">
        <v>161</v>
      </c>
      <c r="C28" s="92" t="s">
        <v>38</v>
      </c>
      <c r="D28" s="93">
        <f>SUM(Ведомственная!G312)</f>
        <v>151468.1</v>
      </c>
      <c r="E28" s="93">
        <f>SUM(Ведомственная!H312)</f>
        <v>34302.799999999996</v>
      </c>
      <c r="F28" s="93">
        <f>SUM(Ведомственная!I312)</f>
        <v>31854.2</v>
      </c>
    </row>
    <row r="29" spans="1:6">
      <c r="A29" s="91" t="s">
        <v>168</v>
      </c>
      <c r="B29" s="92" t="s">
        <v>161</v>
      </c>
      <c r="C29" s="92" t="s">
        <v>48</v>
      </c>
      <c r="D29" s="93">
        <f>SUM(Ведомственная!G347)</f>
        <v>207906.60000000003</v>
      </c>
      <c r="E29" s="93">
        <f>SUM(Ведомственная!H347)</f>
        <v>231906.40000000002</v>
      </c>
      <c r="F29" s="93">
        <f>SUM(Ведомственная!I347)</f>
        <v>241048.4</v>
      </c>
    </row>
    <row r="30" spans="1:6" ht="31.5">
      <c r="A30" s="91" t="s">
        <v>169</v>
      </c>
      <c r="B30" s="92" t="s">
        <v>161</v>
      </c>
      <c r="C30" s="92" t="s">
        <v>161</v>
      </c>
      <c r="D30" s="93">
        <f>SUM(Ведомственная!G433)</f>
        <v>18291.800000000003</v>
      </c>
      <c r="E30" s="93">
        <f>SUM(Ведомственная!H433)</f>
        <v>24815.3</v>
      </c>
      <c r="F30" s="93">
        <f>SUM(Ведомственная!I433)</f>
        <v>18202.8</v>
      </c>
    </row>
    <row r="31" spans="1:6" s="90" customFormat="1">
      <c r="A31" s="87" t="s">
        <v>336</v>
      </c>
      <c r="B31" s="88" t="s">
        <v>72</v>
      </c>
      <c r="C31" s="88" t="s">
        <v>26</v>
      </c>
      <c r="D31" s="89">
        <f>SUM(D32:D33)</f>
        <v>20103</v>
      </c>
      <c r="E31" s="89">
        <f>SUM(E32:E33)</f>
        <v>10424.5</v>
      </c>
      <c r="F31" s="89">
        <f>SUM(F32:F33)</f>
        <v>111880.1</v>
      </c>
    </row>
    <row r="32" spans="1:6" ht="31.5">
      <c r="A32" s="91" t="s">
        <v>230</v>
      </c>
      <c r="B32" s="92" t="s">
        <v>72</v>
      </c>
      <c r="C32" s="92" t="s">
        <v>48</v>
      </c>
      <c r="D32" s="93">
        <f>SUM(Ведомственная!G458)</f>
        <v>8981.8000000000011</v>
      </c>
      <c r="E32" s="93">
        <f>SUM(Ведомственная!H458)</f>
        <v>8366.1999999999989</v>
      </c>
      <c r="F32" s="93">
        <f>SUM(Ведомственная!I458)</f>
        <v>8366.1999999999989</v>
      </c>
    </row>
    <row r="33" spans="1:6">
      <c r="A33" s="91" t="s">
        <v>170</v>
      </c>
      <c r="B33" s="92" t="s">
        <v>72</v>
      </c>
      <c r="C33" s="92" t="s">
        <v>161</v>
      </c>
      <c r="D33" s="93">
        <f>SUM(Ведомственная!G465)</f>
        <v>11121.199999999999</v>
      </c>
      <c r="E33" s="93">
        <f>SUM(Ведомственная!H465)</f>
        <v>2058.3000000000002</v>
      </c>
      <c r="F33" s="93">
        <f>SUM(Ведомственная!I465)</f>
        <v>103513.90000000001</v>
      </c>
    </row>
    <row r="34" spans="1:6" s="90" customFormat="1">
      <c r="A34" s="87" t="s">
        <v>106</v>
      </c>
      <c r="B34" s="88" t="s">
        <v>107</v>
      </c>
      <c r="C34" s="88" t="s">
        <v>26</v>
      </c>
      <c r="D34" s="89">
        <f>SUM(D35:D40)</f>
        <v>4014052.5</v>
      </c>
      <c r="E34" s="89">
        <f>SUM(E35:E40)</f>
        <v>2809680.1000000006</v>
      </c>
      <c r="F34" s="89">
        <f>SUM(F35:F40)</f>
        <v>2812198.6</v>
      </c>
    </row>
    <row r="35" spans="1:6">
      <c r="A35" s="91" t="s">
        <v>171</v>
      </c>
      <c r="B35" s="92" t="s">
        <v>107</v>
      </c>
      <c r="C35" s="92" t="s">
        <v>28</v>
      </c>
      <c r="D35" s="93">
        <f>SUM(Ведомственная!G924)</f>
        <v>1105275.7</v>
      </c>
      <c r="E35" s="93">
        <f>SUM(Ведомственная!H924)</f>
        <v>990757.6</v>
      </c>
      <c r="F35" s="93">
        <f>SUM(Ведомственная!I924)</f>
        <v>987013.8</v>
      </c>
    </row>
    <row r="36" spans="1:6">
      <c r="A36" s="91" t="s">
        <v>172</v>
      </c>
      <c r="B36" s="92" t="s">
        <v>107</v>
      </c>
      <c r="C36" s="92" t="s">
        <v>38</v>
      </c>
      <c r="D36" s="93">
        <f>SUM(Ведомственная!G984)+Ведомственная!G478</f>
        <v>2558554.5</v>
      </c>
      <c r="E36" s="93">
        <f>SUM(Ведомственная!H984)+Ведомственная!H478</f>
        <v>1479314.8000000003</v>
      </c>
      <c r="F36" s="93">
        <f>SUM(Ведомственная!I984)+Ведомственная!I478</f>
        <v>1504051.0000000002</v>
      </c>
    </row>
    <row r="37" spans="1:6">
      <c r="A37" s="91" t="s">
        <v>108</v>
      </c>
      <c r="B37" s="92" t="s">
        <v>107</v>
      </c>
      <c r="C37" s="92" t="s">
        <v>48</v>
      </c>
      <c r="D37" s="93">
        <f>SUM(Ведомственная!G1246+Ведомственная!G1087)</f>
        <v>233640.3</v>
      </c>
      <c r="E37" s="93">
        <f>SUM(Ведомственная!H1246+Ведомственная!H1087)</f>
        <v>234108</v>
      </c>
      <c r="F37" s="93">
        <f>SUM(Ведомственная!I1246+Ведомственная!I1087)</f>
        <v>221491.9</v>
      </c>
    </row>
    <row r="38" spans="1:6" ht="31.5">
      <c r="A38" s="2" t="s">
        <v>746</v>
      </c>
      <c r="B38" s="92" t="s">
        <v>107</v>
      </c>
      <c r="C38" s="92" t="s">
        <v>161</v>
      </c>
      <c r="D38" s="94">
        <f>SUM(Ведомственная!G31+Ведомственная!G482+Ведомственная!G581+Ведомственная!G597+Ведомственная!G1106)+Ведомственная!G1271</f>
        <v>725.3</v>
      </c>
      <c r="E38" s="94">
        <f>SUM(Ведомственная!H31+Ведомственная!H482+Ведомственная!H581+Ведомственная!H597+Ведомственная!H1106)+Ведомственная!H1271</f>
        <v>50</v>
      </c>
      <c r="F38" s="94">
        <f>SUM(Ведомственная!I31+Ведомственная!I482+Ведомственная!I581+Ведомственная!I597+Ведомственная!I1106)+Ведомственная!I1271</f>
        <v>50</v>
      </c>
    </row>
    <row r="39" spans="1:6">
      <c r="A39" s="91" t="s">
        <v>173</v>
      </c>
      <c r="B39" s="92" t="s">
        <v>107</v>
      </c>
      <c r="C39" s="92" t="s">
        <v>107</v>
      </c>
      <c r="D39" s="93">
        <f>SUM(Ведомственная!G611+Ведомственная!G807+Ведомственная!G1114+Ведомственная!G1276)</f>
        <v>33167</v>
      </c>
      <c r="E39" s="93">
        <f>SUM(Ведомственная!H611+Ведомственная!H807+Ведомственная!H1114+Ведомственная!H1276)</f>
        <v>32766.1</v>
      </c>
      <c r="F39" s="93">
        <f>SUM(Ведомственная!I611+Ведомственная!I807+Ведомственная!I1114+Ведомственная!I1276)</f>
        <v>32766.1</v>
      </c>
    </row>
    <row r="40" spans="1:6">
      <c r="A40" s="91" t="s">
        <v>174</v>
      </c>
      <c r="B40" s="92" t="s">
        <v>107</v>
      </c>
      <c r="C40" s="92" t="s">
        <v>164</v>
      </c>
      <c r="D40" s="93">
        <f>SUM(Ведомственная!G1156)+Ведомственная!G510</f>
        <v>82689.7</v>
      </c>
      <c r="E40" s="93">
        <f>SUM(Ведомственная!H1156)+Ведомственная!H510</f>
        <v>72683.599999999991</v>
      </c>
      <c r="F40" s="93">
        <f>SUM(Ведомственная!I1156)+Ведомственная!I510</f>
        <v>66825.800000000017</v>
      </c>
    </row>
    <row r="41" spans="1:6" s="90" customFormat="1">
      <c r="A41" s="87" t="s">
        <v>337</v>
      </c>
      <c r="B41" s="88" t="s">
        <v>13</v>
      </c>
      <c r="C41" s="88" t="s">
        <v>26</v>
      </c>
      <c r="D41" s="89">
        <f>SUM(D42:D43)</f>
        <v>244730.9</v>
      </c>
      <c r="E41" s="89">
        <f>SUM(E42:E43)</f>
        <v>231812</v>
      </c>
      <c r="F41" s="89">
        <f>SUM(F42:F43)</f>
        <v>187670</v>
      </c>
    </row>
    <row r="42" spans="1:6">
      <c r="A42" s="91" t="s">
        <v>175</v>
      </c>
      <c r="B42" s="92" t="s">
        <v>13</v>
      </c>
      <c r="C42" s="92" t="s">
        <v>28</v>
      </c>
      <c r="D42" s="93">
        <f>SUM(Ведомственная!G1285)+Ведомственная!G515</f>
        <v>188477.8</v>
      </c>
      <c r="E42" s="93">
        <f>SUM(Ведомственная!H1285)+Ведомственная!H515</f>
        <v>184166.7</v>
      </c>
      <c r="F42" s="93">
        <f>SUM(Ведомственная!I1285)+Ведомственная!I515</f>
        <v>140024.70000000001</v>
      </c>
    </row>
    <row r="43" spans="1:6">
      <c r="A43" s="91" t="s">
        <v>176</v>
      </c>
      <c r="B43" s="92" t="s">
        <v>13</v>
      </c>
      <c r="C43" s="92" t="s">
        <v>11</v>
      </c>
      <c r="D43" s="93">
        <f>SUM(Ведомственная!G1370)</f>
        <v>56253.1</v>
      </c>
      <c r="E43" s="93">
        <f>SUM(Ведомственная!H1370)</f>
        <v>47645.299999999996</v>
      </c>
      <c r="F43" s="93">
        <f>SUM(Ведомственная!I1370)</f>
        <v>47645.299999999996</v>
      </c>
    </row>
    <row r="44" spans="1:6" s="90" customFormat="1">
      <c r="A44" s="87" t="s">
        <v>24</v>
      </c>
      <c r="B44" s="88" t="s">
        <v>25</v>
      </c>
      <c r="C44" s="88" t="s">
        <v>26</v>
      </c>
      <c r="D44" s="89">
        <f>SUM(D45:D49)</f>
        <v>1199131.7</v>
      </c>
      <c r="E44" s="89">
        <f>SUM(E45:E49)</f>
        <v>1340793.6000000001</v>
      </c>
      <c r="F44" s="89">
        <f>SUM(F45:F49)</f>
        <v>1396004.9000000001</v>
      </c>
    </row>
    <row r="45" spans="1:6">
      <c r="A45" s="91" t="s">
        <v>27</v>
      </c>
      <c r="B45" s="92" t="s">
        <v>25</v>
      </c>
      <c r="C45" s="92" t="s">
        <v>28</v>
      </c>
      <c r="D45" s="93">
        <f>SUM(Ведомственная!G619)</f>
        <v>16018.5</v>
      </c>
      <c r="E45" s="93">
        <f>SUM(Ведомственная!H619)</f>
        <v>12476</v>
      </c>
      <c r="F45" s="93">
        <f>SUM(Ведомственная!I619)</f>
        <v>12476</v>
      </c>
    </row>
    <row r="46" spans="1:6">
      <c r="A46" s="91" t="s">
        <v>37</v>
      </c>
      <c r="B46" s="92" t="s">
        <v>25</v>
      </c>
      <c r="C46" s="92" t="s">
        <v>38</v>
      </c>
      <c r="D46" s="93">
        <f>SUM(Ведомственная!G626)</f>
        <v>67773</v>
      </c>
      <c r="E46" s="93">
        <f>SUM(Ведомственная!H626)</f>
        <v>88553.5</v>
      </c>
      <c r="F46" s="93">
        <f>SUM(Ведомственная!I626)</f>
        <v>89004.6</v>
      </c>
    </row>
    <row r="47" spans="1:6">
      <c r="A47" s="91" t="s">
        <v>47</v>
      </c>
      <c r="B47" s="92" t="s">
        <v>25</v>
      </c>
      <c r="C47" s="92" t="s">
        <v>48</v>
      </c>
      <c r="D47" s="93">
        <f>SUM(Ведомственная!G646+Ведомственная!G1413)+Ведомственная!G1205</f>
        <v>674460.8</v>
      </c>
      <c r="E47" s="93">
        <f>SUM(Ведомственная!H646+Ведомственная!H1413)+Ведомственная!H1205</f>
        <v>808274.60000000009</v>
      </c>
      <c r="F47" s="93">
        <f>SUM(Ведомственная!I646+Ведомственная!I1413)+Ведомственная!I1205</f>
        <v>855415.60000000009</v>
      </c>
    </row>
    <row r="48" spans="1:6">
      <c r="A48" s="91" t="s">
        <v>177</v>
      </c>
      <c r="B48" s="92" t="s">
        <v>25</v>
      </c>
      <c r="C48" s="92" t="s">
        <v>11</v>
      </c>
      <c r="D48" s="93">
        <f>SUM(Ведомственная!G733+Ведомственная!G526+Ведомственная!G1215)</f>
        <v>386822.2</v>
      </c>
      <c r="E48" s="93">
        <f>SUM(Ведомственная!H733+Ведомственная!H526+Ведомственная!H1215)</f>
        <v>390852.5</v>
      </c>
      <c r="F48" s="93">
        <f>SUM(Ведомственная!I733+Ведомственная!I526+Ведомственная!I1215)</f>
        <v>396822.6</v>
      </c>
    </row>
    <row r="49" spans="1:6">
      <c r="A49" s="91" t="s">
        <v>71</v>
      </c>
      <c r="B49" s="92" t="s">
        <v>25</v>
      </c>
      <c r="C49" s="92" t="s">
        <v>72</v>
      </c>
      <c r="D49" s="93">
        <f>SUM(Ведомственная!G537+Ведомственная!G586+Ведомственная!G760+Ведомственная!G814+Ведомственная!G1231)</f>
        <v>54057.200000000004</v>
      </c>
      <c r="E49" s="93">
        <f>SUM(Ведомственная!H537+Ведомственная!H586+Ведомственная!H760+Ведомственная!H814+Ведомственная!H1231)</f>
        <v>40637.000000000007</v>
      </c>
      <c r="F49" s="93">
        <f>SUM(Ведомственная!I537+Ведомственная!I586+Ведомственная!I760+Ведомственная!I814+Ведомственная!I1231)</f>
        <v>42286.100000000006</v>
      </c>
    </row>
    <row r="50" spans="1:6" s="90" customFormat="1">
      <c r="A50" s="87" t="s">
        <v>242</v>
      </c>
      <c r="B50" s="88" t="s">
        <v>162</v>
      </c>
      <c r="C50" s="88" t="s">
        <v>26</v>
      </c>
      <c r="D50" s="89">
        <f>SUM(D51:D54)</f>
        <v>405381.59999999992</v>
      </c>
      <c r="E50" s="89">
        <f>SUM(E51:E54)</f>
        <v>291602.5</v>
      </c>
      <c r="F50" s="89">
        <f>SUM(F51:F54)</f>
        <v>419534.4</v>
      </c>
    </row>
    <row r="51" spans="1:6">
      <c r="A51" s="91" t="s">
        <v>178</v>
      </c>
      <c r="B51" s="92" t="s">
        <v>162</v>
      </c>
      <c r="C51" s="92" t="s">
        <v>28</v>
      </c>
      <c r="D51" s="93">
        <f>SUM(Ведомственная!G543+Ведомственная!G821)</f>
        <v>310377.89999999997</v>
      </c>
      <c r="E51" s="93">
        <f>SUM(Ведомственная!H543+Ведомственная!H821)</f>
        <v>230000.40000000002</v>
      </c>
      <c r="F51" s="93">
        <f>SUM(Ведомственная!I543+Ведомственная!I821)</f>
        <v>385937.30000000005</v>
      </c>
    </row>
    <row r="52" spans="1:6">
      <c r="A52" s="91" t="s">
        <v>179</v>
      </c>
      <c r="B52" s="92" t="s">
        <v>162</v>
      </c>
      <c r="C52" s="92" t="s">
        <v>38</v>
      </c>
      <c r="D52" s="93">
        <f>Ведомственная!G861</f>
        <v>73085.399999999994</v>
      </c>
      <c r="E52" s="93">
        <f>Ведомственная!H861</f>
        <v>36100.1</v>
      </c>
      <c r="F52" s="93">
        <f>Ведомственная!I861</f>
        <v>6070.1</v>
      </c>
    </row>
    <row r="53" spans="1:6" ht="13.5" customHeight="1">
      <c r="A53" s="91" t="s">
        <v>180</v>
      </c>
      <c r="B53" s="92" t="s">
        <v>162</v>
      </c>
      <c r="C53" s="92" t="s">
        <v>48</v>
      </c>
      <c r="D53" s="93">
        <f>Ведомственная!G895</f>
        <v>8597.3000000000011</v>
      </c>
      <c r="E53" s="93">
        <f>Ведомственная!H895</f>
        <v>14413.8</v>
      </c>
      <c r="F53" s="93">
        <f>Ведомственная!I895</f>
        <v>16238.8</v>
      </c>
    </row>
    <row r="54" spans="1:6" ht="31.5">
      <c r="A54" s="91" t="s">
        <v>181</v>
      </c>
      <c r="B54" s="92" t="s">
        <v>162</v>
      </c>
      <c r="C54" s="92" t="s">
        <v>161</v>
      </c>
      <c r="D54" s="93">
        <f>SUM(Ведомственная!G908)+Ведомственная!G1243</f>
        <v>13321</v>
      </c>
      <c r="E54" s="93">
        <f>SUM(Ведомственная!H908)+Ведомственная!H1243</f>
        <v>11088.2</v>
      </c>
      <c r="F54" s="93">
        <f>SUM(Ведомственная!I908)+Ведомственная!I1243</f>
        <v>11288.2</v>
      </c>
    </row>
    <row r="55" spans="1:6" ht="31.5" hidden="1">
      <c r="A55" s="87" t="s">
        <v>764</v>
      </c>
      <c r="B55" s="88" t="s">
        <v>88</v>
      </c>
      <c r="C55" s="88" t="s">
        <v>26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>
      <c r="A56" s="91" t="s">
        <v>769</v>
      </c>
      <c r="B56" s="92" t="s">
        <v>88</v>
      </c>
      <c r="C56" s="92" t="s">
        <v>28</v>
      </c>
      <c r="D56" s="93">
        <f>SUM(Ведомственная!G591)</f>
        <v>0</v>
      </c>
      <c r="E56" s="93">
        <f>SUM(Ведомственная!H591)</f>
        <v>0</v>
      </c>
      <c r="F56" s="93">
        <f>SUM(Ведомственная!I591)</f>
        <v>0</v>
      </c>
    </row>
    <row r="57" spans="1:6">
      <c r="A57" s="87" t="s">
        <v>674</v>
      </c>
      <c r="B57" s="92"/>
      <c r="C57" s="92"/>
      <c r="D57" s="93"/>
      <c r="E57" s="95">
        <v>55000</v>
      </c>
      <c r="F57" s="95">
        <v>115000</v>
      </c>
    </row>
    <row r="58" spans="1:6" s="90" customFormat="1" ht="18.75" customHeight="1">
      <c r="A58" s="87" t="s">
        <v>182</v>
      </c>
      <c r="B58" s="96"/>
      <c r="C58" s="96"/>
      <c r="D58" s="97">
        <f>SUM(D9+D18+D22+D26+D31+D34+D41+D44+D50)+D55+D57</f>
        <v>8109437.4000000004</v>
      </c>
      <c r="E58" s="97">
        <f t="shared" ref="E58:F58" si="2">SUM(E9+E18+E22+E26+E31+E34+E41+E44+E50)+E55+E57</f>
        <v>5795176.7000000011</v>
      </c>
      <c r="F58" s="97">
        <f t="shared" si="2"/>
        <v>6063825.7000000011</v>
      </c>
    </row>
    <row r="59" spans="1:6">
      <c r="D59" s="98"/>
      <c r="E59" s="98"/>
      <c r="F59" s="98"/>
    </row>
    <row r="60" spans="1:6" hidden="1">
      <c r="D60" s="107">
        <f>SUM(Ведомственная!G1420)</f>
        <v>8109437.4000000004</v>
      </c>
      <c r="E60" s="107">
        <f>SUM(Ведомственная!H1420)</f>
        <v>5795176.6999999993</v>
      </c>
      <c r="F60" s="107">
        <f>SUM(Ведомственная!I1420)</f>
        <v>6063825.7000000002</v>
      </c>
    </row>
    <row r="61" spans="1:6" hidden="1">
      <c r="D61" s="107">
        <f>SUM(D60-D58)</f>
        <v>0</v>
      </c>
      <c r="E61" s="107">
        <f>SUM(E60-E58)</f>
        <v>-1.862645149230957E-9</v>
      </c>
      <c r="F61" s="107">
        <f>SUM(F60-F58)</f>
        <v>-9.3132257461547852E-10</v>
      </c>
    </row>
    <row r="62" spans="1:6" hidden="1">
      <c r="D62" s="113"/>
      <c r="E62" s="113"/>
      <c r="F62" s="113"/>
    </row>
    <row r="63" spans="1:6" hidden="1"/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2022-12-19T10:10:46Z</cp:lastPrinted>
  <dcterms:created xsi:type="dcterms:W3CDTF">2016-11-10T06:54:02Z</dcterms:created>
  <dcterms:modified xsi:type="dcterms:W3CDTF">2022-12-21T18:08:32Z</dcterms:modified>
</cp:coreProperties>
</file>