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7795" windowHeight="11640"/>
  </bookViews>
  <sheets>
    <sheet name="перемещ" sheetId="1" r:id="rId1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_xlnm.Print_Titles" localSheetId="0">перемещ!$4:$4</definedName>
    <definedName name="_xlnm.Print_Area" localSheetId="0">перемещ!$A$1:$G$46</definedName>
  </definedNames>
  <calcPr calcId="145621"/>
</workbook>
</file>

<file path=xl/calcChain.xml><?xml version="1.0" encoding="utf-8"?>
<calcChain xmlns="http://schemas.openxmlformats.org/spreadsheetml/2006/main">
  <c r="F7" i="1" l="1"/>
  <c r="D7" i="1"/>
  <c r="D22" i="1" l="1"/>
  <c r="D24" i="1" l="1"/>
  <c r="D37" i="1" l="1"/>
  <c r="D32" i="1" l="1"/>
  <c r="F33" i="1" l="1"/>
  <c r="D39" i="1" l="1"/>
  <c r="D45" i="1"/>
  <c r="D36" i="1" l="1"/>
  <c r="D10" i="1"/>
  <c r="D17" i="1"/>
  <c r="D13" i="1" l="1"/>
  <c r="E17" i="1" l="1"/>
  <c r="E7" i="1"/>
  <c r="E45" i="1"/>
  <c r="E44" i="1"/>
  <c r="E43" i="1"/>
  <c r="D42" i="1"/>
  <c r="C42" i="1"/>
  <c r="E41" i="1"/>
  <c r="E40" i="1"/>
  <c r="E39" i="1"/>
  <c r="E38" i="1"/>
  <c r="E37" i="1"/>
  <c r="F35" i="1"/>
  <c r="E36" i="1"/>
  <c r="D35" i="1"/>
  <c r="C35" i="1"/>
  <c r="E34" i="1"/>
  <c r="E32" i="1"/>
  <c r="F31" i="1"/>
  <c r="D31" i="1"/>
  <c r="C31" i="1"/>
  <c r="E30" i="1"/>
  <c r="E29" i="1"/>
  <c r="E28" i="1"/>
  <c r="E27" i="1"/>
  <c r="E26" i="1"/>
  <c r="E24" i="1"/>
  <c r="E22" i="1"/>
  <c r="F21" i="1"/>
  <c r="D21" i="1"/>
  <c r="C21" i="1"/>
  <c r="F19" i="1"/>
  <c r="E20" i="1"/>
  <c r="D19" i="1"/>
  <c r="C19" i="1"/>
  <c r="F16" i="1"/>
  <c r="C16" i="1"/>
  <c r="E15" i="1"/>
  <c r="F14" i="1"/>
  <c r="D14" i="1"/>
  <c r="C14" i="1"/>
  <c r="E13" i="1"/>
  <c r="F12" i="1"/>
  <c r="D12" i="1"/>
  <c r="C12" i="1"/>
  <c r="E11" i="1"/>
  <c r="F6" i="1"/>
  <c r="E10" i="1"/>
  <c r="E9" i="1"/>
  <c r="E8" i="1"/>
  <c r="C6" i="1"/>
  <c r="D6" i="1" l="1"/>
  <c r="E6" i="1" s="1"/>
  <c r="E14" i="1"/>
  <c r="E19" i="1"/>
  <c r="F42" i="1"/>
  <c r="F46" i="1" s="1"/>
  <c r="C46" i="1"/>
  <c r="E12" i="1"/>
  <c r="E35" i="1"/>
  <c r="E42" i="1"/>
  <c r="E21" i="1"/>
  <c r="E31" i="1"/>
  <c r="D16" i="1"/>
  <c r="E16" i="1" s="1"/>
  <c r="D46" i="1" l="1"/>
  <c r="E46" i="1" l="1"/>
</calcChain>
</file>

<file path=xl/sharedStrings.xml><?xml version="1.0" encoding="utf-8"?>
<sst xmlns="http://schemas.openxmlformats.org/spreadsheetml/2006/main" count="79" uniqueCount="69">
  <si>
    <t>тыс. рублей</t>
  </si>
  <si>
    <t xml:space="preserve"> Раз дел</t>
  </si>
  <si>
    <t>Наименование разделов/ ГРБС</t>
  </si>
  <si>
    <t>Уточненный бюджет на 2022 год</t>
  </si>
  <si>
    <t>Ассигнования на 2022 год</t>
  </si>
  <si>
    <t>Отклонение</t>
  </si>
  <si>
    <t>проверка (скрыть)</t>
  </si>
  <si>
    <t>Пояснение</t>
  </si>
  <si>
    <t>1</t>
  </si>
  <si>
    <t>0100</t>
  </si>
  <si>
    <t>Общегосударственные вопросы, в том числе</t>
  </si>
  <si>
    <t>Администрация МГО</t>
  </si>
  <si>
    <t>Собрание депутатов МГО</t>
  </si>
  <si>
    <t>Контрольно-счетная палата МГО</t>
  </si>
  <si>
    <t>Финансовое управление  Администрации МГО</t>
  </si>
  <si>
    <t>в т.ч.</t>
  </si>
  <si>
    <t xml:space="preserve"> резервный фонд Администрации МГО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</si>
  <si>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</si>
  <si>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</si>
  <si>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Управление ГО и ЧС, отдел ЗАГС)</t>
    </r>
  </si>
  <si>
    <t>0400</t>
  </si>
  <si>
    <t>Национальная экономика,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</si>
  <si>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(транспорт))</t>
    </r>
  </si>
  <si>
    <t>0500</t>
  </si>
  <si>
    <t>Жилищно-коммунальное хоз-во,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</si>
  <si>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</si>
  <si>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</si>
  <si>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</si>
  <si>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МКУ "УЭП", МКУ "Комитет по строительству")</t>
    </r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</si>
  <si>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</si>
  <si>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</si>
  <si>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</si>
  <si>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1"/>
        <rFont val="Times New Roman"/>
        <family val="1"/>
        <charset val="204"/>
      </rPr>
      <t>(муз.школы)</t>
    </r>
  </si>
  <si>
    <t>Управление социальной защиты населения Администрации МГО</t>
  </si>
  <si>
    <t>Управление ФКиС АМГО</t>
  </si>
  <si>
    <t>0800</t>
  </si>
  <si>
    <t>Культура,  в том числе</t>
  </si>
  <si>
    <t>Управление культуры Администрации МГО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</si>
  <si>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</si>
  <si>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</si>
  <si>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1"/>
        <rFont val="Times New Roman"/>
        <family val="1"/>
        <charset val="204"/>
      </rPr>
      <t>в том числе содержание аппарата,  учреждений социального обслуживания населения, детские дома, пособия, пенсии, компенсации и т.д.)</t>
    </r>
  </si>
  <si>
    <r>
      <t xml:space="preserve">Финансовое управление Администрации МГО  </t>
    </r>
    <r>
      <rPr>
        <i/>
        <sz val="11"/>
        <rFont val="Times New Roman"/>
        <family val="1"/>
        <charset val="204"/>
      </rPr>
      <t>(в том числе резерв на з/плату, испол.листы)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</si>
  <si>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</si>
  <si>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</si>
  <si>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 xml:space="preserve">(в том числе МКУ "Комитет по строительству") </t>
    </r>
  </si>
  <si>
    <t>ВСЕГО</t>
  </si>
  <si>
    <t>Приложение 5 к реестру</t>
  </si>
  <si>
    <t>Информация об изменении ассигнований бюджета Миасского городского округа в 2022 году (после принятия решения Собранием депутатов МГО от 25.11.2022г. № 2 по состоянию на 15.12.2022)</t>
  </si>
  <si>
    <t>Уменьшение (перемещение) ассигнований в сумме 997,4 тыс. рублей с экономии по смете расходов на Администрацию МГО раздел 0100</t>
  </si>
  <si>
    <t>Уменьшение (перемещение) ассигнований в сумме 104,6 тыс. рублей с экономии по смете расходов на раздел 0100</t>
  </si>
  <si>
    <t>Уменьшение (перемещение) ассигнований в сумме 23,4 тыс. рублей с экономии расходов по обучению на раздел 0100</t>
  </si>
  <si>
    <t>Уменьшение (перемещение) ассигнований в сумме 32 тыс. рублей с экономии расходов по обучению на раздел 0100</t>
  </si>
  <si>
    <t>Уменьшение (перемещение) ассигнований в сумме 126,7 тыс. рублей с экономии расходов по МП "Формирование и использование муниципального жилищного фонда Миасского городского округа"на раздел 0100</t>
  </si>
  <si>
    <t>Уменьшение (перемещение) ассигнований в сумме 1090,2 тыс. рублей с экономии по смете расходов и резервного фонда в сумме 4,4 тыс. рублей на разделы 0100,0700,1000</t>
  </si>
  <si>
    <t>Увеличение (перемещение) ассигнований в сумме 561,4 тыс.рублей между учреждениями Управления культуры АМГО с раздела 0800</t>
  </si>
  <si>
    <t>Уменьшение (перемещение) ассигнований в сумме 561,4 тыс.рублей между учреждениями Управления культуры АМГО на раздел 0700</t>
  </si>
  <si>
    <t>Увеличение (перемещение) ассигнований в сумме 192,1 тыс.рублей между учреждениями Управления образования АМГО с раздела 1000</t>
  </si>
  <si>
    <t>Увеличение (перемещение) ассигнований в сумме 700,0 тыс. рублей на приобретение новогодних подарков для проведения мероприятий с раздела 0100</t>
  </si>
  <si>
    <t>Увеличение (перемещение) ассигнований в сумме 495,9 тыс. рублей на восстановление фонда оплаты труда и социальные выплаты  с зарезервированных средств раздела 1000</t>
  </si>
  <si>
    <t>Увеличение (перемещение) ассигнований в сумме 19,2 тыс. рублей на выдачу технических условий для проектирования спортивных объектов, с раздела 0500</t>
  </si>
  <si>
    <t>Увеличение (перемещение) ассигнований в сумме 104,8 тыс. рублей на фонд оплаты труда с раздела раздела 0100</t>
  </si>
  <si>
    <t>Увеличение (перемещение) ассигнований в сумме 2525,9тыс. рублей на восстановление фонда оплаты труда и социальные выплаты  с зарезервированных средств раздела 1000</t>
  </si>
  <si>
    <t>Увеличение (перемещение)  ассигнований в сумме 5230,7 тыс. рублей на восстановление фонда оплаты труда с разделов 0100,0300,0400,0500,1000</t>
  </si>
  <si>
    <t>Увеличение (перемещение) ассигнований в сумме 1191,4 тыс. рублей на мероприятия по МП ""Формирование благоприятного инвестиционного климата" с раздела 0500</t>
  </si>
  <si>
    <t>Уменьшение (перемещение) ассигнований в сумме 5096,6 тыс. рублей с экономии по мероприятиям программ (снос аварийного жилья, обслуживание имущества) на разделы 0100,0400,1100</t>
  </si>
  <si>
    <t>Уменьшение (перемещение) ассигнований в сумме 192,1 тыс.рублей между учреждениями Управления образования АМГО на раздел 0700</t>
  </si>
  <si>
    <t>Уменьшение (перемещение) ассигнований в сумме 3017,4 тыс. рублей с зарезервированных средств на разделы 0700, 0100</t>
  </si>
  <si>
    <t>Увеличение (перемещение) ассигнований в сумме 224,8 тыс. рублей на приобретение навески задней для трактора для МБУ «СШОР «Старт» и  фонд оплаты труда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</si>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</sst>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5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7" fillId="0" borderId="0"/>
    <xf numFmtId="0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justify" vertic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6" fillId="2" borderId="0" xfId="0" applyNumberFormat="1" applyFont="1" applyFill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8" fillId="0" borderId="1" xfId="0" applyFont="1" applyFill="1" applyBorder="1" applyAlignment="1">
      <alignment horizontal="justify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 wrapText="1"/>
    </xf>
    <xf numFmtId="49" fontId="6" fillId="2" borderId="1" xfId="0" applyNumberFormat="1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 applyBorder="1"/>
    <xf numFmtId="49" fontId="10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Fill="1"/>
    <xf numFmtId="49" fontId="4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justify" vertic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6">
    <cellStyle name="Normal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7"/>
    <cellStyle name="Обычный 5 3" xfId="8"/>
    <cellStyle name="Обычный 6" xfId="9"/>
    <cellStyle name="Обычный 6 2" xfId="10"/>
    <cellStyle name="Обычный 7" xfId="11"/>
    <cellStyle name="Обычный 7 2" xfId="12"/>
    <cellStyle name="Обычный 7 3" xfId="13"/>
    <cellStyle name="Обычный 8" xfId="14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53"/>
  <sheetViews>
    <sheetView tabSelected="1" workbookViewId="0">
      <pane xSplit="2" ySplit="5" topLeftCell="C37" activePane="bottomRight" state="frozen"/>
      <selection pane="topRight" activeCell="C1" sqref="C1"/>
      <selection pane="bottomLeft" activeCell="A5" sqref="A5"/>
      <selection pane="bottomRight" activeCell="G49" sqref="G49"/>
    </sheetView>
  </sheetViews>
  <sheetFormatPr defaultColWidth="14.42578125" defaultRowHeight="15.75" x14ac:dyDescent="0.25"/>
  <cols>
    <col min="1" max="1" width="5.5703125" style="41" customWidth="1"/>
    <col min="2" max="2" width="46.7109375" style="3" customWidth="1"/>
    <col min="3" max="3" width="14" style="4" customWidth="1"/>
    <col min="4" max="4" width="15.140625" style="42" customWidth="1"/>
    <col min="5" max="5" width="13.140625" style="5" customWidth="1"/>
    <col min="6" max="6" width="11" style="6" customWidth="1"/>
    <col min="7" max="7" width="72.5703125" style="43" customWidth="1"/>
    <col min="8" max="161" width="9.140625" style="1" customWidth="1"/>
    <col min="162" max="162" width="60.42578125" style="1" customWidth="1"/>
    <col min="163" max="163" width="0" style="1" hidden="1" customWidth="1"/>
    <col min="164" max="164" width="14.7109375" style="1" customWidth="1"/>
    <col min="165" max="165" width="14.5703125" style="1" customWidth="1"/>
    <col min="166" max="166" width="0" style="1" hidden="1" customWidth="1"/>
    <col min="167" max="167" width="14.5703125" style="1" customWidth="1"/>
    <col min="168" max="168" width="15" style="1" customWidth="1"/>
    <col min="169" max="170" width="14.5703125" style="1" customWidth="1"/>
    <col min="171" max="16384" width="14.42578125" style="1"/>
  </cols>
  <sheetData>
    <row r="1" spans="1:7" x14ac:dyDescent="0.25">
      <c r="G1" s="48" t="s">
        <v>46</v>
      </c>
    </row>
    <row r="2" spans="1:7" ht="56.25" customHeight="1" x14ac:dyDescent="0.25">
      <c r="A2" s="59" t="s">
        <v>47</v>
      </c>
      <c r="B2" s="59"/>
      <c r="C2" s="59"/>
      <c r="D2" s="59"/>
      <c r="E2" s="59"/>
      <c r="F2" s="59"/>
      <c r="G2" s="60"/>
    </row>
    <row r="3" spans="1:7" x14ac:dyDescent="0.25">
      <c r="A3" s="2"/>
      <c r="G3" s="7" t="s">
        <v>0</v>
      </c>
    </row>
    <row r="4" spans="1:7" s="13" customFormat="1" ht="45" x14ac:dyDescent="0.25">
      <c r="A4" s="8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</row>
    <row r="5" spans="1:7" s="17" customFormat="1" x14ac:dyDescent="0.25">
      <c r="A5" s="55" t="s">
        <v>8</v>
      </c>
      <c r="B5" s="14">
        <v>2</v>
      </c>
      <c r="C5" s="15">
        <v>3</v>
      </c>
      <c r="D5" s="50">
        <v>4</v>
      </c>
      <c r="E5" s="15">
        <v>5</v>
      </c>
      <c r="F5" s="16"/>
      <c r="G5" s="12">
        <v>6</v>
      </c>
    </row>
    <row r="6" spans="1:7" s="17" customFormat="1" ht="28.5" x14ac:dyDescent="0.25">
      <c r="A6" s="54" t="s">
        <v>9</v>
      </c>
      <c r="B6" s="18" t="s">
        <v>10</v>
      </c>
      <c r="C6" s="19">
        <f>SUM(C7:C11)-C11</f>
        <v>297282.5</v>
      </c>
      <c r="D6" s="20">
        <f>SUM(D7:D11)-D11</f>
        <v>300421.2</v>
      </c>
      <c r="E6" s="20">
        <f t="shared" ref="E6:E20" si="0">D6-C6</f>
        <v>3138.7000000000116</v>
      </c>
      <c r="F6" s="21">
        <f>SUM(F7:F10)</f>
        <v>3138.7000000000003</v>
      </c>
      <c r="G6" s="22"/>
    </row>
    <row r="7" spans="1:7" s="17" customFormat="1" ht="30" x14ac:dyDescent="0.25">
      <c r="A7" s="61"/>
      <c r="B7" s="56" t="s">
        <v>11</v>
      </c>
      <c r="C7" s="52">
        <v>218837.8</v>
      </c>
      <c r="D7" s="53">
        <f>225780.7-1713.6+1.4</f>
        <v>224068.5</v>
      </c>
      <c r="E7" s="53">
        <f>D7-C7</f>
        <v>5230.7000000000116</v>
      </c>
      <c r="F7" s="23">
        <f>5229.3+1.4</f>
        <v>5230.7</v>
      </c>
      <c r="G7" s="33" t="s">
        <v>62</v>
      </c>
    </row>
    <row r="8" spans="1:7" s="17" customFormat="1" ht="30" x14ac:dyDescent="0.25">
      <c r="A8" s="61"/>
      <c r="B8" s="24" t="s">
        <v>12</v>
      </c>
      <c r="C8" s="51">
        <v>26406.6</v>
      </c>
      <c r="D8" s="10">
        <v>25409.200000000001</v>
      </c>
      <c r="E8" s="53">
        <f t="shared" si="0"/>
        <v>-997.39999999999782</v>
      </c>
      <c r="F8" s="25">
        <v>-997.4</v>
      </c>
      <c r="G8" s="34" t="s">
        <v>48</v>
      </c>
    </row>
    <row r="9" spans="1:7" s="17" customFormat="1" x14ac:dyDescent="0.25">
      <c r="A9" s="61"/>
      <c r="B9" s="24" t="s">
        <v>13</v>
      </c>
      <c r="C9" s="51">
        <v>10073.1</v>
      </c>
      <c r="D9" s="10">
        <v>10073.1</v>
      </c>
      <c r="E9" s="53">
        <f t="shared" si="0"/>
        <v>0</v>
      </c>
      <c r="F9" s="25"/>
      <c r="G9" s="34"/>
    </row>
    <row r="10" spans="1:7" s="26" customFormat="1" ht="45" x14ac:dyDescent="0.25">
      <c r="A10" s="61"/>
      <c r="B10" s="24" t="s">
        <v>14</v>
      </c>
      <c r="C10" s="52">
        <v>41965</v>
      </c>
      <c r="D10" s="53">
        <f>40870.4</f>
        <v>40870.400000000001</v>
      </c>
      <c r="E10" s="53">
        <f t="shared" si="0"/>
        <v>-1094.5999999999985</v>
      </c>
      <c r="F10" s="25">
        <v>-1094.5999999999999</v>
      </c>
      <c r="G10" s="34" t="s">
        <v>53</v>
      </c>
    </row>
    <row r="11" spans="1:7" s="13" customFormat="1" ht="31.5" x14ac:dyDescent="0.25">
      <c r="A11" s="27" t="s">
        <v>15</v>
      </c>
      <c r="B11" s="28" t="s">
        <v>16</v>
      </c>
      <c r="C11" s="25">
        <v>778.3</v>
      </c>
      <c r="D11" s="23">
        <v>773.9</v>
      </c>
      <c r="E11" s="23">
        <f t="shared" si="0"/>
        <v>-4.3999999999999773</v>
      </c>
      <c r="F11" s="25">
        <v>-4.4000000000000004</v>
      </c>
      <c r="G11" s="49"/>
    </row>
    <row r="12" spans="1:7" s="13" customFormat="1" ht="42.75" x14ac:dyDescent="0.25">
      <c r="A12" s="54" t="s">
        <v>17</v>
      </c>
      <c r="B12" s="18" t="s">
        <v>18</v>
      </c>
      <c r="C12" s="19">
        <f>C13</f>
        <v>35245.9</v>
      </c>
      <c r="D12" s="19">
        <f>D13</f>
        <v>35141.300000000003</v>
      </c>
      <c r="E12" s="19">
        <f t="shared" si="0"/>
        <v>-104.59999999999854</v>
      </c>
      <c r="F12" s="29">
        <f>SUM(F13:F13)</f>
        <v>-104.6</v>
      </c>
      <c r="G12" s="30"/>
    </row>
    <row r="13" spans="1:7" s="13" customFormat="1" ht="30" x14ac:dyDescent="0.25">
      <c r="A13" s="54"/>
      <c r="B13" s="24" t="s">
        <v>19</v>
      </c>
      <c r="C13" s="52">
        <v>35245.9</v>
      </c>
      <c r="D13" s="53">
        <f>35645.5-504.2</f>
        <v>35141.300000000003</v>
      </c>
      <c r="E13" s="52">
        <f t="shared" si="0"/>
        <v>-104.59999999999854</v>
      </c>
      <c r="F13" s="23">
        <v>-104.6</v>
      </c>
      <c r="G13" s="34" t="s">
        <v>49</v>
      </c>
    </row>
    <row r="14" spans="1:7" s="13" customFormat="1" x14ac:dyDescent="0.25">
      <c r="A14" s="54" t="s">
        <v>20</v>
      </c>
      <c r="B14" s="18" t="s">
        <v>21</v>
      </c>
      <c r="C14" s="19">
        <f>C15</f>
        <v>968070.4</v>
      </c>
      <c r="D14" s="19">
        <f>D15</f>
        <v>969261.8</v>
      </c>
      <c r="E14" s="19">
        <f t="shared" si="0"/>
        <v>1191.4000000000233</v>
      </c>
      <c r="F14" s="21">
        <f>SUM(F15:F15)</f>
        <v>1191.4000000000001</v>
      </c>
      <c r="G14" s="32"/>
    </row>
    <row r="15" spans="1:7" s="13" customFormat="1" ht="53.25" customHeight="1" x14ac:dyDescent="0.25">
      <c r="A15" s="54"/>
      <c r="B15" s="24" t="s">
        <v>22</v>
      </c>
      <c r="C15" s="52">
        <v>968070.4</v>
      </c>
      <c r="D15" s="53">
        <v>969261.8</v>
      </c>
      <c r="E15" s="52">
        <f>D15-C15</f>
        <v>1191.4000000000233</v>
      </c>
      <c r="F15" s="23">
        <v>1191.4000000000001</v>
      </c>
      <c r="G15" s="33" t="s">
        <v>63</v>
      </c>
    </row>
    <row r="16" spans="1:7" s="17" customFormat="1" ht="28.5" x14ac:dyDescent="0.25">
      <c r="A16" s="54" t="s">
        <v>23</v>
      </c>
      <c r="B16" s="18" t="s">
        <v>24</v>
      </c>
      <c r="C16" s="19">
        <f>C17</f>
        <v>923046.7</v>
      </c>
      <c r="D16" s="20">
        <f>D17</f>
        <v>917950.10000000009</v>
      </c>
      <c r="E16" s="20">
        <f t="shared" si="0"/>
        <v>-5096.5999999998603</v>
      </c>
      <c r="F16" s="21">
        <f>SUM(F17:F18)</f>
        <v>-5096.6000000000004</v>
      </c>
      <c r="G16" s="32"/>
    </row>
    <row r="17" spans="1:7" s="17" customFormat="1" ht="45" x14ac:dyDescent="0.25">
      <c r="A17" s="61"/>
      <c r="B17" s="67" t="s">
        <v>25</v>
      </c>
      <c r="C17" s="63">
        <v>923046.7</v>
      </c>
      <c r="D17" s="58">
        <f>917950.8-0.7</f>
        <v>917950.10000000009</v>
      </c>
      <c r="E17" s="58">
        <f>D17-C17</f>
        <v>-5096.5999999998603</v>
      </c>
      <c r="F17" s="25">
        <v>-5096.6000000000004</v>
      </c>
      <c r="G17" s="34" t="s">
        <v>64</v>
      </c>
    </row>
    <row r="18" spans="1:7" s="17" customFormat="1" ht="30.75" hidden="1" customHeight="1" x14ac:dyDescent="0.25">
      <c r="A18" s="61"/>
      <c r="B18" s="67"/>
      <c r="C18" s="63"/>
      <c r="D18" s="58"/>
      <c r="E18" s="58"/>
      <c r="F18" s="25"/>
      <c r="G18" s="33"/>
    </row>
    <row r="19" spans="1:7" s="17" customFormat="1" x14ac:dyDescent="0.25">
      <c r="A19" s="54" t="s">
        <v>26</v>
      </c>
      <c r="B19" s="18" t="s">
        <v>27</v>
      </c>
      <c r="C19" s="19">
        <f>C20</f>
        <v>20103</v>
      </c>
      <c r="D19" s="19">
        <f>D20</f>
        <v>20103</v>
      </c>
      <c r="E19" s="19">
        <f t="shared" si="0"/>
        <v>0</v>
      </c>
      <c r="F19" s="21">
        <f>SUM(F20)</f>
        <v>0</v>
      </c>
      <c r="G19" s="32"/>
    </row>
    <row r="20" spans="1:7" s="13" customFormat="1" ht="30" x14ac:dyDescent="0.25">
      <c r="A20" s="55"/>
      <c r="B20" s="24" t="s">
        <v>28</v>
      </c>
      <c r="C20" s="52">
        <v>20103</v>
      </c>
      <c r="D20" s="53">
        <v>20103</v>
      </c>
      <c r="E20" s="52">
        <f t="shared" si="0"/>
        <v>0</v>
      </c>
      <c r="F20" s="11"/>
      <c r="G20" s="31"/>
    </row>
    <row r="21" spans="1:7" s="17" customFormat="1" x14ac:dyDescent="0.25">
      <c r="A21" s="54" t="s">
        <v>29</v>
      </c>
      <c r="B21" s="18" t="s">
        <v>30</v>
      </c>
      <c r="C21" s="19">
        <f>C22+C24+C26+C27+C28+C29+C30</f>
        <v>3977877.3000000003</v>
      </c>
      <c r="D21" s="19">
        <f>D22+D24+D26+D27+D28+D29+D30</f>
        <v>3981206.1</v>
      </c>
      <c r="E21" s="19">
        <f>D21-C21</f>
        <v>3328.7999999998137</v>
      </c>
      <c r="F21" s="21">
        <f>SUM(F22:F30)</f>
        <v>3328.7999999999997</v>
      </c>
      <c r="G21" s="32"/>
    </row>
    <row r="22" spans="1:7" s="17" customFormat="1" ht="30" x14ac:dyDescent="0.25">
      <c r="A22" s="61"/>
      <c r="B22" s="65" t="s">
        <v>31</v>
      </c>
      <c r="C22" s="63">
        <v>3001721.6</v>
      </c>
      <c r="D22" s="63">
        <f>3001721.6+192.1+104.8</f>
        <v>3002018.5</v>
      </c>
      <c r="E22" s="63">
        <f>SUM(D22-C22)</f>
        <v>296.89999999990687</v>
      </c>
      <c r="F22" s="25">
        <v>192.1</v>
      </c>
      <c r="G22" s="34" t="s">
        <v>56</v>
      </c>
    </row>
    <row r="23" spans="1:7" s="17" customFormat="1" ht="30" x14ac:dyDescent="0.25">
      <c r="A23" s="61"/>
      <c r="B23" s="66"/>
      <c r="C23" s="64"/>
      <c r="D23" s="64"/>
      <c r="E23" s="64"/>
      <c r="F23" s="25">
        <v>104.8</v>
      </c>
      <c r="G23" s="33" t="s">
        <v>60</v>
      </c>
    </row>
    <row r="24" spans="1:7" s="35" customFormat="1" ht="29.25" customHeight="1" x14ac:dyDescent="0.25">
      <c r="A24" s="61"/>
      <c r="B24" s="67" t="s">
        <v>32</v>
      </c>
      <c r="C24" s="63">
        <v>109739.7</v>
      </c>
      <c r="D24" s="63">
        <f>112827</f>
        <v>112827</v>
      </c>
      <c r="E24" s="63">
        <f t="shared" ref="E24:E30" si="1">SUM(D24-C24)</f>
        <v>3087.3000000000029</v>
      </c>
      <c r="F24" s="25">
        <v>561.4</v>
      </c>
      <c r="G24" s="34" t="s">
        <v>54</v>
      </c>
    </row>
    <row r="25" spans="1:7" s="35" customFormat="1" ht="45" x14ac:dyDescent="0.25">
      <c r="A25" s="61"/>
      <c r="B25" s="66"/>
      <c r="C25" s="64"/>
      <c r="D25" s="64"/>
      <c r="E25" s="64"/>
      <c r="F25" s="25">
        <v>2525.9</v>
      </c>
      <c r="G25" s="33" t="s">
        <v>61</v>
      </c>
    </row>
    <row r="26" spans="1:7" s="17" customFormat="1" ht="30" x14ac:dyDescent="0.25">
      <c r="A26" s="61"/>
      <c r="B26" s="24" t="s">
        <v>33</v>
      </c>
      <c r="C26" s="52">
        <v>179.6</v>
      </c>
      <c r="D26" s="53">
        <v>179.6</v>
      </c>
      <c r="E26" s="53">
        <f t="shared" si="1"/>
        <v>0</v>
      </c>
      <c r="F26" s="23"/>
      <c r="G26" s="33"/>
    </row>
    <row r="27" spans="1:7" s="13" customFormat="1" x14ac:dyDescent="0.25">
      <c r="A27" s="61"/>
      <c r="B27" s="24" t="s">
        <v>11</v>
      </c>
      <c r="C27" s="52">
        <v>865806.5</v>
      </c>
      <c r="D27" s="53">
        <v>865806.5</v>
      </c>
      <c r="E27" s="53">
        <f t="shared" si="1"/>
        <v>0</v>
      </c>
      <c r="F27" s="25"/>
      <c r="G27" s="33"/>
    </row>
    <row r="28" spans="1:7" s="13" customFormat="1" ht="30" x14ac:dyDescent="0.25">
      <c r="A28" s="61"/>
      <c r="B28" s="24" t="s">
        <v>12</v>
      </c>
      <c r="C28" s="52">
        <v>28.8</v>
      </c>
      <c r="D28" s="53">
        <v>5.4</v>
      </c>
      <c r="E28" s="53">
        <f t="shared" si="1"/>
        <v>-23.4</v>
      </c>
      <c r="F28" s="23">
        <v>-23.4</v>
      </c>
      <c r="G28" s="34" t="s">
        <v>50</v>
      </c>
    </row>
    <row r="29" spans="1:7" s="13" customFormat="1" x14ac:dyDescent="0.25">
      <c r="A29" s="61"/>
      <c r="B29" s="24" t="s">
        <v>34</v>
      </c>
      <c r="C29" s="52">
        <v>301.10000000000002</v>
      </c>
      <c r="D29" s="53">
        <v>301.10000000000002</v>
      </c>
      <c r="E29" s="53">
        <f t="shared" si="1"/>
        <v>0</v>
      </c>
      <c r="F29" s="23"/>
      <c r="G29" s="36"/>
    </row>
    <row r="30" spans="1:7" s="13" customFormat="1" ht="30" x14ac:dyDescent="0.25">
      <c r="A30" s="54"/>
      <c r="B30" s="24" t="s">
        <v>14</v>
      </c>
      <c r="C30" s="52">
        <v>100</v>
      </c>
      <c r="D30" s="53">
        <v>68</v>
      </c>
      <c r="E30" s="53">
        <f t="shared" si="1"/>
        <v>-32</v>
      </c>
      <c r="F30" s="23">
        <v>-32</v>
      </c>
      <c r="G30" s="34" t="s">
        <v>51</v>
      </c>
    </row>
    <row r="31" spans="1:7" s="17" customFormat="1" x14ac:dyDescent="0.25">
      <c r="A31" s="54" t="s">
        <v>35</v>
      </c>
      <c r="B31" s="18" t="s">
        <v>36</v>
      </c>
      <c r="C31" s="19">
        <f>C32+C34</f>
        <v>244549</v>
      </c>
      <c r="D31" s="20">
        <f>D32+D34</f>
        <v>244687.59999999998</v>
      </c>
      <c r="E31" s="19">
        <f t="shared" ref="E31:E43" si="2">D31-C31</f>
        <v>138.59999999997672</v>
      </c>
      <c r="F31" s="21">
        <f>SUM(F32:F34)</f>
        <v>138.60000000000002</v>
      </c>
      <c r="G31" s="32"/>
    </row>
    <row r="32" spans="1:7" s="13" customFormat="1" ht="30" x14ac:dyDescent="0.25">
      <c r="A32" s="62"/>
      <c r="B32" s="68" t="s">
        <v>37</v>
      </c>
      <c r="C32" s="63">
        <v>243049</v>
      </c>
      <c r="D32" s="63">
        <f>243230.9-55.2+12-0.1</f>
        <v>243187.59999999998</v>
      </c>
      <c r="E32" s="58">
        <f t="shared" si="2"/>
        <v>138.59999999997672</v>
      </c>
      <c r="F32" s="25">
        <v>-561.4</v>
      </c>
      <c r="G32" s="34" t="s">
        <v>55</v>
      </c>
    </row>
    <row r="33" spans="1:7" s="13" customFormat="1" ht="45" x14ac:dyDescent="0.25">
      <c r="A33" s="62"/>
      <c r="B33" s="69"/>
      <c r="C33" s="64"/>
      <c r="D33" s="64"/>
      <c r="E33" s="64"/>
      <c r="F33" s="25">
        <f>700</f>
        <v>700</v>
      </c>
      <c r="G33" s="34" t="s">
        <v>57</v>
      </c>
    </row>
    <row r="34" spans="1:7" s="13" customFormat="1" x14ac:dyDescent="0.25">
      <c r="A34" s="62"/>
      <c r="B34" s="24" t="s">
        <v>11</v>
      </c>
      <c r="C34" s="52">
        <v>1500</v>
      </c>
      <c r="D34" s="53">
        <v>1500</v>
      </c>
      <c r="E34" s="52">
        <f t="shared" si="2"/>
        <v>0</v>
      </c>
      <c r="F34" s="23"/>
      <c r="G34" s="22"/>
    </row>
    <row r="35" spans="1:7" s="17" customFormat="1" x14ac:dyDescent="0.25">
      <c r="A35" s="54" t="s">
        <v>38</v>
      </c>
      <c r="B35" s="18" t="s">
        <v>39</v>
      </c>
      <c r="C35" s="19">
        <f>C36+C37+ C38+C39+C41+C40</f>
        <v>1234656.0999999996</v>
      </c>
      <c r="D35" s="20">
        <f>D36+D37+D38+D39+D41+D40</f>
        <v>1231815.7999999998</v>
      </c>
      <c r="E35" s="20">
        <f t="shared" si="2"/>
        <v>-2840.2999999998137</v>
      </c>
      <c r="F35" s="21">
        <f>SUM(F36:F41)</f>
        <v>-2840.3</v>
      </c>
      <c r="G35" s="32"/>
    </row>
    <row r="36" spans="1:7" s="17" customFormat="1" ht="81" customHeight="1" x14ac:dyDescent="0.25">
      <c r="A36" s="62"/>
      <c r="B36" s="24" t="s">
        <v>40</v>
      </c>
      <c r="C36" s="52">
        <v>1038284.6</v>
      </c>
      <c r="D36" s="52">
        <f>1011943.5+26837</f>
        <v>1038780.5</v>
      </c>
      <c r="E36" s="53">
        <f t="shared" si="2"/>
        <v>495.90000000002328</v>
      </c>
      <c r="F36" s="23">
        <v>495.9</v>
      </c>
      <c r="G36" s="33" t="s">
        <v>58</v>
      </c>
    </row>
    <row r="37" spans="1:7" s="17" customFormat="1" ht="30" x14ac:dyDescent="0.25">
      <c r="A37" s="62"/>
      <c r="B37" s="37" t="s">
        <v>31</v>
      </c>
      <c r="C37" s="52">
        <v>79746.3</v>
      </c>
      <c r="D37" s="52">
        <f>73749.7+5804.5</f>
        <v>79554.2</v>
      </c>
      <c r="E37" s="53">
        <f t="shared" si="2"/>
        <v>-192.10000000000582</v>
      </c>
      <c r="F37" s="25">
        <v>-192.1</v>
      </c>
      <c r="G37" s="34" t="s">
        <v>65</v>
      </c>
    </row>
    <row r="38" spans="1:7" s="17" customFormat="1" ht="45" x14ac:dyDescent="0.25">
      <c r="A38" s="62"/>
      <c r="B38" s="57" t="s">
        <v>11</v>
      </c>
      <c r="C38" s="52">
        <v>112778.9</v>
      </c>
      <c r="D38" s="53">
        <v>112652.2</v>
      </c>
      <c r="E38" s="53">
        <f t="shared" si="2"/>
        <v>-126.69999999999709</v>
      </c>
      <c r="F38" s="25">
        <v>-126.7</v>
      </c>
      <c r="G38" s="34" t="s">
        <v>52</v>
      </c>
    </row>
    <row r="39" spans="1:7" s="17" customFormat="1" x14ac:dyDescent="0.25">
      <c r="A39" s="62"/>
      <c r="B39" s="24" t="s">
        <v>37</v>
      </c>
      <c r="C39" s="52">
        <v>528.9</v>
      </c>
      <c r="D39" s="53">
        <f>528.9</f>
        <v>528.9</v>
      </c>
      <c r="E39" s="52">
        <f t="shared" si="2"/>
        <v>0</v>
      </c>
      <c r="F39" s="23"/>
      <c r="G39" s="32"/>
    </row>
    <row r="40" spans="1:7" s="38" customFormat="1" ht="30" x14ac:dyDescent="0.25">
      <c r="A40" s="62"/>
      <c r="B40" s="24" t="s">
        <v>41</v>
      </c>
      <c r="C40" s="52">
        <v>3017.4</v>
      </c>
      <c r="D40" s="53">
        <v>0</v>
      </c>
      <c r="E40" s="53">
        <f t="shared" si="2"/>
        <v>-3017.4</v>
      </c>
      <c r="F40" s="23">
        <v>-3017.4</v>
      </c>
      <c r="G40" s="34" t="s">
        <v>66</v>
      </c>
    </row>
    <row r="41" spans="1:7" s="38" customFormat="1" x14ac:dyDescent="0.25">
      <c r="A41" s="62"/>
      <c r="B41" s="24" t="s">
        <v>34</v>
      </c>
      <c r="C41" s="52">
        <v>300</v>
      </c>
      <c r="D41" s="53">
        <v>300</v>
      </c>
      <c r="E41" s="53">
        <f t="shared" si="2"/>
        <v>0</v>
      </c>
      <c r="F41" s="23"/>
      <c r="G41" s="32"/>
    </row>
    <row r="42" spans="1:7" s="38" customFormat="1" x14ac:dyDescent="0.25">
      <c r="A42" s="54" t="s">
        <v>42</v>
      </c>
      <c r="B42" s="18" t="s">
        <v>43</v>
      </c>
      <c r="C42" s="19">
        <f>SUM(C43:C45)</f>
        <v>403632.3</v>
      </c>
      <c r="D42" s="19">
        <f>SUM(D43:D45)</f>
        <v>403876.30000000005</v>
      </c>
      <c r="E42" s="19">
        <f>SUM(E43:E45)</f>
        <v>244.00000000004366</v>
      </c>
      <c r="F42" s="19">
        <f>SUM(F43:F45)</f>
        <v>244</v>
      </c>
      <c r="G42" s="32"/>
    </row>
    <row r="43" spans="1:7" s="17" customFormat="1" ht="45" x14ac:dyDescent="0.25">
      <c r="A43" s="62"/>
      <c r="B43" s="24" t="s">
        <v>44</v>
      </c>
      <c r="C43" s="52">
        <v>97300.2</v>
      </c>
      <c r="D43" s="52">
        <v>97319.4</v>
      </c>
      <c r="E43" s="53">
        <f t="shared" si="2"/>
        <v>19.19999999999709</v>
      </c>
      <c r="F43" s="23">
        <v>19.2</v>
      </c>
      <c r="G43" s="33" t="s">
        <v>59</v>
      </c>
    </row>
    <row r="44" spans="1:7" s="13" customFormat="1" x14ac:dyDescent="0.25">
      <c r="A44" s="62"/>
      <c r="B44" s="24" t="s">
        <v>31</v>
      </c>
      <c r="C44" s="52">
        <v>2882.3</v>
      </c>
      <c r="D44" s="52">
        <v>2882.3</v>
      </c>
      <c r="E44" s="53">
        <f>D44-C44</f>
        <v>0</v>
      </c>
      <c r="F44" s="23"/>
      <c r="G44" s="22"/>
    </row>
    <row r="45" spans="1:7" s="13" customFormat="1" ht="45" x14ac:dyDescent="0.25">
      <c r="A45" s="62"/>
      <c r="B45" s="24" t="s">
        <v>34</v>
      </c>
      <c r="C45" s="52">
        <v>303449.8</v>
      </c>
      <c r="D45" s="53">
        <f>305179.9-1500-5.3</f>
        <v>303674.60000000003</v>
      </c>
      <c r="E45" s="52">
        <f>D45-C45</f>
        <v>224.80000000004657</v>
      </c>
      <c r="F45" s="25">
        <v>224.8</v>
      </c>
      <c r="G45" s="33" t="s">
        <v>67</v>
      </c>
    </row>
    <row r="46" spans="1:7" s="17" customFormat="1" x14ac:dyDescent="0.25">
      <c r="A46" s="39"/>
      <c r="B46" s="40" t="s">
        <v>45</v>
      </c>
      <c r="C46" s="19">
        <f>C6+C12+C14+C16+C19+C21+C31+C35+C42</f>
        <v>8104463.2000000002</v>
      </c>
      <c r="D46" s="19">
        <f>D6+D12+D14+D16+D19+D21+D31+D35+D42</f>
        <v>8104463.1999999993</v>
      </c>
      <c r="E46" s="19">
        <f>D46-C46</f>
        <v>0</v>
      </c>
      <c r="F46" s="29">
        <f>SUM(F6+F12+F14+F16+F19+F21+F31+F35+F42)</f>
        <v>-9.0949470177292824E-13</v>
      </c>
      <c r="G46" s="20"/>
    </row>
    <row r="47" spans="1:7" x14ac:dyDescent="0.25">
      <c r="E47" s="4"/>
      <c r="F47" s="42"/>
    </row>
    <row r="53" spans="1:7" s="47" customFormat="1" x14ac:dyDescent="0.25">
      <c r="A53" s="1"/>
      <c r="B53" s="3"/>
      <c r="C53" s="44" t="s">
        <v>68</v>
      </c>
      <c r="D53" s="46"/>
      <c r="E53" s="45"/>
      <c r="F53" s="46"/>
      <c r="G53" s="43"/>
    </row>
  </sheetData>
  <mergeCells count="23">
    <mergeCell ref="D22:D23"/>
    <mergeCell ref="E22:E23"/>
    <mergeCell ref="A22:A29"/>
    <mergeCell ref="A36:A41"/>
    <mergeCell ref="A32:A34"/>
    <mergeCell ref="D24:D25"/>
    <mergeCell ref="E24:E25"/>
    <mergeCell ref="D32:D33"/>
    <mergeCell ref="E32:E33"/>
    <mergeCell ref="A43:A45"/>
    <mergeCell ref="C32:C33"/>
    <mergeCell ref="B22:B23"/>
    <mergeCell ref="C22:C23"/>
    <mergeCell ref="B17:B18"/>
    <mergeCell ref="C17:C18"/>
    <mergeCell ref="B24:B25"/>
    <mergeCell ref="C24:C25"/>
    <mergeCell ref="B32:B33"/>
    <mergeCell ref="D17:D18"/>
    <mergeCell ref="E17:E18"/>
    <mergeCell ref="A2:G2"/>
    <mergeCell ref="A7:A10"/>
    <mergeCell ref="A17:A18"/>
  </mergeCells>
  <pageMargins left="0.70866141732283472" right="0.31496062992125984" top="0.39370078740157483" bottom="0.3937007874015748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перемещ</vt:lpstr>
      <vt:lpstr>перемещ!Заголовки_для_печати</vt:lpstr>
      <vt:lpstr>перемещ!Область_печати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2022-12-14T11:59:24Z</cp:lastPrinted>
  <dcterms:created xsi:type="dcterms:W3CDTF">2022-10-25T03:43:28Z</dcterms:created>
  <dcterms:modified xsi:type="dcterms:W3CDTF">2022-12-14T13:03:48Z</dcterms:modified>
</cp:coreProperties>
</file>