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325" windowWidth="20730" windowHeight="687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Ведомственная!$F$1:$F$1403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Ведомственная!$A$1:$I$1384</definedName>
    <definedName name="_xlnm.Print_Area" localSheetId="0">Программы!$A$1:$H$1018</definedName>
  </definedNames>
  <calcPr calcId="145621"/>
</workbook>
</file>

<file path=xl/calcChain.xml><?xml version="1.0" encoding="utf-8"?>
<calcChain xmlns="http://schemas.openxmlformats.org/spreadsheetml/2006/main">
  <c r="G1386" i="1" l="1"/>
  <c r="G544" i="1"/>
  <c r="G566" i="1"/>
  <c r="G698" i="2" l="1"/>
  <c r="H698" i="2"/>
  <c r="F698" i="2"/>
  <c r="G723" i="2"/>
  <c r="H723" i="2"/>
  <c r="F723" i="2"/>
  <c r="F722" i="2"/>
  <c r="G722" i="2"/>
  <c r="H722" i="2"/>
  <c r="H1405" i="1" l="1"/>
  <c r="I1405" i="1"/>
  <c r="H1403" i="1"/>
  <c r="I1403" i="1"/>
  <c r="G1403" i="1"/>
  <c r="H1402" i="1"/>
  <c r="I1402" i="1"/>
  <c r="G1402" i="1"/>
  <c r="H929" i="1" l="1"/>
  <c r="H928" i="1" s="1"/>
  <c r="H927" i="1" s="1"/>
  <c r="H920" i="1" s="1"/>
  <c r="I929" i="1"/>
  <c r="I928" i="1" s="1"/>
  <c r="I927" i="1" s="1"/>
  <c r="I920" i="1" s="1"/>
  <c r="G944" i="2"/>
  <c r="H944" i="2"/>
  <c r="F944" i="2"/>
  <c r="I1143" i="1"/>
  <c r="I1142" i="1" s="1"/>
  <c r="H1143" i="1"/>
  <c r="H1142" i="1" s="1"/>
  <c r="G1143" i="1"/>
  <c r="G1142" i="1" s="1"/>
  <c r="H1119" i="1"/>
  <c r="I1119" i="1"/>
  <c r="H1045" i="1"/>
  <c r="H1044" i="1" s="1"/>
  <c r="I1044" i="1"/>
  <c r="F556" i="2"/>
  <c r="G556" i="2"/>
  <c r="H556" i="2"/>
  <c r="H555" i="2"/>
  <c r="G555" i="2"/>
  <c r="F555" i="2"/>
  <c r="G610" i="2"/>
  <c r="H610" i="2"/>
  <c r="F610" i="2"/>
  <c r="F591" i="2"/>
  <c r="G591" i="2"/>
  <c r="H591" i="2"/>
  <c r="F592" i="2"/>
  <c r="G592" i="2"/>
  <c r="H592" i="2"/>
  <c r="G590" i="2"/>
  <c r="H590" i="2"/>
  <c r="F590" i="2"/>
  <c r="I1108" i="1"/>
  <c r="I1107" i="1" s="1"/>
  <c r="H1108" i="1"/>
  <c r="H1107" i="1" s="1"/>
  <c r="G1108" i="1"/>
  <c r="G1107" i="1" s="1"/>
  <c r="I1104" i="1"/>
  <c r="I1103" i="1" s="1"/>
  <c r="H1104" i="1"/>
  <c r="H1103" i="1" s="1"/>
  <c r="G1104" i="1"/>
  <c r="G1103" i="1" s="1"/>
  <c r="I1093" i="1"/>
  <c r="I1092" i="1" s="1"/>
  <c r="H1093" i="1"/>
  <c r="H1092" i="1" s="1"/>
  <c r="G1093" i="1"/>
  <c r="G1092" i="1" s="1"/>
  <c r="H677" i="2"/>
  <c r="H676" i="2" s="1"/>
  <c r="H675" i="2" s="1"/>
  <c r="H1040" i="1"/>
  <c r="H1039" i="1" s="1"/>
  <c r="H1038" i="1" s="1"/>
  <c r="H1404" i="1" s="1"/>
  <c r="G1040" i="1"/>
  <c r="G1039" i="1" s="1"/>
  <c r="G1038" i="1" s="1"/>
  <c r="G1404" i="1" s="1"/>
  <c r="I1039" i="1"/>
  <c r="I1038" i="1" s="1"/>
  <c r="I1404" i="1" s="1"/>
  <c r="G677" i="2" l="1"/>
  <c r="G676" i="2" s="1"/>
  <c r="G675" i="2" s="1"/>
  <c r="F677" i="2"/>
  <c r="F676" i="2" s="1"/>
  <c r="F675" i="2" s="1"/>
  <c r="G889" i="2" l="1"/>
  <c r="H889" i="2"/>
  <c r="F889" i="2"/>
  <c r="G892" i="2"/>
  <c r="H892" i="2"/>
  <c r="F892" i="2"/>
  <c r="I1020" i="1"/>
  <c r="I1019" i="1" s="1"/>
  <c r="I1018" i="1" s="1"/>
  <c r="I1017" i="1" s="1"/>
  <c r="H1020" i="1"/>
  <c r="H1019" i="1" s="1"/>
  <c r="H1018" i="1" s="1"/>
  <c r="H1017" i="1" s="1"/>
  <c r="G1020" i="1"/>
  <c r="G1019" i="1" s="1"/>
  <c r="G1018" i="1" s="1"/>
  <c r="G1017" i="1" s="1"/>
  <c r="H670" i="2"/>
  <c r="H669" i="2" s="1"/>
  <c r="F670" i="2"/>
  <c r="F669" i="2" s="1"/>
  <c r="H996" i="1"/>
  <c r="G670" i="2" s="1"/>
  <c r="G669" i="2" s="1"/>
  <c r="I995" i="1"/>
  <c r="G995" i="1"/>
  <c r="F699" i="2"/>
  <c r="G713" i="2"/>
  <c r="G712" i="2" s="1"/>
  <c r="H713" i="2"/>
  <c r="H712" i="2" s="1"/>
  <c r="F713" i="2"/>
  <c r="F712" i="2" s="1"/>
  <c r="G710" i="2"/>
  <c r="H710" i="2"/>
  <c r="G711" i="2"/>
  <c r="H711" i="2"/>
  <c r="F711" i="2"/>
  <c r="F710" i="2"/>
  <c r="G708" i="2"/>
  <c r="H708" i="2"/>
  <c r="F708" i="2"/>
  <c r="G705" i="2"/>
  <c r="H705" i="2"/>
  <c r="G706" i="2"/>
  <c r="H706" i="2"/>
  <c r="I1009" i="1"/>
  <c r="H1009" i="1"/>
  <c r="G1009" i="1"/>
  <c r="I1006" i="1"/>
  <c r="H1006" i="1"/>
  <c r="G1006" i="1"/>
  <c r="I1004" i="1"/>
  <c r="H1004" i="1"/>
  <c r="G1004" i="1"/>
  <c r="G1003" i="1"/>
  <c r="F706" i="2" s="1"/>
  <c r="G1002" i="1"/>
  <c r="F705" i="2" s="1"/>
  <c r="I1001" i="1"/>
  <c r="H1001" i="1"/>
  <c r="I998" i="1" l="1"/>
  <c r="G709" i="2"/>
  <c r="H995" i="1"/>
  <c r="F704" i="2"/>
  <c r="H709" i="2"/>
  <c r="H998" i="1"/>
  <c r="F709" i="2"/>
  <c r="G1001" i="1"/>
  <c r="G998" i="1" s="1"/>
  <c r="H704" i="2"/>
  <c r="G704" i="2"/>
  <c r="F606" i="2"/>
  <c r="G606" i="2"/>
  <c r="H606" i="2"/>
  <c r="G605" i="2"/>
  <c r="H605" i="2"/>
  <c r="F605" i="2"/>
  <c r="I870" i="1"/>
  <c r="H870" i="1"/>
  <c r="G870" i="1"/>
  <c r="G604" i="2" l="1"/>
  <c r="H604" i="2"/>
  <c r="F604" i="2"/>
  <c r="H496" i="2" l="1"/>
  <c r="G496" i="2"/>
  <c r="F496" i="2"/>
  <c r="H455" i="2"/>
  <c r="G455" i="2"/>
  <c r="F455" i="2"/>
  <c r="F773" i="2"/>
  <c r="G773" i="2"/>
  <c r="H773" i="2"/>
  <c r="F774" i="2"/>
  <c r="G774" i="2"/>
  <c r="H774" i="2"/>
  <c r="F772" i="2"/>
  <c r="G772" i="2"/>
  <c r="H772" i="2"/>
  <c r="G771" i="2"/>
  <c r="H771" i="2"/>
  <c r="F771" i="2"/>
  <c r="G437" i="2"/>
  <c r="G436" i="2" s="1"/>
  <c r="G435" i="2" s="1"/>
  <c r="H437" i="2"/>
  <c r="H436" i="2" s="1"/>
  <c r="H435" i="2" s="1"/>
  <c r="F437" i="2"/>
  <c r="F436" i="2" s="1"/>
  <c r="F435" i="2" s="1"/>
  <c r="H1366" i="1" l="1"/>
  <c r="I1366" i="1"/>
  <c r="G1366" i="1"/>
  <c r="H1281" i="1"/>
  <c r="I1281" i="1"/>
  <c r="G1281" i="1"/>
  <c r="H449" i="2"/>
  <c r="G449" i="2"/>
  <c r="F449" i="2"/>
  <c r="H1278" i="1"/>
  <c r="I1278" i="1"/>
  <c r="G1278" i="1"/>
  <c r="H366" i="2"/>
  <c r="G366" i="2"/>
  <c r="F366" i="2"/>
  <c r="H1236" i="1"/>
  <c r="I1236" i="1"/>
  <c r="G1236" i="1"/>
  <c r="H452" i="2"/>
  <c r="H451" i="2" s="1"/>
  <c r="G452" i="2"/>
  <c r="G451" i="2" s="1"/>
  <c r="F452" i="2"/>
  <c r="F451" i="2" s="1"/>
  <c r="H1201" i="1" l="1"/>
  <c r="I1201" i="1"/>
  <c r="G1201" i="1"/>
  <c r="G1199" i="1"/>
  <c r="G1198" i="1" s="1"/>
  <c r="H1392" i="1" l="1"/>
  <c r="I1392" i="1"/>
  <c r="G789" i="2" l="1"/>
  <c r="H789" i="2"/>
  <c r="F789" i="2"/>
  <c r="G787" i="2"/>
  <c r="G786" i="2" s="1"/>
  <c r="H787" i="2"/>
  <c r="H786" i="2" s="1"/>
  <c r="F787" i="2"/>
  <c r="F786" i="2" s="1"/>
  <c r="G785" i="2"/>
  <c r="G784" i="2" s="1"/>
  <c r="H785" i="2"/>
  <c r="H784" i="2" s="1"/>
  <c r="F785" i="2"/>
  <c r="F784" i="2" s="1"/>
  <c r="H825" i="1"/>
  <c r="I825" i="1"/>
  <c r="G825" i="1"/>
  <c r="H68" i="1" l="1"/>
  <c r="G38" i="2" l="1"/>
  <c r="G37" i="2" s="1"/>
  <c r="H38" i="2"/>
  <c r="H37" i="2" s="1"/>
  <c r="F38" i="2"/>
  <c r="F37" i="2" s="1"/>
  <c r="H725" i="1"/>
  <c r="I725" i="1"/>
  <c r="G725" i="1"/>
  <c r="G862" i="2"/>
  <c r="G861" i="2" s="1"/>
  <c r="H862" i="2"/>
  <c r="H861" i="2" s="1"/>
  <c r="F862" i="2"/>
  <c r="F861" i="2" s="1"/>
  <c r="G97" i="2"/>
  <c r="G96" i="2" s="1"/>
  <c r="G95" i="2" s="1"/>
  <c r="H97" i="2"/>
  <c r="H96" i="2" s="1"/>
  <c r="H95" i="2" s="1"/>
  <c r="F97" i="2"/>
  <c r="F96" i="2" s="1"/>
  <c r="F95" i="2" s="1"/>
  <c r="H737" i="1"/>
  <c r="I737" i="1"/>
  <c r="G737" i="1"/>
  <c r="H665" i="1"/>
  <c r="I665" i="1"/>
  <c r="G665" i="1"/>
  <c r="I433" i="1" l="1"/>
  <c r="G834" i="2" l="1"/>
  <c r="H834" i="2"/>
  <c r="G304" i="2"/>
  <c r="G303" i="2" s="1"/>
  <c r="H304" i="2"/>
  <c r="H303" i="2" s="1"/>
  <c r="F304" i="2"/>
  <c r="F303" i="2" s="1"/>
  <c r="I454" i="1"/>
  <c r="G533" i="1"/>
  <c r="G1392" i="1" s="1"/>
  <c r="G407" i="1"/>
  <c r="H375" i="1"/>
  <c r="G375" i="1"/>
  <c r="I344" i="1"/>
  <c r="H344" i="1"/>
  <c r="G344" i="1"/>
  <c r="I1380" i="1" l="1"/>
  <c r="I1379" i="1" s="1"/>
  <c r="I1378" i="1" s="1"/>
  <c r="I1377" i="1" s="1"/>
  <c r="I1376" i="1" s="1"/>
  <c r="H1380" i="1"/>
  <c r="H1379" i="1" s="1"/>
  <c r="H1378" i="1" s="1"/>
  <c r="H1377" i="1" s="1"/>
  <c r="H1376" i="1" s="1"/>
  <c r="G1380" i="1"/>
  <c r="G1379" i="1" s="1"/>
  <c r="G1378" i="1" s="1"/>
  <c r="G1377" i="1" s="1"/>
  <c r="G1376" i="1" s="1"/>
  <c r="I1372" i="1"/>
  <c r="I1371" i="1" s="1"/>
  <c r="H1372" i="1"/>
  <c r="H1371" i="1" s="1"/>
  <c r="G1372" i="1"/>
  <c r="G1371" i="1" s="1"/>
  <c r="I1369" i="1"/>
  <c r="H1369" i="1"/>
  <c r="G1369" i="1"/>
  <c r="I1363" i="1"/>
  <c r="H1363" i="1"/>
  <c r="G1363" i="1"/>
  <c r="I1360" i="1"/>
  <c r="I1359" i="1" s="1"/>
  <c r="H1360" i="1"/>
  <c r="H1359" i="1" s="1"/>
  <c r="G1360" i="1"/>
  <c r="G1359" i="1" s="1"/>
  <c r="I1357" i="1"/>
  <c r="I1356" i="1" s="1"/>
  <c r="H1357" i="1"/>
  <c r="H1356" i="1" s="1"/>
  <c r="G1357" i="1"/>
  <c r="G1356" i="1" s="1"/>
  <c r="I1354" i="1"/>
  <c r="I1353" i="1" s="1"/>
  <c r="H1354" i="1"/>
  <c r="H1353" i="1" s="1"/>
  <c r="G1354" i="1"/>
  <c r="G1353" i="1" s="1"/>
  <c r="I1349" i="1"/>
  <c r="H1349" i="1"/>
  <c r="G1349" i="1"/>
  <c r="I1347" i="1"/>
  <c r="H1347" i="1"/>
  <c r="G1347" i="1"/>
  <c r="I1344" i="1"/>
  <c r="H1344" i="1"/>
  <c r="G1344" i="1"/>
  <c r="I1342" i="1"/>
  <c r="H1342" i="1"/>
  <c r="G1342" i="1"/>
  <c r="I1339" i="1"/>
  <c r="H1339" i="1"/>
  <c r="G1339" i="1"/>
  <c r="G1338" i="1" s="1"/>
  <c r="I1334" i="1"/>
  <c r="H1334" i="1"/>
  <c r="G1334" i="1"/>
  <c r="I1332" i="1"/>
  <c r="H1332" i="1"/>
  <c r="G1332" i="1"/>
  <c r="I1330" i="1"/>
  <c r="H1330" i="1"/>
  <c r="G1330" i="1"/>
  <c r="I1327" i="1"/>
  <c r="H1327" i="1"/>
  <c r="G1327" i="1"/>
  <c r="I1323" i="1"/>
  <c r="I1322" i="1" s="1"/>
  <c r="I1321" i="1" s="1"/>
  <c r="H1323" i="1"/>
  <c r="H1322" i="1" s="1"/>
  <c r="H1321" i="1" s="1"/>
  <c r="G1323" i="1"/>
  <c r="G1322" i="1" s="1"/>
  <c r="G1321" i="1" s="1"/>
  <c r="I1319" i="1"/>
  <c r="I1318" i="1" s="1"/>
  <c r="H1319" i="1"/>
  <c r="H1318" i="1" s="1"/>
  <c r="G1319" i="1"/>
  <c r="G1318" i="1" s="1"/>
  <c r="I1313" i="1"/>
  <c r="I1312" i="1" s="1"/>
  <c r="I1311" i="1" s="1"/>
  <c r="I1310" i="1" s="1"/>
  <c r="H1313" i="1"/>
  <c r="H1312" i="1" s="1"/>
  <c r="H1311" i="1" s="1"/>
  <c r="H1310" i="1" s="1"/>
  <c r="G1313" i="1"/>
  <c r="G1312" i="1" s="1"/>
  <c r="G1311" i="1" s="1"/>
  <c r="G1310" i="1" s="1"/>
  <c r="I1308" i="1"/>
  <c r="I1307" i="1" s="1"/>
  <c r="H1308" i="1"/>
  <c r="H1307" i="1" s="1"/>
  <c r="G1308" i="1"/>
  <c r="G1307" i="1" s="1"/>
  <c r="H1304" i="1"/>
  <c r="H1303" i="1" s="1"/>
  <c r="I1304" i="1"/>
  <c r="I1303" i="1" s="1"/>
  <c r="G1304" i="1"/>
  <c r="G1303" i="1" s="1"/>
  <c r="I1301" i="1"/>
  <c r="H1301" i="1"/>
  <c r="G1301" i="1"/>
  <c r="I1299" i="1"/>
  <c r="H1299" i="1"/>
  <c r="G1299" i="1"/>
  <c r="I1296" i="1"/>
  <c r="H1296" i="1"/>
  <c r="G1296" i="1"/>
  <c r="I1294" i="1"/>
  <c r="I1293" i="1" s="1"/>
  <c r="H1294" i="1"/>
  <c r="H1293" i="1" s="1"/>
  <c r="G1294" i="1"/>
  <c r="I1291" i="1"/>
  <c r="I1290" i="1" s="1"/>
  <c r="H1291" i="1"/>
  <c r="H1290" i="1" s="1"/>
  <c r="G1291" i="1"/>
  <c r="G1290" i="1" s="1"/>
  <c r="G1287" i="1"/>
  <c r="G1286" i="1" s="1"/>
  <c r="I1284" i="1"/>
  <c r="H1284" i="1"/>
  <c r="G1284" i="1"/>
  <c r="G1276" i="1"/>
  <c r="I1274" i="1"/>
  <c r="H1274" i="1"/>
  <c r="G1274" i="1"/>
  <c r="I1272" i="1"/>
  <c r="H1272" i="1"/>
  <c r="G1272" i="1"/>
  <c r="I1268" i="1"/>
  <c r="I1267" i="1" s="1"/>
  <c r="I1266" i="1" s="1"/>
  <c r="H1268" i="1"/>
  <c r="H1267" i="1" s="1"/>
  <c r="H1266" i="1" s="1"/>
  <c r="G1268" i="1"/>
  <c r="G1267" i="1" s="1"/>
  <c r="G1266" i="1" s="1"/>
  <c r="I1262" i="1"/>
  <c r="I1261" i="1" s="1"/>
  <c r="I1260" i="1" s="1"/>
  <c r="H1262" i="1"/>
  <c r="H1261" i="1" s="1"/>
  <c r="H1260" i="1" s="1"/>
  <c r="G1262" i="1"/>
  <c r="G1261" i="1" s="1"/>
  <c r="G1260" i="1" s="1"/>
  <c r="I1256" i="1"/>
  <c r="I1255" i="1" s="1"/>
  <c r="H1256" i="1"/>
  <c r="H1255" i="1" s="1"/>
  <c r="G1256" i="1"/>
  <c r="G1255" i="1" s="1"/>
  <c r="I1253" i="1"/>
  <c r="I1252" i="1" s="1"/>
  <c r="I1251" i="1" s="1"/>
  <c r="H1253" i="1"/>
  <c r="H1252" i="1" s="1"/>
  <c r="H1251" i="1" s="1"/>
  <c r="G1253" i="1"/>
  <c r="G1252" i="1" s="1"/>
  <c r="G1251" i="1" s="1"/>
  <c r="I1249" i="1"/>
  <c r="I1248" i="1" s="1"/>
  <c r="H1249" i="1"/>
  <c r="H1248" i="1" s="1"/>
  <c r="G1249" i="1"/>
  <c r="G1248" i="1" s="1"/>
  <c r="I1244" i="1"/>
  <c r="I1243" i="1" s="1"/>
  <c r="H1244" i="1"/>
  <c r="H1243" i="1" s="1"/>
  <c r="G1244" i="1"/>
  <c r="G1243" i="1" s="1"/>
  <c r="G1405" i="1" s="1"/>
  <c r="I1241" i="1"/>
  <c r="I1240" i="1" s="1"/>
  <c r="I1239" i="1" s="1"/>
  <c r="H1241" i="1"/>
  <c r="H1240" i="1" s="1"/>
  <c r="H1239" i="1" s="1"/>
  <c r="G1241" i="1"/>
  <c r="G1240" i="1" s="1"/>
  <c r="G1239" i="1" s="1"/>
  <c r="I1234" i="1"/>
  <c r="H1234" i="1"/>
  <c r="G1234" i="1"/>
  <c r="I1230" i="1"/>
  <c r="I1229" i="1" s="1"/>
  <c r="H1230" i="1"/>
  <c r="H1229" i="1" s="1"/>
  <c r="G1230" i="1"/>
  <c r="G1229" i="1" s="1"/>
  <c r="I1223" i="1"/>
  <c r="I1222" i="1" s="1"/>
  <c r="I1221" i="1" s="1"/>
  <c r="I1220" i="1" s="1"/>
  <c r="I1219" i="1" s="1"/>
  <c r="H1223" i="1"/>
  <c r="H1222" i="1" s="1"/>
  <c r="H1221" i="1" s="1"/>
  <c r="H1220" i="1" s="1"/>
  <c r="H1219" i="1" s="1"/>
  <c r="G1223" i="1"/>
  <c r="G1222" i="1" s="1"/>
  <c r="G1221" i="1" s="1"/>
  <c r="G1220" i="1" s="1"/>
  <c r="G1219" i="1" s="1"/>
  <c r="G1217" i="1"/>
  <c r="G1216" i="1" s="1"/>
  <c r="G1215" i="1" s="1"/>
  <c r="G1214" i="1" s="1"/>
  <c r="I1216" i="1"/>
  <c r="I1215" i="1" s="1"/>
  <c r="I1214" i="1" s="1"/>
  <c r="H1216" i="1"/>
  <c r="H1215" i="1" s="1"/>
  <c r="H1214" i="1" s="1"/>
  <c r="I1212" i="1"/>
  <c r="I1211" i="1" s="1"/>
  <c r="H1212" i="1"/>
  <c r="H1211" i="1" s="1"/>
  <c r="G1212" i="1"/>
  <c r="G1211" i="1" s="1"/>
  <c r="I1209" i="1"/>
  <c r="I1208" i="1" s="1"/>
  <c r="H1209" i="1"/>
  <c r="H1208" i="1" s="1"/>
  <c r="G1209" i="1"/>
  <c r="G1208" i="1" s="1"/>
  <c r="I1206" i="1"/>
  <c r="H1206" i="1"/>
  <c r="G1206" i="1"/>
  <c r="I1204" i="1"/>
  <c r="I1203" i="1" s="1"/>
  <c r="H1204" i="1"/>
  <c r="H1203" i="1" s="1"/>
  <c r="G1204" i="1"/>
  <c r="G1203" i="1" s="1"/>
  <c r="I1199" i="1"/>
  <c r="I1198" i="1" s="1"/>
  <c r="H1199" i="1"/>
  <c r="H1198" i="1" s="1"/>
  <c r="I1195" i="1"/>
  <c r="I1194" i="1" s="1"/>
  <c r="I1193" i="1" s="1"/>
  <c r="H1195" i="1"/>
  <c r="H1194" i="1" s="1"/>
  <c r="H1193" i="1" s="1"/>
  <c r="G1195" i="1"/>
  <c r="G1194" i="1" s="1"/>
  <c r="G1193" i="1" s="1"/>
  <c r="I1191" i="1"/>
  <c r="I1190" i="1" s="1"/>
  <c r="I1189" i="1" s="1"/>
  <c r="H1191" i="1"/>
  <c r="H1190" i="1" s="1"/>
  <c r="H1189" i="1" s="1"/>
  <c r="G1191" i="1"/>
  <c r="G1190" i="1" s="1"/>
  <c r="G1189" i="1" s="1"/>
  <c r="I1183" i="1"/>
  <c r="I1182" i="1" s="1"/>
  <c r="I1181" i="1" s="1"/>
  <c r="I1180" i="1" s="1"/>
  <c r="I1179" i="1" s="1"/>
  <c r="I1178" i="1" s="1"/>
  <c r="H1183" i="1"/>
  <c r="H1182" i="1" s="1"/>
  <c r="H1181" i="1" s="1"/>
  <c r="H1180" i="1" s="1"/>
  <c r="H1179" i="1" s="1"/>
  <c r="H1178" i="1" s="1"/>
  <c r="G1183" i="1"/>
  <c r="G1182" i="1" s="1"/>
  <c r="G1181" i="1" s="1"/>
  <c r="G1180" i="1" s="1"/>
  <c r="G1179" i="1" s="1"/>
  <c r="G1178" i="1" s="1"/>
  <c r="I1176" i="1"/>
  <c r="I1175" i="1" s="1"/>
  <c r="H1176" i="1"/>
  <c r="H1174" i="1" s="1"/>
  <c r="H1173" i="1" s="1"/>
  <c r="H1172" i="1" s="1"/>
  <c r="G1176" i="1"/>
  <c r="G1174" i="1" s="1"/>
  <c r="G1173" i="1" s="1"/>
  <c r="G1172" i="1" s="1"/>
  <c r="I1170" i="1"/>
  <c r="I1169" i="1" s="1"/>
  <c r="H1170" i="1"/>
  <c r="H1169" i="1" s="1"/>
  <c r="G1170" i="1"/>
  <c r="G1169" i="1" s="1"/>
  <c r="I1167" i="1"/>
  <c r="H1167" i="1"/>
  <c r="G1167" i="1"/>
  <c r="I1164" i="1"/>
  <c r="H1164" i="1"/>
  <c r="G1164" i="1"/>
  <c r="I1159" i="1"/>
  <c r="I1158" i="1" s="1"/>
  <c r="I1157" i="1" s="1"/>
  <c r="H1159" i="1"/>
  <c r="H1158" i="1" s="1"/>
  <c r="H1157" i="1" s="1"/>
  <c r="G1159" i="1"/>
  <c r="G1158" i="1" s="1"/>
  <c r="G1157" i="1" s="1"/>
  <c r="I1153" i="1"/>
  <c r="I1152" i="1" s="1"/>
  <c r="I1151" i="1" s="1"/>
  <c r="H1153" i="1"/>
  <c r="H1152" i="1" s="1"/>
  <c r="H1151" i="1" s="1"/>
  <c r="G1153" i="1"/>
  <c r="G1152" i="1" s="1"/>
  <c r="G1151" i="1" s="1"/>
  <c r="I1149" i="1"/>
  <c r="I1148" i="1" s="1"/>
  <c r="I1147" i="1" s="1"/>
  <c r="H1149" i="1"/>
  <c r="H1148" i="1" s="1"/>
  <c r="H1147" i="1" s="1"/>
  <c r="G1149" i="1"/>
  <c r="G1148" i="1" s="1"/>
  <c r="G1147" i="1" s="1"/>
  <c r="I1137" i="1"/>
  <c r="I1136" i="1" s="1"/>
  <c r="H1137" i="1"/>
  <c r="H1136" i="1" s="1"/>
  <c r="G1137" i="1"/>
  <c r="G1136" i="1" s="1"/>
  <c r="I1134" i="1"/>
  <c r="H1134" i="1"/>
  <c r="G1134" i="1"/>
  <c r="I1132" i="1"/>
  <c r="H1132" i="1"/>
  <c r="G1132" i="1"/>
  <c r="I1128" i="1"/>
  <c r="H1128" i="1"/>
  <c r="G1128" i="1"/>
  <c r="I1126" i="1"/>
  <c r="H1126" i="1"/>
  <c r="G1126" i="1"/>
  <c r="I1123" i="1"/>
  <c r="H1123" i="1"/>
  <c r="G1123" i="1"/>
  <c r="I1120" i="1"/>
  <c r="H1120" i="1"/>
  <c r="G1120" i="1"/>
  <c r="I1117" i="1"/>
  <c r="I1116" i="1" s="1"/>
  <c r="H1117" i="1"/>
  <c r="H1116" i="1" s="1"/>
  <c r="G1117" i="1"/>
  <c r="G1116" i="1" s="1"/>
  <c r="I1113" i="1"/>
  <c r="H1113" i="1"/>
  <c r="G1113" i="1"/>
  <c r="I1110" i="1"/>
  <c r="H1110" i="1"/>
  <c r="G1110" i="1"/>
  <c r="I1101" i="1"/>
  <c r="H1101" i="1"/>
  <c r="G1101" i="1"/>
  <c r="I1098" i="1"/>
  <c r="H1098" i="1"/>
  <c r="G1098" i="1"/>
  <c r="I1095" i="1"/>
  <c r="I1091" i="1" s="1"/>
  <c r="I1090" i="1" s="1"/>
  <c r="H1095" i="1"/>
  <c r="H1091" i="1" s="1"/>
  <c r="H1090" i="1" s="1"/>
  <c r="G1095" i="1"/>
  <c r="I1084" i="1"/>
  <c r="I1083" i="1" s="1"/>
  <c r="H1084" i="1"/>
  <c r="H1083" i="1" s="1"/>
  <c r="G1084" i="1"/>
  <c r="G1083" i="1" s="1"/>
  <c r="I1081" i="1"/>
  <c r="I1080" i="1" s="1"/>
  <c r="H1081" i="1"/>
  <c r="H1080" i="1" s="1"/>
  <c r="G1081" i="1"/>
  <c r="G1080" i="1" s="1"/>
  <c r="I1076" i="1"/>
  <c r="H1076" i="1"/>
  <c r="G1076" i="1"/>
  <c r="I1071" i="1"/>
  <c r="H1071" i="1"/>
  <c r="G1071" i="1"/>
  <c r="I1066" i="1"/>
  <c r="I1065" i="1" s="1"/>
  <c r="H1066" i="1"/>
  <c r="H1065" i="1" s="1"/>
  <c r="G1066" i="1"/>
  <c r="G1065" i="1" s="1"/>
  <c r="I1063" i="1"/>
  <c r="I1062" i="1" s="1"/>
  <c r="H1063" i="1"/>
  <c r="H1062" i="1" s="1"/>
  <c r="G1063" i="1"/>
  <c r="G1062" i="1" s="1"/>
  <c r="I1060" i="1"/>
  <c r="I1059" i="1" s="1"/>
  <c r="H1060" i="1"/>
  <c r="H1059" i="1" s="1"/>
  <c r="G1060" i="1"/>
  <c r="G1059" i="1" s="1"/>
  <c r="I1055" i="1"/>
  <c r="I1054" i="1" s="1"/>
  <c r="H1055" i="1"/>
  <c r="H1054" i="1" s="1"/>
  <c r="G1055" i="1"/>
  <c r="G1054" i="1" s="1"/>
  <c r="I1052" i="1"/>
  <c r="H1052" i="1"/>
  <c r="G1052" i="1"/>
  <c r="I1047" i="1"/>
  <c r="H1047" i="1"/>
  <c r="G1047" i="1"/>
  <c r="I1042" i="1"/>
  <c r="H1042" i="1"/>
  <c r="G1042" i="1"/>
  <c r="I1036" i="1"/>
  <c r="I1035" i="1" s="1"/>
  <c r="H1036" i="1"/>
  <c r="H1035" i="1" s="1"/>
  <c r="G1036" i="1"/>
  <c r="G1035" i="1" s="1"/>
  <c r="I1033" i="1"/>
  <c r="I1032" i="1" s="1"/>
  <c r="H1033" i="1"/>
  <c r="H1032" i="1" s="1"/>
  <c r="G1033" i="1"/>
  <c r="G1032" i="1" s="1"/>
  <c r="I1030" i="1"/>
  <c r="I1029" i="1" s="1"/>
  <c r="H1030" i="1"/>
  <c r="H1029" i="1" s="1"/>
  <c r="G1030" i="1"/>
  <c r="G1029" i="1" s="1"/>
  <c r="I1024" i="1"/>
  <c r="I1023" i="1" s="1"/>
  <c r="H1024" i="1"/>
  <c r="H1023" i="1" s="1"/>
  <c r="G1024" i="1"/>
  <c r="G1023" i="1" s="1"/>
  <c r="I1015" i="1"/>
  <c r="I1014" i="1" s="1"/>
  <c r="H1015" i="1"/>
  <c r="H1014" i="1" s="1"/>
  <c r="G1015" i="1"/>
  <c r="G1014" i="1" s="1"/>
  <c r="G1012" i="1"/>
  <c r="G1011" i="1" s="1"/>
  <c r="I993" i="1"/>
  <c r="H993" i="1"/>
  <c r="G993" i="1"/>
  <c r="I991" i="1"/>
  <c r="H991" i="1"/>
  <c r="G991" i="1"/>
  <c r="I989" i="1"/>
  <c r="H989" i="1"/>
  <c r="G989" i="1"/>
  <c r="I984" i="1"/>
  <c r="H984" i="1"/>
  <c r="G984" i="1"/>
  <c r="I980" i="1"/>
  <c r="H980" i="1"/>
  <c r="G980" i="1"/>
  <c r="I977" i="1"/>
  <c r="H977" i="1"/>
  <c r="G977" i="1"/>
  <c r="I974" i="1"/>
  <c r="H974" i="1"/>
  <c r="G974" i="1"/>
  <c r="I971" i="1"/>
  <c r="I970" i="1" s="1"/>
  <c r="H971" i="1"/>
  <c r="H970" i="1" s="1"/>
  <c r="G971" i="1"/>
  <c r="G970" i="1" s="1"/>
  <c r="I968" i="1"/>
  <c r="H968" i="1"/>
  <c r="G968" i="1"/>
  <c r="I966" i="1"/>
  <c r="H966" i="1"/>
  <c r="G966" i="1"/>
  <c r="G963" i="1"/>
  <c r="G961" i="1"/>
  <c r="I958" i="1"/>
  <c r="H958" i="1"/>
  <c r="G958" i="1"/>
  <c r="I956" i="1"/>
  <c r="H956" i="1"/>
  <c r="G956" i="1"/>
  <c r="I953" i="1"/>
  <c r="H953" i="1"/>
  <c r="G953" i="1"/>
  <c r="I951" i="1"/>
  <c r="H951" i="1"/>
  <c r="G951" i="1"/>
  <c r="I948" i="1"/>
  <c r="H948" i="1"/>
  <c r="G948" i="1"/>
  <c r="I945" i="1"/>
  <c r="H945" i="1"/>
  <c r="G945" i="1"/>
  <c r="I942" i="1"/>
  <c r="H942" i="1"/>
  <c r="G942" i="1"/>
  <c r="I940" i="1"/>
  <c r="H940" i="1"/>
  <c r="G940" i="1"/>
  <c r="I937" i="1"/>
  <c r="H937" i="1"/>
  <c r="G937" i="1"/>
  <c r="I934" i="1"/>
  <c r="H934" i="1"/>
  <c r="G934" i="1"/>
  <c r="I930" i="1"/>
  <c r="H930" i="1"/>
  <c r="G930" i="1"/>
  <c r="I925" i="1"/>
  <c r="H925" i="1"/>
  <c r="G925" i="1"/>
  <c r="I923" i="1"/>
  <c r="H923" i="1"/>
  <c r="G923" i="1"/>
  <c r="I918" i="1"/>
  <c r="I917" i="1" s="1"/>
  <c r="I916" i="1" s="1"/>
  <c r="I915" i="1" s="1"/>
  <c r="H918" i="1"/>
  <c r="H917" i="1" s="1"/>
  <c r="H916" i="1" s="1"/>
  <c r="H915" i="1" s="1"/>
  <c r="G918" i="1"/>
  <c r="G917" i="1" s="1"/>
  <c r="G916" i="1" s="1"/>
  <c r="G915" i="1" s="1"/>
  <c r="I913" i="1"/>
  <c r="I911" i="1" s="1"/>
  <c r="H913" i="1"/>
  <c r="H911" i="1" s="1"/>
  <c r="G913" i="1"/>
  <c r="G911" i="1" s="1"/>
  <c r="I909" i="1"/>
  <c r="I906" i="1" s="1"/>
  <c r="H909" i="1"/>
  <c r="H906" i="1" s="1"/>
  <c r="G909" i="1"/>
  <c r="G906" i="1" s="1"/>
  <c r="I903" i="1"/>
  <c r="H903" i="1"/>
  <c r="G903" i="1"/>
  <c r="I901" i="1"/>
  <c r="H901" i="1"/>
  <c r="G901" i="1"/>
  <c r="I899" i="1"/>
  <c r="H899" i="1"/>
  <c r="G899" i="1"/>
  <c r="I895" i="1"/>
  <c r="H895" i="1"/>
  <c r="G895" i="1"/>
  <c r="I893" i="1"/>
  <c r="H893" i="1"/>
  <c r="G893" i="1"/>
  <c r="I890" i="1"/>
  <c r="H890" i="1"/>
  <c r="G890" i="1"/>
  <c r="I886" i="1"/>
  <c r="H886" i="1"/>
  <c r="G886" i="1"/>
  <c r="I882" i="1"/>
  <c r="H882" i="1"/>
  <c r="G882" i="1"/>
  <c r="I879" i="1"/>
  <c r="I878" i="1" s="1"/>
  <c r="H879" i="1"/>
  <c r="H878" i="1" s="1"/>
  <c r="G879" i="1"/>
  <c r="G878" i="1" s="1"/>
  <c r="I876" i="1"/>
  <c r="H876" i="1"/>
  <c r="G876" i="1"/>
  <c r="I874" i="1"/>
  <c r="H874" i="1"/>
  <c r="G874" i="1"/>
  <c r="I868" i="1"/>
  <c r="H868" i="1"/>
  <c r="G868" i="1"/>
  <c r="I864" i="1"/>
  <c r="H864" i="1"/>
  <c r="G864" i="1"/>
  <c r="I855" i="1"/>
  <c r="H855" i="1"/>
  <c r="G855" i="1"/>
  <c r="I853" i="1"/>
  <c r="H853" i="1"/>
  <c r="G853" i="1"/>
  <c r="I850" i="1"/>
  <c r="H850" i="1"/>
  <c r="G850" i="1"/>
  <c r="I847" i="1"/>
  <c r="H847" i="1"/>
  <c r="G847" i="1"/>
  <c r="I842" i="1"/>
  <c r="H842" i="1"/>
  <c r="G842" i="1"/>
  <c r="I839" i="1"/>
  <c r="H839" i="1"/>
  <c r="G839" i="1"/>
  <c r="I835" i="1"/>
  <c r="I834" i="1" s="1"/>
  <c r="H835" i="1"/>
  <c r="H834" i="1" s="1"/>
  <c r="G835" i="1"/>
  <c r="G834" i="1" s="1"/>
  <c r="I829" i="1"/>
  <c r="I828" i="1" s="1"/>
  <c r="H829" i="1"/>
  <c r="H828" i="1" s="1"/>
  <c r="G829" i="1"/>
  <c r="G828" i="1" s="1"/>
  <c r="I823" i="1"/>
  <c r="H823" i="1"/>
  <c r="G823" i="1"/>
  <c r="I821" i="1"/>
  <c r="H821" i="1"/>
  <c r="G821" i="1"/>
  <c r="I819" i="1"/>
  <c r="H819" i="1"/>
  <c r="G819" i="1"/>
  <c r="I817" i="1"/>
  <c r="H817" i="1"/>
  <c r="G817" i="1"/>
  <c r="I815" i="1"/>
  <c r="H815" i="1"/>
  <c r="G815" i="1"/>
  <c r="I813" i="1"/>
  <c r="H813" i="1"/>
  <c r="G813" i="1"/>
  <c r="I807" i="1"/>
  <c r="I806" i="1" s="1"/>
  <c r="H807" i="1"/>
  <c r="H806" i="1" s="1"/>
  <c r="G807" i="1"/>
  <c r="G806" i="1" s="1"/>
  <c r="I804" i="1"/>
  <c r="I803" i="1" s="1"/>
  <c r="H804" i="1"/>
  <c r="H803" i="1" s="1"/>
  <c r="G804" i="1"/>
  <c r="G803" i="1" s="1"/>
  <c r="I801" i="1"/>
  <c r="I800" i="1" s="1"/>
  <c r="H801" i="1"/>
  <c r="H800" i="1" s="1"/>
  <c r="G801" i="1"/>
  <c r="G800" i="1" s="1"/>
  <c r="I798" i="1"/>
  <c r="I797" i="1" s="1"/>
  <c r="H798" i="1"/>
  <c r="H797" i="1" s="1"/>
  <c r="G798" i="1"/>
  <c r="G797" i="1" s="1"/>
  <c r="I792" i="1"/>
  <c r="I791" i="1" s="1"/>
  <c r="H792" i="1"/>
  <c r="H791" i="1" s="1"/>
  <c r="G792" i="1"/>
  <c r="G791" i="1" s="1"/>
  <c r="I789" i="1"/>
  <c r="I788" i="1" s="1"/>
  <c r="H789" i="1"/>
  <c r="H788" i="1" s="1"/>
  <c r="G789" i="1"/>
  <c r="G788" i="1" s="1"/>
  <c r="I786" i="1"/>
  <c r="I785" i="1" s="1"/>
  <c r="H786" i="1"/>
  <c r="H785" i="1" s="1"/>
  <c r="G786" i="1"/>
  <c r="G785" i="1" s="1"/>
  <c r="I783" i="1"/>
  <c r="I782" i="1" s="1"/>
  <c r="H783" i="1"/>
  <c r="H782" i="1" s="1"/>
  <c r="G783" i="1"/>
  <c r="G782" i="1" s="1"/>
  <c r="H777" i="1"/>
  <c r="H776" i="1" s="1"/>
  <c r="I777" i="1"/>
  <c r="I776" i="1" s="1"/>
  <c r="G777" i="1"/>
  <c r="G776" i="1" s="1"/>
  <c r="I770" i="1"/>
  <c r="I769" i="1" s="1"/>
  <c r="I768" i="1" s="1"/>
  <c r="I767" i="1" s="1"/>
  <c r="I766" i="1" s="1"/>
  <c r="I765" i="1" s="1"/>
  <c r="H770" i="1"/>
  <c r="H769" i="1" s="1"/>
  <c r="H768" i="1" s="1"/>
  <c r="H767" i="1" s="1"/>
  <c r="H766" i="1" s="1"/>
  <c r="H765" i="1" s="1"/>
  <c r="G770" i="1"/>
  <c r="G769" i="1" s="1"/>
  <c r="G768" i="1" s="1"/>
  <c r="G767" i="1" s="1"/>
  <c r="G766" i="1" s="1"/>
  <c r="G765" i="1" s="1"/>
  <c r="I763" i="1"/>
  <c r="I762" i="1" s="1"/>
  <c r="I761" i="1" s="1"/>
  <c r="I760" i="1" s="1"/>
  <c r="I759" i="1" s="1"/>
  <c r="H763" i="1"/>
  <c r="H762" i="1" s="1"/>
  <c r="H761" i="1" s="1"/>
  <c r="H760" i="1" s="1"/>
  <c r="H759" i="1" s="1"/>
  <c r="G763" i="1"/>
  <c r="G762" i="1" s="1"/>
  <c r="G761" i="1" s="1"/>
  <c r="G760" i="1" s="1"/>
  <c r="G759" i="1" s="1"/>
  <c r="I754" i="1"/>
  <c r="H754" i="1"/>
  <c r="G754" i="1"/>
  <c r="I752" i="1"/>
  <c r="H752" i="1"/>
  <c r="G752" i="1"/>
  <c r="I750" i="1"/>
  <c r="H750" i="1"/>
  <c r="G750" i="1"/>
  <c r="I747" i="1"/>
  <c r="H747" i="1"/>
  <c r="G747" i="1"/>
  <c r="I744" i="1"/>
  <c r="H744" i="1"/>
  <c r="G744" i="1"/>
  <c r="G741" i="1" s="1"/>
  <c r="G740" i="1" s="1"/>
  <c r="I742" i="1"/>
  <c r="H742" i="1"/>
  <c r="I736" i="1"/>
  <c r="H736" i="1"/>
  <c r="G736" i="1"/>
  <c r="I734" i="1"/>
  <c r="I733" i="1" s="1"/>
  <c r="H734" i="1"/>
  <c r="H733" i="1" s="1"/>
  <c r="G734" i="1"/>
  <c r="G733" i="1" s="1"/>
  <c r="I731" i="1"/>
  <c r="H731" i="1"/>
  <c r="G731" i="1"/>
  <c r="I728" i="1"/>
  <c r="H728" i="1"/>
  <c r="G728" i="1"/>
  <c r="I722" i="1"/>
  <c r="I721" i="1" s="1"/>
  <c r="H722" i="1"/>
  <c r="H721" i="1" s="1"/>
  <c r="G722" i="1"/>
  <c r="G721" i="1" s="1"/>
  <c r="I717" i="1"/>
  <c r="I716" i="1" s="1"/>
  <c r="I715" i="1" s="1"/>
  <c r="I714" i="1" s="1"/>
  <c r="I713" i="1" s="1"/>
  <c r="H717" i="1"/>
  <c r="H716" i="1" s="1"/>
  <c r="H715" i="1" s="1"/>
  <c r="H714" i="1" s="1"/>
  <c r="H713" i="1" s="1"/>
  <c r="G717" i="1"/>
  <c r="G716" i="1" s="1"/>
  <c r="G715" i="1" s="1"/>
  <c r="G714" i="1" s="1"/>
  <c r="G713" i="1" s="1"/>
  <c r="I710" i="1"/>
  <c r="I709" i="1" s="1"/>
  <c r="H710" i="1"/>
  <c r="H709" i="1" s="1"/>
  <c r="G710" i="1"/>
  <c r="G709" i="1" s="1"/>
  <c r="I706" i="1"/>
  <c r="H706" i="1"/>
  <c r="G706" i="1"/>
  <c r="I703" i="1"/>
  <c r="H703" i="1"/>
  <c r="G703" i="1"/>
  <c r="I700" i="1"/>
  <c r="H700" i="1"/>
  <c r="G700" i="1"/>
  <c r="I695" i="1"/>
  <c r="I694" i="1" s="1"/>
  <c r="I693" i="1" s="1"/>
  <c r="H695" i="1"/>
  <c r="H694" i="1" s="1"/>
  <c r="H693" i="1" s="1"/>
  <c r="G695" i="1"/>
  <c r="G694" i="1" s="1"/>
  <c r="G693" i="1" s="1"/>
  <c r="I691" i="1"/>
  <c r="I690" i="1" s="1"/>
  <c r="I689" i="1" s="1"/>
  <c r="I688" i="1" s="1"/>
  <c r="H691" i="1"/>
  <c r="H690" i="1" s="1"/>
  <c r="H689" i="1" s="1"/>
  <c r="H688" i="1" s="1"/>
  <c r="G691" i="1"/>
  <c r="G690" i="1" s="1"/>
  <c r="G689" i="1" s="1"/>
  <c r="G688" i="1" s="1"/>
  <c r="I686" i="1"/>
  <c r="I685" i="1" s="1"/>
  <c r="I684" i="1" s="1"/>
  <c r="H686" i="1"/>
  <c r="H685" i="1" s="1"/>
  <c r="H684" i="1" s="1"/>
  <c r="G686" i="1"/>
  <c r="G685" i="1" s="1"/>
  <c r="G684" i="1" s="1"/>
  <c r="I681" i="1"/>
  <c r="I680" i="1" s="1"/>
  <c r="H681" i="1"/>
  <c r="H680" i="1" s="1"/>
  <c r="G681" i="1"/>
  <c r="G680" i="1" s="1"/>
  <c r="I678" i="1"/>
  <c r="I677" i="1" s="1"/>
  <c r="H678" i="1"/>
  <c r="H677" i="1" s="1"/>
  <c r="G678" i="1"/>
  <c r="G677" i="1" s="1"/>
  <c r="I673" i="1"/>
  <c r="I672" i="1" s="1"/>
  <c r="I671" i="1" s="1"/>
  <c r="H673" i="1"/>
  <c r="H672" i="1" s="1"/>
  <c r="H671" i="1" s="1"/>
  <c r="G673" i="1"/>
  <c r="G672" i="1" s="1"/>
  <c r="G671" i="1" s="1"/>
  <c r="I668" i="1"/>
  <c r="I667" i="1" s="1"/>
  <c r="H668" i="1"/>
  <c r="H667" i="1" s="1"/>
  <c r="G668" i="1"/>
  <c r="G667" i="1" s="1"/>
  <c r="G663" i="1"/>
  <c r="I661" i="1"/>
  <c r="H661" i="1"/>
  <c r="G661" i="1"/>
  <c r="I659" i="1"/>
  <c r="H659" i="1"/>
  <c r="G659" i="1"/>
  <c r="I657" i="1"/>
  <c r="H657" i="1"/>
  <c r="H656" i="1" s="1"/>
  <c r="G657" i="1"/>
  <c r="I650" i="1"/>
  <c r="H650" i="1"/>
  <c r="G650" i="1"/>
  <c r="I647" i="1"/>
  <c r="H647" i="1"/>
  <c r="G647" i="1"/>
  <c r="I644" i="1"/>
  <c r="H644" i="1"/>
  <c r="G644" i="1"/>
  <c r="I641" i="1"/>
  <c r="H641" i="1"/>
  <c r="G641" i="1"/>
  <c r="I638" i="1"/>
  <c r="H638" i="1"/>
  <c r="G638" i="1"/>
  <c r="I635" i="1"/>
  <c r="H635" i="1"/>
  <c r="G635" i="1"/>
  <c r="I632" i="1"/>
  <c r="H632" i="1"/>
  <c r="G632" i="1"/>
  <c r="I629" i="1"/>
  <c r="H629" i="1"/>
  <c r="G629" i="1"/>
  <c r="I626" i="1"/>
  <c r="H626" i="1"/>
  <c r="G626" i="1"/>
  <c r="I623" i="1"/>
  <c r="H623" i="1"/>
  <c r="G623" i="1"/>
  <c r="I620" i="1"/>
  <c r="H620" i="1"/>
  <c r="G620" i="1"/>
  <c r="I617" i="1"/>
  <c r="H617" i="1"/>
  <c r="G617" i="1"/>
  <c r="I614" i="1"/>
  <c r="H614" i="1"/>
  <c r="G614" i="1"/>
  <c r="I611" i="1"/>
  <c r="H611" i="1"/>
  <c r="G611" i="1"/>
  <c r="I606" i="1"/>
  <c r="I605" i="1" s="1"/>
  <c r="I604" i="1" s="1"/>
  <c r="H606" i="1"/>
  <c r="H605" i="1" s="1"/>
  <c r="H604" i="1" s="1"/>
  <c r="G606" i="1"/>
  <c r="G605" i="1" s="1"/>
  <c r="G604" i="1" s="1"/>
  <c r="I601" i="1"/>
  <c r="I600" i="1" s="1"/>
  <c r="I599" i="1" s="1"/>
  <c r="I598" i="1" s="1"/>
  <c r="I597" i="1" s="1"/>
  <c r="I596" i="1" s="1"/>
  <c r="H601" i="1"/>
  <c r="H600" i="1" s="1"/>
  <c r="H599" i="1" s="1"/>
  <c r="H598" i="1" s="1"/>
  <c r="H597" i="1" s="1"/>
  <c r="H596" i="1" s="1"/>
  <c r="G601" i="1"/>
  <c r="G600" i="1" s="1"/>
  <c r="G599" i="1" s="1"/>
  <c r="G598" i="1" s="1"/>
  <c r="G597" i="1" s="1"/>
  <c r="G596" i="1" s="1"/>
  <c r="I592" i="1"/>
  <c r="I591" i="1" s="1"/>
  <c r="I590" i="1" s="1"/>
  <c r="I589" i="1" s="1"/>
  <c r="I588" i="1" s="1"/>
  <c r="H592" i="1"/>
  <c r="H591" i="1" s="1"/>
  <c r="H590" i="1" s="1"/>
  <c r="H589" i="1" s="1"/>
  <c r="H588" i="1" s="1"/>
  <c r="G592" i="1"/>
  <c r="G591" i="1" s="1"/>
  <c r="G590" i="1" s="1"/>
  <c r="G589" i="1" s="1"/>
  <c r="G588" i="1" s="1"/>
  <c r="I586" i="1"/>
  <c r="I585" i="1" s="1"/>
  <c r="H586" i="1"/>
  <c r="H585" i="1" s="1"/>
  <c r="G586" i="1"/>
  <c r="G585" i="1" s="1"/>
  <c r="I583" i="1"/>
  <c r="I582" i="1" s="1"/>
  <c r="I581" i="1" s="1"/>
  <c r="I580" i="1" s="1"/>
  <c r="H583" i="1"/>
  <c r="H582" i="1" s="1"/>
  <c r="H581" i="1" s="1"/>
  <c r="H580" i="1" s="1"/>
  <c r="G583" i="1"/>
  <c r="G582" i="1" s="1"/>
  <c r="G581" i="1" s="1"/>
  <c r="G580" i="1" s="1"/>
  <c r="I577" i="1"/>
  <c r="H577" i="1"/>
  <c r="G577" i="1"/>
  <c r="G576" i="1" s="1"/>
  <c r="G575" i="1" s="1"/>
  <c r="I570" i="1"/>
  <c r="I569" i="1" s="1"/>
  <c r="I568" i="1" s="1"/>
  <c r="I567" i="1" s="1"/>
  <c r="H570" i="1"/>
  <c r="H569" i="1" s="1"/>
  <c r="H568" i="1" s="1"/>
  <c r="H567" i="1" s="1"/>
  <c r="G570" i="1"/>
  <c r="G569" i="1" s="1"/>
  <c r="G568" i="1" s="1"/>
  <c r="G567" i="1" s="1"/>
  <c r="I565" i="1"/>
  <c r="I564" i="1" s="1"/>
  <c r="I563" i="1" s="1"/>
  <c r="I562" i="1" s="1"/>
  <c r="H565" i="1"/>
  <c r="H564" i="1" s="1"/>
  <c r="H563" i="1" s="1"/>
  <c r="H562" i="1" s="1"/>
  <c r="G565" i="1"/>
  <c r="G564" i="1" s="1"/>
  <c r="G563" i="1" s="1"/>
  <c r="G562" i="1" s="1"/>
  <c r="I560" i="1"/>
  <c r="I559" i="1" s="1"/>
  <c r="I558" i="1" s="1"/>
  <c r="H560" i="1"/>
  <c r="H559" i="1" s="1"/>
  <c r="H558" i="1" s="1"/>
  <c r="G560" i="1"/>
  <c r="G559" i="1" s="1"/>
  <c r="G558" i="1" s="1"/>
  <c r="I556" i="1"/>
  <c r="I555" i="1" s="1"/>
  <c r="H556" i="1"/>
  <c r="H555" i="1" s="1"/>
  <c r="G556" i="1"/>
  <c r="G555" i="1" s="1"/>
  <c r="I552" i="1"/>
  <c r="H552" i="1"/>
  <c r="G552" i="1"/>
  <c r="I550" i="1"/>
  <c r="H550" i="1"/>
  <c r="G550" i="1"/>
  <c r="I547" i="1"/>
  <c r="H547" i="1"/>
  <c r="G547" i="1"/>
  <c r="I543" i="1"/>
  <c r="I542" i="1" s="1"/>
  <c r="I541" i="1" s="1"/>
  <c r="H543" i="1"/>
  <c r="H542" i="1" s="1"/>
  <c r="H541" i="1" s="1"/>
  <c r="G543" i="1"/>
  <c r="G542" i="1" s="1"/>
  <c r="G541" i="1" s="1"/>
  <c r="I538" i="1"/>
  <c r="I537" i="1" s="1"/>
  <c r="I536" i="1" s="1"/>
  <c r="H538" i="1"/>
  <c r="H537" i="1" s="1"/>
  <c r="H536" i="1" s="1"/>
  <c r="G538" i="1"/>
  <c r="G537" i="1" s="1"/>
  <c r="G536" i="1" s="1"/>
  <c r="I532" i="1"/>
  <c r="I530" i="1" s="1"/>
  <c r="I529" i="1" s="1"/>
  <c r="I528" i="1" s="1"/>
  <c r="H532" i="1"/>
  <c r="H530" i="1" s="1"/>
  <c r="H529" i="1" s="1"/>
  <c r="H528" i="1" s="1"/>
  <c r="G532" i="1"/>
  <c r="G530" i="1" s="1"/>
  <c r="G529" i="1" s="1"/>
  <c r="G528" i="1" s="1"/>
  <c r="G526" i="1"/>
  <c r="G525" i="1" s="1"/>
  <c r="G524" i="1" s="1"/>
  <c r="I522" i="1"/>
  <c r="I521" i="1" s="1"/>
  <c r="H522" i="1"/>
  <c r="H521" i="1" s="1"/>
  <c r="G522" i="1"/>
  <c r="G521" i="1" s="1"/>
  <c r="G517" i="1"/>
  <c r="I516" i="1"/>
  <c r="I515" i="1" s="1"/>
  <c r="I514" i="1" s="1"/>
  <c r="H516" i="1"/>
  <c r="H515" i="1" s="1"/>
  <c r="H514" i="1" s="1"/>
  <c r="G516" i="1"/>
  <c r="G515" i="1" s="1"/>
  <c r="G514" i="1" s="1"/>
  <c r="I512" i="1"/>
  <c r="H512" i="1"/>
  <c r="G512" i="1"/>
  <c r="I510" i="1"/>
  <c r="H510" i="1"/>
  <c r="G510" i="1"/>
  <c r="I506" i="1"/>
  <c r="I505" i="1" s="1"/>
  <c r="I504" i="1" s="1"/>
  <c r="H506" i="1"/>
  <c r="H505" i="1" s="1"/>
  <c r="H504" i="1" s="1"/>
  <c r="G506" i="1"/>
  <c r="G505" i="1" s="1"/>
  <c r="G504" i="1" s="1"/>
  <c r="I500" i="1"/>
  <c r="I499" i="1" s="1"/>
  <c r="I498" i="1" s="1"/>
  <c r="H500" i="1"/>
  <c r="H499" i="1" s="1"/>
  <c r="H498" i="1" s="1"/>
  <c r="G500" i="1"/>
  <c r="G499" i="1" s="1"/>
  <c r="G498" i="1" s="1"/>
  <c r="I496" i="1"/>
  <c r="I493" i="1" s="1"/>
  <c r="I492" i="1" s="1"/>
  <c r="H496" i="1"/>
  <c r="H493" i="1" s="1"/>
  <c r="H492" i="1" s="1"/>
  <c r="G496" i="1"/>
  <c r="G493" i="1" s="1"/>
  <c r="G492" i="1" s="1"/>
  <c r="I494" i="1"/>
  <c r="H494" i="1"/>
  <c r="G494" i="1"/>
  <c r="I489" i="1"/>
  <c r="I488" i="1" s="1"/>
  <c r="I487" i="1" s="1"/>
  <c r="H489" i="1"/>
  <c r="H488" i="1" s="1"/>
  <c r="H487" i="1" s="1"/>
  <c r="G489" i="1"/>
  <c r="G488" i="1" s="1"/>
  <c r="G487" i="1" s="1"/>
  <c r="I485" i="1"/>
  <c r="H485" i="1"/>
  <c r="G485" i="1"/>
  <c r="I483" i="1"/>
  <c r="I482" i="1" s="1"/>
  <c r="H483" i="1"/>
  <c r="H482" i="1" s="1"/>
  <c r="G483" i="1"/>
  <c r="G482" i="1" s="1"/>
  <c r="I480" i="1"/>
  <c r="I479" i="1" s="1"/>
  <c r="H480" i="1"/>
  <c r="H479" i="1" s="1"/>
  <c r="G480" i="1"/>
  <c r="G479" i="1" s="1"/>
  <c r="I477" i="1"/>
  <c r="I476" i="1" s="1"/>
  <c r="H477" i="1"/>
  <c r="H476" i="1" s="1"/>
  <c r="G477" i="1"/>
  <c r="G476" i="1" s="1"/>
  <c r="I474" i="1"/>
  <c r="I473" i="1" s="1"/>
  <c r="I472" i="1" s="1"/>
  <c r="H474" i="1"/>
  <c r="H473" i="1" s="1"/>
  <c r="H472" i="1" s="1"/>
  <c r="G474" i="1"/>
  <c r="G473" i="1" s="1"/>
  <c r="G472" i="1" s="1"/>
  <c r="I470" i="1"/>
  <c r="I469" i="1" s="1"/>
  <c r="I468" i="1" s="1"/>
  <c r="H470" i="1"/>
  <c r="H469" i="1" s="1"/>
  <c r="H468" i="1" s="1"/>
  <c r="G470" i="1"/>
  <c r="G469" i="1" s="1"/>
  <c r="G468" i="1" s="1"/>
  <c r="G466" i="1"/>
  <c r="G465" i="1" s="1"/>
  <c r="I463" i="1"/>
  <c r="I462" i="1" s="1"/>
  <c r="H463" i="1"/>
  <c r="H462" i="1" s="1"/>
  <c r="G463" i="1"/>
  <c r="G462" i="1" s="1"/>
  <c r="I459" i="1"/>
  <c r="I458" i="1" s="1"/>
  <c r="I457" i="1" s="1"/>
  <c r="H459" i="1"/>
  <c r="H458" i="1" s="1"/>
  <c r="H457" i="1" s="1"/>
  <c r="G459" i="1"/>
  <c r="G458" i="1" s="1"/>
  <c r="G457" i="1" s="1"/>
  <c r="I452" i="1"/>
  <c r="H452" i="1"/>
  <c r="G452" i="1"/>
  <c r="I448" i="1"/>
  <c r="H448" i="1"/>
  <c r="G448" i="1"/>
  <c r="G441" i="1"/>
  <c r="G440" i="1" s="1"/>
  <c r="G439" i="1" s="1"/>
  <c r="I441" i="1"/>
  <c r="I440" i="1" s="1"/>
  <c r="I439" i="1" s="1"/>
  <c r="H441" i="1"/>
  <c r="H440" i="1" s="1"/>
  <c r="H439" i="1" s="1"/>
  <c r="I435" i="1"/>
  <c r="I434" i="1" s="1"/>
  <c r="H435" i="1"/>
  <c r="H434" i="1" s="1"/>
  <c r="G435" i="1"/>
  <c r="G434" i="1" s="1"/>
  <c r="I432" i="1"/>
  <c r="I431" i="1" s="1"/>
  <c r="I430" i="1" s="1"/>
  <c r="H432" i="1"/>
  <c r="H431" i="1" s="1"/>
  <c r="H430" i="1" s="1"/>
  <c r="G432" i="1"/>
  <c r="G431" i="1" s="1"/>
  <c r="G430" i="1" s="1"/>
  <c r="I428" i="1"/>
  <c r="I427" i="1" s="1"/>
  <c r="H428" i="1"/>
  <c r="H427" i="1" s="1"/>
  <c r="G428" i="1"/>
  <c r="G427" i="1" s="1"/>
  <c r="I425" i="1"/>
  <c r="I423" i="1" s="1"/>
  <c r="I422" i="1" s="1"/>
  <c r="H425" i="1"/>
  <c r="H423" i="1" s="1"/>
  <c r="H422" i="1" s="1"/>
  <c r="G425" i="1"/>
  <c r="G423" i="1" s="1"/>
  <c r="G422" i="1" s="1"/>
  <c r="I420" i="1"/>
  <c r="I419" i="1" s="1"/>
  <c r="H420" i="1"/>
  <c r="H419" i="1" s="1"/>
  <c r="G420" i="1"/>
  <c r="G419" i="1" s="1"/>
  <c r="I416" i="1"/>
  <c r="I415" i="1" s="1"/>
  <c r="H416" i="1"/>
  <c r="H415" i="1" s="1"/>
  <c r="G416" i="1"/>
  <c r="G415" i="1" s="1"/>
  <c r="I412" i="1"/>
  <c r="I411" i="1" s="1"/>
  <c r="H412" i="1"/>
  <c r="H411" i="1" s="1"/>
  <c r="G412" i="1"/>
  <c r="G411" i="1" s="1"/>
  <c r="I409" i="1"/>
  <c r="I408" i="1" s="1"/>
  <c r="H409" i="1"/>
  <c r="H408" i="1" s="1"/>
  <c r="G409" i="1"/>
  <c r="G408" i="1" s="1"/>
  <c r="I406" i="1"/>
  <c r="I405" i="1" s="1"/>
  <c r="H406" i="1"/>
  <c r="H405" i="1" s="1"/>
  <c r="G406" i="1"/>
  <c r="G405" i="1" s="1"/>
  <c r="I403" i="1"/>
  <c r="H403" i="1"/>
  <c r="G403" i="1"/>
  <c r="I401" i="1"/>
  <c r="H401" i="1"/>
  <c r="G401" i="1"/>
  <c r="I399" i="1"/>
  <c r="H399" i="1"/>
  <c r="G399" i="1"/>
  <c r="G396" i="1"/>
  <c r="I394" i="1"/>
  <c r="H394" i="1"/>
  <c r="G394" i="1"/>
  <c r="I392" i="1"/>
  <c r="H392" i="1"/>
  <c r="G392" i="1"/>
  <c r="I390" i="1"/>
  <c r="H390" i="1"/>
  <c r="G390" i="1"/>
  <c r="I387" i="1"/>
  <c r="I386" i="1" s="1"/>
  <c r="H387" i="1"/>
  <c r="H386" i="1" s="1"/>
  <c r="G387" i="1"/>
  <c r="G386" i="1" s="1"/>
  <c r="I383" i="1"/>
  <c r="H383" i="1"/>
  <c r="G383" i="1"/>
  <c r="G379" i="1"/>
  <c r="G378" i="1" s="1"/>
  <c r="I376" i="1"/>
  <c r="I373" i="1" s="1"/>
  <c r="H376" i="1"/>
  <c r="H373" i="1" s="1"/>
  <c r="G376" i="1"/>
  <c r="G373" i="1" s="1"/>
  <c r="I374" i="1"/>
  <c r="H374" i="1"/>
  <c r="G374" i="1"/>
  <c r="G371" i="1"/>
  <c r="G369" i="1"/>
  <c r="G367" i="1"/>
  <c r="G365" i="1"/>
  <c r="G363" i="1"/>
  <c r="G361" i="1"/>
  <c r="G359" i="1"/>
  <c r="G357" i="1"/>
  <c r="I355" i="1"/>
  <c r="H355" i="1"/>
  <c r="G355" i="1"/>
  <c r="I353" i="1"/>
  <c r="H353" i="1"/>
  <c r="G353" i="1"/>
  <c r="I351" i="1"/>
  <c r="H351" i="1"/>
  <c r="G351" i="1"/>
  <c r="I349" i="1"/>
  <c r="H349" i="1"/>
  <c r="G349" i="1"/>
  <c r="I347" i="1"/>
  <c r="H347" i="1"/>
  <c r="G347" i="1"/>
  <c r="I345" i="1"/>
  <c r="H345" i="1"/>
  <c r="G345" i="1"/>
  <c r="I338" i="1"/>
  <c r="I337" i="1" s="1"/>
  <c r="H338" i="1"/>
  <c r="H337" i="1" s="1"/>
  <c r="G338" i="1"/>
  <c r="G337" i="1" s="1"/>
  <c r="I335" i="1"/>
  <c r="I333" i="1" s="1"/>
  <c r="I332" i="1" s="1"/>
  <c r="H335" i="1"/>
  <c r="H333" i="1" s="1"/>
  <c r="H332" i="1" s="1"/>
  <c r="G335" i="1"/>
  <c r="G333" i="1" s="1"/>
  <c r="G332" i="1" s="1"/>
  <c r="I329" i="1"/>
  <c r="I328" i="1" s="1"/>
  <c r="H329" i="1"/>
  <c r="H328" i="1" s="1"/>
  <c r="G329" i="1"/>
  <c r="G328" i="1" s="1"/>
  <c r="I326" i="1"/>
  <c r="H326" i="1"/>
  <c r="G326" i="1"/>
  <c r="I324" i="1"/>
  <c r="H324" i="1"/>
  <c r="G324" i="1"/>
  <c r="G321" i="1"/>
  <c r="G320" i="1" s="1"/>
  <c r="I320" i="1"/>
  <c r="H320" i="1"/>
  <c r="I318" i="1"/>
  <c r="H318" i="1"/>
  <c r="G318" i="1"/>
  <c r="I316" i="1"/>
  <c r="H316" i="1"/>
  <c r="G316" i="1"/>
  <c r="I312" i="1"/>
  <c r="I310" i="1" s="1"/>
  <c r="H312" i="1"/>
  <c r="H310" i="1" s="1"/>
  <c r="G312" i="1"/>
  <c r="G310" i="1" s="1"/>
  <c r="I308" i="1"/>
  <c r="I306" i="1" s="1"/>
  <c r="H308" i="1"/>
  <c r="H306" i="1" s="1"/>
  <c r="G308" i="1"/>
  <c r="G306" i="1" s="1"/>
  <c r="I302" i="1"/>
  <c r="I301" i="1" s="1"/>
  <c r="H302" i="1"/>
  <c r="H301" i="1" s="1"/>
  <c r="G302" i="1"/>
  <c r="G301" i="1" s="1"/>
  <c r="I298" i="1"/>
  <c r="I297" i="1" s="1"/>
  <c r="H298" i="1"/>
  <c r="H297" i="1" s="1"/>
  <c r="G298" i="1"/>
  <c r="G297" i="1" s="1"/>
  <c r="I1089" i="1" l="1"/>
  <c r="I1088" i="1" s="1"/>
  <c r="H1089" i="1"/>
  <c r="H1088" i="1" s="1"/>
  <c r="G1091" i="1"/>
  <c r="I812" i="1"/>
  <c r="G863" i="1"/>
  <c r="I1058" i="1"/>
  <c r="G1028" i="1"/>
  <c r="G1045" i="1"/>
  <c r="G1044" i="1" s="1"/>
  <c r="G1041" i="1" s="1"/>
  <c r="H1028" i="1"/>
  <c r="G1058" i="1"/>
  <c r="I1028" i="1"/>
  <c r="H863" i="1"/>
  <c r="I988" i="1"/>
  <c r="H1326" i="1"/>
  <c r="H1325" i="1" s="1"/>
  <c r="G988" i="1"/>
  <c r="H988" i="1"/>
  <c r="G812" i="1"/>
  <c r="I863" i="1"/>
  <c r="G1326" i="1"/>
  <c r="I1362" i="1"/>
  <c r="H812" i="1"/>
  <c r="I1326" i="1"/>
  <c r="H1362" i="1"/>
  <c r="G1341" i="1"/>
  <c r="G1293" i="1"/>
  <c r="I1298" i="1"/>
  <c r="H758" i="1"/>
  <c r="I758" i="1"/>
  <c r="G758" i="1"/>
  <c r="G656" i="1"/>
  <c r="H1341" i="1"/>
  <c r="I656" i="1"/>
  <c r="I1341" i="1"/>
  <c r="G1346" i="1"/>
  <c r="I1070" i="1"/>
  <c r="I1069" i="1" s="1"/>
  <c r="I1068" i="1" s="1"/>
  <c r="G1109" i="1"/>
  <c r="G1233" i="1"/>
  <c r="G1232" i="1" s="1"/>
  <c r="H922" i="1"/>
  <c r="H921" i="1" s="1"/>
  <c r="G965" i="1"/>
  <c r="H1051" i="1"/>
  <c r="H1050" i="1" s="1"/>
  <c r="H1049" i="1" s="1"/>
  <c r="I827" i="1"/>
  <c r="H905" i="1"/>
  <c r="G922" i="1"/>
  <c r="G921" i="1" s="1"/>
  <c r="H1109" i="1"/>
  <c r="G1131" i="1"/>
  <c r="G1119" i="1" s="1"/>
  <c r="I1163" i="1"/>
  <c r="I1162" i="1" s="1"/>
  <c r="I1161" i="1" s="1"/>
  <c r="I1156" i="1" s="1"/>
  <c r="H1233" i="1"/>
  <c r="H1232" i="1" s="1"/>
  <c r="I447" i="1"/>
  <c r="I446" i="1" s="1"/>
  <c r="H741" i="1"/>
  <c r="H740" i="1" s="1"/>
  <c r="I699" i="1"/>
  <c r="I698" i="1" s="1"/>
  <c r="I697" i="1" s="1"/>
  <c r="H699" i="1"/>
  <c r="H698" i="1" s="1"/>
  <c r="H697" i="1" s="1"/>
  <c r="G699" i="1"/>
  <c r="G698" i="1" s="1"/>
  <c r="G697" i="1" s="1"/>
  <c r="H1317" i="1"/>
  <c r="G447" i="1"/>
  <c r="G446" i="1" s="1"/>
  <c r="I1131" i="1"/>
  <c r="H1346" i="1"/>
  <c r="G960" i="1"/>
  <c r="G929" i="1" s="1"/>
  <c r="H1058" i="1"/>
  <c r="I1271" i="1"/>
  <c r="H447" i="1"/>
  <c r="H446" i="1" s="1"/>
  <c r="I965" i="1"/>
  <c r="I323" i="1"/>
  <c r="H509" i="1"/>
  <c r="H508" i="1" s="1"/>
  <c r="H838" i="1"/>
  <c r="G898" i="1"/>
  <c r="G897" i="1" s="1"/>
  <c r="I1109" i="1"/>
  <c r="H1247" i="1"/>
  <c r="I1346" i="1"/>
  <c r="I796" i="1"/>
  <c r="G846" i="1"/>
  <c r="G845" i="1" s="1"/>
  <c r="G844" i="1" s="1"/>
  <c r="G881" i="1"/>
  <c r="H898" i="1"/>
  <c r="H897" i="1" s="1"/>
  <c r="H1041" i="1"/>
  <c r="I520" i="1"/>
  <c r="I519" i="1" s="1"/>
  <c r="I727" i="1"/>
  <c r="I720" i="1" s="1"/>
  <c r="H1131" i="1"/>
  <c r="H1163" i="1"/>
  <c r="H1162" i="1" s="1"/>
  <c r="H1161" i="1" s="1"/>
  <c r="H1156" i="1" s="1"/>
  <c r="I1174" i="1"/>
  <c r="I1173" i="1" s="1"/>
  <c r="I1172" i="1" s="1"/>
  <c r="I509" i="1"/>
  <c r="I508" i="1" s="1"/>
  <c r="I503" i="1" s="1"/>
  <c r="I502" i="1" s="1"/>
  <c r="I491" i="1"/>
  <c r="G1352" i="1"/>
  <c r="G1351" i="1" s="1"/>
  <c r="H579" i="1"/>
  <c r="H574" i="1" s="1"/>
  <c r="H573" i="1" s="1"/>
  <c r="G315" i="1"/>
  <c r="G314" i="1" s="1"/>
  <c r="G727" i="1"/>
  <c r="G720" i="1" s="1"/>
  <c r="I881" i="1"/>
  <c r="I898" i="1"/>
  <c r="I897" i="1" s="1"/>
  <c r="G1163" i="1"/>
  <c r="G1162" i="1" s="1"/>
  <c r="G1161" i="1" s="1"/>
  <c r="G1156" i="1" s="1"/>
  <c r="H343" i="1"/>
  <c r="H341" i="1" s="1"/>
  <c r="H340" i="1" s="1"/>
  <c r="I343" i="1"/>
  <c r="I341" i="1" s="1"/>
  <c r="I340" i="1" s="1"/>
  <c r="I418" i="1"/>
  <c r="I414" i="1" s="1"/>
  <c r="H520" i="1"/>
  <c r="H519" i="1" s="1"/>
  <c r="I655" i="1"/>
  <c r="I654" i="1" s="1"/>
  <c r="I922" i="1"/>
  <c r="I921" i="1" s="1"/>
  <c r="I973" i="1"/>
  <c r="I1041" i="1"/>
  <c r="I1051" i="1"/>
  <c r="I1050" i="1" s="1"/>
  <c r="I1049" i="1" s="1"/>
  <c r="I1317" i="1"/>
  <c r="I1325" i="1"/>
  <c r="H1352" i="1"/>
  <c r="H1351" i="1" s="1"/>
  <c r="G1317" i="1"/>
  <c r="I1352" i="1"/>
  <c r="I1351" i="1" s="1"/>
  <c r="G418" i="1"/>
  <c r="G414" i="1" s="1"/>
  <c r="H461" i="1"/>
  <c r="H456" i="1" s="1"/>
  <c r="H491" i="1"/>
  <c r="G509" i="1"/>
  <c r="G508" i="1" s="1"/>
  <c r="G503" i="1" s="1"/>
  <c r="G502" i="1" s="1"/>
  <c r="H746" i="1"/>
  <c r="H827" i="1"/>
  <c r="I873" i="1"/>
  <c r="G973" i="1"/>
  <c r="H1070" i="1"/>
  <c r="H1069" i="1" s="1"/>
  <c r="H1068" i="1" s="1"/>
  <c r="G1090" i="1"/>
  <c r="G1298" i="1"/>
  <c r="H1298" i="1"/>
  <c r="G389" i="1"/>
  <c r="H382" i="1"/>
  <c r="H381" i="1" s="1"/>
  <c r="G382" i="1"/>
  <c r="G381" i="1" s="1"/>
  <c r="H305" i="1"/>
  <c r="H304" i="1" s="1"/>
  <c r="I305" i="1"/>
  <c r="I304" i="1" s="1"/>
  <c r="G305" i="1"/>
  <c r="G304" i="1" s="1"/>
  <c r="H315" i="1"/>
  <c r="H314" i="1" s="1"/>
  <c r="I315" i="1"/>
  <c r="I314" i="1" s="1"/>
  <c r="G323" i="1"/>
  <c r="H323" i="1"/>
  <c r="G343" i="1"/>
  <c r="G341" i="1" s="1"/>
  <c r="G340" i="1" s="1"/>
  <c r="I382" i="1"/>
  <c r="I381" i="1" s="1"/>
  <c r="H389" i="1"/>
  <c r="I389" i="1"/>
  <c r="H398" i="1"/>
  <c r="G398" i="1"/>
  <c r="I398" i="1"/>
  <c r="H418" i="1"/>
  <c r="H414" i="1" s="1"/>
  <c r="I445" i="1"/>
  <c r="I438" i="1" s="1"/>
  <c r="H445" i="1"/>
  <c r="H438" i="1" s="1"/>
  <c r="G461" i="1"/>
  <c r="G456" i="1" s="1"/>
  <c r="G546" i="1"/>
  <c r="G545" i="1" s="1"/>
  <c r="G535" i="1" s="1"/>
  <c r="G534" i="1" s="1"/>
  <c r="I546" i="1"/>
  <c r="I545" i="1" s="1"/>
  <c r="I535" i="1" s="1"/>
  <c r="I534" i="1" s="1"/>
  <c r="H546" i="1"/>
  <c r="H545" i="1" s="1"/>
  <c r="H535" i="1" s="1"/>
  <c r="H534" i="1" s="1"/>
  <c r="G579" i="1"/>
  <c r="G574" i="1" s="1"/>
  <c r="G573" i="1" s="1"/>
  <c r="I610" i="1"/>
  <c r="I609" i="1" s="1"/>
  <c r="G610" i="1"/>
  <c r="G609" i="1" s="1"/>
  <c r="H610" i="1"/>
  <c r="H609" i="1" s="1"/>
  <c r="H655" i="1"/>
  <c r="H654" i="1" s="1"/>
  <c r="G655" i="1"/>
  <c r="G654" i="1" s="1"/>
  <c r="I676" i="1"/>
  <c r="H727" i="1"/>
  <c r="H720" i="1" s="1"/>
  <c r="I741" i="1"/>
  <c r="I740" i="1" s="1"/>
  <c r="G746" i="1"/>
  <c r="G739" i="1" s="1"/>
  <c r="I746" i="1"/>
  <c r="I775" i="1"/>
  <c r="H811" i="1"/>
  <c r="H810" i="1" s="1"/>
  <c r="I811" i="1"/>
  <c r="I810" i="1" s="1"/>
  <c r="G811" i="1"/>
  <c r="G810" i="1" s="1"/>
  <c r="G827" i="1"/>
  <c r="G838" i="1"/>
  <c r="G833" i="1" s="1"/>
  <c r="G832" i="1" s="1"/>
  <c r="I838" i="1"/>
  <c r="I833" i="1" s="1"/>
  <c r="I832" i="1" s="1"/>
  <c r="H846" i="1"/>
  <c r="H845" i="1" s="1"/>
  <c r="H844" i="1" s="1"/>
  <c r="I846" i="1"/>
  <c r="I845" i="1" s="1"/>
  <c r="I844" i="1" s="1"/>
  <c r="G873" i="1"/>
  <c r="H873" i="1"/>
  <c r="H881" i="1"/>
  <c r="G905" i="1"/>
  <c r="I905" i="1"/>
  <c r="H965" i="1"/>
  <c r="H973" i="1"/>
  <c r="G997" i="1"/>
  <c r="H997" i="1"/>
  <c r="G1051" i="1"/>
  <c r="G1050" i="1" s="1"/>
  <c r="G1049" i="1" s="1"/>
  <c r="G1070" i="1"/>
  <c r="G1069" i="1" s="1"/>
  <c r="G1068" i="1" s="1"/>
  <c r="I1146" i="1"/>
  <c r="G1197" i="1"/>
  <c r="G1188" i="1" s="1"/>
  <c r="G1187" i="1" s="1"/>
  <c r="G1186" i="1" s="1"/>
  <c r="I1197" i="1"/>
  <c r="I1188" i="1" s="1"/>
  <c r="I1187" i="1" s="1"/>
  <c r="I1186" i="1" s="1"/>
  <c r="I1233" i="1"/>
  <c r="I1232" i="1" s="1"/>
  <c r="I1247" i="1"/>
  <c r="G1271" i="1"/>
  <c r="H1271" i="1"/>
  <c r="H1270" i="1" s="1"/>
  <c r="I1270" i="1"/>
  <c r="G1325" i="1"/>
  <c r="G1362" i="1"/>
  <c r="I461" i="1"/>
  <c r="I456" i="1" s="1"/>
  <c r="G520" i="1"/>
  <c r="G519" i="1" s="1"/>
  <c r="G491" i="1"/>
  <c r="H503" i="1"/>
  <c r="H502" i="1" s="1"/>
  <c r="G445" i="1"/>
  <c r="G438" i="1" s="1"/>
  <c r="I579" i="1"/>
  <c r="I574" i="1" s="1"/>
  <c r="I573" i="1" s="1"/>
  <c r="G775" i="1"/>
  <c r="G796" i="1"/>
  <c r="I997" i="1"/>
  <c r="G676" i="1"/>
  <c r="H796" i="1"/>
  <c r="H676" i="1"/>
  <c r="H775" i="1"/>
  <c r="H833" i="1"/>
  <c r="H832" i="1" s="1"/>
  <c r="H1146" i="1"/>
  <c r="G1146" i="1"/>
  <c r="H1197" i="1"/>
  <c r="H1188" i="1" s="1"/>
  <c r="H1187" i="1" s="1"/>
  <c r="H1186" i="1" s="1"/>
  <c r="G1247" i="1"/>
  <c r="G1175" i="1"/>
  <c r="H1175" i="1"/>
  <c r="I774" i="1" l="1"/>
  <c r="I773" i="1" s="1"/>
  <c r="H1246" i="1"/>
  <c r="H1228" i="1" s="1"/>
  <c r="H1316" i="1"/>
  <c r="H1315" i="1" s="1"/>
  <c r="I1027" i="1"/>
  <c r="I1026" i="1" s="1"/>
  <c r="I809" i="1"/>
  <c r="H809" i="1"/>
  <c r="G1270" i="1"/>
  <c r="G1246" i="1" s="1"/>
  <c r="G1228" i="1" s="1"/>
  <c r="G831" i="1"/>
  <c r="F788" i="2"/>
  <c r="I862" i="1"/>
  <c r="I861" i="1" s="1"/>
  <c r="I860" i="1" s="1"/>
  <c r="H1027" i="1"/>
  <c r="H1026" i="1" s="1"/>
  <c r="H831" i="1"/>
  <c r="G788" i="2"/>
  <c r="I831" i="1"/>
  <c r="H788" i="2"/>
  <c r="I1057" i="1"/>
  <c r="G719" i="1"/>
  <c r="G928" i="1"/>
  <c r="G927" i="1" s="1"/>
  <c r="G920" i="1" s="1"/>
  <c r="H739" i="1"/>
  <c r="H719" i="1" s="1"/>
  <c r="G862" i="1"/>
  <c r="G861" i="1" s="1"/>
  <c r="G860" i="1" s="1"/>
  <c r="I296" i="1"/>
  <c r="I739" i="1"/>
  <c r="I719" i="1" s="1"/>
  <c r="G1089" i="1"/>
  <c r="G1088" i="1" s="1"/>
  <c r="H653" i="1"/>
  <c r="H608" i="1" s="1"/>
  <c r="I1316" i="1"/>
  <c r="I1315" i="1" s="1"/>
  <c r="H862" i="1"/>
  <c r="H861" i="1" s="1"/>
  <c r="H860" i="1" s="1"/>
  <c r="G1057" i="1"/>
  <c r="G1027" i="1"/>
  <c r="G1026" i="1" s="1"/>
  <c r="G653" i="1"/>
  <c r="G608" i="1" s="1"/>
  <c r="G1316" i="1"/>
  <c r="G1315" i="1" s="1"/>
  <c r="H331" i="1"/>
  <c r="G296" i="1"/>
  <c r="H296" i="1"/>
  <c r="I331" i="1"/>
  <c r="G331" i="1"/>
  <c r="I653" i="1"/>
  <c r="I608" i="1" s="1"/>
  <c r="G774" i="1"/>
  <c r="G773" i="1" s="1"/>
  <c r="G809" i="1"/>
  <c r="H1057" i="1"/>
  <c r="I1145" i="1"/>
  <c r="H1145" i="1"/>
  <c r="I1246" i="1"/>
  <c r="I1228" i="1" s="1"/>
  <c r="G1145" i="1"/>
  <c r="H774" i="1"/>
  <c r="H773" i="1" s="1"/>
  <c r="H1227" i="1" l="1"/>
  <c r="H1185" i="1" s="1"/>
  <c r="I772" i="1"/>
  <c r="I757" i="1" s="1"/>
  <c r="H770" i="2" s="1"/>
  <c r="H772" i="1"/>
  <c r="H757" i="1" s="1"/>
  <c r="G770" i="2" s="1"/>
  <c r="G1227" i="1"/>
  <c r="G1185" i="1" s="1"/>
  <c r="I1227" i="1"/>
  <c r="I1185" i="1" s="1"/>
  <c r="G595" i="1"/>
  <c r="G572" i="1" s="1"/>
  <c r="H859" i="1"/>
  <c r="H858" i="1" s="1"/>
  <c r="H595" i="1"/>
  <c r="H572" i="1" s="1"/>
  <c r="I859" i="1"/>
  <c r="I858" i="1" s="1"/>
  <c r="I595" i="1"/>
  <c r="I572" i="1" s="1"/>
  <c r="G859" i="1"/>
  <c r="G858" i="1" s="1"/>
  <c r="G772" i="1"/>
  <c r="G757" i="1" s="1"/>
  <c r="F770" i="2" s="1"/>
  <c r="I237" i="1" l="1"/>
  <c r="H237" i="1"/>
  <c r="G237" i="1"/>
  <c r="G281" i="1"/>
  <c r="G269" i="1"/>
  <c r="G208" i="1"/>
  <c r="G169" i="2"/>
  <c r="G168" i="2" s="1"/>
  <c r="H169" i="2"/>
  <c r="H168" i="2" s="1"/>
  <c r="F169" i="2"/>
  <c r="F168" i="2" s="1"/>
  <c r="G167" i="2"/>
  <c r="G166" i="2" s="1"/>
  <c r="H167" i="2"/>
  <c r="H166" i="2" s="1"/>
  <c r="G164" i="2"/>
  <c r="G163" i="2" s="1"/>
  <c r="H164" i="2"/>
  <c r="H163" i="2" s="1"/>
  <c r="G162" i="2"/>
  <c r="G161" i="2" s="1"/>
  <c r="H162" i="2"/>
  <c r="H161" i="2" s="1"/>
  <c r="G160" i="2"/>
  <c r="G159" i="2" s="1"/>
  <c r="H160" i="2"/>
  <c r="H159" i="2" s="1"/>
  <c r="F160" i="2"/>
  <c r="F159" i="2" s="1"/>
  <c r="G190" i="1"/>
  <c r="F167" i="2" s="1"/>
  <c r="F166" i="2" s="1"/>
  <c r="H189" i="1"/>
  <c r="I189" i="1"/>
  <c r="H191" i="1"/>
  <c r="I191" i="1"/>
  <c r="G191" i="1"/>
  <c r="G189" i="1" l="1"/>
  <c r="G188" i="1" s="1"/>
  <c r="I188" i="1"/>
  <c r="F165" i="2"/>
  <c r="H165" i="2"/>
  <c r="G165" i="2"/>
  <c r="H188" i="1"/>
  <c r="G185" i="1" l="1"/>
  <c r="F162" i="2" s="1"/>
  <c r="F161" i="2" s="1"/>
  <c r="G187" i="1"/>
  <c r="F164" i="2" s="1"/>
  <c r="F163" i="2" s="1"/>
  <c r="I170" i="1"/>
  <c r="I169" i="1" s="1"/>
  <c r="H301" i="2" s="1"/>
  <c r="H170" i="1"/>
  <c r="H169" i="1" s="1"/>
  <c r="G301" i="2" s="1"/>
  <c r="G170" i="1"/>
  <c r="G168" i="1" s="1"/>
  <c r="H168" i="1" l="1"/>
  <c r="I168" i="1"/>
  <c r="G169" i="1"/>
  <c r="F301" i="2" s="1"/>
  <c r="G873" i="2" l="1"/>
  <c r="H873" i="2"/>
  <c r="F873" i="2"/>
  <c r="F421" i="2" l="1"/>
  <c r="G219" i="2" l="1"/>
  <c r="H219" i="2"/>
  <c r="F219" i="2"/>
  <c r="G222" i="2"/>
  <c r="H222" i="2"/>
  <c r="F222" i="2"/>
  <c r="G225" i="2"/>
  <c r="H225" i="2"/>
  <c r="F225" i="2"/>
  <c r="G228" i="2"/>
  <c r="H228" i="2"/>
  <c r="F228" i="2"/>
  <c r="G231" i="2"/>
  <c r="H231" i="2"/>
  <c r="F231" i="2"/>
  <c r="G236" i="2"/>
  <c r="H236" i="2"/>
  <c r="F236" i="2"/>
  <c r="I231" i="1"/>
  <c r="H231" i="1"/>
  <c r="G231" i="1"/>
  <c r="I229" i="1"/>
  <c r="H229" i="1"/>
  <c r="G229" i="1"/>
  <c r="I227" i="1"/>
  <c r="H227" i="1"/>
  <c r="G227" i="1"/>
  <c r="I225" i="1"/>
  <c r="H225" i="1"/>
  <c r="G225" i="1"/>
  <c r="I223" i="1"/>
  <c r="H223" i="1"/>
  <c r="G223" i="1"/>
  <c r="I221" i="1"/>
  <c r="H221" i="1"/>
  <c r="G221" i="1"/>
  <c r="G212" i="2" l="1"/>
  <c r="H212" i="2"/>
  <c r="F212" i="2"/>
  <c r="G209" i="2"/>
  <c r="H209" i="2"/>
  <c r="F209" i="2"/>
  <c r="G206" i="2"/>
  <c r="H206" i="2"/>
  <c r="F206" i="2"/>
  <c r="G203" i="2"/>
  <c r="H203" i="2"/>
  <c r="F203" i="2"/>
  <c r="I219" i="1"/>
  <c r="H219" i="1"/>
  <c r="G219" i="1"/>
  <c r="I217" i="1"/>
  <c r="H217" i="1"/>
  <c r="G217" i="1"/>
  <c r="I215" i="1"/>
  <c r="H215" i="1"/>
  <c r="G215" i="1"/>
  <c r="I213" i="1"/>
  <c r="H213" i="1"/>
  <c r="G213" i="1"/>
  <c r="H212" i="1" l="1"/>
  <c r="H210" i="1" s="1"/>
  <c r="I212" i="1"/>
  <c r="I210" i="1" s="1"/>
  <c r="G212" i="1"/>
  <c r="G210" i="1" s="1"/>
  <c r="F460" i="2"/>
  <c r="F461" i="2"/>
  <c r="G716" i="2"/>
  <c r="H716" i="2"/>
  <c r="G718" i="2"/>
  <c r="H718" i="2"/>
  <c r="F718" i="2"/>
  <c r="F717" i="2" s="1"/>
  <c r="F716" i="2" s="1"/>
  <c r="G565" i="2"/>
  <c r="H565" i="2"/>
  <c r="G567" i="2"/>
  <c r="H567" i="2"/>
  <c r="F567" i="2"/>
  <c r="F565" i="2"/>
  <c r="G560" i="2"/>
  <c r="H560" i="2"/>
  <c r="G561" i="2"/>
  <c r="H561" i="2"/>
  <c r="F560" i="2"/>
  <c r="F561" i="2"/>
  <c r="G615" i="2"/>
  <c r="G614" i="2" s="1"/>
  <c r="H615" i="2"/>
  <c r="H614" i="2" s="1"/>
  <c r="F615" i="2"/>
  <c r="F614" i="2" s="1"/>
  <c r="G617" i="2"/>
  <c r="G616" i="2" s="1"/>
  <c r="H617" i="2"/>
  <c r="H616" i="2" s="1"/>
  <c r="F617" i="2"/>
  <c r="F616" i="2" s="1"/>
  <c r="F459" i="2" l="1"/>
  <c r="F458" i="2" s="1"/>
  <c r="G613" i="2"/>
  <c r="F613" i="2"/>
  <c r="H613" i="2"/>
  <c r="G324" i="2" l="1"/>
  <c r="H324" i="2"/>
  <c r="F324" i="2"/>
  <c r="G302" i="2"/>
  <c r="G300" i="2" s="1"/>
  <c r="H302" i="2"/>
  <c r="H300" i="2" s="1"/>
  <c r="F302" i="2"/>
  <c r="F300" i="2" s="1"/>
  <c r="G362" i="2" l="1"/>
  <c r="H362" i="2"/>
  <c r="F362" i="2"/>
  <c r="G1005" i="2"/>
  <c r="H1005" i="2"/>
  <c r="F1005" i="2"/>
  <c r="G753" i="2" l="1"/>
  <c r="H753" i="2"/>
  <c r="F753" i="2"/>
  <c r="G962" i="2"/>
  <c r="H962" i="2"/>
  <c r="F962" i="2"/>
  <c r="G526" i="2"/>
  <c r="G525" i="2" s="1"/>
  <c r="G524" i="2" s="1"/>
  <c r="H526" i="2"/>
  <c r="H525" i="2" s="1"/>
  <c r="H524" i="2" s="1"/>
  <c r="F526" i="2"/>
  <c r="F525" i="2" s="1"/>
  <c r="F524" i="2" s="1"/>
  <c r="G495" i="2" l="1"/>
  <c r="G494" i="2" s="1"/>
  <c r="H495" i="2"/>
  <c r="H494" i="2" s="1"/>
  <c r="F495" i="2"/>
  <c r="F494" i="2" s="1"/>
  <c r="G489" i="2" l="1"/>
  <c r="G488" i="2" s="1"/>
  <c r="G487" i="2" s="1"/>
  <c r="H489" i="2"/>
  <c r="H488" i="2" s="1"/>
  <c r="H487" i="2" s="1"/>
  <c r="F489" i="2"/>
  <c r="F488" i="2" s="1"/>
  <c r="F487" i="2" s="1"/>
  <c r="G135" i="1" l="1"/>
  <c r="H830" i="2" l="1"/>
  <c r="H829" i="2" s="1"/>
  <c r="F830" i="2"/>
  <c r="F829" i="2" s="1"/>
  <c r="G830" i="2"/>
  <c r="G829" i="2" s="1"/>
  <c r="F834" i="2" l="1"/>
  <c r="G276" i="2" l="1"/>
  <c r="H276" i="2"/>
  <c r="F276" i="2"/>
  <c r="G199" i="2" l="1"/>
  <c r="H199" i="2"/>
  <c r="F199" i="2"/>
  <c r="G419" i="2" l="1"/>
  <c r="G418" i="2" s="1"/>
  <c r="H419" i="2"/>
  <c r="H418" i="2" s="1"/>
  <c r="F419" i="2"/>
  <c r="F418" i="2" s="1"/>
  <c r="G454" i="2"/>
  <c r="G453" i="2" s="1"/>
  <c r="H454" i="2"/>
  <c r="H453" i="2" s="1"/>
  <c r="F454" i="2"/>
  <c r="F453" i="2" s="1"/>
  <c r="G457" i="2"/>
  <c r="G456" i="2" s="1"/>
  <c r="H457" i="2"/>
  <c r="H456" i="2" s="1"/>
  <c r="F457" i="2"/>
  <c r="F456" i="2" s="1"/>
  <c r="G450" i="2" l="1"/>
  <c r="G448" i="2" s="1"/>
  <c r="H450" i="2"/>
  <c r="H448" i="2" s="1"/>
  <c r="F450" i="2"/>
  <c r="F448" i="2" s="1"/>
  <c r="G376" i="2"/>
  <c r="G375" i="2" s="1"/>
  <c r="G374" i="2" s="1"/>
  <c r="H376" i="2"/>
  <c r="H375" i="2" s="1"/>
  <c r="H374" i="2" s="1"/>
  <c r="F376" i="2"/>
  <c r="F375" i="2" s="1"/>
  <c r="F374" i="2" s="1"/>
  <c r="G251" i="2" l="1"/>
  <c r="G250" i="2" s="1"/>
  <c r="H251" i="2"/>
  <c r="H250" i="2" s="1"/>
  <c r="F251" i="2"/>
  <c r="F250" i="2" s="1"/>
  <c r="H238" i="1"/>
  <c r="I238" i="1"/>
  <c r="G240" i="1"/>
  <c r="G238" i="1" s="1"/>
  <c r="G268" i="2"/>
  <c r="G267" i="2" s="1"/>
  <c r="H268" i="2"/>
  <c r="H267" i="2" s="1"/>
  <c r="F268" i="2"/>
  <c r="F267" i="2" s="1"/>
  <c r="G323" i="2"/>
  <c r="G322" i="2" s="1"/>
  <c r="H323" i="2"/>
  <c r="H322" i="2" s="1"/>
  <c r="G151" i="2"/>
  <c r="H151" i="2"/>
  <c r="F151" i="2"/>
  <c r="G369" i="2"/>
  <c r="G368" i="2" s="1"/>
  <c r="H369" i="2"/>
  <c r="H368" i="2" s="1"/>
  <c r="F369" i="2"/>
  <c r="F368" i="2" s="1"/>
  <c r="H202" i="1" l="1"/>
  <c r="H201" i="1" s="1"/>
  <c r="I202" i="1"/>
  <c r="I201" i="1" s="1"/>
  <c r="H186" i="1"/>
  <c r="I186" i="1"/>
  <c r="G186" i="1"/>
  <c r="F323" i="2" l="1"/>
  <c r="F322" i="2" s="1"/>
  <c r="G672" i="2"/>
  <c r="G671" i="2" s="1"/>
  <c r="H672" i="2"/>
  <c r="H671" i="2" s="1"/>
  <c r="F672" i="2"/>
  <c r="F671" i="2" s="1"/>
  <c r="G609" i="2"/>
  <c r="H609" i="2"/>
  <c r="F609" i="2"/>
  <c r="G582" i="2"/>
  <c r="G581" i="2" s="1"/>
  <c r="H582" i="2"/>
  <c r="H581" i="2" s="1"/>
  <c r="G612" i="2"/>
  <c r="G611" i="2" s="1"/>
  <c r="H612" i="2"/>
  <c r="H611" i="2" s="1"/>
  <c r="F612" i="2"/>
  <c r="F611" i="2" s="1"/>
  <c r="H603" i="2"/>
  <c r="G603" i="2"/>
  <c r="F603" i="2"/>
  <c r="G832" i="2" l="1"/>
  <c r="G831" i="2" s="1"/>
  <c r="G828" i="2" s="1"/>
  <c r="H832" i="2"/>
  <c r="H831" i="2" s="1"/>
  <c r="H828" i="2" s="1"/>
  <c r="F832" i="2"/>
  <c r="F831" i="2" s="1"/>
  <c r="F828" i="2" s="1"/>
  <c r="G782" i="2"/>
  <c r="H782" i="2"/>
  <c r="F782" i="2"/>
  <c r="G826" i="2"/>
  <c r="G825" i="2" s="1"/>
  <c r="H826" i="2"/>
  <c r="H825" i="2" s="1"/>
  <c r="F826" i="2"/>
  <c r="F825" i="2" s="1"/>
  <c r="G81" i="2" l="1"/>
  <c r="G80" i="2" s="1"/>
  <c r="H81" i="2"/>
  <c r="H80" i="2" s="1"/>
  <c r="F81" i="2"/>
  <c r="F80" i="2" s="1"/>
  <c r="F299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47" i="1"/>
  <c r="I43" i="1"/>
  <c r="I40" i="1"/>
  <c r="H47" i="1"/>
  <c r="H43" i="1"/>
  <c r="H40" i="1"/>
  <c r="H50" i="1" l="1"/>
  <c r="H52" i="1"/>
  <c r="I50" i="1"/>
  <c r="I52" i="1"/>
  <c r="I11" i="1"/>
  <c r="I39" i="1"/>
  <c r="I38" i="1" s="1"/>
  <c r="H39" i="1"/>
  <c r="H38" i="1" s="1"/>
  <c r="H11" i="1"/>
  <c r="H46" i="1" l="1"/>
  <c r="H45" i="1" s="1"/>
  <c r="H37" i="1" s="1"/>
  <c r="I46" i="1"/>
  <c r="I45" i="1" s="1"/>
  <c r="I37" i="1" s="1"/>
  <c r="G970" i="2" l="1"/>
  <c r="G969" i="2" s="1"/>
  <c r="H970" i="2"/>
  <c r="H969" i="2" s="1"/>
  <c r="F970" i="2"/>
  <c r="F969" i="2" s="1"/>
  <c r="G150" i="2" l="1"/>
  <c r="G149" i="2" s="1"/>
  <c r="H150" i="2"/>
  <c r="H149" i="2" s="1"/>
  <c r="F150" i="2"/>
  <c r="F149" i="2" s="1"/>
  <c r="G507" i="2"/>
  <c r="G506" i="2" s="1"/>
  <c r="G505" i="2" s="1"/>
  <c r="H507" i="2"/>
  <c r="H506" i="2" s="1"/>
  <c r="H505" i="2" s="1"/>
  <c r="F507" i="2"/>
  <c r="F506" i="2" s="1"/>
  <c r="F505" i="2" s="1"/>
  <c r="H275" i="1"/>
  <c r="H274" i="1" s="1"/>
  <c r="I275" i="1"/>
  <c r="I274" i="1" s="1"/>
  <c r="G275" i="1"/>
  <c r="G274" i="1" s="1"/>
  <c r="G964" i="2"/>
  <c r="H964" i="2"/>
  <c r="G965" i="2"/>
  <c r="H965" i="2"/>
  <c r="F965" i="2"/>
  <c r="G131" i="1"/>
  <c r="G130" i="1" s="1"/>
  <c r="F964" i="2"/>
  <c r="H131" i="1"/>
  <c r="H130" i="1" s="1"/>
  <c r="I131" i="1"/>
  <c r="I130" i="1" s="1"/>
  <c r="F961" i="2"/>
  <c r="G961" i="2"/>
  <c r="H961" i="2"/>
  <c r="G960" i="2"/>
  <c r="H960" i="2"/>
  <c r="F960" i="2"/>
  <c r="H959" i="2" l="1"/>
  <c r="G959" i="2"/>
  <c r="F959" i="2"/>
  <c r="F963" i="2"/>
  <c r="H963" i="2"/>
  <c r="G963" i="2"/>
  <c r="H958" i="2" l="1"/>
  <c r="F958" i="2"/>
  <c r="G958" i="2"/>
  <c r="F148" i="2" l="1"/>
  <c r="G330" i="2" l="1"/>
  <c r="H330" i="2"/>
  <c r="F330" i="2"/>
  <c r="G498" i="2" l="1"/>
  <c r="H498" i="2"/>
  <c r="F498" i="2"/>
  <c r="F576" i="2" l="1"/>
  <c r="G576" i="2"/>
  <c r="H576" i="2"/>
  <c r="G575" i="2"/>
  <c r="H575" i="2"/>
  <c r="F575" i="2"/>
  <c r="F574" i="2" l="1"/>
  <c r="H574" i="2"/>
  <c r="G574" i="2"/>
  <c r="G1013" i="2" l="1"/>
  <c r="G1012" i="2" s="1"/>
  <c r="H1013" i="2"/>
  <c r="H1012" i="2" s="1"/>
  <c r="F1013" i="2"/>
  <c r="F1012" i="2" s="1"/>
  <c r="F356" i="2" l="1"/>
  <c r="G356" i="2"/>
  <c r="H356" i="2"/>
  <c r="G359" i="2"/>
  <c r="H359" i="2"/>
  <c r="F359" i="2"/>
  <c r="G358" i="2" l="1"/>
  <c r="H358" i="2"/>
  <c r="F358" i="2"/>
  <c r="G355" i="2"/>
  <c r="H355" i="2"/>
  <c r="F355" i="2"/>
  <c r="H354" i="2" l="1"/>
  <c r="F354" i="2"/>
  <c r="G354" i="2" l="1"/>
  <c r="F483" i="2" l="1"/>
  <c r="G484" i="2"/>
  <c r="H484" i="2"/>
  <c r="F484" i="2"/>
  <c r="H483" i="2"/>
  <c r="G483" i="2"/>
  <c r="G285" i="2" l="1"/>
  <c r="H285" i="2"/>
  <c r="F285" i="2"/>
  <c r="F216" i="2" l="1"/>
  <c r="G216" i="2"/>
  <c r="H216" i="2"/>
  <c r="F217" i="2"/>
  <c r="G217" i="2"/>
  <c r="H217" i="2"/>
  <c r="F220" i="2"/>
  <c r="F218" i="2" s="1"/>
  <c r="G220" i="2"/>
  <c r="G218" i="2" s="1"/>
  <c r="H220" i="2"/>
  <c r="H218" i="2" s="1"/>
  <c r="F223" i="2"/>
  <c r="F221" i="2" s="1"/>
  <c r="G223" i="2"/>
  <c r="G221" i="2" s="1"/>
  <c r="H223" i="2"/>
  <c r="H221" i="2" s="1"/>
  <c r="F226" i="2"/>
  <c r="F224" i="2" s="1"/>
  <c r="G226" i="2"/>
  <c r="G224" i="2" s="1"/>
  <c r="H226" i="2"/>
  <c r="H224" i="2" s="1"/>
  <c r="F229" i="2"/>
  <c r="F227" i="2" s="1"/>
  <c r="G229" i="2"/>
  <c r="G227" i="2" s="1"/>
  <c r="H229" i="2"/>
  <c r="H227" i="2" s="1"/>
  <c r="F232" i="2"/>
  <c r="F230" i="2" s="1"/>
  <c r="G232" i="2"/>
  <c r="G230" i="2" s="1"/>
  <c r="H232" i="2"/>
  <c r="H230" i="2" s="1"/>
  <c r="F233" i="2"/>
  <c r="G233" i="2"/>
  <c r="H233" i="2"/>
  <c r="F234" i="2"/>
  <c r="G234" i="2"/>
  <c r="H234" i="2"/>
  <c r="F237" i="2"/>
  <c r="F235" i="2" s="1"/>
  <c r="G237" i="2"/>
  <c r="G235" i="2" s="1"/>
  <c r="H237" i="2"/>
  <c r="H235" i="2" s="1"/>
  <c r="G445" i="2" l="1"/>
  <c r="G444" i="2" s="1"/>
  <c r="H445" i="2"/>
  <c r="H444" i="2" s="1"/>
  <c r="F445" i="2"/>
  <c r="F444" i="2" s="1"/>
  <c r="F687" i="2" l="1"/>
  <c r="F686" i="2"/>
  <c r="G329" i="2" l="1"/>
  <c r="H329" i="2"/>
  <c r="F329" i="2"/>
  <c r="H198" i="1"/>
  <c r="H197" i="1" s="1"/>
  <c r="I198" i="1"/>
  <c r="I197" i="1" s="1"/>
  <c r="G198" i="1"/>
  <c r="G197" i="1" s="1"/>
  <c r="H135" i="1"/>
  <c r="H134" i="1" s="1"/>
  <c r="I135" i="1"/>
  <c r="I134" i="1" s="1"/>
  <c r="G134" i="1"/>
  <c r="G992" i="2" l="1"/>
  <c r="H992" i="2"/>
  <c r="F992" i="2"/>
  <c r="F204" i="2" l="1"/>
  <c r="F202" i="2" s="1"/>
  <c r="G204" i="2"/>
  <c r="G202" i="2" s="1"/>
  <c r="H204" i="2"/>
  <c r="H202" i="2" s="1"/>
  <c r="F207" i="2"/>
  <c r="F205" i="2" s="1"/>
  <c r="G207" i="2"/>
  <c r="G205" i="2" s="1"/>
  <c r="H207" i="2"/>
  <c r="H205" i="2" s="1"/>
  <c r="F210" i="2"/>
  <c r="F208" i="2" s="1"/>
  <c r="G210" i="2"/>
  <c r="G208" i="2" s="1"/>
  <c r="H210" i="2"/>
  <c r="H208" i="2" s="1"/>
  <c r="F213" i="2"/>
  <c r="F211" i="2" s="1"/>
  <c r="G213" i="2"/>
  <c r="G211" i="2" s="1"/>
  <c r="H213" i="2"/>
  <c r="H211" i="2" s="1"/>
  <c r="F215" i="2"/>
  <c r="G215" i="2"/>
  <c r="H215" i="2"/>
  <c r="G201" i="2"/>
  <c r="H201" i="2"/>
  <c r="F201" i="2"/>
  <c r="G214" i="2"/>
  <c r="H214" i="2"/>
  <c r="F200" i="2" l="1"/>
  <c r="H200" i="2"/>
  <c r="H198" i="2" s="1"/>
  <c r="G200" i="2"/>
  <c r="G198" i="2" s="1"/>
  <c r="F214" i="2"/>
  <c r="F198" i="2" l="1"/>
  <c r="G474" i="2"/>
  <c r="G473" i="2" s="1"/>
  <c r="H474" i="2"/>
  <c r="H473" i="2" s="1"/>
  <c r="F474" i="2"/>
  <c r="F473" i="2" s="1"/>
  <c r="G79" i="2"/>
  <c r="H79" i="2"/>
  <c r="F79" i="2"/>
  <c r="F316" i="2" l="1"/>
  <c r="G316" i="2"/>
  <c r="H316" i="2"/>
  <c r="H195" i="1"/>
  <c r="H194" i="1" s="1"/>
  <c r="H193" i="1" s="1"/>
  <c r="I195" i="1"/>
  <c r="I194" i="1" s="1"/>
  <c r="I193" i="1" s="1"/>
  <c r="G195" i="1"/>
  <c r="G194" i="1" s="1"/>
  <c r="G193" i="1" s="1"/>
  <c r="G584" i="2" l="1"/>
  <c r="H584" i="2"/>
  <c r="G585" i="2"/>
  <c r="H585" i="2"/>
  <c r="G744" i="2" l="1"/>
  <c r="G743" i="2" s="1"/>
  <c r="H744" i="2"/>
  <c r="H743" i="2" s="1"/>
  <c r="F744" i="2"/>
  <c r="F743" i="2" s="1"/>
  <c r="G735" i="2"/>
  <c r="H735" i="2"/>
  <c r="F735" i="2"/>
  <c r="G571" i="2"/>
  <c r="H571" i="2"/>
  <c r="F571" i="2"/>
  <c r="G573" i="2"/>
  <c r="H573" i="2"/>
  <c r="F573" i="2"/>
  <c r="F572" i="2"/>
  <c r="G572" i="2"/>
  <c r="H572" i="2"/>
  <c r="G943" i="2"/>
  <c r="G942" i="2" s="1"/>
  <c r="H943" i="2"/>
  <c r="H942" i="2" s="1"/>
  <c r="F943" i="2"/>
  <c r="F942" i="2" s="1"/>
  <c r="G885" i="2" l="1"/>
  <c r="G884" i="2" s="1"/>
  <c r="H885" i="2"/>
  <c r="H884" i="2" s="1"/>
  <c r="F885" i="2"/>
  <c r="F884" i="2" s="1"/>
  <c r="G776" i="2" l="1"/>
  <c r="G775" i="2" s="1"/>
  <c r="H776" i="2"/>
  <c r="H775" i="2" s="1"/>
  <c r="F776" i="2"/>
  <c r="F775" i="2" s="1"/>
  <c r="G202" i="1" l="1"/>
  <c r="G201" i="1" s="1"/>
  <c r="G412" i="2" l="1"/>
  <c r="G411" i="2" s="1"/>
  <c r="H412" i="2"/>
  <c r="H411" i="2" s="1"/>
  <c r="F412" i="2"/>
  <c r="F411" i="2" s="1"/>
  <c r="G422" i="2"/>
  <c r="H422" i="2"/>
  <c r="G423" i="2"/>
  <c r="H423" i="2"/>
  <c r="F423" i="2"/>
  <c r="F422" i="2"/>
  <c r="G417" i="2"/>
  <c r="G416" i="2" s="1"/>
  <c r="H417" i="2"/>
  <c r="H416" i="2" s="1"/>
  <c r="F417" i="2"/>
  <c r="F416" i="2" s="1"/>
  <c r="F415" i="2"/>
  <c r="G415" i="2"/>
  <c r="H415" i="2"/>
  <c r="G414" i="2"/>
  <c r="H414" i="2"/>
  <c r="F414" i="2"/>
  <c r="G367" i="2"/>
  <c r="G365" i="2" s="1"/>
  <c r="H367" i="2"/>
  <c r="H365" i="2" s="1"/>
  <c r="F367" i="2"/>
  <c r="F365" i="2" s="1"/>
  <c r="H420" i="2" l="1"/>
  <c r="G420" i="2"/>
  <c r="F420" i="2"/>
  <c r="F413" i="2"/>
  <c r="G413" i="2"/>
  <c r="H413" i="2"/>
  <c r="H410" i="2" l="1"/>
  <c r="F410" i="2"/>
  <c r="G410" i="2"/>
  <c r="H953" i="2"/>
  <c r="G537" i="2"/>
  <c r="G536" i="2" s="1"/>
  <c r="H537" i="2"/>
  <c r="H536" i="2" s="1"/>
  <c r="F537" i="2"/>
  <c r="F536" i="2" s="1"/>
  <c r="G347" i="2"/>
  <c r="H347" i="2"/>
  <c r="F347" i="2"/>
  <c r="G345" i="2" l="1"/>
  <c r="G346" i="2"/>
  <c r="F345" i="2"/>
  <c r="F346" i="2"/>
  <c r="H345" i="2"/>
  <c r="H346" i="2"/>
  <c r="G271" i="2"/>
  <c r="G270" i="2" s="1"/>
  <c r="G269" i="2" s="1"/>
  <c r="H271" i="2"/>
  <c r="H270" i="2" s="1"/>
  <c r="H269" i="2" s="1"/>
  <c r="G915" i="2" l="1"/>
  <c r="G914" i="2" s="1"/>
  <c r="H915" i="2"/>
  <c r="H914" i="2" s="1"/>
  <c r="F915" i="2"/>
  <c r="F914" i="2" s="1"/>
  <c r="F55" i="3" l="1"/>
  <c r="F54" i="3" s="1"/>
  <c r="D55" i="3"/>
  <c r="D54" i="3" s="1"/>
  <c r="E55" i="3"/>
  <c r="E54" i="3" s="1"/>
  <c r="H179" i="2" l="1"/>
  <c r="G179" i="2"/>
  <c r="F179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47" i="2" l="1"/>
  <c r="G446" i="2" s="1"/>
  <c r="H447" i="2"/>
  <c r="H446" i="2" s="1"/>
  <c r="F447" i="2"/>
  <c r="F446" i="2" s="1"/>
  <c r="G996" i="2" l="1"/>
  <c r="H996" i="2"/>
  <c r="F996" i="2"/>
  <c r="G34" i="1"/>
  <c r="G33" i="1" s="1"/>
  <c r="G32" i="1" s="1"/>
  <c r="G31" i="1" l="1"/>
  <c r="G94" i="1" l="1"/>
  <c r="G308" i="2" l="1"/>
  <c r="H308" i="2"/>
  <c r="F308" i="2"/>
  <c r="G185" i="2"/>
  <c r="H185" i="2"/>
  <c r="F185" i="2"/>
  <c r="G635" i="2" l="1"/>
  <c r="G634" i="2" s="1"/>
  <c r="H635" i="2"/>
  <c r="H634" i="2" s="1"/>
  <c r="F635" i="2"/>
  <c r="F634" i="2" s="1"/>
  <c r="G580" i="2" l="1"/>
  <c r="G579" i="2" s="1"/>
  <c r="H580" i="2"/>
  <c r="H579" i="2" s="1"/>
  <c r="F580" i="2"/>
  <c r="F579" i="2" s="1"/>
  <c r="G860" i="2" l="1"/>
  <c r="G859" i="2" s="1"/>
  <c r="H860" i="2"/>
  <c r="H859" i="2" s="1"/>
  <c r="F860" i="2"/>
  <c r="F859" i="2" s="1"/>
  <c r="F136" i="2" l="1"/>
  <c r="F597" i="2"/>
  <c r="G751" i="2" l="1"/>
  <c r="H751" i="2"/>
  <c r="F751" i="2"/>
  <c r="G739" i="2"/>
  <c r="H739" i="2"/>
  <c r="F739" i="2"/>
  <c r="F585" i="2"/>
  <c r="F584" i="2"/>
  <c r="G583" i="2"/>
  <c r="H583" i="2"/>
  <c r="G650" i="2"/>
  <c r="H650" i="2"/>
  <c r="F650" i="2"/>
  <c r="G1015" i="2"/>
  <c r="H1015" i="2"/>
  <c r="F1016" i="2"/>
  <c r="F1015" i="2" s="1"/>
  <c r="F583" i="2" l="1"/>
  <c r="G842" i="2"/>
  <c r="G841" i="2" s="1"/>
  <c r="G840" i="2" s="1"/>
  <c r="H842" i="2"/>
  <c r="H841" i="2" s="1"/>
  <c r="H840" i="2" s="1"/>
  <c r="F842" i="2"/>
  <c r="F841" i="2" s="1"/>
  <c r="F840" i="2" s="1"/>
  <c r="G819" i="2"/>
  <c r="H819" i="2"/>
  <c r="F819" i="2"/>
  <c r="G806" i="2"/>
  <c r="H806" i="2"/>
  <c r="G807" i="2"/>
  <c r="H807" i="2"/>
  <c r="F807" i="2"/>
  <c r="F806" i="2"/>
  <c r="G182" i="1"/>
  <c r="G805" i="2" l="1"/>
  <c r="G804" i="2" s="1"/>
  <c r="H805" i="2"/>
  <c r="H804" i="2" s="1"/>
  <c r="F805" i="2"/>
  <c r="F804" i="2" s="1"/>
  <c r="G97" i="1" l="1"/>
  <c r="G902" i="2" l="1"/>
  <c r="H902" i="2"/>
  <c r="F902" i="2"/>
  <c r="G427" i="2" l="1"/>
  <c r="G426" i="2" s="1"/>
  <c r="H427" i="2"/>
  <c r="H426" i="2" s="1"/>
  <c r="F427" i="2"/>
  <c r="F426" i="2" s="1"/>
  <c r="G429" i="2"/>
  <c r="G428" i="2" s="1"/>
  <c r="H429" i="2"/>
  <c r="H428" i="2" s="1"/>
  <c r="F429" i="2"/>
  <c r="F428" i="2" s="1"/>
  <c r="G643" i="2"/>
  <c r="H643" i="2"/>
  <c r="F643" i="2"/>
  <c r="H425" i="2" l="1"/>
  <c r="F425" i="2"/>
  <c r="G425" i="2"/>
  <c r="G596" i="2" l="1"/>
  <c r="H596" i="2"/>
  <c r="F596" i="2"/>
  <c r="F587" i="2"/>
  <c r="G587" i="2"/>
  <c r="H587" i="2"/>
  <c r="G588" i="2"/>
  <c r="H588" i="2"/>
  <c r="F588" i="2"/>
  <c r="G546" i="2"/>
  <c r="G545" i="2" s="1"/>
  <c r="H546" i="2"/>
  <c r="H545" i="2" s="1"/>
  <c r="F546" i="2"/>
  <c r="F545" i="2" s="1"/>
  <c r="F586" i="2" l="1"/>
  <c r="H586" i="2"/>
  <c r="G586" i="2"/>
  <c r="G602" i="2" l="1"/>
  <c r="G601" i="2" s="1"/>
  <c r="H602" i="2"/>
  <c r="H601" i="2" s="1"/>
  <c r="F602" i="2"/>
  <c r="F601" i="2" s="1"/>
  <c r="G948" i="2"/>
  <c r="H948" i="2"/>
  <c r="F948" i="2"/>
  <c r="G529" i="2" l="1"/>
  <c r="G528" i="2" s="1"/>
  <c r="G527" i="2" s="1"/>
  <c r="H529" i="2"/>
  <c r="H528" i="2" s="1"/>
  <c r="H527" i="2" s="1"/>
  <c r="F529" i="2"/>
  <c r="F528" i="2" s="1"/>
  <c r="F527" i="2" s="1"/>
  <c r="G516" i="2" l="1"/>
  <c r="G515" i="2" s="1"/>
  <c r="H516" i="2"/>
  <c r="H515" i="2" s="1"/>
  <c r="F516" i="2"/>
  <c r="F515" i="2" s="1"/>
  <c r="G259" i="2"/>
  <c r="H259" i="2"/>
  <c r="F259" i="2"/>
  <c r="G196" i="2"/>
  <c r="H196" i="2"/>
  <c r="F196" i="2"/>
  <c r="G209" i="1"/>
  <c r="G926" i="2" l="1"/>
  <c r="H926" i="2"/>
  <c r="F926" i="2"/>
  <c r="G121" i="2"/>
  <c r="H121" i="2"/>
  <c r="F121" i="2"/>
  <c r="E38" i="3" l="1"/>
  <c r="F38" i="3"/>
  <c r="H957" i="2"/>
  <c r="G957" i="2"/>
  <c r="D38" i="3" l="1"/>
  <c r="F957" i="2"/>
  <c r="F951" i="2" l="1"/>
  <c r="F950" i="2" s="1"/>
  <c r="G950" i="2"/>
  <c r="H950" i="2"/>
  <c r="G278" i="1"/>
  <c r="G293" i="2"/>
  <c r="G292" i="2" s="1"/>
  <c r="H293" i="2"/>
  <c r="H292" i="2" s="1"/>
  <c r="F293" i="2"/>
  <c r="F292" i="2" s="1"/>
  <c r="H272" i="1"/>
  <c r="I272" i="1"/>
  <c r="G272" i="1"/>
  <c r="F271" i="2" l="1"/>
  <c r="F270" i="2" s="1"/>
  <c r="F269" i="2" s="1"/>
  <c r="G472" i="2" l="1"/>
  <c r="H472" i="2"/>
  <c r="F472" i="2"/>
  <c r="G822" i="2" l="1"/>
  <c r="H822" i="2"/>
  <c r="F822" i="2"/>
  <c r="G824" i="2" l="1"/>
  <c r="G823" i="2" s="1"/>
  <c r="H824" i="2"/>
  <c r="H823" i="2" s="1"/>
  <c r="F824" i="2"/>
  <c r="F823" i="2" s="1"/>
  <c r="G101" i="2" l="1"/>
  <c r="H101" i="2"/>
  <c r="F101" i="2"/>
  <c r="G141" i="2" l="1"/>
  <c r="H141" i="2"/>
  <c r="F141" i="2"/>
  <c r="G67" i="2" l="1"/>
  <c r="H67" i="2"/>
  <c r="F67" i="2"/>
  <c r="G68" i="2"/>
  <c r="H68" i="2"/>
  <c r="F68" i="2"/>
  <c r="G523" i="2" l="1"/>
  <c r="G522" i="2" s="1"/>
  <c r="H523" i="2"/>
  <c r="H522" i="2" s="1"/>
  <c r="F523" i="2"/>
  <c r="F522" i="2" s="1"/>
  <c r="G197" i="2"/>
  <c r="H197" i="2"/>
  <c r="F197" i="2"/>
  <c r="G543" i="2"/>
  <c r="G542" i="2" s="1"/>
  <c r="H543" i="2"/>
  <c r="H542" i="2" s="1"/>
  <c r="F543" i="2"/>
  <c r="F542" i="2" s="1"/>
  <c r="G335" i="2" l="1"/>
  <c r="G334" i="2" s="1"/>
  <c r="H335" i="2"/>
  <c r="H334" i="2" s="1"/>
  <c r="F335" i="2"/>
  <c r="F334" i="2" s="1"/>
  <c r="H290" i="1"/>
  <c r="I290" i="1"/>
  <c r="G290" i="1"/>
  <c r="G668" i="2" l="1"/>
  <c r="G667" i="2" s="1"/>
  <c r="F668" i="2"/>
  <c r="F667" i="2" s="1"/>
  <c r="H668" i="2"/>
  <c r="H667" i="2" s="1"/>
  <c r="F582" i="2" l="1"/>
  <c r="F581" i="2" s="1"/>
  <c r="F320" i="2" l="1"/>
  <c r="G816" i="2" l="1"/>
  <c r="G815" i="2" s="1"/>
  <c r="H816" i="2"/>
  <c r="H815" i="2" s="1"/>
  <c r="F816" i="2"/>
  <c r="F815" i="2" s="1"/>
  <c r="G821" i="2"/>
  <c r="G820" i="2" s="1"/>
  <c r="H821" i="2"/>
  <c r="H820" i="2" s="1"/>
  <c r="F821" i="2"/>
  <c r="G812" i="2"/>
  <c r="G811" i="2" s="1"/>
  <c r="H812" i="2"/>
  <c r="H811" i="2" s="1"/>
  <c r="F812" i="2"/>
  <c r="F811" i="2" s="1"/>
  <c r="F820" i="2" l="1"/>
  <c r="G783" i="2"/>
  <c r="G781" i="2" s="1"/>
  <c r="H783" i="2"/>
  <c r="H781" i="2" s="1"/>
  <c r="F783" i="2"/>
  <c r="F781" i="2" s="1"/>
  <c r="G814" i="2" l="1"/>
  <c r="G813" i="2" s="1"/>
  <c r="H814" i="2"/>
  <c r="H813" i="2" s="1"/>
  <c r="F814" i="2"/>
  <c r="F813" i="2" s="1"/>
  <c r="G810" i="2"/>
  <c r="G809" i="2" s="1"/>
  <c r="G808" i="2" s="1"/>
  <c r="H810" i="2"/>
  <c r="H809" i="2" s="1"/>
  <c r="H808" i="2" s="1"/>
  <c r="F810" i="2"/>
  <c r="F809" i="2" s="1"/>
  <c r="F808" i="2" s="1"/>
  <c r="H780" i="2"/>
  <c r="H779" i="2" s="1"/>
  <c r="H778" i="2"/>
  <c r="H777" i="2" s="1"/>
  <c r="G780" i="2"/>
  <c r="G779" i="2" s="1"/>
  <c r="G778" i="2"/>
  <c r="G777" i="2" s="1"/>
  <c r="F780" i="2"/>
  <c r="F779" i="2" s="1"/>
  <c r="F778" i="2"/>
  <c r="F777" i="2" s="1"/>
  <c r="F803" i="2"/>
  <c r="G803" i="2"/>
  <c r="H803" i="2"/>
  <c r="F769" i="2" l="1"/>
  <c r="H769" i="2"/>
  <c r="G769" i="2"/>
  <c r="F818" i="2"/>
  <c r="F817" i="2" s="1"/>
  <c r="H802" i="2"/>
  <c r="G802" i="2"/>
  <c r="F802" i="2"/>
  <c r="H801" i="2"/>
  <c r="G801" i="2"/>
  <c r="F801" i="2"/>
  <c r="F800" i="2" l="1"/>
  <c r="F799" i="2" s="1"/>
  <c r="G800" i="2"/>
  <c r="G799" i="2" s="1"/>
  <c r="H800" i="2"/>
  <c r="H799" i="2" s="1"/>
  <c r="H608" i="2" l="1"/>
  <c r="H607" i="2" s="1"/>
  <c r="G608" i="2"/>
  <c r="G607" i="2" s="1"/>
  <c r="F608" i="2"/>
  <c r="F607" i="2" s="1"/>
  <c r="G734" i="2"/>
  <c r="G733" i="2" s="1"/>
  <c r="H734" i="2"/>
  <c r="H733" i="2" s="1"/>
  <c r="F734" i="2"/>
  <c r="F733" i="2" s="1"/>
  <c r="G746" i="2"/>
  <c r="G745" i="2" s="1"/>
  <c r="G742" i="2" s="1"/>
  <c r="H746" i="2"/>
  <c r="H745" i="2" s="1"/>
  <c r="H742" i="2" s="1"/>
  <c r="F746" i="2"/>
  <c r="F745" i="2" s="1"/>
  <c r="F742" i="2" s="1"/>
  <c r="G589" i="2"/>
  <c r="H589" i="2"/>
  <c r="F589" i="2"/>
  <c r="G720" i="2"/>
  <c r="G719" i="2" s="1"/>
  <c r="H720" i="2"/>
  <c r="H719" i="2" s="1"/>
  <c r="F720" i="2"/>
  <c r="F719" i="2" s="1"/>
  <c r="G728" i="2"/>
  <c r="G727" i="2" s="1"/>
  <c r="G726" i="2" s="1"/>
  <c r="H728" i="2"/>
  <c r="H727" i="2" s="1"/>
  <c r="H726" i="2" s="1"/>
  <c r="F728" i="2"/>
  <c r="F727" i="2" s="1"/>
  <c r="F726" i="2" s="1"/>
  <c r="G707" i="2"/>
  <c r="H707" i="2"/>
  <c r="F707" i="2"/>
  <c r="G599" i="2"/>
  <c r="H599" i="2"/>
  <c r="F600" i="2"/>
  <c r="F599" i="2"/>
  <c r="F595" i="2"/>
  <c r="F594" i="2"/>
  <c r="G570" i="2"/>
  <c r="G569" i="2" s="1"/>
  <c r="H570" i="2"/>
  <c r="H569" i="2" s="1"/>
  <c r="F570" i="2"/>
  <c r="F569" i="2" s="1"/>
  <c r="H595" i="2"/>
  <c r="G891" i="2"/>
  <c r="H891" i="2"/>
  <c r="F891" i="2"/>
  <c r="G725" i="2"/>
  <c r="G724" i="2" s="1"/>
  <c r="G721" i="2" s="1"/>
  <c r="H725" i="2"/>
  <c r="H724" i="2" s="1"/>
  <c r="H721" i="2" s="1"/>
  <c r="F725" i="2"/>
  <c r="G715" i="2"/>
  <c r="G714" i="2" s="1"/>
  <c r="H715" i="2"/>
  <c r="H714" i="2" s="1"/>
  <c r="F715" i="2"/>
  <c r="F714" i="2" s="1"/>
  <c r="G594" i="2" l="1"/>
  <c r="F724" i="2"/>
  <c r="F721" i="2" s="1"/>
  <c r="F593" i="2"/>
  <c r="F598" i="2"/>
  <c r="G595" i="2"/>
  <c r="H594" i="2"/>
  <c r="H593" i="2" s="1"/>
  <c r="H600" i="2"/>
  <c r="H598" i="2" s="1"/>
  <c r="G600" i="2"/>
  <c r="G598" i="2" s="1"/>
  <c r="G593" i="2" l="1"/>
  <c r="G887" i="2" l="1"/>
  <c r="G886" i="2" s="1"/>
  <c r="H887" i="2"/>
  <c r="H886" i="2" s="1"/>
  <c r="F887" i="2"/>
  <c r="F886" i="2" s="1"/>
  <c r="H195" i="2" l="1"/>
  <c r="F195" i="2"/>
  <c r="G195" i="2"/>
  <c r="I294" i="1" l="1"/>
  <c r="I292" i="1"/>
  <c r="I283" i="1"/>
  <c r="I282" i="1" s="1"/>
  <c r="I280" i="1"/>
  <c r="I277" i="1" s="1"/>
  <c r="I270" i="1"/>
  <c r="I268" i="1"/>
  <c r="I261" i="1"/>
  <c r="I260" i="1" s="1"/>
  <c r="I259" i="1" s="1"/>
  <c r="I257" i="1"/>
  <c r="I256" i="1"/>
  <c r="I254" i="1"/>
  <c r="I251" i="1"/>
  <c r="I248" i="1"/>
  <c r="I247" i="1" s="1"/>
  <c r="I245" i="1"/>
  <c r="I244" i="1" s="1"/>
  <c r="I236" i="1"/>
  <c r="I234" i="1" s="1"/>
  <c r="I207" i="1"/>
  <c r="I205" i="1"/>
  <c r="I184" i="1"/>
  <c r="I182" i="1"/>
  <c r="I175" i="1"/>
  <c r="I173" i="1"/>
  <c r="I172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180" i="1" l="1"/>
  <c r="I179" i="1" s="1"/>
  <c r="I178" i="1" s="1"/>
  <c r="I75" i="1"/>
  <c r="I61" i="1" s="1"/>
  <c r="H357" i="2"/>
  <c r="H353" i="2" s="1"/>
  <c r="I204" i="1"/>
  <c r="I156" i="1"/>
  <c r="I139" i="1"/>
  <c r="I243" i="1"/>
  <c r="I289" i="1"/>
  <c r="I1401" i="1" s="1"/>
  <c r="I1406" i="1" s="1"/>
  <c r="I233" i="1"/>
  <c r="I119" i="1"/>
  <c r="H36" i="1"/>
  <c r="I103" i="1"/>
  <c r="I93" i="1"/>
  <c r="I147" i="1"/>
  <c r="I146" i="1" s="1"/>
  <c r="I145" i="1" s="1"/>
  <c r="I253" i="1"/>
  <c r="I250" i="1" s="1"/>
  <c r="I266" i="1"/>
  <c r="I265" i="1" s="1"/>
  <c r="I242" i="1" l="1"/>
  <c r="I155" i="1"/>
  <c r="F21" i="3" s="1"/>
  <c r="I89" i="1"/>
  <c r="I56" i="1" s="1"/>
  <c r="I288" i="1"/>
  <c r="I287" i="1" s="1"/>
  <c r="I286" i="1" s="1"/>
  <c r="I200" i="1"/>
  <c r="F39" i="3"/>
  <c r="F46" i="3"/>
  <c r="I138" i="1" l="1"/>
  <c r="F42" i="3"/>
  <c r="F36" i="3"/>
  <c r="I285" i="1"/>
  <c r="I10" i="1"/>
  <c r="I177" i="1"/>
  <c r="H818" i="2"/>
  <c r="H817" i="2" s="1"/>
  <c r="E45" i="3"/>
  <c r="H294" i="1"/>
  <c r="H292" i="1"/>
  <c r="H283" i="1"/>
  <c r="H282" i="1" s="1"/>
  <c r="H280" i="1"/>
  <c r="H277" i="1" s="1"/>
  <c r="H270" i="1"/>
  <c r="H268" i="1"/>
  <c r="H261" i="1"/>
  <c r="H260" i="1" s="1"/>
  <c r="H259" i="1" s="1"/>
  <c r="H257" i="1"/>
  <c r="H256" i="1"/>
  <c r="H254" i="1"/>
  <c r="H251" i="1"/>
  <c r="H248" i="1"/>
  <c r="H247" i="1" s="1"/>
  <c r="H245" i="1"/>
  <c r="H244" i="1" s="1"/>
  <c r="H236" i="1"/>
  <c r="H234" i="1" s="1"/>
  <c r="H207" i="1"/>
  <c r="H205" i="1"/>
  <c r="H184" i="1"/>
  <c r="H182" i="1"/>
  <c r="H175" i="1"/>
  <c r="H173" i="1"/>
  <c r="H172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3" i="3"/>
  <c r="F52" i="3"/>
  <c r="F51" i="3"/>
  <c r="F48" i="3"/>
  <c r="F47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14" i="2"/>
  <c r="H1011" i="2"/>
  <c r="H1010" i="2"/>
  <c r="H1008" i="2"/>
  <c r="H1007" i="2"/>
  <c r="H1006" i="2"/>
  <c r="H1004" i="2"/>
  <c r="H1003" i="2"/>
  <c r="H1001" i="2"/>
  <c r="H1000" i="2" s="1"/>
  <c r="H997" i="2"/>
  <c r="H995" i="2"/>
  <c r="H994" i="2"/>
  <c r="H993" i="2"/>
  <c r="H990" i="2"/>
  <c r="H989" i="2" s="1"/>
  <c r="H988" i="2"/>
  <c r="H987" i="2" s="1"/>
  <c r="H986" i="2"/>
  <c r="H985" i="2"/>
  <c r="H983" i="2"/>
  <c r="H982" i="2" s="1"/>
  <c r="H981" i="2"/>
  <c r="H980" i="2"/>
  <c r="H978" i="2"/>
  <c r="H977" i="2"/>
  <c r="H976" i="2"/>
  <c r="H974" i="2"/>
  <c r="H973" i="2" s="1"/>
  <c r="H972" i="2"/>
  <c r="H971" i="2" s="1"/>
  <c r="H968" i="2"/>
  <c r="H967" i="2" s="1"/>
  <c r="H956" i="2"/>
  <c r="H952" i="2"/>
  <c r="H949" i="2" s="1"/>
  <c r="H947" i="2"/>
  <c r="H946" i="2" s="1"/>
  <c r="H941" i="2"/>
  <c r="H940" i="2" s="1"/>
  <c r="H939" i="2" s="1"/>
  <c r="H937" i="2"/>
  <c r="H936" i="2" s="1"/>
  <c r="H935" i="2"/>
  <c r="H934" i="2" s="1"/>
  <c r="H933" i="2"/>
  <c r="H932" i="2" s="1"/>
  <c r="H930" i="2"/>
  <c r="H929" i="2"/>
  <c r="H928" i="2" s="1"/>
  <c r="H927" i="2"/>
  <c r="H925" i="2"/>
  <c r="H923" i="2"/>
  <c r="H922" i="2" s="1"/>
  <c r="H921" i="2"/>
  <c r="H920" i="2"/>
  <c r="H918" i="2"/>
  <c r="H917" i="2"/>
  <c r="H912" i="2"/>
  <c r="H911" i="2"/>
  <c r="H908" i="2"/>
  <c r="H907" i="2" s="1"/>
  <c r="H906" i="2" s="1"/>
  <c r="H905" i="2" s="1"/>
  <c r="H904" i="2"/>
  <c r="H903" i="2"/>
  <c r="H900" i="2"/>
  <c r="H899" i="2" s="1"/>
  <c r="H898" i="2"/>
  <c r="H897" i="2" s="1"/>
  <c r="H896" i="2"/>
  <c r="H895" i="2"/>
  <c r="H890" i="2"/>
  <c r="H880" i="2"/>
  <c r="H879" i="2" s="1"/>
  <c r="H878" i="2" s="1"/>
  <c r="H877" i="2" s="1"/>
  <c r="H876" i="2"/>
  <c r="H874" i="2" s="1"/>
  <c r="H868" i="2"/>
  <c r="H867" i="2" s="1"/>
  <c r="H866" i="2"/>
  <c r="H865" i="2"/>
  <c r="H858" i="2"/>
  <c r="H857" i="2" s="1"/>
  <c r="H856" i="2"/>
  <c r="H855" i="2" s="1"/>
  <c r="H854" i="2"/>
  <c r="H853" i="2" s="1"/>
  <c r="H851" i="2"/>
  <c r="H850" i="2" s="1"/>
  <c r="H849" i="2" s="1"/>
  <c r="H845" i="2"/>
  <c r="H844" i="2" s="1"/>
  <c r="H843" i="2" s="1"/>
  <c r="H839" i="2"/>
  <c r="H838" i="2" s="1"/>
  <c r="H837" i="2" s="1"/>
  <c r="H836" i="2"/>
  <c r="H835" i="2" s="1"/>
  <c r="H833" i="2" s="1"/>
  <c r="H798" i="2"/>
  <c r="H797" i="2" s="1"/>
  <c r="H796" i="2" s="1"/>
  <c r="H795" i="2"/>
  <c r="H794" i="2" s="1"/>
  <c r="H793" i="2" s="1"/>
  <c r="H792" i="2"/>
  <c r="H791" i="2" s="1"/>
  <c r="H790" i="2" s="1"/>
  <c r="H768" i="2" s="1"/>
  <c r="H767" i="2"/>
  <c r="H766" i="2"/>
  <c r="H764" i="2"/>
  <c r="H763" i="2" s="1"/>
  <c r="H762" i="2"/>
  <c r="H761" i="2"/>
  <c r="H759" i="2"/>
  <c r="H758" i="2"/>
  <c r="H754" i="2"/>
  <c r="H752" i="2"/>
  <c r="H750" i="2"/>
  <c r="H749" i="2"/>
  <c r="H741" i="2"/>
  <c r="H740" i="2"/>
  <c r="H737" i="2"/>
  <c r="H736" i="2" s="1"/>
  <c r="H732" i="2"/>
  <c r="H731" i="2"/>
  <c r="H703" i="2"/>
  <c r="H702" i="2"/>
  <c r="H701" i="2"/>
  <c r="H700" i="2"/>
  <c r="H699" i="2"/>
  <c r="H696" i="2"/>
  <c r="H695" i="2"/>
  <c r="H694" i="2"/>
  <c r="H691" i="2"/>
  <c r="H690" i="2" s="1"/>
  <c r="H689" i="2" s="1"/>
  <c r="H688" i="2"/>
  <c r="H687" i="2"/>
  <c r="H686" i="2"/>
  <c r="H684" i="2"/>
  <c r="H683" i="2"/>
  <c r="H682" i="2"/>
  <c r="H681" i="2"/>
  <c r="H674" i="2"/>
  <c r="H673" i="2" s="1"/>
  <c r="H666" i="2" s="1"/>
  <c r="H665" i="2"/>
  <c r="H664" i="2"/>
  <c r="H662" i="2"/>
  <c r="H661" i="2"/>
  <c r="H660" i="2"/>
  <c r="H658" i="2"/>
  <c r="H657" i="2"/>
  <c r="H656" i="2"/>
  <c r="H654" i="2"/>
  <c r="H653" i="2"/>
  <c r="H652" i="2"/>
  <c r="H649" i="2"/>
  <c r="H648" i="2"/>
  <c r="H646" i="2"/>
  <c r="H645" i="2"/>
  <c r="H642" i="2"/>
  <c r="H641" i="2"/>
  <c r="H639" i="2"/>
  <c r="H638" i="2"/>
  <c r="H633" i="2"/>
  <c r="H632" i="2" s="1"/>
  <c r="H631" i="2"/>
  <c r="H628" i="2"/>
  <c r="H627" i="2" s="1"/>
  <c r="H626" i="2"/>
  <c r="H625" i="2" s="1"/>
  <c r="H624" i="2"/>
  <c r="H623" i="2" s="1"/>
  <c r="H622" i="2"/>
  <c r="H621" i="2" s="1"/>
  <c r="H620" i="2"/>
  <c r="H619" i="2" s="1"/>
  <c r="H578" i="2"/>
  <c r="H577" i="2" s="1"/>
  <c r="H568" i="2"/>
  <c r="H566" i="2"/>
  <c r="H564" i="2"/>
  <c r="H562" i="2"/>
  <c r="H559" i="2"/>
  <c r="H558" i="2"/>
  <c r="H550" i="2"/>
  <c r="H549" i="2" s="1"/>
  <c r="H548" i="2"/>
  <c r="H540" i="2"/>
  <c r="H539" i="2" s="1"/>
  <c r="H538" i="2" s="1"/>
  <c r="H535" i="2"/>
  <c r="H534" i="2" s="1"/>
  <c r="H533" i="2" s="1"/>
  <c r="H532" i="2"/>
  <c r="H531" i="2" s="1"/>
  <c r="H530" i="2" s="1"/>
  <c r="H521" i="2"/>
  <c r="H520" i="2" s="1"/>
  <c r="H519" i="2"/>
  <c r="H518" i="2" s="1"/>
  <c r="H514" i="2"/>
  <c r="H513" i="2" s="1"/>
  <c r="H512" i="2"/>
  <c r="H511" i="2" s="1"/>
  <c r="H510" i="2"/>
  <c r="H509" i="2" s="1"/>
  <c r="H504" i="2"/>
  <c r="H503" i="2"/>
  <c r="H502" i="2"/>
  <c r="H499" i="2"/>
  <c r="H497" i="2" s="1"/>
  <c r="H493" i="2"/>
  <c r="H492" i="2"/>
  <c r="H486" i="2"/>
  <c r="H485" i="2" s="1"/>
  <c r="H482" i="2" s="1"/>
  <c r="H481" i="2"/>
  <c r="H480" i="2" s="1"/>
  <c r="H479" i="2"/>
  <c r="H478" i="2" s="1"/>
  <c r="H477" i="2"/>
  <c r="H476" i="2" s="1"/>
  <c r="H471" i="2"/>
  <c r="H470" i="2"/>
  <c r="H469" i="2" s="1"/>
  <c r="H466" i="2"/>
  <c r="H465" i="2" s="1"/>
  <c r="H464" i="2"/>
  <c r="H463" i="2" s="1"/>
  <c r="H443" i="2"/>
  <c r="H442" i="2" s="1"/>
  <c r="H441" i="2"/>
  <c r="H440" i="2" s="1"/>
  <c r="H434" i="2"/>
  <c r="H433" i="2" s="1"/>
  <c r="H432" i="2"/>
  <c r="H431" i="2" s="1"/>
  <c r="H407" i="2"/>
  <c r="H406" i="2" s="1"/>
  <c r="H405" i="2" s="1"/>
  <c r="H404" i="2" s="1"/>
  <c r="H403" i="2"/>
  <c r="H402" i="2"/>
  <c r="H401" i="2"/>
  <c r="H397" i="2"/>
  <c r="H396" i="2" s="1"/>
  <c r="H395" i="2" s="1"/>
  <c r="H394" i="2" s="1"/>
  <c r="H393" i="2"/>
  <c r="H392" i="2"/>
  <c r="H391" i="2"/>
  <c r="H388" i="2"/>
  <c r="H387" i="2" s="1"/>
  <c r="H386" i="2" s="1"/>
  <c r="H385" i="2"/>
  <c r="H384" i="2" s="1"/>
  <c r="H383" i="2" s="1"/>
  <c r="H380" i="2"/>
  <c r="H379" i="2" s="1"/>
  <c r="H378" i="2" s="1"/>
  <c r="H377" i="2" s="1"/>
  <c r="H373" i="2"/>
  <c r="H372" i="2" s="1"/>
  <c r="H371" i="2" s="1"/>
  <c r="H370" i="2" s="1"/>
  <c r="H364" i="2"/>
  <c r="H363" i="2" s="1"/>
  <c r="H361" i="2" s="1"/>
  <c r="H352" i="2"/>
  <c r="H351" i="2" s="1"/>
  <c r="H350" i="2"/>
  <c r="H349" i="2" s="1"/>
  <c r="H344" i="2"/>
  <c r="H343" i="2" s="1"/>
  <c r="H340" i="2"/>
  <c r="H339" i="2"/>
  <c r="H338" i="2" s="1"/>
  <c r="H337" i="2"/>
  <c r="H336" i="2" s="1"/>
  <c r="H328" i="2"/>
  <c r="H327" i="2"/>
  <c r="H321" i="2"/>
  <c r="H319" i="2"/>
  <c r="H318" i="2"/>
  <c r="H317" i="2"/>
  <c r="H315" i="2"/>
  <c r="H312" i="2"/>
  <c r="H309" i="2"/>
  <c r="H307" i="2"/>
  <c r="H306" i="2"/>
  <c r="H299" i="2"/>
  <c r="H298" i="2"/>
  <c r="H291" i="2"/>
  <c r="H290" i="2" s="1"/>
  <c r="H289" i="2"/>
  <c r="H288" i="2" s="1"/>
  <c r="H295" i="2"/>
  <c r="H286" i="2"/>
  <c r="H284" i="2"/>
  <c r="H283" i="2"/>
  <c r="H280" i="2"/>
  <c r="H278" i="2"/>
  <c r="H277" i="2"/>
  <c r="H273" i="2"/>
  <c r="H272" i="2" s="1"/>
  <c r="H266" i="2"/>
  <c r="H265" i="2" s="1"/>
  <c r="H264" i="2"/>
  <c r="H263" i="2"/>
  <c r="H261" i="2"/>
  <c r="H260" i="2" s="1"/>
  <c r="H258" i="2" s="1"/>
  <c r="H256" i="2"/>
  <c r="H254" i="2" s="1"/>
  <c r="H253" i="2" s="1"/>
  <c r="H249" i="2"/>
  <c r="H248" i="2" s="1"/>
  <c r="H247" i="2"/>
  <c r="H246" i="2" s="1"/>
  <c r="H245" i="2"/>
  <c r="H242" i="2"/>
  <c r="H241" i="2" s="1"/>
  <c r="H240" i="2"/>
  <c r="H239" i="2" s="1"/>
  <c r="H193" i="2"/>
  <c r="H190" i="2"/>
  <c r="H189" i="2" s="1"/>
  <c r="H188" i="2" s="1"/>
  <c r="H187" i="2" s="1"/>
  <c r="H186" i="2"/>
  <c r="H184" i="2"/>
  <c r="H183" i="2"/>
  <c r="H181" i="2"/>
  <c r="H180" i="2" s="1"/>
  <c r="H178" i="2"/>
  <c r="H174" i="2"/>
  <c r="H173" i="2" s="1"/>
  <c r="H172" i="2"/>
  <c r="H171" i="2" s="1"/>
  <c r="H158" i="2"/>
  <c r="H157" i="2" s="1"/>
  <c r="H156" i="2" s="1"/>
  <c r="H155" i="2"/>
  <c r="H154" i="2"/>
  <c r="H147" i="2"/>
  <c r="H146" i="2" s="1"/>
  <c r="H145" i="2" s="1"/>
  <c r="H144" i="2"/>
  <c r="H143" i="2" s="1"/>
  <c r="H142" i="2"/>
  <c r="H140" i="2" s="1"/>
  <c r="H138" i="2"/>
  <c r="H137" i="2"/>
  <c r="H135" i="2"/>
  <c r="H133" i="2"/>
  <c r="H132" i="2" s="1"/>
  <c r="H131" i="2"/>
  <c r="H130" i="2"/>
  <c r="H128" i="2"/>
  <c r="H127" i="2"/>
  <c r="H126" i="2"/>
  <c r="H124" i="2"/>
  <c r="H123" i="2" s="1"/>
  <c r="H120" i="2"/>
  <c r="H117" i="2"/>
  <c r="H116" i="2"/>
  <c r="H113" i="2"/>
  <c r="H111" i="2" s="1"/>
  <c r="H110" i="2"/>
  <c r="H109" i="2" s="1"/>
  <c r="H108" i="2" s="1"/>
  <c r="H107" i="2"/>
  <c r="H106" i="2" s="1"/>
  <c r="H104" i="2"/>
  <c r="H103" i="2" s="1"/>
  <c r="H102" i="2" s="1"/>
  <c r="H100" i="2"/>
  <c r="H99" i="2" s="1"/>
  <c r="H94" i="2"/>
  <c r="H93" i="2"/>
  <c r="H90" i="2"/>
  <c r="H88" i="2" s="1"/>
  <c r="H87" i="2"/>
  <c r="H86" i="2"/>
  <c r="H84" i="2"/>
  <c r="H83" i="2"/>
  <c r="H77" i="2"/>
  <c r="H76" i="2"/>
  <c r="H74" i="2"/>
  <c r="H73" i="2"/>
  <c r="H71" i="2"/>
  <c r="H70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6" i="2"/>
  <c r="H45" i="2"/>
  <c r="H42" i="2"/>
  <c r="H41" i="2"/>
  <c r="H36" i="2"/>
  <c r="H35" i="2"/>
  <c r="H33" i="2"/>
  <c r="H32" i="2"/>
  <c r="H30" i="2"/>
  <c r="H29" i="2"/>
  <c r="H27" i="2"/>
  <c r="H26" i="2"/>
  <c r="H22" i="2"/>
  <c r="H21" i="2" s="1"/>
  <c r="H17" i="2"/>
  <c r="H15" i="2"/>
  <c r="H12" i="2"/>
  <c r="H11" i="2" s="1"/>
  <c r="H9" i="2" s="1"/>
  <c r="G1014" i="2"/>
  <c r="G1011" i="2"/>
  <c r="G1010" i="2"/>
  <c r="G1008" i="2"/>
  <c r="G1006" i="2"/>
  <c r="G1004" i="2"/>
  <c r="G1003" i="2"/>
  <c r="G1001" i="2"/>
  <c r="G1000" i="2" s="1"/>
  <c r="G997" i="2"/>
  <c r="G995" i="2"/>
  <c r="G994" i="2"/>
  <c r="G993" i="2"/>
  <c r="G990" i="2"/>
  <c r="G989" i="2" s="1"/>
  <c r="G988" i="2"/>
  <c r="G987" i="2" s="1"/>
  <c r="G986" i="2"/>
  <c r="G985" i="2"/>
  <c r="G983" i="2"/>
  <c r="G982" i="2" s="1"/>
  <c r="G981" i="2"/>
  <c r="G980" i="2"/>
  <c r="G978" i="2"/>
  <c r="G977" i="2"/>
  <c r="G976" i="2"/>
  <c r="G974" i="2"/>
  <c r="G973" i="2" s="1"/>
  <c r="G972" i="2"/>
  <c r="G971" i="2" s="1"/>
  <c r="G968" i="2"/>
  <c r="G967" i="2" s="1"/>
  <c r="G956" i="2"/>
  <c r="G953" i="2"/>
  <c r="G952" i="2" s="1"/>
  <c r="G949" i="2" s="1"/>
  <c r="G947" i="2"/>
  <c r="G946" i="2" s="1"/>
  <c r="G941" i="2"/>
  <c r="G940" i="2" s="1"/>
  <c r="G939" i="2" s="1"/>
  <c r="G937" i="2"/>
  <c r="G936" i="2" s="1"/>
  <c r="G935" i="2"/>
  <c r="G934" i="2" s="1"/>
  <c r="G933" i="2"/>
  <c r="G932" i="2" s="1"/>
  <c r="G930" i="2"/>
  <c r="G927" i="2"/>
  <c r="G925" i="2"/>
  <c r="G923" i="2"/>
  <c r="G922" i="2" s="1"/>
  <c r="G921" i="2"/>
  <c r="G920" i="2"/>
  <c r="G918" i="2"/>
  <c r="G917" i="2"/>
  <c r="G912" i="2"/>
  <c r="G911" i="2"/>
  <c r="G908" i="2"/>
  <c r="G907" i="2" s="1"/>
  <c r="G906" i="2" s="1"/>
  <c r="G905" i="2" s="1"/>
  <c r="G904" i="2"/>
  <c r="G903" i="2"/>
  <c r="G900" i="2"/>
  <c r="G899" i="2" s="1"/>
  <c r="G898" i="2"/>
  <c r="G897" i="2" s="1"/>
  <c r="G896" i="2"/>
  <c r="G895" i="2"/>
  <c r="G890" i="2"/>
  <c r="G880" i="2"/>
  <c r="G879" i="2" s="1"/>
  <c r="G878" i="2" s="1"/>
  <c r="G877" i="2" s="1"/>
  <c r="G876" i="2"/>
  <c r="G875" i="2" s="1"/>
  <c r="G868" i="2"/>
  <c r="G867" i="2" s="1"/>
  <c r="G866" i="2"/>
  <c r="G865" i="2"/>
  <c r="G858" i="2"/>
  <c r="G857" i="2" s="1"/>
  <c r="G856" i="2"/>
  <c r="G855" i="2" s="1"/>
  <c r="G854" i="2"/>
  <c r="G853" i="2" s="1"/>
  <c r="G851" i="2"/>
  <c r="G850" i="2" s="1"/>
  <c r="G849" i="2" s="1"/>
  <c r="G845" i="2"/>
  <c r="G844" i="2" s="1"/>
  <c r="G843" i="2" s="1"/>
  <c r="G839" i="2"/>
  <c r="G838" i="2" s="1"/>
  <c r="G837" i="2" s="1"/>
  <c r="G836" i="2"/>
  <c r="G835" i="2" s="1"/>
  <c r="G833" i="2" s="1"/>
  <c r="G798" i="2"/>
  <c r="G797" i="2" s="1"/>
  <c r="G796" i="2" s="1"/>
  <c r="G795" i="2"/>
  <c r="G794" i="2" s="1"/>
  <c r="G793" i="2" s="1"/>
  <c r="G792" i="2"/>
  <c r="G791" i="2" s="1"/>
  <c r="G790" i="2" s="1"/>
  <c r="G768" i="2" s="1"/>
  <c r="G767" i="2"/>
  <c r="G766" i="2"/>
  <c r="G764" i="2"/>
  <c r="G763" i="2" s="1"/>
  <c r="G762" i="2"/>
  <c r="G761" i="2"/>
  <c r="G759" i="2"/>
  <c r="G758" i="2"/>
  <c r="G754" i="2"/>
  <c r="G752" i="2"/>
  <c r="G750" i="2"/>
  <c r="G749" i="2"/>
  <c r="G741" i="2"/>
  <c r="G740" i="2"/>
  <c r="G737" i="2"/>
  <c r="G736" i="2" s="1"/>
  <c r="G732" i="2"/>
  <c r="G731" i="2"/>
  <c r="G703" i="2"/>
  <c r="G702" i="2"/>
  <c r="G701" i="2"/>
  <c r="G700" i="2"/>
  <c r="G699" i="2"/>
  <c r="G696" i="2"/>
  <c r="G695" i="2"/>
  <c r="G694" i="2"/>
  <c r="G691" i="2"/>
  <c r="G690" i="2" s="1"/>
  <c r="G689" i="2" s="1"/>
  <c r="G688" i="2"/>
  <c r="G687" i="2"/>
  <c r="G686" i="2"/>
  <c r="G684" i="2"/>
  <c r="G683" i="2"/>
  <c r="G682" i="2"/>
  <c r="G681" i="2"/>
  <c r="G674" i="2"/>
  <c r="G673" i="2" s="1"/>
  <c r="G666" i="2" s="1"/>
  <c r="G665" i="2"/>
  <c r="G664" i="2"/>
  <c r="G662" i="2"/>
  <c r="G661" i="2"/>
  <c r="G660" i="2"/>
  <c r="G658" i="2"/>
  <c r="G657" i="2"/>
  <c r="G656" i="2"/>
  <c r="G654" i="2"/>
  <c r="G653" i="2"/>
  <c r="G652" i="2"/>
  <c r="G649" i="2"/>
  <c r="G648" i="2"/>
  <c r="G646" i="2"/>
  <c r="G645" i="2"/>
  <c r="G642" i="2"/>
  <c r="G641" i="2"/>
  <c r="G639" i="2"/>
  <c r="G638" i="2"/>
  <c r="G633" i="2"/>
  <c r="G632" i="2" s="1"/>
  <c r="G631" i="2"/>
  <c r="G628" i="2"/>
  <c r="G627" i="2" s="1"/>
  <c r="G626" i="2"/>
  <c r="G625" i="2" s="1"/>
  <c r="G624" i="2"/>
  <c r="G623" i="2" s="1"/>
  <c r="G622" i="2"/>
  <c r="G621" i="2" s="1"/>
  <c r="G620" i="2"/>
  <c r="G619" i="2" s="1"/>
  <c r="G578" i="2"/>
  <c r="G577" i="2" s="1"/>
  <c r="G568" i="2"/>
  <c r="G566" i="2"/>
  <c r="G564" i="2"/>
  <c r="G562" i="2"/>
  <c r="G559" i="2"/>
  <c r="G558" i="2"/>
  <c r="G550" i="2"/>
  <c r="G549" i="2" s="1"/>
  <c r="G548" i="2"/>
  <c r="G540" i="2"/>
  <c r="G539" i="2" s="1"/>
  <c r="G538" i="2" s="1"/>
  <c r="G535" i="2"/>
  <c r="G534" i="2" s="1"/>
  <c r="G533" i="2" s="1"/>
  <c r="G532" i="2"/>
  <c r="G531" i="2" s="1"/>
  <c r="G530" i="2" s="1"/>
  <c r="G521" i="2"/>
  <c r="G520" i="2" s="1"/>
  <c r="G519" i="2"/>
  <c r="G518" i="2" s="1"/>
  <c r="G514" i="2"/>
  <c r="G513" i="2" s="1"/>
  <c r="G512" i="2"/>
  <c r="G511" i="2" s="1"/>
  <c r="G510" i="2"/>
  <c r="G509" i="2" s="1"/>
  <c r="G504" i="2"/>
  <c r="G503" i="2"/>
  <c r="G502" i="2"/>
  <c r="G499" i="2"/>
  <c r="G497" i="2" s="1"/>
  <c r="G493" i="2"/>
  <c r="G492" i="2"/>
  <c r="G486" i="2"/>
  <c r="G485" i="2" s="1"/>
  <c r="G482" i="2" s="1"/>
  <c r="G481" i="2"/>
  <c r="G480" i="2" s="1"/>
  <c r="G479" i="2"/>
  <c r="G478" i="2" s="1"/>
  <c r="G477" i="2"/>
  <c r="G476" i="2" s="1"/>
  <c r="G471" i="2"/>
  <c r="G470" i="2"/>
  <c r="G469" i="2" s="1"/>
  <c r="G466" i="2"/>
  <c r="G465" i="2" s="1"/>
  <c r="G464" i="2"/>
  <c r="G463" i="2" s="1"/>
  <c r="G443" i="2"/>
  <c r="G442" i="2" s="1"/>
  <c r="G441" i="2"/>
  <c r="G440" i="2" s="1"/>
  <c r="G434" i="2"/>
  <c r="G433" i="2" s="1"/>
  <c r="G432" i="2"/>
  <c r="G431" i="2" s="1"/>
  <c r="G407" i="2"/>
  <c r="G406" i="2" s="1"/>
  <c r="G405" i="2" s="1"/>
  <c r="G404" i="2" s="1"/>
  <c r="G403" i="2"/>
  <c r="G402" i="2"/>
  <c r="G401" i="2"/>
  <c r="G397" i="2"/>
  <c r="G396" i="2" s="1"/>
  <c r="G395" i="2" s="1"/>
  <c r="G394" i="2" s="1"/>
  <c r="G393" i="2"/>
  <c r="G392" i="2"/>
  <c r="G391" i="2"/>
  <c r="G388" i="2"/>
  <c r="G387" i="2" s="1"/>
  <c r="G386" i="2" s="1"/>
  <c r="G385" i="2"/>
  <c r="G384" i="2" s="1"/>
  <c r="G383" i="2" s="1"/>
  <c r="G380" i="2"/>
  <c r="G379" i="2" s="1"/>
  <c r="G378" i="2" s="1"/>
  <c r="G377" i="2" s="1"/>
  <c r="G373" i="2"/>
  <c r="G372" i="2" s="1"/>
  <c r="G371" i="2" s="1"/>
  <c r="G370" i="2" s="1"/>
  <c r="G364" i="2"/>
  <c r="G363" i="2" s="1"/>
  <c r="G361" i="2" s="1"/>
  <c r="G352" i="2"/>
  <c r="G351" i="2" s="1"/>
  <c r="G350" i="2"/>
  <c r="G349" i="2" s="1"/>
  <c r="G344" i="2"/>
  <c r="G343" i="2" s="1"/>
  <c r="G340" i="2"/>
  <c r="G339" i="2"/>
  <c r="G338" i="2" s="1"/>
  <c r="G337" i="2"/>
  <c r="G336" i="2" s="1"/>
  <c r="G328" i="2"/>
  <c r="G327" i="2"/>
  <c r="G321" i="2"/>
  <c r="G319" i="2"/>
  <c r="G318" i="2"/>
  <c r="G317" i="2"/>
  <c r="G315" i="2"/>
  <c r="G312" i="2"/>
  <c r="G309" i="2"/>
  <c r="G307" i="2"/>
  <c r="G306" i="2"/>
  <c r="G299" i="2"/>
  <c r="G298" i="2"/>
  <c r="G291" i="2"/>
  <c r="G290" i="2" s="1"/>
  <c r="G289" i="2"/>
  <c r="G288" i="2" s="1"/>
  <c r="G295" i="2"/>
  <c r="G286" i="2"/>
  <c r="G284" i="2"/>
  <c r="G283" i="2"/>
  <c r="G280" i="2"/>
  <c r="G278" i="2"/>
  <c r="G277" i="2"/>
  <c r="G273" i="2"/>
  <c r="G272" i="2" s="1"/>
  <c r="G266" i="2"/>
  <c r="G265" i="2" s="1"/>
  <c r="G264" i="2"/>
  <c r="G263" i="2"/>
  <c r="G261" i="2"/>
  <c r="G260" i="2" s="1"/>
  <c r="G258" i="2" s="1"/>
  <c r="G256" i="2"/>
  <c r="G254" i="2" s="1"/>
  <c r="G253" i="2" s="1"/>
  <c r="G249" i="2"/>
  <c r="G248" i="2" s="1"/>
  <c r="G247" i="2"/>
  <c r="G246" i="2" s="1"/>
  <c r="G245" i="2"/>
  <c r="G242" i="2"/>
  <c r="G241" i="2" s="1"/>
  <c r="G240" i="2"/>
  <c r="G239" i="2" s="1"/>
  <c r="G193" i="2"/>
  <c r="G190" i="2"/>
  <c r="G189" i="2" s="1"/>
  <c r="G188" i="2" s="1"/>
  <c r="G187" i="2" s="1"/>
  <c r="G186" i="2"/>
  <c r="G184" i="2"/>
  <c r="G183" i="2"/>
  <c r="G181" i="2"/>
  <c r="G180" i="2" s="1"/>
  <c r="G178" i="2"/>
  <c r="G174" i="2"/>
  <c r="G173" i="2" s="1"/>
  <c r="G172" i="2"/>
  <c r="G171" i="2" s="1"/>
  <c r="G158" i="2"/>
  <c r="G157" i="2" s="1"/>
  <c r="G156" i="2" s="1"/>
  <c r="G155" i="2"/>
  <c r="G154" i="2"/>
  <c r="G147" i="2"/>
  <c r="G146" i="2" s="1"/>
  <c r="G145" i="2" s="1"/>
  <c r="G144" i="2"/>
  <c r="G143" i="2" s="1"/>
  <c r="G142" i="2"/>
  <c r="G140" i="2" s="1"/>
  <c r="G138" i="2"/>
  <c r="G137" i="2"/>
  <c r="G135" i="2"/>
  <c r="G133" i="2"/>
  <c r="G132" i="2" s="1"/>
  <c r="G131" i="2"/>
  <c r="G130" i="2"/>
  <c r="G128" i="2"/>
  <c r="G127" i="2"/>
  <c r="G126" i="2"/>
  <c r="G124" i="2"/>
  <c r="G123" i="2" s="1"/>
  <c r="G120" i="2"/>
  <c r="G117" i="2"/>
  <c r="G116" i="2"/>
  <c r="G113" i="2"/>
  <c r="G112" i="2" s="1"/>
  <c r="G110" i="2"/>
  <c r="G109" i="2" s="1"/>
  <c r="G108" i="2" s="1"/>
  <c r="G107" i="2"/>
  <c r="G106" i="2" s="1"/>
  <c r="G104" i="2"/>
  <c r="G103" i="2" s="1"/>
  <c r="G102" i="2" s="1"/>
  <c r="G100" i="2"/>
  <c r="G99" i="2" s="1"/>
  <c r="G94" i="2"/>
  <c r="G93" i="2"/>
  <c r="G90" i="2"/>
  <c r="G88" i="2" s="1"/>
  <c r="G87" i="2"/>
  <c r="G86" i="2"/>
  <c r="G84" i="2"/>
  <c r="G83" i="2"/>
  <c r="G77" i="2"/>
  <c r="G76" i="2"/>
  <c r="G74" i="2"/>
  <c r="G73" i="2"/>
  <c r="G71" i="2"/>
  <c r="G70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6" i="2"/>
  <c r="G45" i="2"/>
  <c r="G42" i="2"/>
  <c r="G41" i="2"/>
  <c r="G36" i="2"/>
  <c r="G35" i="2"/>
  <c r="G33" i="2"/>
  <c r="G32" i="2"/>
  <c r="G30" i="2"/>
  <c r="G29" i="2"/>
  <c r="G27" i="2"/>
  <c r="G26" i="2"/>
  <c r="G22" i="2"/>
  <c r="G21" i="2" s="1"/>
  <c r="G17" i="2"/>
  <c r="G15" i="2"/>
  <c r="G12" i="2"/>
  <c r="G11" i="2" s="1"/>
  <c r="G9" i="2" s="1"/>
  <c r="G888" i="2" l="1"/>
  <c r="G883" i="2" s="1"/>
  <c r="G882" i="2" s="1"/>
  <c r="H888" i="2"/>
  <c r="H883" i="2" s="1"/>
  <c r="H882" i="2" s="1"/>
  <c r="G697" i="2"/>
  <c r="H697" i="2"/>
  <c r="H827" i="2"/>
  <c r="G827" i="2"/>
  <c r="G852" i="2"/>
  <c r="H852" i="2"/>
  <c r="H180" i="1"/>
  <c r="H179" i="1" s="1"/>
  <c r="H178" i="1" s="1"/>
  <c r="G297" i="2"/>
  <c r="H297" i="2"/>
  <c r="G85" i="2"/>
  <c r="G872" i="2"/>
  <c r="G871" i="2" s="1"/>
  <c r="H872" i="2"/>
  <c r="H871" i="2" s="1"/>
  <c r="H870" i="2" s="1"/>
  <c r="H85" i="2"/>
  <c r="H439" i="2"/>
  <c r="G439" i="2"/>
  <c r="H563" i="2"/>
  <c r="G563" i="2"/>
  <c r="G517" i="2"/>
  <c r="H517" i="2"/>
  <c r="G360" i="2"/>
  <c r="H360" i="2"/>
  <c r="G262" i="2"/>
  <c r="H262" i="2"/>
  <c r="H894" i="2"/>
  <c r="G894" i="2"/>
  <c r="G326" i="2"/>
  <c r="G325" i="2" s="1"/>
  <c r="H326" i="2"/>
  <c r="H325" i="2" s="1"/>
  <c r="H75" i="1"/>
  <c r="H61" i="1" s="1"/>
  <c r="E12" i="3" s="1"/>
  <c r="G945" i="2"/>
  <c r="H945" i="2"/>
  <c r="G357" i="2"/>
  <c r="G353" i="2" s="1"/>
  <c r="I55" i="1"/>
  <c r="I1384" i="1" s="1"/>
  <c r="H468" i="2"/>
  <c r="G468" i="2"/>
  <c r="G139" i="2"/>
  <c r="H139" i="2"/>
  <c r="H204" i="1"/>
  <c r="H170" i="2"/>
  <c r="G170" i="2"/>
  <c r="H156" i="1"/>
  <c r="F18" i="3"/>
  <c r="G192" i="2"/>
  <c r="G191" i="2" s="1"/>
  <c r="H192" i="2"/>
  <c r="H191" i="2" s="1"/>
  <c r="F37" i="3"/>
  <c r="F34" i="3" s="1"/>
  <c r="G991" i="2"/>
  <c r="H991" i="2"/>
  <c r="H629" i="2"/>
  <c r="G629" i="2"/>
  <c r="G955" i="2"/>
  <c r="G954" i="2" s="1"/>
  <c r="H955" i="2"/>
  <c r="H954" i="2" s="1"/>
  <c r="G748" i="2"/>
  <c r="G747" i="2" s="1"/>
  <c r="H748" i="2"/>
  <c r="H747" i="2" s="1"/>
  <c r="H738" i="2"/>
  <c r="G738" i="2"/>
  <c r="H647" i="2"/>
  <c r="G647" i="2"/>
  <c r="H901" i="2"/>
  <c r="G901" i="2"/>
  <c r="G430" i="2"/>
  <c r="G424" i="2" s="1"/>
  <c r="G409" i="2" s="1"/>
  <c r="H430" i="2"/>
  <c r="H424" i="2" s="1"/>
  <c r="H409" i="2" s="1"/>
  <c r="H640" i="2"/>
  <c r="G640" i="2"/>
  <c r="H244" i="2"/>
  <c r="G244" i="2"/>
  <c r="G630" i="2"/>
  <c r="H630" i="2"/>
  <c r="G508" i="2"/>
  <c r="H508" i="2"/>
  <c r="H119" i="2"/>
  <c r="H118" i="2" s="1"/>
  <c r="G119" i="2"/>
  <c r="G118" i="2" s="1"/>
  <c r="H139" i="1"/>
  <c r="E19" i="3" s="1"/>
  <c r="G294" i="2"/>
  <c r="G287" i="2" s="1"/>
  <c r="H294" i="2"/>
  <c r="H287" i="2" s="1"/>
  <c r="G1007" i="2"/>
  <c r="H243" i="1"/>
  <c r="G98" i="2"/>
  <c r="H98" i="2"/>
  <c r="H289" i="1"/>
  <c r="H1401" i="1" s="1"/>
  <c r="H1406" i="1" s="1"/>
  <c r="G547" i="2"/>
  <c r="G544" i="2" s="1"/>
  <c r="G541" i="2" s="1"/>
  <c r="H547" i="2"/>
  <c r="H544" i="2" s="1"/>
  <c r="H541" i="2" s="1"/>
  <c r="G333" i="2"/>
  <c r="G332" i="2" s="1"/>
  <c r="H333" i="2"/>
  <c r="H332" i="2" s="1"/>
  <c r="H13" i="2"/>
  <c r="H20" i="2"/>
  <c r="G13" i="2"/>
  <c r="G20" i="2"/>
  <c r="G10" i="2"/>
  <c r="H10" i="2"/>
  <c r="G14" i="2"/>
  <c r="G929" i="2"/>
  <c r="G928" i="2" s="1"/>
  <c r="H119" i="1"/>
  <c r="H14" i="2"/>
  <c r="H50" i="2"/>
  <c r="F31" i="3"/>
  <c r="H760" i="2"/>
  <c r="H65" i="2"/>
  <c r="G44" i="2"/>
  <c r="G50" i="2"/>
  <c r="G115" i="2"/>
  <c r="G114" i="2" s="1"/>
  <c r="G554" i="2"/>
  <c r="G864" i="2"/>
  <c r="G863" i="2" s="1"/>
  <c r="H25" i="2"/>
  <c r="H44" i="2"/>
  <c r="H275" i="2"/>
  <c r="H916" i="2"/>
  <c r="H266" i="1"/>
  <c r="H265" i="1" s="1"/>
  <c r="H125" i="2"/>
  <c r="H919" i="2"/>
  <c r="G757" i="2"/>
  <c r="G910" i="2"/>
  <c r="G909" i="2" s="1"/>
  <c r="H69" i="2"/>
  <c r="H75" i="2"/>
  <c r="H112" i="2"/>
  <c r="H348" i="2"/>
  <c r="G28" i="2"/>
  <c r="G34" i="2"/>
  <c r="G59" i="2"/>
  <c r="G92" i="2"/>
  <c r="G91" i="2" s="1"/>
  <c r="G282" i="2"/>
  <c r="G281" i="2" s="1"/>
  <c r="H59" i="2"/>
  <c r="H282" i="2"/>
  <c r="H281" i="2" s="1"/>
  <c r="H390" i="2"/>
  <c r="H389" i="2" s="1"/>
  <c r="H382" i="2" s="1"/>
  <c r="H924" i="2"/>
  <c r="H1009" i="2"/>
  <c r="G72" i="2"/>
  <c r="H34" i="2"/>
  <c r="H56" i="2"/>
  <c r="H82" i="2"/>
  <c r="H238" i="2"/>
  <c r="H194" i="2" s="1"/>
  <c r="H314" i="2"/>
  <c r="H311" i="2" s="1"/>
  <c r="H757" i="2"/>
  <c r="G25" i="2"/>
  <c r="G82" i="2"/>
  <c r="G651" i="2"/>
  <c r="G975" i="2"/>
  <c r="H115" i="2"/>
  <c r="H114" i="2" s="1"/>
  <c r="H129" i="2"/>
  <c r="H663" i="2"/>
  <c r="H730" i="2"/>
  <c r="G125" i="2"/>
  <c r="H31" i="2"/>
  <c r="H40" i="2"/>
  <c r="H39" i="2" s="1"/>
  <c r="H78" i="2"/>
  <c r="H92" i="2"/>
  <c r="H91" i="2" s="1"/>
  <c r="H491" i="2"/>
  <c r="G56" i="2"/>
  <c r="G75" i="2"/>
  <c r="H400" i="2"/>
  <c r="H399" i="2" s="1"/>
  <c r="H398" i="2" s="1"/>
  <c r="H554" i="2"/>
  <c r="H644" i="2"/>
  <c r="H655" i="2"/>
  <c r="H765" i="2"/>
  <c r="H875" i="2"/>
  <c r="H910" i="2"/>
  <c r="H909" i="2" s="1"/>
  <c r="H975" i="2"/>
  <c r="G637" i="2"/>
  <c r="H134" i="2"/>
  <c r="H182" i="2"/>
  <c r="H305" i="2"/>
  <c r="F41" i="3"/>
  <c r="F44" i="3"/>
  <c r="G919" i="2"/>
  <c r="G924" i="2"/>
  <c r="H979" i="2"/>
  <c r="G979" i="2"/>
  <c r="H462" i="2"/>
  <c r="H153" i="2"/>
  <c r="H152" i="2" s="1"/>
  <c r="H501" i="2"/>
  <c r="H500" i="2" s="1"/>
  <c r="H637" i="2"/>
  <c r="H659" i="2"/>
  <c r="H680" i="2"/>
  <c r="H693" i="2"/>
  <c r="H692" i="2" s="1"/>
  <c r="H984" i="2"/>
  <c r="F22" i="3"/>
  <c r="H47" i="2"/>
  <c r="H62" i="2"/>
  <c r="H28" i="2"/>
  <c r="H53" i="2"/>
  <c r="H72" i="2"/>
  <c r="H557" i="2"/>
  <c r="H651" i="2"/>
  <c r="H864" i="2"/>
  <c r="H863" i="2" s="1"/>
  <c r="H1002" i="2"/>
  <c r="F9" i="3"/>
  <c r="H685" i="2"/>
  <c r="F26" i="3"/>
  <c r="G65" i="2"/>
  <c r="G501" i="2"/>
  <c r="G500" i="2" s="1"/>
  <c r="G491" i="2"/>
  <c r="G275" i="2"/>
  <c r="G314" i="2"/>
  <c r="G311" i="2" s="1"/>
  <c r="H253" i="1"/>
  <c r="H250" i="1" s="1"/>
  <c r="H233" i="1"/>
  <c r="H147" i="1"/>
  <c r="H146" i="1" s="1"/>
  <c r="H145" i="1" s="1"/>
  <c r="G1002" i="2"/>
  <c r="G129" i="2"/>
  <c r="H93" i="1"/>
  <c r="E14" i="3"/>
  <c r="E11" i="3"/>
  <c r="H103" i="1"/>
  <c r="E10" i="3"/>
  <c r="E32" i="3"/>
  <c r="G111" i="2"/>
  <c r="G105" i="2" s="1"/>
  <c r="G62" i="2"/>
  <c r="G78" i="2"/>
  <c r="G238" i="2"/>
  <c r="G194" i="2" s="1"/>
  <c r="G348" i="2"/>
  <c r="G390" i="2"/>
  <c r="G389" i="2" s="1"/>
  <c r="G382" i="2" s="1"/>
  <c r="G462" i="2"/>
  <c r="G557" i="2"/>
  <c r="G659" i="2"/>
  <c r="G680" i="2"/>
  <c r="G730" i="2"/>
  <c r="G874" i="2"/>
  <c r="G984" i="2"/>
  <c r="G31" i="2"/>
  <c r="G40" i="2"/>
  <c r="G39" i="2" s="1"/>
  <c r="G47" i="2"/>
  <c r="G53" i="2"/>
  <c r="G69" i="2"/>
  <c r="G182" i="2"/>
  <c r="G644" i="2"/>
  <c r="G655" i="2"/>
  <c r="G760" i="2"/>
  <c r="G765" i="2"/>
  <c r="G916" i="2"/>
  <c r="G1009" i="2"/>
  <c r="G177" i="2"/>
  <c r="G305" i="2"/>
  <c r="G400" i="2"/>
  <c r="G399" i="2" s="1"/>
  <c r="G398" i="2" s="1"/>
  <c r="G475" i="2"/>
  <c r="G618" i="2"/>
  <c r="G663" i="2"/>
  <c r="G685" i="2"/>
  <c r="G693" i="2"/>
  <c r="G692" i="2" s="1"/>
  <c r="G931" i="2"/>
  <c r="H177" i="2"/>
  <c r="H475" i="2"/>
  <c r="H105" i="2"/>
  <c r="H931" i="2"/>
  <c r="H618" i="2"/>
  <c r="G153" i="2"/>
  <c r="G152" i="2" s="1"/>
  <c r="G134" i="2"/>
  <c r="G296" i="2" l="1"/>
  <c r="H296" i="2"/>
  <c r="G553" i="2"/>
  <c r="H553" i="2"/>
  <c r="H438" i="2"/>
  <c r="G438" i="2"/>
  <c r="H24" i="2"/>
  <c r="G24" i="2"/>
  <c r="H242" i="1"/>
  <c r="E25" i="3" s="1"/>
  <c r="H155" i="1"/>
  <c r="E21" i="3" s="1"/>
  <c r="E43" i="3"/>
  <c r="F50" i="3"/>
  <c r="F49" i="3" s="1"/>
  <c r="F57" i="3" s="1"/>
  <c r="G490" i="2"/>
  <c r="H490" i="2"/>
  <c r="H966" i="2"/>
  <c r="G966" i="2"/>
  <c r="E29" i="3"/>
  <c r="E28" i="3"/>
  <c r="E40" i="3"/>
  <c r="H893" i="2"/>
  <c r="G893" i="2"/>
  <c r="G43" i="2"/>
  <c r="H43" i="2"/>
  <c r="H89" i="1"/>
  <c r="H56" i="1" s="1"/>
  <c r="E30" i="3"/>
  <c r="H288" i="1"/>
  <c r="H287" i="1" s="1"/>
  <c r="H286" i="1" s="1"/>
  <c r="E27" i="3" s="1"/>
  <c r="G331" i="2"/>
  <c r="H331" i="2"/>
  <c r="G913" i="2"/>
  <c r="H913" i="2"/>
  <c r="E23" i="3"/>
  <c r="H200" i="1"/>
  <c r="E24" i="3" s="1"/>
  <c r="E53" i="3"/>
  <c r="G729" i="2"/>
  <c r="H729" i="2"/>
  <c r="E39" i="3"/>
  <c r="E51" i="3"/>
  <c r="E46" i="3"/>
  <c r="E33" i="3"/>
  <c r="E31" i="3" s="1"/>
  <c r="H310" i="2"/>
  <c r="G274" i="2"/>
  <c r="H274" i="2"/>
  <c r="G848" i="2"/>
  <c r="H243" i="2"/>
  <c r="E52" i="3"/>
  <c r="G243" i="2"/>
  <c r="G257" i="2"/>
  <c r="G252" i="2" s="1"/>
  <c r="H756" i="2"/>
  <c r="H755" i="2" s="1"/>
  <c r="H679" i="2"/>
  <c r="H678" i="2" s="1"/>
  <c r="G122" i="2"/>
  <c r="H122" i="2"/>
  <c r="G176" i="2"/>
  <c r="G175" i="2" s="1"/>
  <c r="G756" i="2"/>
  <c r="G755" i="2" s="1"/>
  <c r="H176" i="2"/>
  <c r="H175" i="2" s="1"/>
  <c r="G636" i="2"/>
  <c r="H10" i="1"/>
  <c r="G679" i="2"/>
  <c r="G678" i="2" s="1"/>
  <c r="H636" i="2"/>
  <c r="H848" i="2"/>
  <c r="H847" i="2" s="1"/>
  <c r="H257" i="2"/>
  <c r="H252" i="2" s="1"/>
  <c r="G310" i="2"/>
  <c r="E20" i="3"/>
  <c r="G870" i="2"/>
  <c r="H552" i="2" l="1"/>
  <c r="H551" i="2" s="1"/>
  <c r="G552" i="2"/>
  <c r="G551" i="2" s="1"/>
  <c r="G23" i="2"/>
  <c r="H23" i="2"/>
  <c r="H138" i="1"/>
  <c r="E18" i="3"/>
  <c r="E42" i="3"/>
  <c r="E36" i="3"/>
  <c r="H177" i="1"/>
  <c r="E47" i="3"/>
  <c r="E48" i="3"/>
  <c r="G818" i="2"/>
  <c r="G817" i="2" s="1"/>
  <c r="E22" i="3"/>
  <c r="G847" i="2"/>
  <c r="G846" i="2" s="1"/>
  <c r="E17" i="3"/>
  <c r="E9" i="3" s="1"/>
  <c r="H846" i="2"/>
  <c r="H381" i="2"/>
  <c r="G381" i="2"/>
  <c r="E26" i="3"/>
  <c r="H285" i="1"/>
  <c r="I1397" i="1" l="1"/>
  <c r="I1387" i="1"/>
  <c r="H1018" i="2"/>
  <c r="F59" i="3"/>
  <c r="F60" i="3" s="1"/>
  <c r="H1020" i="2"/>
  <c r="E37" i="3"/>
  <c r="E41" i="3"/>
  <c r="E44" i="3"/>
  <c r="H55" i="1"/>
  <c r="H1384" i="1" s="1"/>
  <c r="E35" i="3"/>
  <c r="E50" i="3" l="1"/>
  <c r="E49" i="3" s="1"/>
  <c r="H1022" i="2"/>
  <c r="E34" i="3"/>
  <c r="G1018" i="2"/>
  <c r="E57" i="3" l="1"/>
  <c r="F266" i="2"/>
  <c r="F265" i="2" s="1"/>
  <c r="H1397" i="1" l="1"/>
  <c r="H1387" i="1"/>
  <c r="G1020" i="2"/>
  <c r="G1022" i="2" s="1"/>
  <c r="E59" i="3"/>
  <c r="E60" i="3" s="1"/>
  <c r="F373" i="2"/>
  <c r="F372" i="2" s="1"/>
  <c r="F371" i="2" s="1"/>
  <c r="F370" i="2" s="1"/>
  <c r="F364" i="2"/>
  <c r="F363" i="2" s="1"/>
  <c r="F361" i="2" s="1"/>
  <c r="F360" i="2" l="1"/>
  <c r="F240" i="2" l="1"/>
  <c r="F239" i="2" s="1"/>
  <c r="F242" i="2"/>
  <c r="F241" i="2" s="1"/>
  <c r="F238" i="2" l="1"/>
  <c r="F194" i="2" s="1"/>
  <c r="F144" i="2"/>
  <c r="F143" i="2" s="1"/>
  <c r="F261" i="2"/>
  <c r="F260" i="2" s="1"/>
  <c r="F258" i="2" s="1"/>
  <c r="F247" i="2"/>
  <c r="F246" i="2" s="1"/>
  <c r="G236" i="1"/>
  <c r="G234" i="1" s="1"/>
  <c r="F174" i="2"/>
  <c r="F173" i="2" s="1"/>
  <c r="G207" i="1"/>
  <c r="F1004" i="2" l="1"/>
  <c r="F1006" i="2"/>
  <c r="F1003" i="2"/>
  <c r="F1002" i="2" l="1"/>
  <c r="F953" i="2"/>
  <c r="G280" i="1"/>
  <c r="G277" i="1" s="1"/>
  <c r="F344" i="2" l="1"/>
  <c r="F343" i="2" s="1"/>
  <c r="F550" i="2"/>
  <c r="F549" i="2" s="1"/>
  <c r="F514" i="2" l="1"/>
  <c r="F513" i="2" s="1"/>
  <c r="F519" i="2"/>
  <c r="F521" i="2"/>
  <c r="F520" i="2" s="1"/>
  <c r="F154" i="2"/>
  <c r="F318" i="2"/>
  <c r="F317" i="2"/>
  <c r="F339" i="2"/>
  <c r="F338" i="2" s="1"/>
  <c r="F337" i="2"/>
  <c r="F336" i="2" s="1"/>
  <c r="G294" i="1"/>
  <c r="G292" i="1"/>
  <c r="F107" i="2"/>
  <c r="F106" i="2" s="1"/>
  <c r="G251" i="1"/>
  <c r="F956" i="2"/>
  <c r="G128" i="1"/>
  <c r="G127" i="1" s="1"/>
  <c r="F328" i="2"/>
  <c r="F955" i="2" l="1"/>
  <c r="F954" i="2" s="1"/>
  <c r="G289" i="1"/>
  <c r="G1401" i="1" s="1"/>
  <c r="G1406" i="1" s="1"/>
  <c r="H1407" i="1" s="1"/>
  <c r="F333" i="2"/>
  <c r="F332" i="2" s="1"/>
  <c r="G288" i="1" l="1"/>
  <c r="G287" i="1" s="1"/>
  <c r="F249" i="2"/>
  <c r="F248" i="2" s="1"/>
  <c r="F158" i="2" l="1"/>
  <c r="F157" i="2" s="1"/>
  <c r="F156" i="2" s="1"/>
  <c r="F532" i="2" l="1"/>
  <c r="F531" i="2" s="1"/>
  <c r="F530" i="2" s="1"/>
  <c r="F518" i="2"/>
  <c r="F517" i="2" s="1"/>
  <c r="F512" i="2"/>
  <c r="F511" i="2" s="1"/>
  <c r="F510" i="2"/>
  <c r="F509" i="2" s="1"/>
  <c r="F142" i="2"/>
  <c r="F140" i="2" s="1"/>
  <c r="F139" i="2" s="1"/>
  <c r="F535" i="2"/>
  <c r="F534" i="2" s="1"/>
  <c r="F533" i="2" s="1"/>
  <c r="F540" i="2"/>
  <c r="F539" i="2" s="1"/>
  <c r="F538" i="2" s="1"/>
  <c r="F245" i="2"/>
  <c r="F244" i="2" s="1"/>
  <c r="F172" i="2"/>
  <c r="F171" i="2" s="1"/>
  <c r="F170" i="2" s="1"/>
  <c r="G205" i="1"/>
  <c r="G204" i="1" s="1"/>
  <c r="G233" i="1"/>
  <c r="G200" i="1" l="1"/>
  <c r="F508" i="2"/>
  <c r="F243" i="2"/>
  <c r="F930" i="2"/>
  <c r="G117" i="1"/>
  <c r="F120" i="2"/>
  <c r="G91" i="1"/>
  <c r="G90" i="1" s="1"/>
  <c r="F119" i="2" l="1"/>
  <c r="F118" i="2" s="1"/>
  <c r="F499" i="2"/>
  <c r="F497" i="2" s="1"/>
  <c r="F289" i="2"/>
  <c r="F288" i="2" s="1"/>
  <c r="F291" i="2"/>
  <c r="F290" i="2" s="1"/>
  <c r="F295" i="2"/>
  <c r="F113" i="2"/>
  <c r="F112" i="2" s="1"/>
  <c r="G257" i="1"/>
  <c r="F294" i="2" l="1"/>
  <c r="F287" i="2" s="1"/>
  <c r="F90" i="2"/>
  <c r="F688" i="2" l="1"/>
  <c r="F684" i="2"/>
  <c r="F319" i="2" l="1"/>
  <c r="F481" i="2" l="1"/>
  <c r="F480" i="2" s="1"/>
  <c r="F479" i="2"/>
  <c r="F685" i="2" l="1"/>
  <c r="F994" i="2" l="1"/>
  <c r="G87" i="1"/>
  <c r="G86" i="1" s="1"/>
  <c r="G85" i="1" s="1"/>
  <c r="D15" i="3" s="1"/>
  <c r="F1008" i="2" l="1"/>
  <c r="F1011" i="2"/>
  <c r="F750" i="2" l="1"/>
  <c r="F737" i="2"/>
  <c r="F736" i="2" s="1"/>
  <c r="F741" i="2"/>
  <c r="F696" i="2"/>
  <c r="F681" i="2"/>
  <c r="F890" i="2" l="1"/>
  <c r="F888" i="2" l="1"/>
  <c r="F883" i="2" s="1"/>
  <c r="F978" i="2"/>
  <c r="G14" i="1"/>
  <c r="F273" i="2" l="1"/>
  <c r="F683" i="2" l="1"/>
  <c r="F633" i="2"/>
  <c r="F632" i="2" s="1"/>
  <c r="F566" i="2"/>
  <c r="F631" i="2"/>
  <c r="F559" i="2"/>
  <c r="F629" i="2" l="1"/>
  <c r="F630" i="2"/>
  <c r="F1014" i="2" l="1"/>
  <c r="G283" i="1"/>
  <c r="G282" i="1" s="1"/>
  <c r="F434" i="2" l="1"/>
  <c r="F433" i="2" s="1"/>
  <c r="F470" i="2"/>
  <c r="F876" i="2" l="1"/>
  <c r="F874" i="2" l="1"/>
  <c r="F875" i="2"/>
  <c r="F927" i="2"/>
  <c r="F272" i="2" l="1"/>
  <c r="F795" i="2" l="1"/>
  <c r="F792" i="2"/>
  <c r="F388" i="2" l="1"/>
  <c r="F387" i="2" s="1"/>
  <c r="F386" i="2" s="1"/>
  <c r="F128" i="2" l="1"/>
  <c r="F126" i="2" l="1"/>
  <c r="F1010" i="2"/>
  <c r="F1009" i="2" s="1"/>
  <c r="F1001" i="2"/>
  <c r="F1000" i="2" s="1"/>
  <c r="F995" i="2"/>
  <c r="F993" i="2"/>
  <c r="F990" i="2"/>
  <c r="F989" i="2" s="1"/>
  <c r="F988" i="2"/>
  <c r="F987" i="2" s="1"/>
  <c r="F986" i="2"/>
  <c r="F985" i="2"/>
  <c r="F983" i="2"/>
  <c r="F982" i="2" s="1"/>
  <c r="F981" i="2"/>
  <c r="F980" i="2"/>
  <c r="F977" i="2"/>
  <c r="F976" i="2"/>
  <c r="F974" i="2"/>
  <c r="F973" i="2" s="1"/>
  <c r="F972" i="2"/>
  <c r="F971" i="2" s="1"/>
  <c r="F947" i="2"/>
  <c r="F946" i="2" s="1"/>
  <c r="F941" i="2"/>
  <c r="F940" i="2" s="1"/>
  <c r="F939" i="2" s="1"/>
  <c r="F935" i="2"/>
  <c r="F934" i="2" s="1"/>
  <c r="F933" i="2"/>
  <c r="F932" i="2" s="1"/>
  <c r="F929" i="2"/>
  <c r="F928" i="2" s="1"/>
  <c r="F925" i="2"/>
  <c r="F924" i="2" s="1"/>
  <c r="F923" i="2"/>
  <c r="F922" i="2" s="1"/>
  <c r="F921" i="2"/>
  <c r="F920" i="2"/>
  <c r="F918" i="2"/>
  <c r="F917" i="2"/>
  <c r="F912" i="2"/>
  <c r="F911" i="2"/>
  <c r="F908" i="2"/>
  <c r="F907" i="2" s="1"/>
  <c r="F906" i="2" s="1"/>
  <c r="F905" i="2" s="1"/>
  <c r="F904" i="2"/>
  <c r="F903" i="2"/>
  <c r="F900" i="2"/>
  <c r="F899" i="2" s="1"/>
  <c r="F898" i="2"/>
  <c r="F897" i="2" s="1"/>
  <c r="F896" i="2"/>
  <c r="F895" i="2"/>
  <c r="F880" i="2"/>
  <c r="F879" i="2" s="1"/>
  <c r="F878" i="2" s="1"/>
  <c r="F877" i="2" s="1"/>
  <c r="F866" i="2"/>
  <c r="F865" i="2"/>
  <c r="F858" i="2"/>
  <c r="F857" i="2" s="1"/>
  <c r="F856" i="2"/>
  <c r="F855" i="2" s="1"/>
  <c r="F854" i="2"/>
  <c r="F853" i="2" s="1"/>
  <c r="F851" i="2"/>
  <c r="F850" i="2" s="1"/>
  <c r="F849" i="2" s="1"/>
  <c r="F839" i="2"/>
  <c r="F838" i="2" s="1"/>
  <c r="F837" i="2" s="1"/>
  <c r="F836" i="2"/>
  <c r="F835" i="2" s="1"/>
  <c r="F833" i="2" s="1"/>
  <c r="F767" i="2"/>
  <c r="F766" i="2"/>
  <c r="F764" i="2"/>
  <c r="F763" i="2" s="1"/>
  <c r="F762" i="2"/>
  <c r="F761" i="2"/>
  <c r="F759" i="2"/>
  <c r="F758" i="2"/>
  <c r="F754" i="2"/>
  <c r="F752" i="2"/>
  <c r="F740" i="2"/>
  <c r="F738" i="2" s="1"/>
  <c r="F732" i="2"/>
  <c r="F703" i="2"/>
  <c r="F702" i="2"/>
  <c r="F701" i="2"/>
  <c r="F700" i="2"/>
  <c r="F694" i="2"/>
  <c r="F682" i="2"/>
  <c r="F680" i="2" s="1"/>
  <c r="F674" i="2"/>
  <c r="F673" i="2" s="1"/>
  <c r="F666" i="2" s="1"/>
  <c r="F665" i="2"/>
  <c r="F661" i="2"/>
  <c r="F662" i="2"/>
  <c r="F660" i="2"/>
  <c r="F658" i="2"/>
  <c r="F656" i="2"/>
  <c r="F653" i="2"/>
  <c r="F654" i="2"/>
  <c r="F652" i="2"/>
  <c r="F649" i="2"/>
  <c r="F648" i="2"/>
  <c r="F646" i="2"/>
  <c r="F645" i="2"/>
  <c r="F642" i="2"/>
  <c r="F639" i="2"/>
  <c r="F638" i="2"/>
  <c r="F628" i="2"/>
  <c r="F627" i="2" s="1"/>
  <c r="F624" i="2"/>
  <c r="F623" i="2" s="1"/>
  <c r="F622" i="2"/>
  <c r="F621" i="2" s="1"/>
  <c r="F620" i="2"/>
  <c r="F619" i="2" s="1"/>
  <c r="F578" i="2"/>
  <c r="F577" i="2" s="1"/>
  <c r="F568" i="2"/>
  <c r="F564" i="2"/>
  <c r="F562" i="2"/>
  <c r="F558" i="2"/>
  <c r="F554" i="2"/>
  <c r="F548" i="2"/>
  <c r="F503" i="2"/>
  <c r="F504" i="2"/>
  <c r="F502" i="2"/>
  <c r="F493" i="2"/>
  <c r="F492" i="2"/>
  <c r="F486" i="2"/>
  <c r="F485" i="2" s="1"/>
  <c r="F482" i="2" s="1"/>
  <c r="F478" i="2"/>
  <c r="F477" i="2"/>
  <c r="F476" i="2" s="1"/>
  <c r="F466" i="2"/>
  <c r="F465" i="2" s="1"/>
  <c r="F464" i="2"/>
  <c r="F463" i="2" s="1"/>
  <c r="F443" i="2"/>
  <c r="F442" i="2" s="1"/>
  <c r="F441" i="2"/>
  <c r="F440" i="2" s="1"/>
  <c r="F432" i="2"/>
  <c r="F431" i="2" s="1"/>
  <c r="F430" i="2" s="1"/>
  <c r="F424" i="2" s="1"/>
  <c r="F409" i="2" s="1"/>
  <c r="F407" i="2"/>
  <c r="F406" i="2" s="1"/>
  <c r="F405" i="2" s="1"/>
  <c r="F404" i="2" s="1"/>
  <c r="F402" i="2"/>
  <c r="F403" i="2"/>
  <c r="F401" i="2"/>
  <c r="F397" i="2"/>
  <c r="F396" i="2" s="1"/>
  <c r="F395" i="2" s="1"/>
  <c r="F394" i="2" s="1"/>
  <c r="F392" i="2"/>
  <c r="F393" i="2"/>
  <c r="F391" i="2"/>
  <c r="F385" i="2"/>
  <c r="F384" i="2" s="1"/>
  <c r="F383" i="2" s="1"/>
  <c r="F380" i="2"/>
  <c r="F379" i="2" s="1"/>
  <c r="F378" i="2" s="1"/>
  <c r="F377" i="2" s="1"/>
  <c r="F352" i="2"/>
  <c r="F351" i="2" s="1"/>
  <c r="F350" i="2"/>
  <c r="F349" i="2" s="1"/>
  <c r="F327" i="2"/>
  <c r="F326" i="2" s="1"/>
  <c r="F321" i="2"/>
  <c r="F315" i="2"/>
  <c r="F307" i="2"/>
  <c r="F309" i="2"/>
  <c r="F306" i="2"/>
  <c r="F298" i="2"/>
  <c r="F297" i="2" s="1"/>
  <c r="F284" i="2"/>
  <c r="F286" i="2"/>
  <c r="F283" i="2"/>
  <c r="F280" i="2"/>
  <c r="F278" i="2"/>
  <c r="F277" i="2"/>
  <c r="F264" i="2"/>
  <c r="F263" i="2"/>
  <c r="F256" i="2"/>
  <c r="F254" i="2" s="1"/>
  <c r="F253" i="2" s="1"/>
  <c r="F193" i="2"/>
  <c r="F190" i="2"/>
  <c r="F189" i="2" s="1"/>
  <c r="F188" i="2" s="1"/>
  <c r="F187" i="2" s="1"/>
  <c r="F184" i="2"/>
  <c r="F186" i="2"/>
  <c r="F183" i="2"/>
  <c r="F181" i="2"/>
  <c r="F180" i="2" s="1"/>
  <c r="F178" i="2"/>
  <c r="F155" i="2"/>
  <c r="F153" i="2" s="1"/>
  <c r="F147" i="2"/>
  <c r="F146" i="2" s="1"/>
  <c r="F137" i="2"/>
  <c r="F138" i="2"/>
  <c r="F135" i="2"/>
  <c r="F133" i="2"/>
  <c r="F132" i="2" s="1"/>
  <c r="F131" i="2"/>
  <c r="F130" i="2"/>
  <c r="F127" i="2"/>
  <c r="F124" i="2"/>
  <c r="F123" i="2" s="1"/>
  <c r="F117" i="2"/>
  <c r="F116" i="2"/>
  <c r="F110" i="2"/>
  <c r="F109" i="2" s="1"/>
  <c r="F108" i="2" s="1"/>
  <c r="F104" i="2"/>
  <c r="F103" i="2" s="1"/>
  <c r="F102" i="2" s="1"/>
  <c r="F94" i="2"/>
  <c r="F93" i="2"/>
  <c r="F87" i="2"/>
  <c r="F86" i="2"/>
  <c r="F84" i="2"/>
  <c r="F83" i="2"/>
  <c r="F77" i="2"/>
  <c r="F76" i="2"/>
  <c r="F74" i="2"/>
  <c r="F73" i="2"/>
  <c r="F71" i="2"/>
  <c r="F70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6" i="2"/>
  <c r="F45" i="2"/>
  <c r="F42" i="2"/>
  <c r="F41" i="2"/>
  <c r="F36" i="2"/>
  <c r="F35" i="2"/>
  <c r="F33" i="2"/>
  <c r="F32" i="2"/>
  <c r="F30" i="2"/>
  <c r="F29" i="2"/>
  <c r="F27" i="2"/>
  <c r="F26" i="2"/>
  <c r="F22" i="2"/>
  <c r="F21" i="2" s="1"/>
  <c r="F12" i="2"/>
  <c r="F11" i="2" s="1"/>
  <c r="F9" i="2" s="1"/>
  <c r="F749" i="2"/>
  <c r="F664" i="2"/>
  <c r="F695" i="2"/>
  <c r="F691" i="2"/>
  <c r="F690" i="2" s="1"/>
  <c r="F689" i="2" s="1"/>
  <c r="F641" i="2"/>
  <c r="F626" i="2"/>
  <c r="F625" i="2" s="1"/>
  <c r="G113" i="1"/>
  <c r="G112" i="1" s="1"/>
  <c r="G72" i="1"/>
  <c r="G71" i="1" s="1"/>
  <c r="G105" i="1"/>
  <c r="G104" i="1" s="1"/>
  <c r="G270" i="1"/>
  <c r="G268" i="1"/>
  <c r="F340" i="2"/>
  <c r="F968" i="2"/>
  <c r="F967" i="2" s="1"/>
  <c r="F794" i="2"/>
  <c r="F793" i="2" s="1"/>
  <c r="F791" i="2"/>
  <c r="F790" i="2" s="1"/>
  <c r="F768" i="2" s="1"/>
  <c r="F798" i="2"/>
  <c r="F797" i="2" s="1"/>
  <c r="F796" i="2" s="1"/>
  <c r="F17" i="2"/>
  <c r="G175" i="1"/>
  <c r="G22" i="1"/>
  <c r="F100" i="2"/>
  <c r="F99" i="2" s="1"/>
  <c r="F997" i="2"/>
  <c r="G245" i="1"/>
  <c r="G244" i="1" s="1"/>
  <c r="G141" i="1"/>
  <c r="G140" i="1" s="1"/>
  <c r="F952" i="2"/>
  <c r="F949" i="2" s="1"/>
  <c r="F15" i="2"/>
  <c r="D16" i="3"/>
  <c r="F937" i="2"/>
  <c r="F936" i="2" s="1"/>
  <c r="G125" i="1"/>
  <c r="G124" i="1" s="1"/>
  <c r="G27" i="1"/>
  <c r="F88" i="2"/>
  <c r="F471" i="2"/>
  <c r="F469" i="2"/>
  <c r="G18" i="1"/>
  <c r="G13" i="1" s="1"/>
  <c r="G12" i="1" s="1"/>
  <c r="F111" i="2"/>
  <c r="G256" i="1"/>
  <c r="F312" i="2"/>
  <c r="G120" i="1"/>
  <c r="G79" i="1"/>
  <c r="G63" i="1"/>
  <c r="G62" i="1" s="1"/>
  <c r="G47" i="1"/>
  <c r="G173" i="1"/>
  <c r="G172" i="1" s="1"/>
  <c r="G261" i="1"/>
  <c r="G260" i="1" s="1"/>
  <c r="G259" i="1" s="1"/>
  <c r="G149" i="1"/>
  <c r="G148" i="1" s="1"/>
  <c r="G184" i="1"/>
  <c r="G180" i="1" s="1"/>
  <c r="G179" i="1" s="1"/>
  <c r="G286" i="1"/>
  <c r="G254" i="1"/>
  <c r="G116" i="1"/>
  <c r="G109" i="1"/>
  <c r="G108" i="1" s="1"/>
  <c r="G83" i="1"/>
  <c r="G82" i="1" s="1"/>
  <c r="G81" i="1" s="1"/>
  <c r="D13" i="3" s="1"/>
  <c r="G76" i="1"/>
  <c r="F868" i="2"/>
  <c r="F867" i="2" s="1"/>
  <c r="G50" i="1"/>
  <c r="G25" i="1"/>
  <c r="G99" i="1"/>
  <c r="G52" i="1"/>
  <c r="G122" i="1"/>
  <c r="G40" i="1"/>
  <c r="G43" i="1"/>
  <c r="G151" i="1"/>
  <c r="G67" i="1"/>
  <c r="G66" i="1" s="1"/>
  <c r="G59" i="1"/>
  <c r="G163" i="1"/>
  <c r="G162" i="1" s="1"/>
  <c r="G161" i="1" s="1"/>
  <c r="G248" i="1"/>
  <c r="G247" i="1" s="1"/>
  <c r="F697" i="2" l="1"/>
  <c r="F852" i="2"/>
  <c r="F85" i="2"/>
  <c r="F872" i="2"/>
  <c r="F871" i="2" s="1"/>
  <c r="F870" i="2" s="1"/>
  <c r="F439" i="2"/>
  <c r="F563" i="2"/>
  <c r="F748" i="2"/>
  <c r="F747" i="2" s="1"/>
  <c r="F262" i="2"/>
  <c r="G75" i="1"/>
  <c r="G61" i="1" s="1"/>
  <c r="D12" i="3" s="1"/>
  <c r="F945" i="2"/>
  <c r="F357" i="2"/>
  <c r="F353" i="2" s="1"/>
  <c r="F325" i="2"/>
  <c r="F468" i="2"/>
  <c r="F640" i="2"/>
  <c r="F192" i="2"/>
  <c r="F191" i="2" s="1"/>
  <c r="F991" i="2"/>
  <c r="G21" i="1"/>
  <c r="G20" i="1" s="1"/>
  <c r="F647" i="2"/>
  <c r="F901" i="2"/>
  <c r="G139" i="1"/>
  <c r="D19" i="3" s="1"/>
  <c r="G243" i="1"/>
  <c r="F98" i="2"/>
  <c r="F13" i="2"/>
  <c r="F20" i="2"/>
  <c r="F10" i="2"/>
  <c r="F882" i="2"/>
  <c r="F105" i="2"/>
  <c r="G93" i="1"/>
  <c r="G58" i="1"/>
  <c r="G57" i="1" s="1"/>
  <c r="D10" i="3" s="1"/>
  <c r="G46" i="1"/>
  <c r="G45" i="1" s="1"/>
  <c r="G39" i="1"/>
  <c r="G38" i="1" s="1"/>
  <c r="G165" i="1"/>
  <c r="G156" i="1" s="1"/>
  <c r="F547" i="2"/>
  <c r="F544" i="2" s="1"/>
  <c r="F541" i="2" s="1"/>
  <c r="F984" i="2"/>
  <c r="F145" i="2"/>
  <c r="G103" i="1"/>
  <c r="G266" i="1"/>
  <c r="G265" i="1" s="1"/>
  <c r="F14" i="2"/>
  <c r="F475" i="2"/>
  <c r="G178" i="1"/>
  <c r="F693" i="2"/>
  <c r="F692" i="2" s="1"/>
  <c r="F663" i="2"/>
  <c r="F975" i="2"/>
  <c r="F82" i="2"/>
  <c r="F129" i="2"/>
  <c r="F919" i="2"/>
  <c r="F115" i="2"/>
  <c r="F114" i="2" s="1"/>
  <c r="F75" i="2"/>
  <c r="G119" i="1"/>
  <c r="G253" i="1"/>
  <c r="G250" i="1" s="1"/>
  <c r="F59" i="2"/>
  <c r="F305" i="2"/>
  <c r="F296" i="2" s="1"/>
  <c r="F400" i="2"/>
  <c r="F399" i="2" s="1"/>
  <c r="F398" i="2" s="1"/>
  <c r="F40" i="2"/>
  <c r="F39" i="2" s="1"/>
  <c r="F44" i="2"/>
  <c r="F282" i="2"/>
  <c r="F281" i="2" s="1"/>
  <c r="F637" i="2"/>
  <c r="F931" i="2"/>
  <c r="F25" i="2"/>
  <c r="F31" i="2"/>
  <c r="F50" i="2"/>
  <c r="F56" i="2"/>
  <c r="F62" i="2"/>
  <c r="F28" i="2"/>
  <c r="F34" i="2"/>
  <c r="F72" i="2"/>
  <c r="F47" i="2"/>
  <c r="F53" i="2"/>
  <c r="F979" i="2"/>
  <c r="F390" i="2"/>
  <c r="F389" i="2" s="1"/>
  <c r="F382" i="2" s="1"/>
  <c r="F177" i="2"/>
  <c r="F152" i="2"/>
  <c r="F65" i="2"/>
  <c r="F69" i="2"/>
  <c r="F92" i="2"/>
  <c r="F91" i="2" s="1"/>
  <c r="F134" i="2"/>
  <c r="F182" i="2"/>
  <c r="F348" i="2"/>
  <c r="F331" i="2" s="1"/>
  <c r="F501" i="2"/>
  <c r="F500" i="2" s="1"/>
  <c r="F557" i="2"/>
  <c r="F659" i="2"/>
  <c r="F679" i="2"/>
  <c r="F864" i="2"/>
  <c r="F863" i="2" s="1"/>
  <c r="F462" i="2"/>
  <c r="F275" i="2"/>
  <c r="F910" i="2"/>
  <c r="F909" i="2" s="1"/>
  <c r="F757" i="2"/>
  <c r="F916" i="2"/>
  <c r="F314" i="2"/>
  <c r="F311" i="2" s="1"/>
  <c r="F78" i="2"/>
  <c r="F644" i="2"/>
  <c r="F651" i="2"/>
  <c r="F618" i="2"/>
  <c r="F760" i="2"/>
  <c r="F765" i="2"/>
  <c r="F731" i="2"/>
  <c r="F730" i="2" s="1"/>
  <c r="G147" i="1"/>
  <c r="G146" i="1" s="1"/>
  <c r="G145" i="1" s="1"/>
  <c r="F125" i="2"/>
  <c r="F491" i="2"/>
  <c r="F894" i="2"/>
  <c r="D45" i="3"/>
  <c r="D32" i="3"/>
  <c r="F657" i="2"/>
  <c r="F655" i="2" s="1"/>
  <c r="F1007" i="2"/>
  <c r="F845" i="2"/>
  <c r="F844" i="2" s="1"/>
  <c r="F843" i="2" s="1"/>
  <c r="F827" i="2" s="1"/>
  <c r="F553" i="2" l="1"/>
  <c r="F438" i="2"/>
  <c r="F24" i="2"/>
  <c r="G242" i="1"/>
  <c r="G177" i="1" s="1"/>
  <c r="G155" i="1"/>
  <c r="D21" i="3" s="1"/>
  <c r="D48" i="3"/>
  <c r="F490" i="2"/>
  <c r="F966" i="2"/>
  <c r="F893" i="2"/>
  <c r="F43" i="2"/>
  <c r="G89" i="1"/>
  <c r="G56" i="1" s="1"/>
  <c r="F913" i="2"/>
  <c r="D53" i="3"/>
  <c r="F729" i="2"/>
  <c r="D28" i="3"/>
  <c r="D30" i="3"/>
  <c r="F257" i="2"/>
  <c r="F252" i="2" s="1"/>
  <c r="F122" i="2"/>
  <c r="F756" i="2"/>
  <c r="D24" i="3"/>
  <c r="F310" i="2"/>
  <c r="D33" i="3"/>
  <c r="D51" i="3"/>
  <c r="D23" i="3"/>
  <c r="D52" i="3"/>
  <c r="F678" i="2"/>
  <c r="D46" i="3"/>
  <c r="D14" i="3"/>
  <c r="F274" i="2"/>
  <c r="D43" i="3"/>
  <c r="F176" i="2"/>
  <c r="F175" i="2" s="1"/>
  <c r="F848" i="2"/>
  <c r="F847" i="2" s="1"/>
  <c r="F636" i="2"/>
  <c r="G11" i="1"/>
  <c r="D11" i="3"/>
  <c r="D27" i="3"/>
  <c r="F552" i="2" l="1"/>
  <c r="F551" i="2" s="1"/>
  <c r="F23" i="2"/>
  <c r="G138" i="1"/>
  <c r="F755" i="2"/>
  <c r="G10" i="1"/>
  <c r="D40" i="3"/>
  <c r="D47" i="3"/>
  <c r="D39" i="3"/>
  <c r="D35" i="3"/>
  <c r="F381" i="2"/>
  <c r="D20" i="3"/>
  <c r="D18" i="3" s="1"/>
  <c r="D31" i="3"/>
  <c r="D25" i="3"/>
  <c r="D22" i="3" s="1"/>
  <c r="D17" i="3"/>
  <c r="D9" i="3" s="1"/>
  <c r="G37" i="1"/>
  <c r="G36" i="1" s="1"/>
  <c r="D29" i="3"/>
  <c r="D26" i="3" s="1"/>
  <c r="G285" i="1"/>
  <c r="F846" i="2"/>
  <c r="G55" i="1" l="1"/>
  <c r="G1384" i="1" s="1"/>
  <c r="D42" i="3"/>
  <c r="D41" i="3" s="1"/>
  <c r="F1018" i="2"/>
  <c r="D36" i="3"/>
  <c r="D37" i="3"/>
  <c r="D44" i="3"/>
  <c r="D50" i="3"/>
  <c r="D49" i="3" s="1"/>
  <c r="D34" i="3" l="1"/>
  <c r="D57" i="3" s="1"/>
  <c r="G1397" i="1" l="1"/>
  <c r="G1387" i="1"/>
  <c r="D59" i="3"/>
  <c r="D60" i="3" s="1"/>
  <c r="F1020" i="2"/>
  <c r="F1022" i="2" s="1"/>
</calcChain>
</file>

<file path=xl/sharedStrings.xml><?xml version="1.0" encoding="utf-8"?>
<sst xmlns="http://schemas.openxmlformats.org/spreadsheetml/2006/main" count="9359" uniqueCount="1018">
  <si>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</si>
  <si>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</si>
  <si>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</si>
  <si>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</si>
  <si>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</si>
  <si>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</si>
  <si>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</si>
  <si>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</si>
  <si>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</si>
  <si>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</si>
  <si>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</si>
  <si>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</si>
  <si>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</si>
  <si>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</si>
  <si>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</si>
  <si>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</si>
  <si>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</si>
  <si>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</si>
  <si>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</si>
  <si>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</si>
  <si>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</si>
  <si>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</si>
  <si>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</si>
  <si>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</si>
  <si>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</si>
  <si>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</si>
  <si>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</si>
  <si>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</si>
  <si>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</si>
  <si>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</si>
  <si>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</si>
  <si>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</si>
  <si>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</si>
  <si>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</si>
  <si>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</si>
  <si>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</si>
  <si>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</si>
  <si>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</si>
  <si>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</si>
  <si>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</si>
  <si>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</si>
  <si>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</si>
  <si>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</si>
  <si>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</si>
  <si>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</si>
  <si>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</si>
  <si>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</si>
  <si>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</si>
  <si>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</si>
  <si>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</si>
  <si>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</si>
  <si>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</si>
  <si>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</si>
  <si>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</si>
  <si>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</si>
  <si>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</si>
  <si>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</si>
  <si>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</si>
  <si>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</si>
  <si>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</si>
  <si>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</si>
  <si>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</si>
  <si>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</si>
  <si>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</si>
  <si>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</si>
  <si>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</si>
  <si>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</si>
  <si>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</si>
  <si>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</si>
  <si>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</si>
  <si>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</si>
  <si>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</si>
  <si>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</si>
  <si>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</si>
  <si>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</si>
  <si>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</si>
  <si>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</si>
  <si>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</si>
  <si>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</si>
  <si>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</si>
  <si>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</si>
  <si>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</si>
  <si>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</si>
  <si>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</si>
  <si>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</si>
  <si>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</si>
  <si>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</si>
  <si>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</si>
  <si>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</si>
  <si>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</si>
  <si>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</si>
  <si>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</si>
  <si>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</si>
  <si>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</si>
  <si>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</si>
  <si>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</si>
  <si>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</si>
  <si>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</si>
  <si>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</si>
  <si>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</si>
  <si>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</si>
  <si>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</si>
  <si>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</si>
  <si>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</si>
  <si>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</si>
  <si>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</si>
  <si>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</si>
  <si>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</si>
  <si>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</si>
  <si>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</si>
  <si>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</si>
  <si>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</si>
  <si>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</si>
  <si>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</si>
  <si>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</si>
  <si>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</si>
  <si>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</si>
  <si>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</si>
  <si>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</si>
  <si>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</si>
  <si>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</si>
  <si>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</si>
  <si>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</si>
  <si>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</si>
  <si>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</si>
  <si>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</si>
  <si>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</si>
  <si>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</si>
  <si>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</si>
  <si>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</si>
  <si>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</si>
  <si>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</si>
  <si>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</si>
  <si>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</si>
  <si>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</si>
  <si>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</si>
  <si>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</si>
  <si>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</si>
  <si>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</si>
  <si>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</si>
  <si>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</si>
  <si>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</si>
  <si>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</si>
  <si>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</si>
  <si>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</si>
  <si>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</si>
  <si>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</si>
  <si>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</si>
  <si>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</si>
  <si>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</si>
  <si>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</si>
  <si>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</si>
  <si>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</si>
  <si>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</si>
  <si>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</si>
  <si>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</si>
  <si>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</si>
  <si>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</si>
  <si>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</si>
  <si>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</si>
  <si>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</si>
  <si>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</si>
  <si>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</si>
  <si>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</si>
  <si>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</si>
  <si>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</si>
  <si>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</si>
  <si>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</si>
  <si>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</si>
  <si>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</si>
  <si>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</si>
  <si>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</si>
  <si>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</si>
  <si>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</si>
  <si>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</si>
  <si>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</si>
  <si>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</si>
  <si>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</si>
  <si>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</si>
  <si>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</si>
  <si>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</si>
  <si>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</si>
  <si>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</si>
  <si>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</si>
  <si>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</si>
  <si>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</si>
  <si>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</si>
  <si>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</si>
  <si>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</si>
  <si>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</si>
  <si>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</si>
  <si>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</si>
  <si>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</si>
  <si>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</si>
  <si>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</si>
  <si>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</si>
  <si>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</si>
  <si>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</si>
  <si>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</si>
  <si>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</si>
  <si>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</si>
  <si>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</si>
  <si>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</si>
  <si>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</si>
  <si>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</si>
  <si>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</si>
  <si>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</si>
  <si>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</si>
  <si>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</si>
  <si>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</si>
  <si>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</si>
  <si>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</si>
  <si>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</si>
  <si>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</si>
  <si>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</si>
  <si>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</si>
  <si>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</si>
  <si>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</si>
  <si>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</si>
  <si>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</si>
  <si>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</si>
  <si>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</si>
  <si>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</si>
  <si>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</si>
  <si>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</si>
  <si>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</si>
  <si>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</si>
  <si>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</si>
  <si>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</si>
  <si>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</si>
  <si>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</si>
  <si>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</si>
  <si>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</si>
  <si>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</si>
  <si>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</si>
  <si>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</si>
  <si>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</si>
  <si>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</si>
  <si>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</si>
  <si>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</si>
  <si>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</si>
  <si>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</si>
  <si>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</si>
  <si>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</si>
  <si>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</si>
  <si>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</si>
  <si>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</si>
  <si>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</si>
  <si>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</si>
  <si>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</si>
  <si>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</si>
  <si>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</si>
  <si>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</si>
  <si>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</si>
  <si>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</si>
  <si>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</si>
  <si>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</si>
  <si>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</si>
  <si>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</si>
  <si>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</si>
  <si>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</si>
  <si>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</si>
  <si>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</si>
  <si>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</si>
  <si>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</si>
  <si>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</si>
  <si>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</si>
  <si>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</si>
  <si>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</si>
  <si>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</si>
  <si>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</si>
  <si>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</si>
  <si>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</si>
  <si>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</si>
  <si>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</si>
  <si>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</si>
  <si>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</si>
  <si>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</si>
  <si>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</si>
  <si>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</si>
  <si>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</si>
  <si>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</si>
  <si>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</si>
  <si>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</si>
  <si>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</si>
  <si>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</si>
  <si>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</si>
  <si>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</si>
  <si>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</si>
  <si>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</si>
  <si>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</si>
  <si>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</si>
  <si>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</si>
  <si>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</si>
  <si>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</si>
  <si>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</si>
  <si>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</si>
  <si>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</si>
  <si>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</si>
  <si>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</si>
  <si>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</si>
  <si>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</si>
  <si>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</si>
  <si>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</si>
  <si>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</si>
  <si>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</si>
  <si>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</si>
  <si>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</si>
  <si>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</si>
  <si>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</si>
  <si>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</si>
  <si>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</si>
  <si>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</si>
  <si>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</si>
  <si>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</si>
  <si>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</si>
  <si>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</si>
  <si>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</si>
  <si>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</si>
  <si>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</si>
  <si>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</si>
  <si>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</si>
  <si>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</si>
  <si>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</si>
  <si>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</si>
  <si>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</si>
  <si>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</si>
  <si>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</si>
  <si>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</si>
  <si>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</si>
  <si>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</si>
  <si>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</si>
  <si>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</si>
  <si>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</si>
  <si>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</si>
  <si>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</si>
  <si>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</si>
  <si>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</si>
  <si>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</si>
  <si>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</si>
  <si>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</si>
  <si>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</si>
  <si>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</si>
  <si>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</si>
  <si>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</si>
  <si>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</si>
  <si>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</si>
  <si>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</si>
  <si>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</si>
  <si>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</si>
  <si>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</si>
  <si>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</si>
  <si>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</si>
  <si>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</si>
  <si>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</si>
  <si>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</si>
  <si>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</si>
  <si>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</si>
  <si>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</si>
  <si>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</si>
  <si>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</si>
  <si>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</si>
  <si>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</si>
  <si>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</si>
  <si>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</si>
  <si>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</si>
  <si>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</si>
  <si>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</si>
  <si>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</si>
  <si>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</si>
  <si>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</si>
  <si>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</si>
  <si>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</si>
  <si>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</si>
  <si>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</si>
  <si>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</si>
  <si>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</si>
  <si>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</si>
  <si>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</si>
  <si>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</si>
  <si>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</si>
  <si>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</si>
  <si>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</si>
  <si>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</si>
  <si>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</si>
  <si>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</si>
  <si>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</si>
  <si>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</si>
  <si>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</si>
  <si>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</si>
  <si>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</si>
  <si>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</si>
  <si>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</si>
  <si>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</si>
  <si>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</si>
  <si>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</si>
  <si>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</si>
  <si>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</si>
  <si>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</si>
  <si>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</si>
  <si>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</si>
  <si>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</si>
  <si>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</si>
  <si>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</si>
  <si>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</si>
  <si>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</si>
  <si>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</si>
  <si>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</si>
  <si>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</si>
  <si>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</si>
  <si>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</si>
  <si>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</si>
  <si>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</si>
  <si>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</si>
  <si>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</si>
  <si>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</si>
  <si>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</si>
  <si>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</si>
  <si>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</si>
  <si>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</si>
  <si>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</si>
  <si>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</si>
  <si>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</si>
  <si>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</si>
  <si>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</si>
  <si>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</si>
  <si>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</si>
  <si>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</si>
  <si>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</si>
  <si>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</si>
  <si>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</si>
  <si>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</si>
  <si>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</si>
  <si>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</si>
  <si>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</si>
  <si>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</si>
  <si>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</si>
  <si>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</si>
  <si>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</si>
  <si>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</si>
  <si>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</si>
  <si>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</si>
  <si>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</si>
  <si>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</si>
  <si>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</si>
  <si>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</si>
  <si>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</si>
  <si>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</si>
  <si>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</si>
  <si>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</si>
  <si>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</si>
  <si>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</si>
  <si>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</si>
  <si>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</si>
  <si>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</si>
  <si>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</si>
  <si>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</si>
  <si>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</si>
  <si>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</si>
  <si>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</si>
  <si>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</si>
  <si>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</si>
  <si>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</si>
  <si>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</si>
  <si>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</si>
  <si>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</si>
  <si>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</si>
  <si>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</si>
  <si>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</si>
  <si>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</si>
  <si>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</si>
  <si>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</si>
  <si>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</si>
  <si>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</si>
  <si>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</si>
  <si>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</si>
  <si>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</si>
  <si>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</si>
  <si>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</si>
  <si>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</si>
  <si>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</si>
  <si>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</si>
  <si>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</si>
  <si>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</si>
  <si>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</si>
  <si>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</si>
  <si>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</si>
  <si>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</si>
  <si>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</si>
  <si>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</si>
  <si>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</si>
  <si>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</si>
  <si>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</si>
  <si>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</si>
  <si>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</si>
  <si>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</si>
  <si>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</si>
  <si>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</si>
  <si>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</si>
  <si>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</si>
  <si>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</si>
  <si>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</si>
  <si>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</si>
  <si>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</si>
  <si>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</si>
  <si>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</si>
  <si>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</si>
  <si>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</si>
  <si>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</si>
  <si>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</si>
  <si>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</si>
  <si>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</si>
  <si>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</si>
  <si>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</si>
  <si>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</si>
  <si>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</si>
  <si>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</si>
  <si>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</si>
  <si>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</si>
  <si>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</si>
  <si>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</si>
  <si>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</si>
  <si>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</si>
  <si>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</si>
  <si>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</si>
  <si>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</si>
  <si>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</si>
  <si>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</si>
  <si>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</si>
  <si>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</si>
  <si>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</si>
  <si>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</si>
  <si>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</si>
  <si>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</si>
  <si>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</si>
  <si>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</si>
  <si>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</si>
  <si>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</si>
  <si>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</si>
  <si>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</si>
  <si>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</si>
  <si>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</si>
  <si>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</si>
  <si>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</si>
  <si>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</si>
  <si>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</si>
  <si>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</si>
  <si>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</si>
  <si>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</si>
  <si>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</si>
  <si>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</si>
  <si>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</si>
  <si>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</si>
  <si>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</si>
  <si>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</si>
  <si>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</si>
  <si>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</si>
  <si>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</si>
  <si>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</si>
  <si>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</si>
  <si>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</si>
  <si>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</si>
  <si>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</si>
  <si>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</si>
  <si>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</si>
  <si>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</si>
  <si>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</si>
  <si>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</si>
  <si>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</si>
  <si>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</si>
  <si>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</si>
  <si>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</si>
  <si>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</si>
  <si>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</si>
  <si>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</si>
  <si>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</si>
  <si>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</si>
  <si>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</si>
  <si>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</si>
  <si>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</si>
  <si>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</si>
  <si>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</si>
  <si>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</si>
  <si>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</si>
  <si>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</si>
  <si>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</si>
  <si>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</si>
  <si>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</si>
  <si>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</si>
  <si>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</si>
  <si>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</si>
  <si>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</si>
  <si>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</si>
  <si>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</si>
  <si>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</si>
  <si>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</si>
  <si>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</si>
  <si>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</si>
  <si>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</si>
  <si>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</si>
  <si>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</si>
  <si>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</si>
  <si>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</si>
  <si>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</si>
  <si>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</si>
  <si>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</si>
  <si>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</si>
  <si>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</si>
  <si>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</si>
  <si>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</si>
  <si>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</si>
  <si>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</si>
  <si>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</si>
  <si>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</si>
  <si>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</si>
  <si>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</si>
  <si>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</si>
  <si>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</si>
  <si>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</si>
  <si>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</si>
  <si>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</si>
  <si>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</si>
  <si>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</si>
  <si>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</si>
  <si>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</si>
  <si>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</si>
  <si>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</si>
  <si>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</si>
  <si>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</si>
  <si>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</si>
  <si>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</si>
  <si>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</si>
  <si>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</si>
  <si>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</si>
  <si>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</si>
  <si>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</si>
  <si>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</si>
  <si>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</si>
  <si>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</si>
  <si>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</si>
  <si>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</si>
  <si>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</si>
  <si>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</si>
  <si>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</si>
  <si>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</si>
  <si>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</si>
  <si>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</si>
  <si>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</si>
  <si>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</si>
  <si>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</si>
  <si>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</si>
  <si>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</si>
  <si>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</si>
  <si>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</si>
  <si>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</si>
  <si>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</si>
  <si>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</si>
  <si>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</si>
  <si>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</si>
  <si>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</si>
  <si>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</si>
  <si>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</si>
  <si>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</si>
  <si>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</si>
  <si>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</si>
  <si>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</si>
  <si>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</si>
  <si>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</si>
  <si>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</si>
  <si>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</si>
  <si>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</si>
  <si>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</si>
  <si>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</si>
  <si>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</si>
  <si>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</si>
  <si>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</si>
  <si>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</si>
  <si>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</si>
  <si>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</si>
  <si>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</si>
  <si>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</si>
  <si>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</si>
  <si>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</si>
  <si>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</si>
  <si>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</si>
  <si>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</si>
  <si>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</si>
  <si>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</si>
  <si>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</si>
  <si>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</si>
  <si>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</si>
  <si>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</si>
  <si>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</si>
  <si>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</si>
  <si>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</si>
  <si>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</si>
  <si>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</si>
  <si>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</si>
  <si>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</si>
  <si>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</si>
  <si>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</si>
  <si>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</si>
  <si>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</si>
  <si>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</si>
  <si>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</si>
  <si>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</si>
  <si>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</si>
  <si>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</si>
  <si>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</si>
  <si>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</si>
  <si>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</si>
  <si>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</si>
  <si>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</si>
  <si>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</si>
  <si>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</si>
  <si>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</si>
  <si>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</si>
  <si>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</si>
  <si>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</si>
  <si>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</si>
  <si>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</si>
  <si>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</si>
  <si>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</si>
  <si>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</si>
  <si>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</si>
  <si>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</si>
  <si>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</si>
  <si>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</si>
  <si>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</si>
  <si>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</si>
  <si>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</si>
  <si>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</si>
  <si>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</si>
  <si>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</si>
  <si>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</si>
  <si>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</si>
  <si>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</si>
  <si>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</si>
  <si>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</si>
  <si>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</si>
  <si>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</si>
  <si>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</si>
  <si>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</si>
  <si>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</si>
  <si>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</si>
  <si>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</si>
  <si>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</si>
  <si>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</si>
  <si>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</si>
  <si>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</si>
  <si>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</si>
  <si>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</si>
  <si>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</si>
  <si>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</si>
  <si>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</si>
  <si>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</si>
  <si>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</si>
  <si>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</si>
  <si>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</si>
  <si>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</si>
  <si>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</si>
  <si>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</si>
  <si>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</si>
  <si>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</si>
  <si>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</si>
  <si>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</si>
  <si>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</si>
  <si>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</si>
  <si>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</si>
  <si>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</si>
  <si>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</si>
  <si>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</si>
  <si>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</si>
  <si>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</si>
  <si>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</si>
  <si>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</si>
  <si>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</si>
  <si>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</si>
  <si>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</si>
  <si>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</si>
  <si>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</si>
  <si>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</si>
  <si>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</si>
  <si>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</si>
  <si>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</si>
  <si>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</si>
  <si>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</si>
  <si>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</si>
  <si>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</si>
  <si>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</si>
  <si>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</si>
  <si>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</si>
  <si>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</si>
  <si>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</si>
  <si>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</si>
  <si>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</si>
  <si>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</si>
  <si>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</si>
  <si>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</si>
  <si>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</si>
  <si>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</si>
  <si>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</si>
  <si>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</si>
  <si>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</si>
  <si>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</si>
  <si>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</si>
  <si>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</si>
  <si>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</si>
  <si>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</si>
  <si>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</si>
  <si>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</si>
  <si>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</si>
  <si>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</si>
  <si>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</si>
  <si>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</si>
  <si>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</si>
  <si>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</si>
  <si>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</si>
  <si>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</si>
  <si>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</si>
  <si>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</si>
  <si>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</si>
  <si>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</si>
  <si>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</si>
  <si>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</si>
  <si>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</si>
  <si>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</si>
  <si>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</si>
  <si>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</si>
  <si>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</si>
  <si>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</si>
  <si>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</si>
  <si>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</si>
  <si>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</si>
  <si>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</si>
  <si>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</si>
  <si>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</si>
  <si>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</si>
  <si>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</si>
  <si>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</si>
  <si>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</si>
  <si>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</si>
  <si>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</si>
  <si>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</si>
  <si>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</si>
  <si>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</si>
  <si>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</si>
  <si>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</si>
  <si>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</si>
  <si>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</si>
  <si>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</si>
  <si>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</si>
  <si>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</si>
  <si>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</si>
  <si>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</si>
  <si>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</si>
  <si>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</si>
  <si>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</si>
  <si>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</si>
  <si>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</si>
  <si>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</si>
  <si>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</si>
  <si>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</si>
  <si>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</si>
  <si>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</si>
  <si>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</si>
  <si>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</si>
  <si>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</si>
  <si>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</si>
  <si>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</si>
  <si>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</si>
  <si>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</si>
  <si>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</si>
  <si>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</si>
  <si>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</si>
  <si>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</si>
  <si>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</si>
  <si>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</si>
  <si>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</si>
  <si>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</si>
  <si>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</si>
  <si>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</si>
  <si>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</si>
  <si>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</si>
  <si>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</si>
  <si>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</si>
  <si>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</si>
  <si>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</si>
  <si>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</si>
  <si>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</si>
  <si>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</si>
  <si>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</si>
  <si>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</si>
  <si>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</si>
  <si>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</si>
  <si>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</si>
  <si>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</si>
  <si>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</si>
  <si>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</si>
  <si>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</si>
  <si>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</si>
  <si>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</si>
  <si>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</si>
  <si>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</si>
  <si>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</si>
  <si>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</si>
  <si>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</si>
  <si>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</si>
  <si>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</si>
  <si>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</si>
  <si>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</si>
  <si>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</si>
  <si>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</si>
  <si>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</si>
  <si>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</si>
  <si>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</si>
  <si>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</si>
  <si>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</si>
  <si>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</si>
  <si>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 xml:space="preserve">от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</si>
  <si>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</si>
  <si>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</si>
  <si>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Приложение 5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</si>
  <si>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</si>
  <si>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</si>
  <si>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</si>
  <si>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</si>
  <si>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</si>
  <si>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</si>
  <si>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</si>
  <si>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</si>
  <si>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</si>
  <si>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</si>
  <si>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</si>
  <si>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</si>
  <si>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</si>
  <si>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 xml:space="preserve">Строительство газопроводов и газовых сетей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</si>
  <si>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</si>
  <si>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</si>
  <si>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</si>
  <si>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</si>
  <si>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</si>
  <si>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</si>
  <si>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</si>
  <si>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</si>
  <si>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</si>
  <si>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</si>
  <si>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</si>
  <si>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</si>
  <si>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</si>
  <si>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</si>
  <si>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</si>
  <si>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</si>
  <si>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</si>
  <si>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</si>
  <si>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</si>
  <si>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</si>
  <si>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</si>
  <si>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</si>
  <si>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</si>
  <si>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</si>
  <si>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</si>
  <si>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</si>
  <si>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</si>
  <si>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</si>
  <si>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</si>
  <si>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</si>
  <si>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</si>
  <si>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</si>
  <si>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</si>
  <si>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</si>
  <si>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</si>
  <si>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</si>
  <si>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</si>
  <si>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</si>
  <si>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</si>
  <si>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</si>
  <si>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</si>
  <si>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</si>
  <si>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</si>
  <si>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</si>
  <si>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</si>
  <si>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</si>
  <si>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</si>
  <si>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</si>
  <si>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</si>
  <si>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</si>
  <si>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</si>
  <si>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</si>
  <si>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</si>
  <si>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Оплату услуг специалистов по организации "плавательного всеобуча"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</si>
  <si>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</si>
  <si>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</si>
  <si>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</si>
  <si>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</si>
  <si>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</si>
  <si>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</si>
  <si>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</si>
  <si>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</si>
  <si>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</si>
  <si>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</si>
  <si>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</si>
  <si>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</si>
  <si>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</si>
  <si>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</si>
  <si>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</si>
  <si>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79 4 E1 51730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</si>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</sst>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23"/>
  <sheetViews>
    <sheetView zoomScale="90" zoomScaleNormal="90" workbookViewId="0">
      <selection activeCell="A7" sqref="A7:XFD7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30.42578125" style="8" customWidth="1"/>
    <col min="10" max="16384" width="9.140625" style="8"/>
  </cols>
  <sheetData>
    <row r="1" spans="1:8" x14ac:dyDescent="0.25">
      <c r="D1" s="14"/>
      <c r="E1" s="14"/>
      <c r="G1" s="14" t="s">
        <v>856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72.75" customHeight="1" x14ac:dyDescent="0.25">
      <c r="A6" s="136" t="s">
        <v>920</v>
      </c>
      <c r="B6" s="136"/>
      <c r="C6" s="136"/>
      <c r="D6" s="136"/>
      <c r="E6" s="136"/>
      <c r="F6" s="136"/>
      <c r="G6" s="137"/>
      <c r="H6" s="137"/>
    </row>
    <row r="7" spans="1:8" x14ac:dyDescent="0.25">
      <c r="A7" s="60"/>
      <c r="C7" s="18"/>
      <c r="D7" s="21"/>
      <c r="E7" s="21"/>
      <c r="F7" s="61"/>
      <c r="G7" s="61"/>
      <c r="H7" s="61" t="s">
        <v>435</v>
      </c>
    </row>
    <row r="8" spans="1:8" ht="63" x14ac:dyDescent="0.25">
      <c r="A8" s="78" t="s">
        <v>147</v>
      </c>
      <c r="B8" s="22" t="s">
        <v>148</v>
      </c>
      <c r="C8" s="22" t="s">
        <v>149</v>
      </c>
      <c r="D8" s="22" t="s">
        <v>151</v>
      </c>
      <c r="E8" s="22" t="s">
        <v>152</v>
      </c>
      <c r="F8" s="7" t="s">
        <v>727</v>
      </c>
      <c r="G8" s="7" t="s">
        <v>788</v>
      </c>
      <c r="H8" s="7" t="s">
        <v>929</v>
      </c>
    </row>
    <row r="9" spans="1:8" s="27" customFormat="1" ht="31.5" x14ac:dyDescent="0.25">
      <c r="A9" s="23" t="s">
        <v>437</v>
      </c>
      <c r="B9" s="29" t="s">
        <v>194</v>
      </c>
      <c r="C9" s="29"/>
      <c r="D9" s="38"/>
      <c r="E9" s="38"/>
      <c r="F9" s="10">
        <f>SUM(F11)</f>
        <v>36368.199999999997</v>
      </c>
      <c r="G9" s="10">
        <f>SUM(G11)</f>
        <v>36368.199999999997</v>
      </c>
      <c r="H9" s="10">
        <f>SUM(H11)</f>
        <v>36368.199999999997</v>
      </c>
    </row>
    <row r="10" spans="1:8" s="27" customFormat="1" ht="31.5" x14ac:dyDescent="0.25">
      <c r="A10" s="78" t="s">
        <v>670</v>
      </c>
      <c r="B10" s="31" t="s">
        <v>668</v>
      </c>
      <c r="C10" s="29"/>
      <c r="D10" s="38"/>
      <c r="E10" s="38"/>
      <c r="F10" s="9">
        <f>SUM(F11)</f>
        <v>36368.199999999997</v>
      </c>
      <c r="G10" s="9">
        <f t="shared" ref="G10:H10" si="0">SUM(G11)</f>
        <v>36368.199999999997</v>
      </c>
      <c r="H10" s="9">
        <f t="shared" si="0"/>
        <v>36368.199999999997</v>
      </c>
    </row>
    <row r="11" spans="1:8" ht="47.25" x14ac:dyDescent="0.25">
      <c r="A11" s="78" t="s">
        <v>360</v>
      </c>
      <c r="B11" s="48" t="s">
        <v>669</v>
      </c>
      <c r="C11" s="4"/>
      <c r="D11" s="4"/>
      <c r="E11" s="4"/>
      <c r="F11" s="9">
        <f>F12</f>
        <v>36368.199999999997</v>
      </c>
      <c r="G11" s="9">
        <f>G12</f>
        <v>36368.199999999997</v>
      </c>
      <c r="H11" s="9">
        <f>H12</f>
        <v>36368.199999999997</v>
      </c>
    </row>
    <row r="12" spans="1:8" x14ac:dyDescent="0.25">
      <c r="A12" s="78" t="s">
        <v>36</v>
      </c>
      <c r="B12" s="48" t="s">
        <v>669</v>
      </c>
      <c r="C12" s="4" t="s">
        <v>92</v>
      </c>
      <c r="D12" s="4" t="s">
        <v>25</v>
      </c>
      <c r="E12" s="4" t="s">
        <v>47</v>
      </c>
      <c r="F12" s="9">
        <f>SUM(Ведомственная!G1150)</f>
        <v>36368.199999999997</v>
      </c>
      <c r="G12" s="9">
        <f>SUM(Ведомственная!H1150)</f>
        <v>36368.199999999997</v>
      </c>
      <c r="H12" s="9">
        <f>SUM(Ведомственная!I1150)</f>
        <v>36368.199999999997</v>
      </c>
    </row>
    <row r="13" spans="1:8" s="27" customFormat="1" ht="44.25" customHeight="1" x14ac:dyDescent="0.25">
      <c r="A13" s="23" t="s">
        <v>438</v>
      </c>
      <c r="B13" s="62" t="s">
        <v>355</v>
      </c>
      <c r="C13" s="25"/>
      <c r="D13" s="24"/>
      <c r="E13" s="24"/>
      <c r="F13" s="26">
        <f>SUM(F21)</f>
        <v>28059.1</v>
      </c>
      <c r="G13" s="26">
        <f>SUM(G21)</f>
        <v>28059.1</v>
      </c>
      <c r="H13" s="26">
        <f>SUM(H21)</f>
        <v>28059.1</v>
      </c>
    </row>
    <row r="14" spans="1:8" ht="47.25" hidden="1" x14ac:dyDescent="0.25">
      <c r="A14" s="78" t="s">
        <v>353</v>
      </c>
      <c r="B14" s="6" t="s">
        <v>393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 x14ac:dyDescent="0.25">
      <c r="A15" s="78" t="s">
        <v>395</v>
      </c>
      <c r="B15" s="6" t="s">
        <v>394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 x14ac:dyDescent="0.25">
      <c r="A16" s="78" t="s">
        <v>212</v>
      </c>
      <c r="B16" s="6" t="s">
        <v>394</v>
      </c>
      <c r="C16" s="22">
        <v>600</v>
      </c>
      <c r="D16" s="4" t="s">
        <v>106</v>
      </c>
      <c r="E16" s="4" t="s">
        <v>28</v>
      </c>
      <c r="F16" s="7"/>
      <c r="G16" s="7"/>
      <c r="H16" s="7"/>
    </row>
    <row r="17" spans="1:8" ht="94.5" hidden="1" x14ac:dyDescent="0.25">
      <c r="A17" s="78" t="s">
        <v>416</v>
      </c>
      <c r="B17" s="6" t="s">
        <v>417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 x14ac:dyDescent="0.25">
      <c r="A18" s="78" t="s">
        <v>45</v>
      </c>
      <c r="B18" s="6" t="s">
        <v>417</v>
      </c>
      <c r="C18" s="22">
        <v>200</v>
      </c>
      <c r="D18" s="4" t="s">
        <v>106</v>
      </c>
      <c r="E18" s="4" t="s">
        <v>28</v>
      </c>
      <c r="F18" s="7"/>
      <c r="G18" s="7"/>
      <c r="H18" s="7"/>
    </row>
    <row r="19" spans="1:8" ht="31.5" hidden="1" x14ac:dyDescent="0.25">
      <c r="A19" s="78" t="s">
        <v>212</v>
      </c>
      <c r="B19" s="6" t="s">
        <v>417</v>
      </c>
      <c r="C19" s="22">
        <v>600</v>
      </c>
      <c r="D19" s="4" t="s">
        <v>106</v>
      </c>
      <c r="E19" s="4" t="s">
        <v>28</v>
      </c>
      <c r="F19" s="7"/>
      <c r="G19" s="7"/>
      <c r="H19" s="7"/>
    </row>
    <row r="20" spans="1:8" ht="31.5" x14ac:dyDescent="0.25">
      <c r="A20" s="78" t="s">
        <v>673</v>
      </c>
      <c r="B20" s="6" t="s">
        <v>671</v>
      </c>
      <c r="C20" s="22"/>
      <c r="D20" s="4"/>
      <c r="E20" s="4"/>
      <c r="F20" s="7">
        <f>SUM(F21)</f>
        <v>28059.1</v>
      </c>
      <c r="G20" s="7">
        <f t="shared" ref="G20:H20" si="1">SUM(G21)</f>
        <v>28059.1</v>
      </c>
      <c r="H20" s="7">
        <f t="shared" si="1"/>
        <v>28059.1</v>
      </c>
    </row>
    <row r="21" spans="1:8" ht="78.75" x14ac:dyDescent="0.25">
      <c r="A21" s="78" t="s">
        <v>361</v>
      </c>
      <c r="B21" s="48" t="s">
        <v>672</v>
      </c>
      <c r="C21" s="4"/>
      <c r="D21" s="4"/>
      <c r="E21" s="4"/>
      <c r="F21" s="9">
        <f>F22</f>
        <v>28059.1</v>
      </c>
      <c r="G21" s="9">
        <f>G22</f>
        <v>28059.1</v>
      </c>
      <c r="H21" s="9">
        <f>H22</f>
        <v>28059.1</v>
      </c>
    </row>
    <row r="22" spans="1:8" x14ac:dyDescent="0.25">
      <c r="A22" s="78" t="s">
        <v>36</v>
      </c>
      <c r="B22" s="48" t="s">
        <v>672</v>
      </c>
      <c r="C22" s="4">
        <v>300</v>
      </c>
      <c r="D22" s="4" t="s">
        <v>25</v>
      </c>
      <c r="E22" s="4" t="s">
        <v>11</v>
      </c>
      <c r="F22" s="9">
        <f>SUM(Ведомственная!G1160)</f>
        <v>28059.1</v>
      </c>
      <c r="G22" s="9">
        <f>SUM(Ведомственная!H1160)</f>
        <v>28059.1</v>
      </c>
      <c r="H22" s="9">
        <f>SUM(Ведомственная!I1160)</f>
        <v>28059.1</v>
      </c>
    </row>
    <row r="23" spans="1:8" s="27" customFormat="1" ht="31.5" x14ac:dyDescent="0.25">
      <c r="A23" s="23" t="s">
        <v>422</v>
      </c>
      <c r="B23" s="38" t="s">
        <v>326</v>
      </c>
      <c r="C23" s="38"/>
      <c r="D23" s="38"/>
      <c r="E23" s="38"/>
      <c r="F23" s="10">
        <f>SUM(F24)+F43+F95</f>
        <v>956795.8</v>
      </c>
      <c r="G23" s="10">
        <f t="shared" ref="G23:H23" si="2">SUM(G24)+G43+G95</f>
        <v>994271.79999999993</v>
      </c>
      <c r="H23" s="10">
        <f t="shared" si="2"/>
        <v>1024674.3000000002</v>
      </c>
    </row>
    <row r="24" spans="1:8" x14ac:dyDescent="0.25">
      <c r="A24" s="78" t="s">
        <v>362</v>
      </c>
      <c r="B24" s="79" t="s">
        <v>327</v>
      </c>
      <c r="C24" s="79"/>
      <c r="D24" s="79"/>
      <c r="E24" s="79"/>
      <c r="F24" s="9">
        <f>SUM(F25+F28+F31+F34+F39)+F37</f>
        <v>192319.1</v>
      </c>
      <c r="G24" s="9">
        <f t="shared" ref="G24:H24" si="3">SUM(G25+G28+G31+G34+G39)+G37</f>
        <v>203176.2</v>
      </c>
      <c r="H24" s="9">
        <f t="shared" si="3"/>
        <v>205955.4</v>
      </c>
    </row>
    <row r="25" spans="1:8" ht="31.5" x14ac:dyDescent="0.25">
      <c r="A25" s="78" t="s">
        <v>351</v>
      </c>
      <c r="B25" s="31" t="s">
        <v>475</v>
      </c>
      <c r="C25" s="31"/>
      <c r="D25" s="79"/>
      <c r="E25" s="79"/>
      <c r="F25" s="9">
        <f>F26+F27</f>
        <v>7736.5</v>
      </c>
      <c r="G25" s="9">
        <f>G26+G27</f>
        <v>7736.5</v>
      </c>
      <c r="H25" s="9">
        <f>H26+H27</f>
        <v>7736.5</v>
      </c>
    </row>
    <row r="26" spans="1:8" ht="63" x14ac:dyDescent="0.25">
      <c r="A26" s="78" t="s">
        <v>44</v>
      </c>
      <c r="B26" s="31" t="s">
        <v>475</v>
      </c>
      <c r="C26" s="31">
        <v>100</v>
      </c>
      <c r="D26" s="79" t="s">
        <v>25</v>
      </c>
      <c r="E26" s="79" t="s">
        <v>71</v>
      </c>
      <c r="F26" s="9">
        <f>SUM(Ведомственная!G723)</f>
        <v>7736.5</v>
      </c>
      <c r="G26" s="9">
        <f>SUM(Ведомственная!H723)</f>
        <v>7736.5</v>
      </c>
      <c r="H26" s="9">
        <f>SUM(Ведомственная!I723)</f>
        <v>7736.5</v>
      </c>
    </row>
    <row r="27" spans="1:8" ht="31.5" x14ac:dyDescent="0.25">
      <c r="A27" s="78" t="s">
        <v>45</v>
      </c>
      <c r="B27" s="31" t="s">
        <v>475</v>
      </c>
      <c r="C27" s="31">
        <v>200</v>
      </c>
      <c r="D27" s="79" t="s">
        <v>25</v>
      </c>
      <c r="E27" s="79" t="s">
        <v>71</v>
      </c>
      <c r="F27" s="9">
        <f>SUM(Ведомственная!G724)</f>
        <v>0</v>
      </c>
      <c r="G27" s="9">
        <f>SUM(Ведомственная!H724)</f>
        <v>0</v>
      </c>
      <c r="H27" s="9">
        <f>SUM(Ведомственная!I724)</f>
        <v>0</v>
      </c>
    </row>
    <row r="28" spans="1:8" ht="94.5" x14ac:dyDescent="0.25">
      <c r="A28" s="78" t="s">
        <v>349</v>
      </c>
      <c r="B28" s="31" t="s">
        <v>472</v>
      </c>
      <c r="C28" s="31"/>
      <c r="D28" s="79"/>
      <c r="E28" s="79"/>
      <c r="F28" s="9">
        <f>F29+F30</f>
        <v>103612</v>
      </c>
      <c r="G28" s="9">
        <f>G29+G30</f>
        <v>104864.3</v>
      </c>
      <c r="H28" s="9">
        <f>H29+H30</f>
        <v>106161.70000000001</v>
      </c>
    </row>
    <row r="29" spans="1:8" ht="31.5" x14ac:dyDescent="0.25">
      <c r="A29" s="78" t="s">
        <v>45</v>
      </c>
      <c r="B29" s="31" t="s">
        <v>472</v>
      </c>
      <c r="C29" s="31">
        <v>200</v>
      </c>
      <c r="D29" s="79" t="s">
        <v>25</v>
      </c>
      <c r="E29" s="79" t="s">
        <v>11</v>
      </c>
      <c r="F29" s="9">
        <f>SUM(Ведомственная!G701)</f>
        <v>1531.1</v>
      </c>
      <c r="G29" s="9">
        <f>SUM(Ведомственная!H701)</f>
        <v>1549.5</v>
      </c>
      <c r="H29" s="9">
        <f>SUM(Ведомственная!I701)</f>
        <v>1568.6</v>
      </c>
    </row>
    <row r="30" spans="1:8" x14ac:dyDescent="0.25">
      <c r="A30" s="78" t="s">
        <v>36</v>
      </c>
      <c r="B30" s="31" t="s">
        <v>472</v>
      </c>
      <c r="C30" s="31">
        <v>300</v>
      </c>
      <c r="D30" s="79" t="s">
        <v>25</v>
      </c>
      <c r="E30" s="79" t="s">
        <v>11</v>
      </c>
      <c r="F30" s="9">
        <f>SUM(Ведомственная!G702)</f>
        <v>102080.9</v>
      </c>
      <c r="G30" s="9">
        <f>SUM(Ведомственная!H702)</f>
        <v>103314.8</v>
      </c>
      <c r="H30" s="9">
        <f>SUM(Ведомственная!I702)</f>
        <v>104593.1</v>
      </c>
    </row>
    <row r="31" spans="1:8" ht="31.5" x14ac:dyDescent="0.25">
      <c r="A31" s="78" t="s">
        <v>347</v>
      </c>
      <c r="B31" s="31" t="s">
        <v>473</v>
      </c>
      <c r="C31" s="31"/>
      <c r="D31" s="79"/>
      <c r="E31" s="79"/>
      <c r="F31" s="9">
        <f>F32+F33</f>
        <v>45797.1</v>
      </c>
      <c r="G31" s="9">
        <f>G32+G33</f>
        <v>54576.3</v>
      </c>
      <c r="H31" s="9">
        <f>H32+H33</f>
        <v>54871.299999999996</v>
      </c>
    </row>
    <row r="32" spans="1:8" ht="31.5" x14ac:dyDescent="0.25">
      <c r="A32" s="78" t="s">
        <v>45</v>
      </c>
      <c r="B32" s="31" t="s">
        <v>473</v>
      </c>
      <c r="C32" s="31">
        <v>200</v>
      </c>
      <c r="D32" s="79" t="s">
        <v>25</v>
      </c>
      <c r="E32" s="79" t="s">
        <v>11</v>
      </c>
      <c r="F32" s="9">
        <f>SUM(Ведомственная!G704)</f>
        <v>679.9</v>
      </c>
      <c r="G32" s="9">
        <f>SUM(Ведомственная!H704)</f>
        <v>810.3</v>
      </c>
      <c r="H32" s="9">
        <f>SUM(Ведомственная!I704)</f>
        <v>814.7</v>
      </c>
    </row>
    <row r="33" spans="1:8" x14ac:dyDescent="0.25">
      <c r="A33" s="78" t="s">
        <v>36</v>
      </c>
      <c r="B33" s="31" t="s">
        <v>473</v>
      </c>
      <c r="C33" s="31">
        <v>300</v>
      </c>
      <c r="D33" s="79" t="s">
        <v>25</v>
      </c>
      <c r="E33" s="79" t="s">
        <v>11</v>
      </c>
      <c r="F33" s="9">
        <f>SUM(Ведомственная!G705)</f>
        <v>45117.2</v>
      </c>
      <c r="G33" s="9">
        <f>SUM(Ведомственная!H705)</f>
        <v>53766</v>
      </c>
      <c r="H33" s="9">
        <f>SUM(Ведомственная!I705)</f>
        <v>54056.6</v>
      </c>
    </row>
    <row r="34" spans="1:8" ht="63" x14ac:dyDescent="0.25">
      <c r="A34" s="78" t="s">
        <v>350</v>
      </c>
      <c r="B34" s="31" t="s">
        <v>474</v>
      </c>
      <c r="C34" s="31"/>
      <c r="D34" s="79"/>
      <c r="E34" s="79"/>
      <c r="F34" s="9">
        <f>F35+F36</f>
        <v>25783</v>
      </c>
      <c r="G34" s="9">
        <f>G35+G36</f>
        <v>26608.6</v>
      </c>
      <c r="H34" s="9">
        <f>H35+H36</f>
        <v>27795.399999999998</v>
      </c>
    </row>
    <row r="35" spans="1:8" ht="31.5" x14ac:dyDescent="0.25">
      <c r="A35" s="78" t="s">
        <v>45</v>
      </c>
      <c r="B35" s="31" t="s">
        <v>474</v>
      </c>
      <c r="C35" s="31">
        <v>200</v>
      </c>
      <c r="D35" s="79" t="s">
        <v>25</v>
      </c>
      <c r="E35" s="79" t="s">
        <v>11</v>
      </c>
      <c r="F35" s="9">
        <f>SUM(Ведомственная!G707)</f>
        <v>383.4</v>
      </c>
      <c r="G35" s="9">
        <f>SUM(Ведомственная!H707)</f>
        <v>395.6</v>
      </c>
      <c r="H35" s="9">
        <f>SUM(Ведомственная!I707)</f>
        <v>413.3</v>
      </c>
    </row>
    <row r="36" spans="1:8" x14ac:dyDescent="0.25">
      <c r="A36" s="78" t="s">
        <v>36</v>
      </c>
      <c r="B36" s="31" t="s">
        <v>474</v>
      </c>
      <c r="C36" s="31">
        <v>300</v>
      </c>
      <c r="D36" s="79" t="s">
        <v>25</v>
      </c>
      <c r="E36" s="79" t="s">
        <v>11</v>
      </c>
      <c r="F36" s="9">
        <f>SUM(Ведомственная!G708)</f>
        <v>25399.599999999999</v>
      </c>
      <c r="G36" s="9">
        <f>SUM(Ведомственная!H708)</f>
        <v>26213</v>
      </c>
      <c r="H36" s="9">
        <f>SUM(Ведомственная!I708)</f>
        <v>27382.1</v>
      </c>
    </row>
    <row r="37" spans="1:8" ht="141.75" x14ac:dyDescent="0.25">
      <c r="A37" s="122" t="s">
        <v>985</v>
      </c>
      <c r="B37" s="31" t="s">
        <v>986</v>
      </c>
      <c r="C37" s="31"/>
      <c r="D37" s="123"/>
      <c r="E37" s="123"/>
      <c r="F37" s="9">
        <f>SUM(F38)</f>
        <v>924.8</v>
      </c>
      <c r="G37" s="9">
        <f t="shared" ref="G37:H37" si="4">SUM(G38)</f>
        <v>924.8</v>
      </c>
      <c r="H37" s="9">
        <f t="shared" si="4"/>
        <v>924.8</v>
      </c>
    </row>
    <row r="38" spans="1:8" ht="31.5" x14ac:dyDescent="0.25">
      <c r="A38" s="122" t="s">
        <v>45</v>
      </c>
      <c r="B38" s="31" t="s">
        <v>986</v>
      </c>
      <c r="C38" s="31">
        <v>200</v>
      </c>
      <c r="D38" s="123" t="s">
        <v>25</v>
      </c>
      <c r="E38" s="123" t="s">
        <v>47</v>
      </c>
      <c r="F38" s="9">
        <f>SUM(Ведомственная!G726)</f>
        <v>924.8</v>
      </c>
      <c r="G38" s="9">
        <f>SUM(Ведомственная!H726)</f>
        <v>924.8</v>
      </c>
      <c r="H38" s="9">
        <f>SUM(Ведомственная!I726)</f>
        <v>924.8</v>
      </c>
    </row>
    <row r="39" spans="1:8" ht="31.5" x14ac:dyDescent="0.25">
      <c r="A39" s="78" t="s">
        <v>693</v>
      </c>
      <c r="B39" s="31" t="s">
        <v>480</v>
      </c>
      <c r="C39" s="31"/>
      <c r="D39" s="79"/>
      <c r="E39" s="79"/>
      <c r="F39" s="9">
        <f>SUM(F40)</f>
        <v>8465.7000000000007</v>
      </c>
      <c r="G39" s="9">
        <f>SUM(G40)</f>
        <v>8465.7000000000007</v>
      </c>
      <c r="H39" s="9">
        <f>SUM(H40)</f>
        <v>8465.7000000000007</v>
      </c>
    </row>
    <row r="40" spans="1:8" ht="47.25" x14ac:dyDescent="0.25">
      <c r="A40" s="78" t="s">
        <v>348</v>
      </c>
      <c r="B40" s="31" t="s">
        <v>481</v>
      </c>
      <c r="C40" s="31"/>
      <c r="D40" s="79"/>
      <c r="E40" s="79"/>
      <c r="F40" s="9">
        <f>F41+F42</f>
        <v>8465.7000000000007</v>
      </c>
      <c r="G40" s="9">
        <f>G41+G42</f>
        <v>8465.7000000000007</v>
      </c>
      <c r="H40" s="9">
        <f>H41+H42</f>
        <v>8465.7000000000007</v>
      </c>
    </row>
    <row r="41" spans="1:8" ht="31.5" x14ac:dyDescent="0.25">
      <c r="A41" s="78" t="s">
        <v>45</v>
      </c>
      <c r="B41" s="31" t="s">
        <v>481</v>
      </c>
      <c r="C41" s="31">
        <v>200</v>
      </c>
      <c r="D41" s="79" t="s">
        <v>25</v>
      </c>
      <c r="E41" s="79" t="s">
        <v>11</v>
      </c>
      <c r="F41" s="9">
        <f>SUM(Ведомственная!G711)</f>
        <v>125.7</v>
      </c>
      <c r="G41" s="9">
        <f>SUM(Ведомственная!H711)</f>
        <v>125.7</v>
      </c>
      <c r="H41" s="9">
        <f>SUM(Ведомственная!I711)</f>
        <v>125.7</v>
      </c>
    </row>
    <row r="42" spans="1:8" x14ac:dyDescent="0.25">
      <c r="A42" s="78" t="s">
        <v>36</v>
      </c>
      <c r="B42" s="31" t="s">
        <v>481</v>
      </c>
      <c r="C42" s="31">
        <v>300</v>
      </c>
      <c r="D42" s="79" t="s">
        <v>25</v>
      </c>
      <c r="E42" s="79" t="s">
        <v>11</v>
      </c>
      <c r="F42" s="9">
        <f>SUM(Ведомственная!G712)</f>
        <v>8340</v>
      </c>
      <c r="G42" s="9">
        <f>SUM(Ведомственная!H712)</f>
        <v>8340</v>
      </c>
      <c r="H42" s="9">
        <f>SUM(Ведомственная!I712)</f>
        <v>8340</v>
      </c>
    </row>
    <row r="43" spans="1:8" ht="31.5" x14ac:dyDescent="0.25">
      <c r="A43" s="78" t="s">
        <v>334</v>
      </c>
      <c r="B43" s="79" t="s">
        <v>335</v>
      </c>
      <c r="C43" s="31"/>
      <c r="D43" s="79"/>
      <c r="E43" s="79"/>
      <c r="F43" s="9">
        <f>SUM(F44+F47+F50+F53+F56+F59+F62+F65+F69+F72+F75+F78+F82+F85+F88+F91)+F80</f>
        <v>740556.10000000009</v>
      </c>
      <c r="G43" s="9">
        <f>SUM(G44+G47+G50+G53+G56+G59+G62+G65+G69+G72+G75+G78+G82+G85+G88+G91)+G80</f>
        <v>767175</v>
      </c>
      <c r="H43" s="9">
        <f>SUM(H44+H47+H50+H53+H56+H59+H62+H65+H69+H72+H75+H78+H82+H85+H88+H91)+H80</f>
        <v>794798.30000000016</v>
      </c>
    </row>
    <row r="44" spans="1:8" ht="47.25" x14ac:dyDescent="0.25">
      <c r="A44" s="78" t="s">
        <v>487</v>
      </c>
      <c r="B44" s="79" t="s">
        <v>457</v>
      </c>
      <c r="C44" s="31"/>
      <c r="D44" s="79"/>
      <c r="E44" s="79"/>
      <c r="F44" s="9">
        <f>F45+F46</f>
        <v>181841.9</v>
      </c>
      <c r="G44" s="9">
        <f>G45+G46</f>
        <v>189115.5</v>
      </c>
      <c r="H44" s="9">
        <f>H45+H46</f>
        <v>196680.2</v>
      </c>
    </row>
    <row r="45" spans="1:8" ht="31.5" x14ac:dyDescent="0.25">
      <c r="A45" s="78" t="s">
        <v>45</v>
      </c>
      <c r="B45" s="79" t="s">
        <v>457</v>
      </c>
      <c r="C45" s="31">
        <v>200</v>
      </c>
      <c r="D45" s="79" t="s">
        <v>25</v>
      </c>
      <c r="E45" s="79" t="s">
        <v>47</v>
      </c>
      <c r="F45" s="9">
        <f>SUM(Ведомственная!G612)</f>
        <v>2711.9</v>
      </c>
      <c r="G45" s="9">
        <f>SUM(Ведомственная!H612)</f>
        <v>2825.1</v>
      </c>
      <c r="H45" s="9">
        <f>SUM(Ведомственная!I612)</f>
        <v>2934.5</v>
      </c>
    </row>
    <row r="46" spans="1:8" x14ac:dyDescent="0.25">
      <c r="A46" s="78" t="s">
        <v>36</v>
      </c>
      <c r="B46" s="79" t="s">
        <v>457</v>
      </c>
      <c r="C46" s="31">
        <v>300</v>
      </c>
      <c r="D46" s="79" t="s">
        <v>25</v>
      </c>
      <c r="E46" s="79" t="s">
        <v>47</v>
      </c>
      <c r="F46" s="9">
        <f>SUM(Ведомственная!G613)</f>
        <v>179130</v>
      </c>
      <c r="G46" s="9">
        <f>SUM(Ведомственная!H613)</f>
        <v>186290.4</v>
      </c>
      <c r="H46" s="9">
        <f>SUM(Ведомственная!I613)</f>
        <v>193745.7</v>
      </c>
    </row>
    <row r="47" spans="1:8" ht="47.25" x14ac:dyDescent="0.25">
      <c r="A47" s="78" t="s">
        <v>336</v>
      </c>
      <c r="B47" s="79" t="s">
        <v>458</v>
      </c>
      <c r="C47" s="79"/>
      <c r="D47" s="79"/>
      <c r="E47" s="79"/>
      <c r="F47" s="9">
        <f>F48+F49</f>
        <v>9870.1</v>
      </c>
      <c r="G47" s="9">
        <f>G48+G49</f>
        <v>10248.199999999999</v>
      </c>
      <c r="H47" s="9">
        <f>H48+H49</f>
        <v>10641.5</v>
      </c>
    </row>
    <row r="48" spans="1:8" ht="31.5" x14ac:dyDescent="0.25">
      <c r="A48" s="78" t="s">
        <v>45</v>
      </c>
      <c r="B48" s="79" t="s">
        <v>458</v>
      </c>
      <c r="C48" s="79" t="s">
        <v>84</v>
      </c>
      <c r="D48" s="79" t="s">
        <v>25</v>
      </c>
      <c r="E48" s="79" t="s">
        <v>47</v>
      </c>
      <c r="F48" s="9">
        <f>SUM(Ведомственная!G615)</f>
        <v>147.19999999999999</v>
      </c>
      <c r="G48" s="9">
        <f>SUM(Ведомственная!H615)</f>
        <v>152.9</v>
      </c>
      <c r="H48" s="9">
        <f>SUM(Ведомственная!I615)</f>
        <v>158.80000000000001</v>
      </c>
    </row>
    <row r="49" spans="1:8" x14ac:dyDescent="0.25">
      <c r="A49" s="78" t="s">
        <v>36</v>
      </c>
      <c r="B49" s="79" t="s">
        <v>458</v>
      </c>
      <c r="C49" s="79" t="s">
        <v>92</v>
      </c>
      <c r="D49" s="79" t="s">
        <v>25</v>
      </c>
      <c r="E49" s="79" t="s">
        <v>47</v>
      </c>
      <c r="F49" s="9">
        <f>SUM(Ведомственная!G616)</f>
        <v>9722.9</v>
      </c>
      <c r="G49" s="9">
        <f>SUM(Ведомственная!H616)</f>
        <v>10095.299999999999</v>
      </c>
      <c r="H49" s="9">
        <f>SUM(Ведомственная!I616)</f>
        <v>10482.700000000001</v>
      </c>
    </row>
    <row r="50" spans="1:8" ht="47.25" x14ac:dyDescent="0.25">
      <c r="A50" s="78" t="s">
        <v>337</v>
      </c>
      <c r="B50" s="79" t="s">
        <v>459</v>
      </c>
      <c r="C50" s="79"/>
      <c r="D50" s="79"/>
      <c r="E50" s="79"/>
      <c r="F50" s="9">
        <f>F51+F52</f>
        <v>130865</v>
      </c>
      <c r="G50" s="9">
        <f>G51+G52</f>
        <v>136099.59999999998</v>
      </c>
      <c r="H50" s="9">
        <f>H51+H52</f>
        <v>141543.6</v>
      </c>
    </row>
    <row r="51" spans="1:8" ht="31.5" x14ac:dyDescent="0.25">
      <c r="A51" s="78" t="s">
        <v>45</v>
      </c>
      <c r="B51" s="79" t="s">
        <v>459</v>
      </c>
      <c r="C51" s="79" t="s">
        <v>84</v>
      </c>
      <c r="D51" s="79" t="s">
        <v>25</v>
      </c>
      <c r="E51" s="79" t="s">
        <v>47</v>
      </c>
      <c r="F51" s="9">
        <f>SUM(Ведомственная!G618)</f>
        <v>1944.2</v>
      </c>
      <c r="G51" s="9">
        <f>SUM(Ведомственная!H618)</f>
        <v>2026.3</v>
      </c>
      <c r="H51" s="9">
        <f>SUM(Ведомственная!I618)</f>
        <v>2101.1999999999998</v>
      </c>
    </row>
    <row r="52" spans="1:8" x14ac:dyDescent="0.25">
      <c r="A52" s="78" t="s">
        <v>36</v>
      </c>
      <c r="B52" s="79" t="s">
        <v>459</v>
      </c>
      <c r="C52" s="79" t="s">
        <v>92</v>
      </c>
      <c r="D52" s="79" t="s">
        <v>25</v>
      </c>
      <c r="E52" s="79" t="s">
        <v>47</v>
      </c>
      <c r="F52" s="9">
        <f>SUM(Ведомственная!G619)</f>
        <v>128920.8</v>
      </c>
      <c r="G52" s="9">
        <f>SUM(Ведомственная!H619)</f>
        <v>134073.29999999999</v>
      </c>
      <c r="H52" s="9">
        <f>SUM(Ведомственная!I619)</f>
        <v>139442.4</v>
      </c>
    </row>
    <row r="53" spans="1:8" ht="63" x14ac:dyDescent="0.25">
      <c r="A53" s="78" t="s">
        <v>338</v>
      </c>
      <c r="B53" s="79" t="s">
        <v>460</v>
      </c>
      <c r="C53" s="79"/>
      <c r="D53" s="79"/>
      <c r="E53" s="79"/>
      <c r="F53" s="9">
        <f>F54+F55</f>
        <v>320.7</v>
      </c>
      <c r="G53" s="9">
        <f>G54+G55</f>
        <v>333.5</v>
      </c>
      <c r="H53" s="9">
        <f>H54+H55</f>
        <v>346.8</v>
      </c>
    </row>
    <row r="54" spans="1:8" ht="31.5" x14ac:dyDescent="0.25">
      <c r="A54" s="78" t="s">
        <v>45</v>
      </c>
      <c r="B54" s="79" t="s">
        <v>460</v>
      </c>
      <c r="C54" s="79" t="s">
        <v>84</v>
      </c>
      <c r="D54" s="79" t="s">
        <v>25</v>
      </c>
      <c r="E54" s="79" t="s">
        <v>47</v>
      </c>
      <c r="F54" s="9">
        <f>SUM(Ведомственная!G621)</f>
        <v>4.9000000000000004</v>
      </c>
      <c r="G54" s="9">
        <f>SUM(Ведомственная!H621)</f>
        <v>5.0999999999999996</v>
      </c>
      <c r="H54" s="9">
        <f>SUM(Ведомственная!I621)</f>
        <v>5.3</v>
      </c>
    </row>
    <row r="55" spans="1:8" x14ac:dyDescent="0.25">
      <c r="A55" s="78" t="s">
        <v>36</v>
      </c>
      <c r="B55" s="79" t="s">
        <v>460</v>
      </c>
      <c r="C55" s="79" t="s">
        <v>92</v>
      </c>
      <c r="D55" s="79" t="s">
        <v>25</v>
      </c>
      <c r="E55" s="79" t="s">
        <v>47</v>
      </c>
      <c r="F55" s="9">
        <f>SUM(Ведомственная!G622)</f>
        <v>315.8</v>
      </c>
      <c r="G55" s="9">
        <f>SUM(Ведомственная!H622)</f>
        <v>328.4</v>
      </c>
      <c r="H55" s="9">
        <f>SUM(Ведомственная!I622)</f>
        <v>341.5</v>
      </c>
    </row>
    <row r="56" spans="1:8" ht="63" x14ac:dyDescent="0.25">
      <c r="A56" s="78" t="s">
        <v>339</v>
      </c>
      <c r="B56" s="79" t="s">
        <v>461</v>
      </c>
      <c r="C56" s="79"/>
      <c r="D56" s="79"/>
      <c r="E56" s="79"/>
      <c r="F56" s="9">
        <f>F57+F58</f>
        <v>24.6</v>
      </c>
      <c r="G56" s="9">
        <f>G57+G58</f>
        <v>24.6</v>
      </c>
      <c r="H56" s="9">
        <f>H57+H58</f>
        <v>24.6</v>
      </c>
    </row>
    <row r="57" spans="1:8" ht="31.5" x14ac:dyDescent="0.25">
      <c r="A57" s="78" t="s">
        <v>45</v>
      </c>
      <c r="B57" s="79" t="s">
        <v>461</v>
      </c>
      <c r="C57" s="79" t="s">
        <v>84</v>
      </c>
      <c r="D57" s="79" t="s">
        <v>25</v>
      </c>
      <c r="E57" s="79" t="s">
        <v>47</v>
      </c>
      <c r="F57" s="9">
        <f>SUM(Ведомственная!G624)</f>
        <v>0.5</v>
      </c>
      <c r="G57" s="9">
        <f>SUM(Ведомственная!H624)</f>
        <v>0.5</v>
      </c>
      <c r="H57" s="9">
        <f>SUM(Ведомственная!I624)</f>
        <v>0.5</v>
      </c>
    </row>
    <row r="58" spans="1:8" x14ac:dyDescent="0.25">
      <c r="A58" s="78" t="s">
        <v>36</v>
      </c>
      <c r="B58" s="79" t="s">
        <v>461</v>
      </c>
      <c r="C58" s="79" t="s">
        <v>92</v>
      </c>
      <c r="D58" s="79" t="s">
        <v>25</v>
      </c>
      <c r="E58" s="79" t="s">
        <v>47</v>
      </c>
      <c r="F58" s="9">
        <f>SUM(Ведомственная!G625)</f>
        <v>24.1</v>
      </c>
      <c r="G58" s="9">
        <f>SUM(Ведомственная!H625)</f>
        <v>24.1</v>
      </c>
      <c r="H58" s="9">
        <f>SUM(Ведомственная!I625)</f>
        <v>24.1</v>
      </c>
    </row>
    <row r="59" spans="1:8" ht="63" x14ac:dyDescent="0.25">
      <c r="A59" s="78" t="s">
        <v>340</v>
      </c>
      <c r="B59" s="79" t="s">
        <v>462</v>
      </c>
      <c r="C59" s="79"/>
      <c r="D59" s="79"/>
      <c r="E59" s="79"/>
      <c r="F59" s="9">
        <f>F60+F61</f>
        <v>17688.400000000001</v>
      </c>
      <c r="G59" s="9">
        <f>G60+G61</f>
        <v>19331.099999999999</v>
      </c>
      <c r="H59" s="9">
        <f>H60+H61</f>
        <v>18639.099999999999</v>
      </c>
    </row>
    <row r="60" spans="1:8" ht="31.5" x14ac:dyDescent="0.25">
      <c r="A60" s="78" t="s">
        <v>45</v>
      </c>
      <c r="B60" s="79" t="s">
        <v>462</v>
      </c>
      <c r="C60" s="79" t="s">
        <v>84</v>
      </c>
      <c r="D60" s="79" t="s">
        <v>25</v>
      </c>
      <c r="E60" s="79" t="s">
        <v>47</v>
      </c>
      <c r="F60" s="9">
        <f>SUM(Ведомственная!G627)</f>
        <v>1040.7</v>
      </c>
      <c r="G60" s="9">
        <f>SUM(Ведомственная!H627)</f>
        <v>1089</v>
      </c>
      <c r="H60" s="9">
        <f>SUM(Ведомственная!I627)</f>
        <v>1065.3</v>
      </c>
    </row>
    <row r="61" spans="1:8" x14ac:dyDescent="0.25">
      <c r="A61" s="78" t="s">
        <v>36</v>
      </c>
      <c r="B61" s="79" t="s">
        <v>462</v>
      </c>
      <c r="C61" s="79" t="s">
        <v>92</v>
      </c>
      <c r="D61" s="79" t="s">
        <v>25</v>
      </c>
      <c r="E61" s="79" t="s">
        <v>47</v>
      </c>
      <c r="F61" s="9">
        <f>SUM(Ведомственная!G628)</f>
        <v>16647.7</v>
      </c>
      <c r="G61" s="9">
        <f>SUM(Ведомственная!H628)</f>
        <v>18242.099999999999</v>
      </c>
      <c r="H61" s="9">
        <f>SUM(Ведомственная!I628)</f>
        <v>17573.8</v>
      </c>
    </row>
    <row r="62" spans="1:8" ht="47.25" x14ac:dyDescent="0.25">
      <c r="A62" s="78" t="s">
        <v>352</v>
      </c>
      <c r="B62" s="79" t="s">
        <v>463</v>
      </c>
      <c r="C62" s="79"/>
      <c r="D62" s="79"/>
      <c r="E62" s="79"/>
      <c r="F62" s="9">
        <f>F63+F64</f>
        <v>237214.3</v>
      </c>
      <c r="G62" s="9">
        <f>G63+G64</f>
        <v>247898.1</v>
      </c>
      <c r="H62" s="9">
        <f>H63+H64</f>
        <v>261472.1</v>
      </c>
    </row>
    <row r="63" spans="1:8" ht="31.5" x14ac:dyDescent="0.25">
      <c r="A63" s="78" t="s">
        <v>45</v>
      </c>
      <c r="B63" s="79" t="s">
        <v>463</v>
      </c>
      <c r="C63" s="79" t="s">
        <v>84</v>
      </c>
      <c r="D63" s="79" t="s">
        <v>25</v>
      </c>
      <c r="E63" s="79" t="s">
        <v>47</v>
      </c>
      <c r="F63" s="9">
        <f>SUM(Ведомственная!G630)</f>
        <v>3521.4</v>
      </c>
      <c r="G63" s="9">
        <f>SUM(Ведомственная!H630)</f>
        <v>3680</v>
      </c>
      <c r="H63" s="9">
        <f>SUM(Ведомственная!I630)</f>
        <v>3881.4</v>
      </c>
    </row>
    <row r="64" spans="1:8" x14ac:dyDescent="0.25">
      <c r="A64" s="78" t="s">
        <v>36</v>
      </c>
      <c r="B64" s="79" t="s">
        <v>463</v>
      </c>
      <c r="C64" s="79" t="s">
        <v>92</v>
      </c>
      <c r="D64" s="79" t="s">
        <v>25</v>
      </c>
      <c r="E64" s="79" t="s">
        <v>47</v>
      </c>
      <c r="F64" s="9">
        <f>SUM(Ведомственная!G631)</f>
        <v>233692.9</v>
      </c>
      <c r="G64" s="9">
        <f>SUM(Ведомственная!H631)</f>
        <v>244218.1</v>
      </c>
      <c r="H64" s="9">
        <f>SUM(Ведомственная!I631)</f>
        <v>257590.7</v>
      </c>
    </row>
    <row r="65" spans="1:8" ht="47.25" x14ac:dyDescent="0.25">
      <c r="A65" s="78" t="s">
        <v>343</v>
      </c>
      <c r="B65" s="79" t="s">
        <v>464</v>
      </c>
      <c r="C65" s="79"/>
      <c r="D65" s="79"/>
      <c r="E65" s="79"/>
      <c r="F65" s="9">
        <f>SUM(F66:F68)</f>
        <v>8857.3000000000011</v>
      </c>
      <c r="G65" s="9">
        <f>SUM(G66:G68)</f>
        <v>9181.5000000000018</v>
      </c>
      <c r="H65" s="9">
        <f>SUM(H66:H68)</f>
        <v>9517.6</v>
      </c>
    </row>
    <row r="66" spans="1:8" ht="31.5" x14ac:dyDescent="0.25">
      <c r="A66" s="78" t="s">
        <v>45</v>
      </c>
      <c r="B66" s="79" t="s">
        <v>464</v>
      </c>
      <c r="C66" s="79" t="s">
        <v>84</v>
      </c>
      <c r="D66" s="79" t="s">
        <v>25</v>
      </c>
      <c r="E66" s="79" t="s">
        <v>47</v>
      </c>
      <c r="F66" s="9">
        <f>SUM(Ведомственная!G633)</f>
        <v>38</v>
      </c>
      <c r="G66" s="9">
        <f>SUM(Ведомственная!H633)</f>
        <v>43.2</v>
      </c>
      <c r="H66" s="9">
        <f>SUM(Ведомственная!I633)</f>
        <v>48.5</v>
      </c>
    </row>
    <row r="67" spans="1:8" x14ac:dyDescent="0.25">
      <c r="A67" s="78" t="s">
        <v>36</v>
      </c>
      <c r="B67" s="79" t="s">
        <v>464</v>
      </c>
      <c r="C67" s="79" t="s">
        <v>92</v>
      </c>
      <c r="D67" s="79" t="s">
        <v>25</v>
      </c>
      <c r="E67" s="79" t="s">
        <v>47</v>
      </c>
      <c r="F67" s="9">
        <f>SUM(Ведомственная!G634+Ведомственная!G1154+Ведомственная!G1381)</f>
        <v>8199.3000000000011</v>
      </c>
      <c r="G67" s="9">
        <f>SUM(Ведомственная!H634+Ведомственная!H1154+Ведомственная!H1381)</f>
        <v>8518.3000000000011</v>
      </c>
      <c r="H67" s="9">
        <f>SUM(Ведомственная!I634+Ведомственная!I1154+Ведомственная!I1381)</f>
        <v>8849.1</v>
      </c>
    </row>
    <row r="68" spans="1:8" ht="31.5" x14ac:dyDescent="0.25">
      <c r="A68" s="78" t="s">
        <v>114</v>
      </c>
      <c r="B68" s="79" t="s">
        <v>464</v>
      </c>
      <c r="C68" s="79" t="s">
        <v>115</v>
      </c>
      <c r="D68" s="79" t="s">
        <v>25</v>
      </c>
      <c r="E68" s="79" t="s">
        <v>47</v>
      </c>
      <c r="F68" s="9">
        <f>SUM(Ведомственная!G1155)+Ведомственная!G1382</f>
        <v>620</v>
      </c>
      <c r="G68" s="9">
        <f>SUM(Ведомственная!H1155)+Ведомственная!H1382</f>
        <v>620</v>
      </c>
      <c r="H68" s="9">
        <f>SUM(Ведомственная!I1155)+Ведомственная!I1382</f>
        <v>620</v>
      </c>
    </row>
    <row r="69" spans="1:8" ht="63" x14ac:dyDescent="0.25">
      <c r="A69" s="78" t="s">
        <v>344</v>
      </c>
      <c r="B69" s="79" t="s">
        <v>465</v>
      </c>
      <c r="C69" s="79"/>
      <c r="D69" s="79"/>
      <c r="E69" s="79"/>
      <c r="F69" s="9">
        <f>F70+F71</f>
        <v>2331.8999999999996</v>
      </c>
      <c r="G69" s="9">
        <f>G70+G71</f>
        <v>2331.8999999999996</v>
      </c>
      <c r="H69" s="9">
        <f>H70+H71</f>
        <v>2331.8999999999996</v>
      </c>
    </row>
    <row r="70" spans="1:8" ht="31.5" x14ac:dyDescent="0.25">
      <c r="A70" s="78" t="s">
        <v>45</v>
      </c>
      <c r="B70" s="79" t="s">
        <v>465</v>
      </c>
      <c r="C70" s="79" t="s">
        <v>84</v>
      </c>
      <c r="D70" s="79" t="s">
        <v>25</v>
      </c>
      <c r="E70" s="79" t="s">
        <v>47</v>
      </c>
      <c r="F70" s="9">
        <f>SUM(Ведомственная!G636)</f>
        <v>41.2</v>
      </c>
      <c r="G70" s="9">
        <f>SUM(Ведомственная!H636)</f>
        <v>41.2</v>
      </c>
      <c r="H70" s="9">
        <f>SUM(Ведомственная!I636)</f>
        <v>41.2</v>
      </c>
    </row>
    <row r="71" spans="1:8" x14ac:dyDescent="0.25">
      <c r="A71" s="78" t="s">
        <v>36</v>
      </c>
      <c r="B71" s="79" t="s">
        <v>465</v>
      </c>
      <c r="C71" s="79" t="s">
        <v>92</v>
      </c>
      <c r="D71" s="79" t="s">
        <v>25</v>
      </c>
      <c r="E71" s="79" t="s">
        <v>47</v>
      </c>
      <c r="F71" s="9">
        <f>SUM(Ведомственная!G637)</f>
        <v>2290.6999999999998</v>
      </c>
      <c r="G71" s="9">
        <f>SUM(Ведомственная!H637)</f>
        <v>2290.6999999999998</v>
      </c>
      <c r="H71" s="9">
        <f>SUM(Ведомственная!I637)</f>
        <v>2290.6999999999998</v>
      </c>
    </row>
    <row r="72" spans="1:8" ht="31.5" x14ac:dyDescent="0.25">
      <c r="A72" s="78" t="s">
        <v>345</v>
      </c>
      <c r="B72" s="79" t="s">
        <v>466</v>
      </c>
      <c r="C72" s="79"/>
      <c r="D72" s="79"/>
      <c r="E72" s="79"/>
      <c r="F72" s="9">
        <f>F73+F74</f>
        <v>0.6</v>
      </c>
      <c r="G72" s="9">
        <f>G73+G74</f>
        <v>0.6</v>
      </c>
      <c r="H72" s="9">
        <f>H73+H74</f>
        <v>0.6</v>
      </c>
    </row>
    <row r="73" spans="1:8" ht="31.5" hidden="1" x14ac:dyDescent="0.25">
      <c r="A73" s="78" t="s">
        <v>45</v>
      </c>
      <c r="B73" s="79" t="s">
        <v>466</v>
      </c>
      <c r="C73" s="79" t="s">
        <v>84</v>
      </c>
      <c r="D73" s="79" t="s">
        <v>25</v>
      </c>
      <c r="E73" s="79" t="s">
        <v>47</v>
      </c>
      <c r="F73" s="9">
        <f>SUM(Ведомственная!G639)</f>
        <v>0</v>
      </c>
      <c r="G73" s="9">
        <f>SUM(Ведомственная!H639)</f>
        <v>0</v>
      </c>
      <c r="H73" s="9">
        <f>SUM(Ведомственная!I639)</f>
        <v>0</v>
      </c>
    </row>
    <row r="74" spans="1:8" x14ac:dyDescent="0.25">
      <c r="A74" s="78" t="s">
        <v>36</v>
      </c>
      <c r="B74" s="79" t="s">
        <v>466</v>
      </c>
      <c r="C74" s="79" t="s">
        <v>92</v>
      </c>
      <c r="D74" s="79" t="s">
        <v>25</v>
      </c>
      <c r="E74" s="79" t="s">
        <v>47</v>
      </c>
      <c r="F74" s="9">
        <f>SUM(Ведомственная!G640)</f>
        <v>0.6</v>
      </c>
      <c r="G74" s="9">
        <f>SUM(Ведомственная!H640)</f>
        <v>0.6</v>
      </c>
      <c r="H74" s="9">
        <f>SUM(Ведомственная!I640)</f>
        <v>0.6</v>
      </c>
    </row>
    <row r="75" spans="1:8" ht="94.5" x14ac:dyDescent="0.25">
      <c r="A75" s="78" t="s">
        <v>765</v>
      </c>
      <c r="B75" s="79" t="s">
        <v>467</v>
      </c>
      <c r="C75" s="79"/>
      <c r="D75" s="79"/>
      <c r="E75" s="79"/>
      <c r="F75" s="9">
        <f>F76+F77</f>
        <v>18910.2</v>
      </c>
      <c r="G75" s="9">
        <f>G76+G77</f>
        <v>19665.400000000001</v>
      </c>
      <c r="H75" s="9">
        <f>H76+H77</f>
        <v>20450.8</v>
      </c>
    </row>
    <row r="76" spans="1:8" ht="31.5" x14ac:dyDescent="0.25">
      <c r="A76" s="78" t="s">
        <v>45</v>
      </c>
      <c r="B76" s="79" t="s">
        <v>467</v>
      </c>
      <c r="C76" s="79" t="s">
        <v>84</v>
      </c>
      <c r="D76" s="79" t="s">
        <v>25</v>
      </c>
      <c r="E76" s="79" t="s">
        <v>47</v>
      </c>
      <c r="F76" s="9">
        <f>SUM(Ведомственная!G642)</f>
        <v>212.2</v>
      </c>
      <c r="G76" s="9">
        <f>SUM(Ведомственная!H642)</f>
        <v>219.5</v>
      </c>
      <c r="H76" s="9">
        <f>SUM(Ведомственная!I642)</f>
        <v>227.1</v>
      </c>
    </row>
    <row r="77" spans="1:8" x14ac:dyDescent="0.25">
      <c r="A77" s="78" t="s">
        <v>36</v>
      </c>
      <c r="B77" s="79" t="s">
        <v>467</v>
      </c>
      <c r="C77" s="79" t="s">
        <v>92</v>
      </c>
      <c r="D77" s="79" t="s">
        <v>25</v>
      </c>
      <c r="E77" s="79" t="s">
        <v>47</v>
      </c>
      <c r="F77" s="9">
        <f>SUM(Ведомственная!G643)</f>
        <v>18698</v>
      </c>
      <c r="G77" s="9">
        <f>SUM(Ведомственная!H643)</f>
        <v>19445.900000000001</v>
      </c>
      <c r="H77" s="9">
        <f>SUM(Ведомственная!I643)</f>
        <v>20223.7</v>
      </c>
    </row>
    <row r="78" spans="1:8" ht="66" customHeight="1" x14ac:dyDescent="0.25">
      <c r="A78" s="11" t="s">
        <v>769</v>
      </c>
      <c r="B78" s="79" t="s">
        <v>751</v>
      </c>
      <c r="C78" s="79"/>
      <c r="D78" s="79"/>
      <c r="E78" s="79"/>
      <c r="F78" s="9">
        <f>SUM(F79:F79)</f>
        <v>139.5</v>
      </c>
      <c r="G78" s="9">
        <f>SUM(G79:G79)</f>
        <v>145</v>
      </c>
      <c r="H78" s="9">
        <f>SUM(H79:H79)</f>
        <v>145</v>
      </c>
    </row>
    <row r="79" spans="1:8" ht="31.5" x14ac:dyDescent="0.25">
      <c r="A79" s="78" t="s">
        <v>45</v>
      </c>
      <c r="B79" s="79" t="s">
        <v>751</v>
      </c>
      <c r="C79" s="79" t="s">
        <v>84</v>
      </c>
      <c r="D79" s="79" t="s">
        <v>25</v>
      </c>
      <c r="E79" s="79" t="s">
        <v>71</v>
      </c>
      <c r="F79" s="9">
        <f>SUM(Ведомственная!G729)</f>
        <v>139.5</v>
      </c>
      <c r="G79" s="9">
        <f>SUM(Ведомственная!H729)</f>
        <v>145</v>
      </c>
      <c r="H79" s="9">
        <f>SUM(Ведомственная!I729)</f>
        <v>145</v>
      </c>
    </row>
    <row r="80" spans="1:8" ht="110.25" x14ac:dyDescent="0.25">
      <c r="A80" s="100" t="s">
        <v>859</v>
      </c>
      <c r="B80" s="31" t="s">
        <v>809</v>
      </c>
      <c r="C80" s="79"/>
      <c r="D80" s="79"/>
      <c r="E80" s="79"/>
      <c r="F80" s="9">
        <f>SUM(F81)</f>
        <v>111</v>
      </c>
      <c r="G80" s="9">
        <f t="shared" ref="G80:H80" si="5">SUM(G81)</f>
        <v>111</v>
      </c>
      <c r="H80" s="9">
        <f t="shared" si="5"/>
        <v>111</v>
      </c>
    </row>
    <row r="81" spans="1:8" ht="31.5" x14ac:dyDescent="0.25">
      <c r="A81" s="78" t="s">
        <v>45</v>
      </c>
      <c r="B81" s="31" t="s">
        <v>809</v>
      </c>
      <c r="C81" s="79" t="s">
        <v>84</v>
      </c>
      <c r="D81" s="79" t="s">
        <v>25</v>
      </c>
      <c r="E81" s="79" t="s">
        <v>71</v>
      </c>
      <c r="F81" s="9">
        <f>SUM(Ведомственная!G732)</f>
        <v>111</v>
      </c>
      <c r="G81" s="9">
        <f>SUM(Ведомственная!H732)</f>
        <v>111</v>
      </c>
      <c r="H81" s="9">
        <f>SUM(Ведомственная!I732)</f>
        <v>111</v>
      </c>
    </row>
    <row r="82" spans="1:8" ht="47.25" x14ac:dyDescent="0.25">
      <c r="A82" s="78" t="s">
        <v>341</v>
      </c>
      <c r="B82" s="79" t="s">
        <v>468</v>
      </c>
      <c r="C82" s="79"/>
      <c r="D82" s="79"/>
      <c r="E82" s="79"/>
      <c r="F82" s="9">
        <f>F83+F84</f>
        <v>7779.5</v>
      </c>
      <c r="G82" s="9">
        <f>G83+G84</f>
        <v>8090.7000000000007</v>
      </c>
      <c r="H82" s="9">
        <f>H83+H84</f>
        <v>8414.4</v>
      </c>
    </row>
    <row r="83" spans="1:8" ht="31.5" x14ac:dyDescent="0.25">
      <c r="A83" s="78" t="s">
        <v>45</v>
      </c>
      <c r="B83" s="79" t="s">
        <v>468</v>
      </c>
      <c r="C83" s="79" t="s">
        <v>84</v>
      </c>
      <c r="D83" s="79" t="s">
        <v>25</v>
      </c>
      <c r="E83" s="79" t="s">
        <v>47</v>
      </c>
      <c r="F83" s="9">
        <f>SUM(Ведомственная!G645)</f>
        <v>115</v>
      </c>
      <c r="G83" s="9">
        <f>SUM(Ведомственная!H645)</f>
        <v>119.6</v>
      </c>
      <c r="H83" s="9">
        <f>SUM(Ведомственная!I645)</f>
        <v>124.4</v>
      </c>
    </row>
    <row r="84" spans="1:8" x14ac:dyDescent="0.25">
      <c r="A84" s="78" t="s">
        <v>36</v>
      </c>
      <c r="B84" s="79" t="s">
        <v>468</v>
      </c>
      <c r="C84" s="79" t="s">
        <v>92</v>
      </c>
      <c r="D84" s="79" t="s">
        <v>25</v>
      </c>
      <c r="E84" s="79" t="s">
        <v>47</v>
      </c>
      <c r="F84" s="9">
        <f>SUM(Ведомственная!G646)</f>
        <v>7664.5</v>
      </c>
      <c r="G84" s="9">
        <f>SUM(Ведомственная!H646)</f>
        <v>7971.1</v>
      </c>
      <c r="H84" s="9">
        <f>SUM(Ведомственная!I646)</f>
        <v>8290</v>
      </c>
    </row>
    <row r="85" spans="1:8" ht="31.5" x14ac:dyDescent="0.25">
      <c r="A85" s="78" t="s">
        <v>342</v>
      </c>
      <c r="B85" s="79" t="s">
        <v>469</v>
      </c>
      <c r="C85" s="79"/>
      <c r="D85" s="79"/>
      <c r="E85" s="79"/>
      <c r="F85" s="9">
        <f>F86+F87</f>
        <v>100852.3</v>
      </c>
      <c r="G85" s="9">
        <f>G86+G87</f>
        <v>100842</v>
      </c>
      <c r="H85" s="9">
        <f>H86+H87</f>
        <v>100842</v>
      </c>
    </row>
    <row r="86" spans="1:8" ht="31.5" x14ac:dyDescent="0.25">
      <c r="A86" s="78" t="s">
        <v>45</v>
      </c>
      <c r="B86" s="79" t="s">
        <v>469</v>
      </c>
      <c r="C86" s="79" t="s">
        <v>84</v>
      </c>
      <c r="D86" s="79" t="s">
        <v>25</v>
      </c>
      <c r="E86" s="79" t="s">
        <v>47</v>
      </c>
      <c r="F86" s="9">
        <f>SUM(Ведомственная!G648)</f>
        <v>2072.1999999999998</v>
      </c>
      <c r="G86" s="9">
        <f>SUM(Ведомственная!H648)</f>
        <v>2072</v>
      </c>
      <c r="H86" s="9">
        <f>SUM(Ведомственная!I648)</f>
        <v>2072</v>
      </c>
    </row>
    <row r="87" spans="1:8" x14ac:dyDescent="0.25">
      <c r="A87" s="78" t="s">
        <v>36</v>
      </c>
      <c r="B87" s="79" t="s">
        <v>469</v>
      </c>
      <c r="C87" s="79" t="s">
        <v>92</v>
      </c>
      <c r="D87" s="79" t="s">
        <v>25</v>
      </c>
      <c r="E87" s="79" t="s">
        <v>47</v>
      </c>
      <c r="F87" s="9">
        <f>SUM(Ведомственная!G649)</f>
        <v>98780.1</v>
      </c>
      <c r="G87" s="9">
        <f>SUM(Ведомственная!H649)</f>
        <v>98770</v>
      </c>
      <c r="H87" s="9">
        <f>SUM(Ведомственная!I649)</f>
        <v>98770</v>
      </c>
    </row>
    <row r="88" spans="1:8" ht="31.5" x14ac:dyDescent="0.25">
      <c r="A88" s="78" t="s">
        <v>445</v>
      </c>
      <c r="B88" s="79" t="s">
        <v>470</v>
      </c>
      <c r="C88" s="79"/>
      <c r="D88" s="79"/>
      <c r="E88" s="79"/>
      <c r="F88" s="9">
        <f>SUM(F89:F90)</f>
        <v>17904</v>
      </c>
      <c r="G88" s="9">
        <f>SUM(G89:G90)</f>
        <v>17911.5</v>
      </c>
      <c r="H88" s="9">
        <f>SUM(H89:H90)</f>
        <v>17792.3</v>
      </c>
    </row>
    <row r="89" spans="1:8" ht="31.5" hidden="1" x14ac:dyDescent="0.25">
      <c r="A89" s="78" t="s">
        <v>45</v>
      </c>
      <c r="B89" s="79" t="s">
        <v>384</v>
      </c>
      <c r="C89" s="79" t="s">
        <v>84</v>
      </c>
      <c r="D89" s="79" t="s">
        <v>25</v>
      </c>
      <c r="E89" s="79" t="s">
        <v>47</v>
      </c>
      <c r="F89" s="9"/>
      <c r="G89" s="9"/>
      <c r="H89" s="9"/>
    </row>
    <row r="90" spans="1:8" x14ac:dyDescent="0.25">
      <c r="A90" s="78" t="s">
        <v>36</v>
      </c>
      <c r="B90" s="79" t="s">
        <v>470</v>
      </c>
      <c r="C90" s="79" t="s">
        <v>92</v>
      </c>
      <c r="D90" s="79" t="s">
        <v>25</v>
      </c>
      <c r="E90" s="79" t="s">
        <v>47</v>
      </c>
      <c r="F90" s="9">
        <f>SUM(Ведомственная!G652)</f>
        <v>17904</v>
      </c>
      <c r="G90" s="9">
        <f>SUM(Ведомственная!H652)</f>
        <v>17911.5</v>
      </c>
      <c r="H90" s="9">
        <f>SUM(Ведомственная!I652)</f>
        <v>17792.3</v>
      </c>
    </row>
    <row r="91" spans="1:8" ht="63" x14ac:dyDescent="0.25">
      <c r="A91" s="78" t="s">
        <v>478</v>
      </c>
      <c r="B91" s="79" t="s">
        <v>477</v>
      </c>
      <c r="C91" s="79"/>
      <c r="D91" s="79"/>
      <c r="E91" s="79"/>
      <c r="F91" s="9">
        <f>SUM(F92)</f>
        <v>5844.8</v>
      </c>
      <c r="G91" s="9">
        <f>SUM(G92)</f>
        <v>5844.8</v>
      </c>
      <c r="H91" s="9">
        <f>SUM(H92)</f>
        <v>5844.8</v>
      </c>
    </row>
    <row r="92" spans="1:8" ht="47.25" x14ac:dyDescent="0.25">
      <c r="A92" s="78" t="s">
        <v>352</v>
      </c>
      <c r="B92" s="79" t="s">
        <v>476</v>
      </c>
      <c r="C92" s="31"/>
      <c r="D92" s="79"/>
      <c r="E92" s="79"/>
      <c r="F92" s="9">
        <f>F93+F94</f>
        <v>5844.8</v>
      </c>
      <c r="G92" s="9">
        <f>G93+G94</f>
        <v>5844.8</v>
      </c>
      <c r="H92" s="9">
        <f>H93+H94</f>
        <v>5844.8</v>
      </c>
    </row>
    <row r="93" spans="1:8" ht="63" x14ac:dyDescent="0.25">
      <c r="A93" s="78" t="s">
        <v>44</v>
      </c>
      <c r="B93" s="79" t="s">
        <v>476</v>
      </c>
      <c r="C93" s="31">
        <v>100</v>
      </c>
      <c r="D93" s="79" t="s">
        <v>25</v>
      </c>
      <c r="E93" s="79" t="s">
        <v>71</v>
      </c>
      <c r="F93" s="9">
        <f>SUM(Ведомственная!G735)</f>
        <v>5844.8</v>
      </c>
      <c r="G93" s="9">
        <f>SUM(Ведомственная!H735)</f>
        <v>5844.8</v>
      </c>
      <c r="H93" s="9">
        <f>SUM(Ведомственная!I735)</f>
        <v>5844.8</v>
      </c>
    </row>
    <row r="94" spans="1:8" ht="31.5" x14ac:dyDescent="0.25">
      <c r="A94" s="78" t="s">
        <v>45</v>
      </c>
      <c r="B94" s="79" t="s">
        <v>476</v>
      </c>
      <c r="C94" s="31">
        <v>200</v>
      </c>
      <c r="D94" s="79" t="s">
        <v>25</v>
      </c>
      <c r="E94" s="79" t="s">
        <v>71</v>
      </c>
      <c r="F94" s="9">
        <f>SUM(Ведомственная!G730)</f>
        <v>0</v>
      </c>
      <c r="G94" s="9">
        <f>SUM(Ведомственная!H730)</f>
        <v>0</v>
      </c>
      <c r="H94" s="9">
        <f>SUM(Ведомственная!I730)</f>
        <v>0</v>
      </c>
    </row>
    <row r="95" spans="1:8" ht="47.25" x14ac:dyDescent="0.25">
      <c r="A95" s="122" t="s">
        <v>332</v>
      </c>
      <c r="B95" s="123" t="s">
        <v>333</v>
      </c>
      <c r="C95" s="31"/>
      <c r="D95" s="123"/>
      <c r="E95" s="123"/>
      <c r="F95" s="9">
        <f>SUM(F96)</f>
        <v>23920.6</v>
      </c>
      <c r="G95" s="9">
        <f t="shared" ref="G95:H95" si="6">SUM(G96)</f>
        <v>23920.6</v>
      </c>
      <c r="H95" s="9">
        <f t="shared" si="6"/>
        <v>23920.6</v>
      </c>
    </row>
    <row r="96" spans="1:8" ht="31.5" x14ac:dyDescent="0.25">
      <c r="A96" s="122" t="s">
        <v>354</v>
      </c>
      <c r="B96" s="31" t="s">
        <v>479</v>
      </c>
      <c r="C96" s="31"/>
      <c r="D96" s="123"/>
      <c r="E96" s="123"/>
      <c r="F96" s="9">
        <f>SUM(F97)</f>
        <v>23920.6</v>
      </c>
      <c r="G96" s="9">
        <f t="shared" ref="G96:H96" si="7">SUM(G97)</f>
        <v>23920.6</v>
      </c>
      <c r="H96" s="9">
        <f t="shared" si="7"/>
        <v>23920.6</v>
      </c>
    </row>
    <row r="97" spans="1:8" ht="63" x14ac:dyDescent="0.25">
      <c r="A97" s="122" t="s">
        <v>44</v>
      </c>
      <c r="B97" s="31" t="s">
        <v>479</v>
      </c>
      <c r="C97" s="31">
        <v>100</v>
      </c>
      <c r="D97" s="123" t="s">
        <v>25</v>
      </c>
      <c r="E97" s="123" t="s">
        <v>71</v>
      </c>
      <c r="F97" s="9">
        <f>SUM(Ведомственная!G738)</f>
        <v>23920.6</v>
      </c>
      <c r="G97" s="9">
        <f>SUM(Ведомственная!H738)</f>
        <v>23920.6</v>
      </c>
      <c r="H97" s="9">
        <f>SUM(Ведомственная!I738)</f>
        <v>23920.6</v>
      </c>
    </row>
    <row r="98" spans="1:8" s="27" customFormat="1" ht="47.25" x14ac:dyDescent="0.25">
      <c r="A98" s="23" t="s">
        <v>516</v>
      </c>
      <c r="B98" s="29" t="s">
        <v>517</v>
      </c>
      <c r="C98" s="29"/>
      <c r="D98" s="38"/>
      <c r="E98" s="38"/>
      <c r="F98" s="10">
        <f>SUM(F102)+F99</f>
        <v>200</v>
      </c>
      <c r="G98" s="10">
        <f t="shared" ref="G98:H98" si="8">SUM(G102)+G99</f>
        <v>200</v>
      </c>
      <c r="H98" s="10">
        <f t="shared" si="8"/>
        <v>200</v>
      </c>
    </row>
    <row r="99" spans="1:8" x14ac:dyDescent="0.25">
      <c r="A99" s="2" t="s">
        <v>29</v>
      </c>
      <c r="B99" s="31" t="s">
        <v>689</v>
      </c>
      <c r="C99" s="31"/>
      <c r="D99" s="79"/>
      <c r="E99" s="79"/>
      <c r="F99" s="9">
        <f t="shared" ref="F99:H100" si="9">SUM(F100)</f>
        <v>200</v>
      </c>
      <c r="G99" s="9">
        <f t="shared" si="9"/>
        <v>200</v>
      </c>
      <c r="H99" s="9">
        <f t="shared" si="9"/>
        <v>200</v>
      </c>
    </row>
    <row r="100" spans="1:8" ht="31.5" x14ac:dyDescent="0.25">
      <c r="A100" s="78" t="s">
        <v>406</v>
      </c>
      <c r="B100" s="31" t="s">
        <v>690</v>
      </c>
      <c r="C100" s="31"/>
      <c r="D100" s="79"/>
      <c r="E100" s="79"/>
      <c r="F100" s="9">
        <f t="shared" si="9"/>
        <v>200</v>
      </c>
      <c r="G100" s="9">
        <f t="shared" si="9"/>
        <v>200</v>
      </c>
      <c r="H100" s="9">
        <f t="shared" si="9"/>
        <v>200</v>
      </c>
    </row>
    <row r="101" spans="1:8" x14ac:dyDescent="0.25">
      <c r="A101" s="78" t="s">
        <v>20</v>
      </c>
      <c r="B101" s="31" t="s">
        <v>690</v>
      </c>
      <c r="C101" s="31">
        <v>200</v>
      </c>
      <c r="D101" s="79" t="s">
        <v>11</v>
      </c>
      <c r="E101" s="79" t="s">
        <v>22</v>
      </c>
      <c r="F101" s="9">
        <f>SUM(Ведомственная!G246)</f>
        <v>200</v>
      </c>
      <c r="G101" s="9">
        <f>SUM(Ведомственная!H246)</f>
        <v>200</v>
      </c>
      <c r="H101" s="9">
        <f>SUM(Ведомственная!I246)</f>
        <v>200</v>
      </c>
    </row>
    <row r="102" spans="1:8" ht="47.25" hidden="1" x14ac:dyDescent="0.25">
      <c r="A102" s="78" t="s">
        <v>16</v>
      </c>
      <c r="B102" s="79" t="s">
        <v>676</v>
      </c>
      <c r="C102" s="31"/>
      <c r="D102" s="79"/>
      <c r="E102" s="79"/>
      <c r="F102" s="9">
        <f t="shared" ref="F102:H103" si="10">SUM(F103)</f>
        <v>0</v>
      </c>
      <c r="G102" s="9">
        <f t="shared" si="10"/>
        <v>0</v>
      </c>
      <c r="H102" s="9">
        <f t="shared" si="10"/>
        <v>0</v>
      </c>
    </row>
    <row r="103" spans="1:8" ht="31.5" hidden="1" x14ac:dyDescent="0.25">
      <c r="A103" s="78" t="s">
        <v>217</v>
      </c>
      <c r="B103" s="79" t="s">
        <v>675</v>
      </c>
      <c r="C103" s="79"/>
      <c r="D103" s="79"/>
      <c r="E103" s="79"/>
      <c r="F103" s="9">
        <f t="shared" si="10"/>
        <v>0</v>
      </c>
      <c r="G103" s="9">
        <f t="shared" si="10"/>
        <v>0</v>
      </c>
      <c r="H103" s="9">
        <f t="shared" si="10"/>
        <v>0</v>
      </c>
    </row>
    <row r="104" spans="1:8" hidden="1" x14ac:dyDescent="0.25">
      <c r="A104" s="78" t="s">
        <v>20</v>
      </c>
      <c r="B104" s="79" t="s">
        <v>675</v>
      </c>
      <c r="C104" s="79" t="s">
        <v>89</v>
      </c>
      <c r="D104" s="79" t="s">
        <v>11</v>
      </c>
      <c r="E104" s="79" t="s">
        <v>22</v>
      </c>
      <c r="F104" s="9">
        <f>SUM(Ведомственная!G249)</f>
        <v>0</v>
      </c>
      <c r="G104" s="9">
        <f>SUM(Ведомственная!H249)</f>
        <v>0</v>
      </c>
      <c r="H104" s="9">
        <f>SUM(Ведомственная!I249)</f>
        <v>0</v>
      </c>
    </row>
    <row r="105" spans="1:8" ht="35.25" customHeight="1" x14ac:dyDescent="0.25">
      <c r="A105" s="63" t="s">
        <v>520</v>
      </c>
      <c r="B105" s="38" t="s">
        <v>215</v>
      </c>
      <c r="C105" s="31"/>
      <c r="D105" s="79"/>
      <c r="E105" s="79"/>
      <c r="F105" s="10">
        <f>SUM(F106+F108+F111)</f>
        <v>3800</v>
      </c>
      <c r="G105" s="10">
        <f>SUM(G106+G108+G111)</f>
        <v>3800</v>
      </c>
      <c r="H105" s="10">
        <f>SUM(H106+H108+H111)</f>
        <v>3800</v>
      </c>
    </row>
    <row r="106" spans="1:8" ht="35.25" hidden="1" customHeight="1" x14ac:dyDescent="0.25">
      <c r="A106" s="78" t="s">
        <v>91</v>
      </c>
      <c r="B106" s="79" t="s">
        <v>573</v>
      </c>
      <c r="C106" s="31"/>
      <c r="D106" s="79"/>
      <c r="E106" s="79"/>
      <c r="F106" s="9">
        <f>SUM(F107)</f>
        <v>0</v>
      </c>
      <c r="G106" s="9">
        <f>SUM(G107)</f>
        <v>0</v>
      </c>
      <c r="H106" s="9">
        <f>SUM(H107)</f>
        <v>0</v>
      </c>
    </row>
    <row r="107" spans="1:8" ht="35.25" hidden="1" customHeight="1" x14ac:dyDescent="0.25">
      <c r="A107" s="34" t="s">
        <v>45</v>
      </c>
      <c r="B107" s="79" t="s">
        <v>573</v>
      </c>
      <c r="C107" s="31">
        <v>200</v>
      </c>
      <c r="D107" s="79" t="s">
        <v>11</v>
      </c>
      <c r="E107" s="79" t="s">
        <v>22</v>
      </c>
      <c r="F107" s="9">
        <f>SUM(Ведомственная!G252)</f>
        <v>0</v>
      </c>
      <c r="G107" s="9">
        <f>SUM(Ведомственная!H252)</f>
        <v>0</v>
      </c>
      <c r="H107" s="9">
        <f>SUM(Ведомственная!I252)</f>
        <v>0</v>
      </c>
    </row>
    <row r="108" spans="1:8" ht="31.5" x14ac:dyDescent="0.25">
      <c r="A108" s="78" t="s">
        <v>62</v>
      </c>
      <c r="B108" s="79" t="s">
        <v>518</v>
      </c>
      <c r="C108" s="31"/>
      <c r="D108" s="79"/>
      <c r="E108" s="79"/>
      <c r="F108" s="9">
        <f t="shared" ref="F108:H109" si="11">SUM(F109)</f>
        <v>3800</v>
      </c>
      <c r="G108" s="9">
        <f t="shared" si="11"/>
        <v>3800</v>
      </c>
      <c r="H108" s="9">
        <f t="shared" si="11"/>
        <v>3800</v>
      </c>
    </row>
    <row r="109" spans="1:8" ht="47.25" x14ac:dyDescent="0.25">
      <c r="A109" s="98" t="s">
        <v>848</v>
      </c>
      <c r="B109" s="79" t="s">
        <v>519</v>
      </c>
      <c r="C109" s="79"/>
      <c r="D109" s="79"/>
      <c r="E109" s="79"/>
      <c r="F109" s="9">
        <f t="shared" si="11"/>
        <v>3800</v>
      </c>
      <c r="G109" s="9">
        <f t="shared" si="11"/>
        <v>3800</v>
      </c>
      <c r="H109" s="9">
        <f t="shared" si="11"/>
        <v>3800</v>
      </c>
    </row>
    <row r="110" spans="1:8" ht="31.5" x14ac:dyDescent="0.25">
      <c r="A110" s="78" t="s">
        <v>212</v>
      </c>
      <c r="B110" s="79" t="s">
        <v>519</v>
      </c>
      <c r="C110" s="79" t="s">
        <v>115</v>
      </c>
      <c r="D110" s="79" t="s">
        <v>11</v>
      </c>
      <c r="E110" s="79" t="s">
        <v>22</v>
      </c>
      <c r="F110" s="9">
        <f>SUM(Ведомственная!G255)</f>
        <v>3800</v>
      </c>
      <c r="G110" s="9">
        <f>SUM(Ведомственная!H255)</f>
        <v>3800</v>
      </c>
      <c r="H110" s="9">
        <f>SUM(Ведомственная!I255)</f>
        <v>3800</v>
      </c>
    </row>
    <row r="111" spans="1:8" x14ac:dyDescent="0.25">
      <c r="A111" s="78" t="s">
        <v>521</v>
      </c>
      <c r="B111" s="79" t="s">
        <v>216</v>
      </c>
      <c r="C111" s="79"/>
      <c r="D111" s="79"/>
      <c r="E111" s="37"/>
      <c r="F111" s="9">
        <f>SUM(F113)</f>
        <v>0</v>
      </c>
      <c r="G111" s="9">
        <f>SUM(G113)</f>
        <v>0</v>
      </c>
      <c r="H111" s="9">
        <f>SUM(H113)</f>
        <v>0</v>
      </c>
    </row>
    <row r="112" spans="1:8" x14ac:dyDescent="0.25">
      <c r="A112" s="2" t="s">
        <v>29</v>
      </c>
      <c r="B112" s="79" t="s">
        <v>522</v>
      </c>
      <c r="C112" s="79"/>
      <c r="D112" s="79"/>
      <c r="E112" s="37"/>
      <c r="F112" s="9">
        <f>SUM(F113)</f>
        <v>0</v>
      </c>
      <c r="G112" s="9">
        <f>SUM(G113)</f>
        <v>0</v>
      </c>
      <c r="H112" s="9">
        <f>SUM(H113)</f>
        <v>0</v>
      </c>
    </row>
    <row r="113" spans="1:8" ht="31.5" x14ac:dyDescent="0.25">
      <c r="A113" s="2" t="s">
        <v>45</v>
      </c>
      <c r="B113" s="79" t="s">
        <v>522</v>
      </c>
      <c r="C113" s="79" t="s">
        <v>84</v>
      </c>
      <c r="D113" s="79" t="s">
        <v>11</v>
      </c>
      <c r="E113" s="79" t="s">
        <v>22</v>
      </c>
      <c r="F113" s="9">
        <f>SUM(Ведомственная!G258)</f>
        <v>0</v>
      </c>
      <c r="G113" s="9">
        <f>SUM(Ведомственная!H258)</f>
        <v>0</v>
      </c>
      <c r="H113" s="9">
        <f>SUM(Ведомственная!I258)</f>
        <v>0</v>
      </c>
    </row>
    <row r="114" spans="1:8" s="27" customFormat="1" ht="31.5" x14ac:dyDescent="0.25">
      <c r="A114" s="23" t="s">
        <v>506</v>
      </c>
      <c r="B114" s="38" t="s">
        <v>199</v>
      </c>
      <c r="C114" s="29"/>
      <c r="D114" s="38"/>
      <c r="E114" s="38"/>
      <c r="F114" s="10">
        <f>SUM(F115)</f>
        <v>731.90000000000009</v>
      </c>
      <c r="G114" s="10">
        <f>SUM(G115)</f>
        <v>731.90000000000009</v>
      </c>
      <c r="H114" s="10">
        <f>SUM(H115)</f>
        <v>731.90000000000009</v>
      </c>
    </row>
    <row r="115" spans="1:8" ht="31.5" x14ac:dyDescent="0.25">
      <c r="A115" s="78" t="s">
        <v>197</v>
      </c>
      <c r="B115" s="31" t="s">
        <v>728</v>
      </c>
      <c r="C115" s="31"/>
      <c r="D115" s="79"/>
      <c r="E115" s="79"/>
      <c r="F115" s="9">
        <f>SUM(F116:F117)</f>
        <v>731.90000000000009</v>
      </c>
      <c r="G115" s="9">
        <f>SUM(G116:G117)</f>
        <v>731.90000000000009</v>
      </c>
      <c r="H115" s="9">
        <f>SUM(H116:H117)</f>
        <v>731.90000000000009</v>
      </c>
    </row>
    <row r="116" spans="1:8" ht="63" x14ac:dyDescent="0.25">
      <c r="A116" s="78" t="s">
        <v>44</v>
      </c>
      <c r="B116" s="31" t="s">
        <v>728</v>
      </c>
      <c r="C116" s="31">
        <v>100</v>
      </c>
      <c r="D116" s="79" t="s">
        <v>28</v>
      </c>
      <c r="E116" s="79" t="s">
        <v>11</v>
      </c>
      <c r="F116" s="9">
        <f>SUM(Ведомственная!G64)</f>
        <v>587.70000000000005</v>
      </c>
      <c r="G116" s="9">
        <f>SUM(Ведомственная!H64)</f>
        <v>587.70000000000005</v>
      </c>
      <c r="H116" s="9">
        <f>SUM(Ведомственная!I64)</f>
        <v>587.70000000000005</v>
      </c>
    </row>
    <row r="117" spans="1:8" ht="31.5" x14ac:dyDescent="0.25">
      <c r="A117" s="78" t="s">
        <v>45</v>
      </c>
      <c r="B117" s="31" t="s">
        <v>728</v>
      </c>
      <c r="C117" s="79" t="s">
        <v>84</v>
      </c>
      <c r="D117" s="79" t="s">
        <v>28</v>
      </c>
      <c r="E117" s="79" t="s">
        <v>11</v>
      </c>
      <c r="F117" s="9">
        <f>SUM(Ведомственная!G65)</f>
        <v>144.19999999999999</v>
      </c>
      <c r="G117" s="9">
        <f>SUM(Ведомственная!H65)</f>
        <v>144.19999999999999</v>
      </c>
      <c r="H117" s="9">
        <f>SUM(Ведомственная!I65)</f>
        <v>144.19999999999999</v>
      </c>
    </row>
    <row r="118" spans="1:8" ht="31.5" x14ac:dyDescent="0.25">
      <c r="A118" s="23" t="s">
        <v>665</v>
      </c>
      <c r="B118" s="38" t="s">
        <v>200</v>
      </c>
      <c r="C118" s="29"/>
      <c r="D118" s="38"/>
      <c r="E118" s="38"/>
      <c r="F118" s="10">
        <f t="shared" ref="F118:H118" si="12">SUM(F119)</f>
        <v>150</v>
      </c>
      <c r="G118" s="10">
        <f t="shared" si="12"/>
        <v>150</v>
      </c>
      <c r="H118" s="10">
        <f t="shared" si="12"/>
        <v>150</v>
      </c>
    </row>
    <row r="119" spans="1:8" ht="31.5" x14ac:dyDescent="0.25">
      <c r="A119" s="78" t="s">
        <v>91</v>
      </c>
      <c r="B119" s="31" t="s">
        <v>545</v>
      </c>
      <c r="C119" s="29"/>
      <c r="D119" s="38"/>
      <c r="E119" s="38"/>
      <c r="F119" s="9">
        <f>SUM(F120:F121)</f>
        <v>150</v>
      </c>
      <c r="G119" s="9">
        <f t="shared" ref="G119:H119" si="13">SUM(G120:G121)</f>
        <v>150</v>
      </c>
      <c r="H119" s="9">
        <f t="shared" si="13"/>
        <v>150</v>
      </c>
    </row>
    <row r="120" spans="1:8" ht="29.25" customHeight="1" x14ac:dyDescent="0.25">
      <c r="A120" s="78" t="s">
        <v>45</v>
      </c>
      <c r="B120" s="31" t="s">
        <v>545</v>
      </c>
      <c r="C120" s="31">
        <v>200</v>
      </c>
      <c r="D120" s="79" t="s">
        <v>28</v>
      </c>
      <c r="E120" s="79">
        <v>13</v>
      </c>
      <c r="F120" s="9">
        <f>SUM(Ведомственная!G92)</f>
        <v>150</v>
      </c>
      <c r="G120" s="9">
        <f>SUM(Ведомственная!H92)</f>
        <v>150</v>
      </c>
      <c r="H120" s="9">
        <f>SUM(Ведомственная!I92)</f>
        <v>150</v>
      </c>
    </row>
    <row r="121" spans="1:8" ht="31.5" hidden="1" x14ac:dyDescent="0.25">
      <c r="A121" s="78" t="s">
        <v>45</v>
      </c>
      <c r="B121" s="31" t="s">
        <v>545</v>
      </c>
      <c r="C121" s="31">
        <v>200</v>
      </c>
      <c r="D121" s="79" t="s">
        <v>106</v>
      </c>
      <c r="E121" s="79" t="s">
        <v>157</v>
      </c>
      <c r="F121" s="9">
        <f>SUM(Ведомственная!G464)</f>
        <v>0</v>
      </c>
      <c r="G121" s="9">
        <f>SUM(Ведомственная!H464)</f>
        <v>0</v>
      </c>
      <c r="H121" s="9">
        <f>SUM(Ведомственная!I464)</f>
        <v>0</v>
      </c>
    </row>
    <row r="122" spans="1:8" s="27" customFormat="1" ht="31.5" x14ac:dyDescent="0.25">
      <c r="A122" s="23" t="s">
        <v>789</v>
      </c>
      <c r="B122" s="29" t="s">
        <v>191</v>
      </c>
      <c r="C122" s="29"/>
      <c r="D122" s="38"/>
      <c r="E122" s="38"/>
      <c r="F122" s="10">
        <f>SUM(F123+F125+F129+F132+F134)</f>
        <v>191707.8</v>
      </c>
      <c r="G122" s="10">
        <f>SUM(G123+G125+G129+G132+G134)</f>
        <v>185465.69999999998</v>
      </c>
      <c r="H122" s="10">
        <f>SUM(H123+H125+H129+H132+H134)</f>
        <v>201483.4</v>
      </c>
    </row>
    <row r="123" spans="1:8" x14ac:dyDescent="0.25">
      <c r="A123" s="78" t="s">
        <v>192</v>
      </c>
      <c r="B123" s="79" t="s">
        <v>193</v>
      </c>
      <c r="C123" s="79"/>
      <c r="D123" s="79"/>
      <c r="E123" s="79"/>
      <c r="F123" s="9">
        <f>SUM(F124)</f>
        <v>3925.5</v>
      </c>
      <c r="G123" s="9">
        <f>SUM(G124)</f>
        <v>3925.5</v>
      </c>
      <c r="H123" s="9">
        <f>SUM(H124)</f>
        <v>3925.5</v>
      </c>
    </row>
    <row r="124" spans="1:8" ht="63" x14ac:dyDescent="0.25">
      <c r="A124" s="78" t="s">
        <v>44</v>
      </c>
      <c r="B124" s="79" t="s">
        <v>193</v>
      </c>
      <c r="C124" s="79" t="s">
        <v>82</v>
      </c>
      <c r="D124" s="79" t="s">
        <v>28</v>
      </c>
      <c r="E124" s="79" t="s">
        <v>37</v>
      </c>
      <c r="F124" s="9">
        <f>SUM(Ведомственная!G60)</f>
        <v>3925.5</v>
      </c>
      <c r="G124" s="9">
        <f>SUM(Ведомственная!H60)</f>
        <v>3925.5</v>
      </c>
      <c r="H124" s="9">
        <f>SUM(Ведомственная!I60)</f>
        <v>3925.5</v>
      </c>
    </row>
    <row r="125" spans="1:8" x14ac:dyDescent="0.25">
      <c r="A125" s="78" t="s">
        <v>73</v>
      </c>
      <c r="B125" s="79" t="s">
        <v>195</v>
      </c>
      <c r="C125" s="79"/>
      <c r="D125" s="79"/>
      <c r="E125" s="79"/>
      <c r="F125" s="9">
        <f>SUM(F126:F128)</f>
        <v>162429.6</v>
      </c>
      <c r="G125" s="9">
        <f>SUM(G126:G128)</f>
        <v>162429.6</v>
      </c>
      <c r="H125" s="9">
        <f>SUM(H126:H128)</f>
        <v>162429.6</v>
      </c>
    </row>
    <row r="126" spans="1:8" ht="63" x14ac:dyDescent="0.25">
      <c r="A126" s="78" t="s">
        <v>44</v>
      </c>
      <c r="B126" s="79" t="s">
        <v>195</v>
      </c>
      <c r="C126" s="79" t="s">
        <v>82</v>
      </c>
      <c r="D126" s="79" t="s">
        <v>28</v>
      </c>
      <c r="E126" s="79" t="s">
        <v>11</v>
      </c>
      <c r="F126" s="9">
        <f>SUM(Ведомственная!G68)</f>
        <v>162331.5</v>
      </c>
      <c r="G126" s="9">
        <f>SUM(Ведомственная!H68)</f>
        <v>162331.5</v>
      </c>
      <c r="H126" s="9">
        <f>SUM(Ведомственная!I68)</f>
        <v>162331.5</v>
      </c>
    </row>
    <row r="127" spans="1:8" ht="31.5" x14ac:dyDescent="0.25">
      <c r="A127" s="78" t="s">
        <v>45</v>
      </c>
      <c r="B127" s="79" t="s">
        <v>195</v>
      </c>
      <c r="C127" s="79" t="s">
        <v>84</v>
      </c>
      <c r="D127" s="79" t="s">
        <v>28</v>
      </c>
      <c r="E127" s="79" t="s">
        <v>11</v>
      </c>
      <c r="F127" s="9">
        <f>SUM(Ведомственная!G69)</f>
        <v>98.1</v>
      </c>
      <c r="G127" s="9">
        <f>SUM(Ведомственная!H69)</f>
        <v>98.1</v>
      </c>
      <c r="H127" s="9">
        <f>SUM(Ведомственная!I69)</f>
        <v>98.1</v>
      </c>
    </row>
    <row r="128" spans="1:8" ht="19.5" customHeight="1" x14ac:dyDescent="0.25">
      <c r="A128" s="78" t="s">
        <v>36</v>
      </c>
      <c r="B128" s="79" t="s">
        <v>195</v>
      </c>
      <c r="C128" s="79" t="s">
        <v>92</v>
      </c>
      <c r="D128" s="79" t="s">
        <v>28</v>
      </c>
      <c r="E128" s="79" t="s">
        <v>11</v>
      </c>
      <c r="F128" s="9">
        <f>SUM(Ведомственная!G70)</f>
        <v>0</v>
      </c>
      <c r="G128" s="9">
        <f>SUM(Ведомственная!H70)</f>
        <v>0</v>
      </c>
      <c r="H128" s="9">
        <f>SUM(Ведомственная!I70)</f>
        <v>0</v>
      </c>
    </row>
    <row r="129" spans="1:8" x14ac:dyDescent="0.25">
      <c r="A129" s="78" t="s">
        <v>88</v>
      </c>
      <c r="B129" s="31" t="s">
        <v>201</v>
      </c>
      <c r="C129" s="31"/>
      <c r="D129" s="79"/>
      <c r="E129" s="79"/>
      <c r="F129" s="9">
        <f>SUM(F130:F131)</f>
        <v>4347.3</v>
      </c>
      <c r="G129" s="9">
        <f>SUM(G130:G131)</f>
        <v>4347.3</v>
      </c>
      <c r="H129" s="9">
        <f>SUM(H130:H131)</f>
        <v>6347.3</v>
      </c>
    </row>
    <row r="130" spans="1:8" ht="31.5" x14ac:dyDescent="0.25">
      <c r="A130" s="78" t="s">
        <v>45</v>
      </c>
      <c r="B130" s="31" t="s">
        <v>201</v>
      </c>
      <c r="C130" s="31">
        <v>200</v>
      </c>
      <c r="D130" s="79" t="s">
        <v>28</v>
      </c>
      <c r="E130" s="79">
        <v>13</v>
      </c>
      <c r="F130" s="9">
        <f>SUM(Ведомственная!G95)</f>
        <v>4255.8</v>
      </c>
      <c r="G130" s="9">
        <f>SUM(Ведомственная!H95)</f>
        <v>4255.8</v>
      </c>
      <c r="H130" s="9">
        <f>SUM(Ведомственная!I95)</f>
        <v>6255.8</v>
      </c>
    </row>
    <row r="131" spans="1:8" x14ac:dyDescent="0.25">
      <c r="A131" s="78" t="s">
        <v>20</v>
      </c>
      <c r="B131" s="31" t="s">
        <v>201</v>
      </c>
      <c r="C131" s="31">
        <v>800</v>
      </c>
      <c r="D131" s="79" t="s">
        <v>28</v>
      </c>
      <c r="E131" s="79">
        <v>13</v>
      </c>
      <c r="F131" s="9">
        <f>SUM(Ведомственная!G96)</f>
        <v>91.5</v>
      </c>
      <c r="G131" s="9">
        <f>SUM(Ведомственная!H96)</f>
        <v>91.5</v>
      </c>
      <c r="H131" s="9">
        <f>SUM(Ведомственная!I96)</f>
        <v>91.5</v>
      </c>
    </row>
    <row r="132" spans="1:8" ht="31.5" x14ac:dyDescent="0.25">
      <c r="A132" s="78" t="s">
        <v>90</v>
      </c>
      <c r="B132" s="31" t="s">
        <v>202</v>
      </c>
      <c r="C132" s="31"/>
      <c r="D132" s="79"/>
      <c r="E132" s="79"/>
      <c r="F132" s="9">
        <f>SUM(F133)</f>
        <v>8986</v>
      </c>
      <c r="G132" s="9">
        <f t="shared" ref="G132:H132" si="14">SUM(G133)</f>
        <v>6968.3</v>
      </c>
      <c r="H132" s="9">
        <f t="shared" si="14"/>
        <v>10986</v>
      </c>
    </row>
    <row r="133" spans="1:8" ht="31.5" x14ac:dyDescent="0.25">
      <c r="A133" s="78" t="s">
        <v>45</v>
      </c>
      <c r="B133" s="31" t="s">
        <v>202</v>
      </c>
      <c r="C133" s="31">
        <v>200</v>
      </c>
      <c r="D133" s="79" t="s">
        <v>28</v>
      </c>
      <c r="E133" s="79">
        <v>13</v>
      </c>
      <c r="F133" s="9">
        <f>SUM(Ведомственная!G98)</f>
        <v>8986</v>
      </c>
      <c r="G133" s="9">
        <f>SUM(Ведомственная!H98)</f>
        <v>6968.3</v>
      </c>
      <c r="H133" s="9">
        <f>SUM(Ведомственная!I98)</f>
        <v>10986</v>
      </c>
    </row>
    <row r="134" spans="1:8" ht="31.5" x14ac:dyDescent="0.25">
      <c r="A134" s="78" t="s">
        <v>91</v>
      </c>
      <c r="B134" s="31" t="s">
        <v>203</v>
      </c>
      <c r="C134" s="31"/>
      <c r="D134" s="79"/>
      <c r="E134" s="79"/>
      <c r="F134" s="9">
        <f>SUM(F135:F138)</f>
        <v>12019.4</v>
      </c>
      <c r="G134" s="9">
        <f>SUM(G135:G138)</f>
        <v>7795</v>
      </c>
      <c r="H134" s="9">
        <f>SUM(H135:H138)</f>
        <v>17795</v>
      </c>
    </row>
    <row r="135" spans="1:8" ht="30" customHeight="1" x14ac:dyDescent="0.25">
      <c r="A135" s="78" t="s">
        <v>45</v>
      </c>
      <c r="B135" s="31" t="s">
        <v>203</v>
      </c>
      <c r="C135" s="31">
        <v>200</v>
      </c>
      <c r="D135" s="79" t="s">
        <v>28</v>
      </c>
      <c r="E135" s="79">
        <v>13</v>
      </c>
      <c r="F135" s="9">
        <f>SUM(Ведомственная!G100)</f>
        <v>10195</v>
      </c>
      <c r="G135" s="9">
        <f>SUM(Ведомственная!H100)</f>
        <v>5195</v>
      </c>
      <c r="H135" s="9">
        <f>SUM(Ведомственная!I100)</f>
        <v>15195</v>
      </c>
    </row>
    <row r="136" spans="1:8" ht="31.5" hidden="1" x14ac:dyDescent="0.25">
      <c r="A136" s="78" t="s">
        <v>45</v>
      </c>
      <c r="B136" s="31" t="s">
        <v>203</v>
      </c>
      <c r="C136" s="31">
        <v>200</v>
      </c>
      <c r="D136" s="79" t="s">
        <v>106</v>
      </c>
      <c r="E136" s="79" t="s">
        <v>157</v>
      </c>
      <c r="F136" s="9">
        <f>SUM(Ведомственная!G467)</f>
        <v>0</v>
      </c>
      <c r="G136" s="9"/>
      <c r="H136" s="9"/>
    </row>
    <row r="137" spans="1:8" ht="15" customHeight="1" x14ac:dyDescent="0.25">
      <c r="A137" s="78" t="s">
        <v>36</v>
      </c>
      <c r="B137" s="31" t="s">
        <v>203</v>
      </c>
      <c r="C137" s="31">
        <v>300</v>
      </c>
      <c r="D137" s="79" t="s">
        <v>28</v>
      </c>
      <c r="E137" s="79">
        <v>13</v>
      </c>
      <c r="F137" s="9">
        <f>SUM(Ведомственная!G101)</f>
        <v>400</v>
      </c>
      <c r="G137" s="9">
        <f>SUM(Ведомственная!H101)</f>
        <v>600</v>
      </c>
      <c r="H137" s="9">
        <f>SUM(Ведомственная!I101)</f>
        <v>600</v>
      </c>
    </row>
    <row r="138" spans="1:8" x14ac:dyDescent="0.25">
      <c r="A138" s="78" t="s">
        <v>20</v>
      </c>
      <c r="B138" s="31" t="s">
        <v>203</v>
      </c>
      <c r="C138" s="31">
        <v>800</v>
      </c>
      <c r="D138" s="79" t="s">
        <v>28</v>
      </c>
      <c r="E138" s="79">
        <v>13</v>
      </c>
      <c r="F138" s="9">
        <f>SUM(Ведомственная!G102)</f>
        <v>1424.4</v>
      </c>
      <c r="G138" s="9">
        <f>SUM(Ведомственная!H102)</f>
        <v>2000</v>
      </c>
      <c r="H138" s="9">
        <f>SUM(Ведомственная!I102)</f>
        <v>2000</v>
      </c>
    </row>
    <row r="139" spans="1:8" s="27" customFormat="1" ht="31.5" x14ac:dyDescent="0.25">
      <c r="A139" s="64" t="s">
        <v>532</v>
      </c>
      <c r="B139" s="24" t="s">
        <v>279</v>
      </c>
      <c r="C139" s="24"/>
      <c r="D139" s="24"/>
      <c r="E139" s="24"/>
      <c r="F139" s="26">
        <f>SUM(F140)+F143</f>
        <v>42316.2</v>
      </c>
      <c r="G139" s="26">
        <f t="shared" ref="G139:H139" si="15">SUM(G140)+G143</f>
        <v>34782.699999999997</v>
      </c>
      <c r="H139" s="26">
        <f t="shared" si="15"/>
        <v>40782.699999999997</v>
      </c>
    </row>
    <row r="140" spans="1:8" x14ac:dyDescent="0.25">
      <c r="A140" s="2" t="s">
        <v>29</v>
      </c>
      <c r="B140" s="4" t="s">
        <v>280</v>
      </c>
      <c r="C140" s="4"/>
      <c r="D140" s="4"/>
      <c r="E140" s="4"/>
      <c r="F140" s="7">
        <f>SUM(F142)+F141</f>
        <v>41133.5</v>
      </c>
      <c r="G140" s="7">
        <f t="shared" ref="G140:H140" si="16">SUM(G142)+G141</f>
        <v>33600</v>
      </c>
      <c r="H140" s="7">
        <f t="shared" si="16"/>
        <v>39600</v>
      </c>
    </row>
    <row r="141" spans="1:8" ht="31.5" x14ac:dyDescent="0.25">
      <c r="A141" s="2" t="s">
        <v>45</v>
      </c>
      <c r="B141" s="4" t="s">
        <v>280</v>
      </c>
      <c r="C141" s="4" t="s">
        <v>84</v>
      </c>
      <c r="D141" s="4" t="s">
        <v>11</v>
      </c>
      <c r="E141" s="4" t="s">
        <v>160</v>
      </c>
      <c r="F141" s="7">
        <f>SUM(Ведомственная!G203)</f>
        <v>6000</v>
      </c>
      <c r="G141" s="7">
        <f>SUM(Ведомственная!H203)</f>
        <v>0</v>
      </c>
      <c r="H141" s="7">
        <f>SUM(Ведомственная!I203)</f>
        <v>6000</v>
      </c>
    </row>
    <row r="142" spans="1:8" ht="31.5" x14ac:dyDescent="0.25">
      <c r="A142" s="2" t="s">
        <v>45</v>
      </c>
      <c r="B142" s="4" t="s">
        <v>280</v>
      </c>
      <c r="C142" s="4" t="s">
        <v>84</v>
      </c>
      <c r="D142" s="4" t="s">
        <v>157</v>
      </c>
      <c r="E142" s="4" t="s">
        <v>47</v>
      </c>
      <c r="F142" s="7">
        <f>SUM(Ведомственная!G334)</f>
        <v>35133.5</v>
      </c>
      <c r="G142" s="7">
        <f>SUM(Ведомственная!H334)</f>
        <v>33600</v>
      </c>
      <c r="H142" s="7">
        <f>SUM(Ведомственная!I334)</f>
        <v>33600</v>
      </c>
    </row>
    <row r="143" spans="1:8" ht="63" x14ac:dyDescent="0.25">
      <c r="A143" s="34" t="s">
        <v>737</v>
      </c>
      <c r="B143" s="5" t="s">
        <v>736</v>
      </c>
      <c r="C143" s="4"/>
      <c r="D143" s="4"/>
      <c r="E143" s="4"/>
      <c r="F143" s="7">
        <f>SUM(F144)</f>
        <v>1182.7</v>
      </c>
      <c r="G143" s="7">
        <f>SUM(G144)</f>
        <v>1182.7</v>
      </c>
      <c r="H143" s="7">
        <f>SUM(H144)</f>
        <v>1182.7</v>
      </c>
    </row>
    <row r="144" spans="1:8" ht="31.5" x14ac:dyDescent="0.25">
      <c r="A144" s="2" t="s">
        <v>45</v>
      </c>
      <c r="B144" s="5" t="s">
        <v>736</v>
      </c>
      <c r="C144" s="4" t="s">
        <v>84</v>
      </c>
      <c r="D144" s="4" t="s">
        <v>157</v>
      </c>
      <c r="E144" s="4" t="s">
        <v>47</v>
      </c>
      <c r="F144" s="7">
        <f>SUM(Ведомственная!G336)</f>
        <v>1182.7</v>
      </c>
      <c r="G144" s="7">
        <f>SUM(Ведомственная!H336)</f>
        <v>1182.7</v>
      </c>
      <c r="H144" s="7">
        <f>SUM(Ведомственная!I336)</f>
        <v>1182.7</v>
      </c>
    </row>
    <row r="145" spans="1:8" s="27" customFormat="1" ht="47.25" x14ac:dyDescent="0.25">
      <c r="A145" s="65" t="s">
        <v>530</v>
      </c>
      <c r="B145" s="24" t="s">
        <v>271</v>
      </c>
      <c r="C145" s="24"/>
      <c r="D145" s="24"/>
      <c r="E145" s="24"/>
      <c r="F145" s="26">
        <f t="shared" ref="F145:H146" si="17">SUM(F146)</f>
        <v>2100</v>
      </c>
      <c r="G145" s="26">
        <f t="shared" si="17"/>
        <v>2100</v>
      </c>
      <c r="H145" s="26">
        <f t="shared" si="17"/>
        <v>2100</v>
      </c>
    </row>
    <row r="146" spans="1:8" x14ac:dyDescent="0.25">
      <c r="A146" s="2" t="s">
        <v>29</v>
      </c>
      <c r="B146" s="4" t="s">
        <v>272</v>
      </c>
      <c r="C146" s="4"/>
      <c r="D146" s="4"/>
      <c r="E146" s="4"/>
      <c r="F146" s="7">
        <f>SUM(F147:F148)</f>
        <v>2100</v>
      </c>
      <c r="G146" s="7">
        <f t="shared" si="17"/>
        <v>2100</v>
      </c>
      <c r="H146" s="7">
        <f t="shared" si="17"/>
        <v>2100</v>
      </c>
    </row>
    <row r="147" spans="1:8" ht="31.5" x14ac:dyDescent="0.25">
      <c r="A147" s="2" t="s">
        <v>45</v>
      </c>
      <c r="B147" s="4" t="s">
        <v>272</v>
      </c>
      <c r="C147" s="4" t="s">
        <v>84</v>
      </c>
      <c r="D147" s="4" t="s">
        <v>157</v>
      </c>
      <c r="E147" s="4" t="s">
        <v>37</v>
      </c>
      <c r="F147" s="7">
        <f>SUM(Ведомственная!G299)</f>
        <v>2100</v>
      </c>
      <c r="G147" s="7">
        <f>SUM(Ведомственная!H299)</f>
        <v>2100</v>
      </c>
      <c r="H147" s="7">
        <f>SUM(Ведомственная!I299)</f>
        <v>2100</v>
      </c>
    </row>
    <row r="148" spans="1:8" x14ac:dyDescent="0.25">
      <c r="A148" s="2" t="s">
        <v>20</v>
      </c>
      <c r="B148" s="4" t="s">
        <v>272</v>
      </c>
      <c r="C148" s="4" t="s">
        <v>89</v>
      </c>
      <c r="D148" s="4" t="s">
        <v>157</v>
      </c>
      <c r="E148" s="4" t="s">
        <v>37</v>
      </c>
      <c r="F148" s="7">
        <f>SUM(Ведомственная!G300)</f>
        <v>0</v>
      </c>
      <c r="G148" s="7"/>
      <c r="H148" s="7"/>
    </row>
    <row r="149" spans="1:8" ht="31.5" x14ac:dyDescent="0.25">
      <c r="A149" s="2" t="s">
        <v>803</v>
      </c>
      <c r="B149" s="24" t="s">
        <v>804</v>
      </c>
      <c r="C149" s="4"/>
      <c r="D149" s="4"/>
      <c r="E149" s="4"/>
      <c r="F149" s="26">
        <f>SUM(F150)</f>
        <v>0</v>
      </c>
      <c r="G149" s="26">
        <f t="shared" ref="G149:H149" si="18">SUM(G150)</f>
        <v>0</v>
      </c>
      <c r="H149" s="26">
        <f t="shared" si="18"/>
        <v>0</v>
      </c>
    </row>
    <row r="150" spans="1:8" x14ac:dyDescent="0.25">
      <c r="A150" s="2" t="s">
        <v>29</v>
      </c>
      <c r="B150" s="4" t="s">
        <v>805</v>
      </c>
      <c r="C150" s="4"/>
      <c r="D150" s="4"/>
      <c r="E150" s="4"/>
      <c r="F150" s="7">
        <f>SUM(F151:F151)</f>
        <v>0</v>
      </c>
      <c r="G150" s="7">
        <f>SUM(G151:G151)</f>
        <v>0</v>
      </c>
      <c r="H150" s="7">
        <f>SUM(H151:H151)</f>
        <v>0</v>
      </c>
    </row>
    <row r="151" spans="1:8" ht="31.5" x14ac:dyDescent="0.25">
      <c r="A151" s="2" t="s">
        <v>248</v>
      </c>
      <c r="B151" s="4" t="s">
        <v>805</v>
      </c>
      <c r="C151" s="4" t="s">
        <v>229</v>
      </c>
      <c r="D151" s="4" t="s">
        <v>157</v>
      </c>
      <c r="E151" s="4" t="s">
        <v>37</v>
      </c>
      <c r="F151" s="7">
        <f>SUM(Ведомственная!G417)</f>
        <v>0</v>
      </c>
      <c r="G151" s="7">
        <f>SUM(Ведомственная!H417)</f>
        <v>0</v>
      </c>
      <c r="H151" s="7">
        <f>SUM(Ведомственная!I417)</f>
        <v>0</v>
      </c>
    </row>
    <row r="152" spans="1:8" s="27" customFormat="1" ht="47.25" x14ac:dyDescent="0.25">
      <c r="A152" s="65" t="s">
        <v>531</v>
      </c>
      <c r="B152" s="24" t="s">
        <v>273</v>
      </c>
      <c r="C152" s="24"/>
      <c r="D152" s="24"/>
      <c r="E152" s="24"/>
      <c r="F152" s="26">
        <f>SUM(F153)</f>
        <v>8750</v>
      </c>
      <c r="G152" s="26">
        <f>SUM(G153)</f>
        <v>8750</v>
      </c>
      <c r="H152" s="26">
        <f>SUM(H153)</f>
        <v>8750</v>
      </c>
    </row>
    <row r="153" spans="1:8" x14ac:dyDescent="0.25">
      <c r="A153" s="2" t="s">
        <v>29</v>
      </c>
      <c r="B153" s="4" t="s">
        <v>274</v>
      </c>
      <c r="C153" s="4"/>
      <c r="D153" s="4"/>
      <c r="E153" s="4"/>
      <c r="F153" s="7">
        <f>SUM(F154:F155)</f>
        <v>8750</v>
      </c>
      <c r="G153" s="7">
        <f>SUM(G154:G155)</f>
        <v>8750</v>
      </c>
      <c r="H153" s="7">
        <f>SUM(H154:H155)</f>
        <v>8750</v>
      </c>
    </row>
    <row r="154" spans="1:8" ht="31.5" x14ac:dyDescent="0.25">
      <c r="A154" s="2" t="s">
        <v>45</v>
      </c>
      <c r="B154" s="4" t="s">
        <v>274</v>
      </c>
      <c r="C154" s="4" t="s">
        <v>84</v>
      </c>
      <c r="D154" s="4" t="s">
        <v>157</v>
      </c>
      <c r="E154" s="4" t="s">
        <v>37</v>
      </c>
      <c r="F154" s="7">
        <f>SUM(Ведомственная!G303)</f>
        <v>1800</v>
      </c>
      <c r="G154" s="7">
        <f>SUM(Ведомственная!H303)</f>
        <v>1800</v>
      </c>
      <c r="H154" s="7">
        <f>SUM(Ведомственная!I303)</f>
        <v>1800</v>
      </c>
    </row>
    <row r="155" spans="1:8" ht="31.5" x14ac:dyDescent="0.25">
      <c r="A155" s="2" t="s">
        <v>45</v>
      </c>
      <c r="B155" s="4" t="s">
        <v>274</v>
      </c>
      <c r="C155" s="4" t="s">
        <v>84</v>
      </c>
      <c r="D155" s="4" t="s">
        <v>157</v>
      </c>
      <c r="E155" s="4" t="s">
        <v>47</v>
      </c>
      <c r="F155" s="7">
        <f>SUM(Ведомственная!G339)</f>
        <v>6950</v>
      </c>
      <c r="G155" s="7">
        <f>SUM(Ведомственная!H339)</f>
        <v>6950</v>
      </c>
      <c r="H155" s="7">
        <f>SUM(Ведомственная!I339)</f>
        <v>6950</v>
      </c>
    </row>
    <row r="156" spans="1:8" s="27" customFormat="1" ht="31.5" x14ac:dyDescent="0.25">
      <c r="A156" s="66" t="s">
        <v>547</v>
      </c>
      <c r="B156" s="24" t="s">
        <v>265</v>
      </c>
      <c r="C156" s="24"/>
      <c r="D156" s="24"/>
      <c r="E156" s="24"/>
      <c r="F156" s="26">
        <f>SUM(F157+F165)</f>
        <v>295156.40000000002</v>
      </c>
      <c r="G156" s="26">
        <f t="shared" ref="G156:H156" si="19">SUM(G157+G165)</f>
        <v>267556.59999999998</v>
      </c>
      <c r="H156" s="26">
        <f t="shared" si="19"/>
        <v>267556.59999999998</v>
      </c>
    </row>
    <row r="157" spans="1:8" s="27" customFormat="1" x14ac:dyDescent="0.25">
      <c r="A157" s="2" t="s">
        <v>29</v>
      </c>
      <c r="B157" s="4" t="s">
        <v>568</v>
      </c>
      <c r="C157" s="24"/>
      <c r="D157" s="24"/>
      <c r="E157" s="24"/>
      <c r="F157" s="7">
        <f>SUM(F158+F159+F161+F163)</f>
        <v>253906.7</v>
      </c>
      <c r="G157" s="7">
        <f t="shared" ref="G157:H157" si="20">SUM(G158+G159+G161+G163)</f>
        <v>260368.3</v>
      </c>
      <c r="H157" s="7">
        <f t="shared" si="20"/>
        <v>260368.3</v>
      </c>
    </row>
    <row r="158" spans="1:8" s="27" customFormat="1" ht="31.5" x14ac:dyDescent="0.25">
      <c r="A158" s="2" t="s">
        <v>45</v>
      </c>
      <c r="B158" s="4" t="s">
        <v>568</v>
      </c>
      <c r="C158" s="4" t="s">
        <v>84</v>
      </c>
      <c r="D158" s="4" t="s">
        <v>11</v>
      </c>
      <c r="E158" s="4" t="s">
        <v>13</v>
      </c>
      <c r="F158" s="7">
        <f>SUM(Ведомственная!G181)</f>
        <v>7600</v>
      </c>
      <c r="G158" s="7">
        <f>SUM(Ведомственная!H181)</f>
        <v>0</v>
      </c>
      <c r="H158" s="7">
        <f>SUM(Ведомственная!I181)</f>
        <v>0</v>
      </c>
    </row>
    <row r="159" spans="1:8" s="27" customFormat="1" x14ac:dyDescent="0.25">
      <c r="A159" s="2" t="s">
        <v>18</v>
      </c>
      <c r="B159" s="4" t="s">
        <v>930</v>
      </c>
      <c r="C159" s="4"/>
      <c r="D159" s="4"/>
      <c r="E159" s="4"/>
      <c r="F159" s="7">
        <f>SUM(F160)</f>
        <v>60491.1</v>
      </c>
      <c r="G159" s="7">
        <f t="shared" ref="G159:H159" si="21">SUM(G160)</f>
        <v>67468.3</v>
      </c>
      <c r="H159" s="7">
        <f t="shared" si="21"/>
        <v>67468.3</v>
      </c>
    </row>
    <row r="160" spans="1:8" s="27" customFormat="1" ht="31.5" x14ac:dyDescent="0.25">
      <c r="A160" s="34" t="s">
        <v>45</v>
      </c>
      <c r="B160" s="4" t="s">
        <v>930</v>
      </c>
      <c r="C160" s="4" t="s">
        <v>84</v>
      </c>
      <c r="D160" s="4" t="s">
        <v>11</v>
      </c>
      <c r="E160" s="4" t="s">
        <v>13</v>
      </c>
      <c r="F160" s="7">
        <f>SUM(Ведомственная!G183)</f>
        <v>60491.1</v>
      </c>
      <c r="G160" s="7">
        <f>SUM(Ведомственная!H183)</f>
        <v>67468.3</v>
      </c>
      <c r="H160" s="7">
        <f>SUM(Ведомственная!I183)</f>
        <v>67468.3</v>
      </c>
    </row>
    <row r="161" spans="1:8" s="27" customFormat="1" ht="47.25" x14ac:dyDescent="0.25">
      <c r="A161" s="2" t="s">
        <v>933</v>
      </c>
      <c r="B161" s="4" t="s">
        <v>932</v>
      </c>
      <c r="C161" s="4"/>
      <c r="D161" s="4"/>
      <c r="E161" s="4"/>
      <c r="F161" s="7">
        <f>SUM(F162)</f>
        <v>7700</v>
      </c>
      <c r="G161" s="7">
        <f t="shared" ref="G161:H161" si="22">SUM(G162)</f>
        <v>7700</v>
      </c>
      <c r="H161" s="7">
        <f t="shared" si="22"/>
        <v>7700</v>
      </c>
    </row>
    <row r="162" spans="1:8" s="27" customFormat="1" ht="31.5" x14ac:dyDescent="0.25">
      <c r="A162" s="34" t="s">
        <v>45</v>
      </c>
      <c r="B162" s="4" t="s">
        <v>932</v>
      </c>
      <c r="C162" s="4" t="s">
        <v>84</v>
      </c>
      <c r="D162" s="4" t="s">
        <v>11</v>
      </c>
      <c r="E162" s="4" t="s">
        <v>13</v>
      </c>
      <c r="F162" s="7">
        <f>SUM(Ведомственная!G185)</f>
        <v>7700</v>
      </c>
      <c r="G162" s="7">
        <f>SUM(Ведомственная!H185)</f>
        <v>7700</v>
      </c>
      <c r="H162" s="7">
        <f>SUM(Ведомственная!I185)</f>
        <v>7700</v>
      </c>
    </row>
    <row r="163" spans="1:8" s="27" customFormat="1" ht="47.25" x14ac:dyDescent="0.25">
      <c r="A163" s="2" t="s">
        <v>822</v>
      </c>
      <c r="B163" s="4" t="s">
        <v>931</v>
      </c>
      <c r="C163" s="4"/>
      <c r="D163" s="4"/>
      <c r="E163" s="4"/>
      <c r="F163" s="7">
        <f>SUM(F164)</f>
        <v>178115.6</v>
      </c>
      <c r="G163" s="7">
        <f t="shared" ref="G163:H163" si="23">SUM(G164)</f>
        <v>185200</v>
      </c>
      <c r="H163" s="7">
        <f t="shared" si="23"/>
        <v>185200</v>
      </c>
    </row>
    <row r="164" spans="1:8" s="27" customFormat="1" ht="31.5" x14ac:dyDescent="0.25">
      <c r="A164" s="34" t="s">
        <v>45</v>
      </c>
      <c r="B164" s="4" t="s">
        <v>931</v>
      </c>
      <c r="C164" s="4" t="s">
        <v>84</v>
      </c>
      <c r="D164" s="4" t="s">
        <v>11</v>
      </c>
      <c r="E164" s="4" t="s">
        <v>13</v>
      </c>
      <c r="F164" s="7">
        <f>SUM(Ведомственная!G187)</f>
        <v>178115.6</v>
      </c>
      <c r="G164" s="7">
        <f>SUM(Ведомственная!H187)</f>
        <v>185200</v>
      </c>
      <c r="H164" s="7">
        <f>SUM(Ведомственная!I187)</f>
        <v>185200</v>
      </c>
    </row>
    <row r="165" spans="1:8" s="27" customFormat="1" ht="47.25" x14ac:dyDescent="0.25">
      <c r="A165" s="2" t="s">
        <v>16</v>
      </c>
      <c r="B165" s="4" t="s">
        <v>548</v>
      </c>
      <c r="C165" s="4"/>
      <c r="D165" s="4"/>
      <c r="E165" s="4"/>
      <c r="F165" s="7">
        <f>SUM(F166)+F168</f>
        <v>41249.699999999997</v>
      </c>
      <c r="G165" s="7">
        <f t="shared" ref="G165:H165" si="24">SUM(G166)+G168</f>
        <v>7188.3</v>
      </c>
      <c r="H165" s="7">
        <f t="shared" si="24"/>
        <v>7188.3</v>
      </c>
    </row>
    <row r="166" spans="1:8" x14ac:dyDescent="0.25">
      <c r="A166" s="2" t="s">
        <v>18</v>
      </c>
      <c r="B166" s="4" t="s">
        <v>549</v>
      </c>
      <c r="C166" s="4"/>
      <c r="D166" s="4"/>
      <c r="E166" s="4"/>
      <c r="F166" s="7">
        <f>SUM(F167)</f>
        <v>34165.299999999996</v>
      </c>
      <c r="G166" s="7">
        <f t="shared" ref="G166:H166" si="25">SUM(G167)</f>
        <v>7188.3</v>
      </c>
      <c r="H166" s="7">
        <f t="shared" si="25"/>
        <v>7188.3</v>
      </c>
    </row>
    <row r="167" spans="1:8" x14ac:dyDescent="0.25">
      <c r="A167" s="2" t="s">
        <v>20</v>
      </c>
      <c r="B167" s="4" t="s">
        <v>549</v>
      </c>
      <c r="C167" s="4" t="s">
        <v>89</v>
      </c>
      <c r="D167" s="4" t="s">
        <v>11</v>
      </c>
      <c r="E167" s="4" t="s">
        <v>13</v>
      </c>
      <c r="F167" s="7">
        <f>SUM(Ведомственная!G190)</f>
        <v>34165.299999999996</v>
      </c>
      <c r="G167" s="7">
        <f>SUM(Ведомственная!H190)</f>
        <v>7188.3</v>
      </c>
      <c r="H167" s="7">
        <f>SUM(Ведомственная!I190)</f>
        <v>7188.3</v>
      </c>
    </row>
    <row r="168" spans="1:8" ht="47.25" x14ac:dyDescent="0.25">
      <c r="A168" s="2" t="s">
        <v>822</v>
      </c>
      <c r="B168" s="4" t="s">
        <v>821</v>
      </c>
      <c r="C168" s="4"/>
      <c r="D168" s="4"/>
      <c r="E168" s="4"/>
      <c r="F168" s="7">
        <f>SUM(F169)</f>
        <v>7084.4</v>
      </c>
      <c r="G168" s="7">
        <f t="shared" ref="G168:H168" si="26">SUM(G169)</f>
        <v>0</v>
      </c>
      <c r="H168" s="7">
        <f t="shared" si="26"/>
        <v>0</v>
      </c>
    </row>
    <row r="169" spans="1:8" x14ac:dyDescent="0.25">
      <c r="A169" s="2" t="s">
        <v>20</v>
      </c>
      <c r="B169" s="4" t="s">
        <v>821</v>
      </c>
      <c r="C169" s="4" t="s">
        <v>89</v>
      </c>
      <c r="D169" s="4" t="s">
        <v>11</v>
      </c>
      <c r="E169" s="4" t="s">
        <v>13</v>
      </c>
      <c r="F169" s="7">
        <f>SUM(Ведомственная!G192)</f>
        <v>7084.4</v>
      </c>
      <c r="G169" s="7">
        <f>SUM(Ведомственная!H192)</f>
        <v>0</v>
      </c>
      <c r="H169" s="7">
        <f>SUM(Ведомственная!I192)</f>
        <v>0</v>
      </c>
    </row>
    <row r="170" spans="1:8" s="27" customFormat="1" ht="47.25" x14ac:dyDescent="0.25">
      <c r="A170" s="65" t="s">
        <v>515</v>
      </c>
      <c r="B170" s="24" t="s">
        <v>266</v>
      </c>
      <c r="C170" s="24"/>
      <c r="D170" s="24"/>
      <c r="E170" s="24"/>
      <c r="F170" s="26">
        <f>SUM(F171)+F173</f>
        <v>26994</v>
      </c>
      <c r="G170" s="26">
        <f t="shared" ref="G170:H170" si="27">SUM(G171)+G173</f>
        <v>21994</v>
      </c>
      <c r="H170" s="26">
        <f t="shared" si="27"/>
        <v>21994</v>
      </c>
    </row>
    <row r="171" spans="1:8" x14ac:dyDescent="0.25">
      <c r="A171" s="2" t="s">
        <v>29</v>
      </c>
      <c r="B171" s="4" t="s">
        <v>267</v>
      </c>
      <c r="C171" s="4"/>
      <c r="D171" s="4"/>
      <c r="E171" s="4"/>
      <c r="F171" s="7">
        <f>SUM(F172)</f>
        <v>21244</v>
      </c>
      <c r="G171" s="7">
        <f>SUM(G172)</f>
        <v>21244</v>
      </c>
      <c r="H171" s="7">
        <f>SUM(H172)</f>
        <v>21244</v>
      </c>
    </row>
    <row r="172" spans="1:8" ht="31.5" x14ac:dyDescent="0.25">
      <c r="A172" s="2" t="s">
        <v>45</v>
      </c>
      <c r="B172" s="4" t="s">
        <v>267</v>
      </c>
      <c r="C172" s="4" t="s">
        <v>84</v>
      </c>
      <c r="D172" s="4" t="s">
        <v>11</v>
      </c>
      <c r="E172" s="4" t="s">
        <v>160</v>
      </c>
      <c r="F172" s="7">
        <f>SUM(Ведомственная!G206)</f>
        <v>21244</v>
      </c>
      <c r="G172" s="7">
        <f>SUM(Ведомственная!H206)</f>
        <v>21244</v>
      </c>
      <c r="H172" s="7">
        <f>SUM(Ведомственная!I206)</f>
        <v>21244</v>
      </c>
    </row>
    <row r="173" spans="1:8" ht="31.5" x14ac:dyDescent="0.25">
      <c r="A173" s="34" t="s">
        <v>842</v>
      </c>
      <c r="B173" s="5" t="s">
        <v>710</v>
      </c>
      <c r="C173" s="4"/>
      <c r="D173" s="4"/>
      <c r="E173" s="4"/>
      <c r="F173" s="7">
        <f>SUM(F174)</f>
        <v>5750</v>
      </c>
      <c r="G173" s="7">
        <f>SUM(G174)</f>
        <v>750</v>
      </c>
      <c r="H173" s="7">
        <f>SUM(H174)</f>
        <v>750</v>
      </c>
    </row>
    <row r="174" spans="1:8" ht="31.5" x14ac:dyDescent="0.25">
      <c r="A174" s="34" t="s">
        <v>45</v>
      </c>
      <c r="B174" s="5" t="s">
        <v>710</v>
      </c>
      <c r="C174" s="4" t="s">
        <v>84</v>
      </c>
      <c r="D174" s="4" t="s">
        <v>11</v>
      </c>
      <c r="E174" s="4" t="s">
        <v>160</v>
      </c>
      <c r="F174" s="7">
        <f>SUM(Ведомственная!G208)</f>
        <v>5750</v>
      </c>
      <c r="G174" s="7">
        <f>SUM(Ведомственная!H208)</f>
        <v>750</v>
      </c>
      <c r="H174" s="7">
        <f>SUM(Ведомственная!I208)</f>
        <v>750</v>
      </c>
    </row>
    <row r="175" spans="1:8" s="27" customFormat="1" ht="31.5" x14ac:dyDescent="0.25">
      <c r="A175" s="65" t="s">
        <v>512</v>
      </c>
      <c r="B175" s="24" t="s">
        <v>254</v>
      </c>
      <c r="C175" s="24"/>
      <c r="D175" s="24"/>
      <c r="E175" s="24"/>
      <c r="F175" s="26">
        <f>SUM(F176,F187,F191)</f>
        <v>25990.1</v>
      </c>
      <c r="G175" s="26">
        <f>SUM(G176,G187,G191)</f>
        <v>22490.1</v>
      </c>
      <c r="H175" s="26">
        <f>SUM(H176,H187,H191)</f>
        <v>22490.1</v>
      </c>
    </row>
    <row r="176" spans="1:8" ht="47.25" x14ac:dyDescent="0.25">
      <c r="A176" s="2" t="s">
        <v>513</v>
      </c>
      <c r="B176" s="4" t="s">
        <v>255</v>
      </c>
      <c r="C176" s="4"/>
      <c r="D176" s="4"/>
      <c r="E176" s="4"/>
      <c r="F176" s="7">
        <f>SUM(F177,F182)</f>
        <v>23745.799999999996</v>
      </c>
      <c r="G176" s="7">
        <f>SUM(G177,G182)</f>
        <v>22269.799999999996</v>
      </c>
      <c r="H176" s="7">
        <f>SUM(H177,H182)</f>
        <v>22269.799999999996</v>
      </c>
    </row>
    <row r="177" spans="1:8" x14ac:dyDescent="0.25">
      <c r="A177" s="2" t="s">
        <v>29</v>
      </c>
      <c r="B177" s="4" t="s">
        <v>256</v>
      </c>
      <c r="C177" s="4"/>
      <c r="D177" s="4"/>
      <c r="E177" s="4"/>
      <c r="F177" s="7">
        <f>SUM(F178)+F180</f>
        <v>988.1</v>
      </c>
      <c r="G177" s="7">
        <f>SUM(G178)+G180</f>
        <v>988.1</v>
      </c>
      <c r="H177" s="7">
        <f>SUM(H178)+H180</f>
        <v>988.1</v>
      </c>
    </row>
    <row r="178" spans="1:8" ht="31.5" x14ac:dyDescent="0.25">
      <c r="A178" s="2" t="s">
        <v>251</v>
      </c>
      <c r="B178" s="4" t="s">
        <v>257</v>
      </c>
      <c r="C178" s="4"/>
      <c r="D178" s="4"/>
      <c r="E178" s="4"/>
      <c r="F178" s="7">
        <f>SUM(F179)</f>
        <v>988.1</v>
      </c>
      <c r="G178" s="7">
        <f>SUM(G179)</f>
        <v>988.1</v>
      </c>
      <c r="H178" s="7">
        <f>SUM(H179)</f>
        <v>988.1</v>
      </c>
    </row>
    <row r="179" spans="1:8" ht="31.5" x14ac:dyDescent="0.25">
      <c r="A179" s="2" t="s">
        <v>45</v>
      </c>
      <c r="B179" s="4" t="s">
        <v>257</v>
      </c>
      <c r="C179" s="4" t="s">
        <v>84</v>
      </c>
      <c r="D179" s="4" t="s">
        <v>47</v>
      </c>
      <c r="E179" s="4" t="s">
        <v>25</v>
      </c>
      <c r="F179" s="7">
        <f>SUM(Ведомственная!G160)</f>
        <v>988.1</v>
      </c>
      <c r="G179" s="7">
        <f>SUM(Ведомственная!H160)</f>
        <v>988.1</v>
      </c>
      <c r="H179" s="7">
        <f>SUM(Ведомственная!I160)</f>
        <v>988.1</v>
      </c>
    </row>
    <row r="180" spans="1:8" ht="31.5" x14ac:dyDescent="0.25">
      <c r="A180" s="2" t="s">
        <v>252</v>
      </c>
      <c r="B180" s="4" t="s">
        <v>258</v>
      </c>
      <c r="C180" s="4"/>
      <c r="D180" s="4"/>
      <c r="E180" s="4"/>
      <c r="F180" s="7">
        <f>SUM(F181)</f>
        <v>0</v>
      </c>
      <c r="G180" s="7">
        <f>SUM(G181)</f>
        <v>0</v>
      </c>
      <c r="H180" s="7">
        <f>SUM(H181)</f>
        <v>0</v>
      </c>
    </row>
    <row r="181" spans="1:8" ht="31.5" x14ac:dyDescent="0.25">
      <c r="A181" s="2" t="s">
        <v>45</v>
      </c>
      <c r="B181" s="4" t="s">
        <v>258</v>
      </c>
      <c r="C181" s="4" t="s">
        <v>84</v>
      </c>
      <c r="D181" s="4" t="s">
        <v>47</v>
      </c>
      <c r="E181" s="4" t="s">
        <v>160</v>
      </c>
      <c r="F181" s="7">
        <f>SUM(Ведомственная!G150)</f>
        <v>0</v>
      </c>
      <c r="G181" s="7">
        <f>SUM(Ведомственная!H150)</f>
        <v>0</v>
      </c>
      <c r="H181" s="7">
        <f>SUM(Ведомственная!I150)</f>
        <v>0</v>
      </c>
    </row>
    <row r="182" spans="1:8" ht="31.5" x14ac:dyDescent="0.25">
      <c r="A182" s="2" t="s">
        <v>38</v>
      </c>
      <c r="B182" s="4" t="s">
        <v>259</v>
      </c>
      <c r="C182" s="4"/>
      <c r="D182" s="4"/>
      <c r="E182" s="4"/>
      <c r="F182" s="7">
        <f>SUM(F183:F186)</f>
        <v>22757.699999999997</v>
      </c>
      <c r="G182" s="7">
        <f>SUM(G183:G186)</f>
        <v>21281.699999999997</v>
      </c>
      <c r="H182" s="7">
        <f>SUM(H183:H186)</f>
        <v>21281.699999999997</v>
      </c>
    </row>
    <row r="183" spans="1:8" ht="63" x14ac:dyDescent="0.25">
      <c r="A183" s="2" t="s">
        <v>44</v>
      </c>
      <c r="B183" s="4" t="s">
        <v>259</v>
      </c>
      <c r="C183" s="4" t="s">
        <v>82</v>
      </c>
      <c r="D183" s="4" t="s">
        <v>47</v>
      </c>
      <c r="E183" s="4" t="s">
        <v>160</v>
      </c>
      <c r="F183" s="7">
        <f>SUM(Ведомственная!G152)</f>
        <v>18889.3</v>
      </c>
      <c r="G183" s="7">
        <f>SUM(Ведомственная!H152)</f>
        <v>18889.3</v>
      </c>
      <c r="H183" s="7">
        <f>SUM(Ведомственная!I152)</f>
        <v>18889.3</v>
      </c>
    </row>
    <row r="184" spans="1:8" ht="31.5" x14ac:dyDescent="0.25">
      <c r="A184" s="2" t="s">
        <v>45</v>
      </c>
      <c r="B184" s="4" t="s">
        <v>259</v>
      </c>
      <c r="C184" s="4" t="s">
        <v>84</v>
      </c>
      <c r="D184" s="4" t="s">
        <v>47</v>
      </c>
      <c r="E184" s="4" t="s">
        <v>160</v>
      </c>
      <c r="F184" s="7">
        <f>SUM(Ведомственная!G153)</f>
        <v>3807.6</v>
      </c>
      <c r="G184" s="7">
        <f>SUM(Ведомственная!H153)</f>
        <v>2331.6</v>
      </c>
      <c r="H184" s="7">
        <f>SUM(Ведомственная!I153)</f>
        <v>2331.6</v>
      </c>
    </row>
    <row r="185" spans="1:8" ht="31.5" x14ac:dyDescent="0.25">
      <c r="A185" s="2" t="s">
        <v>45</v>
      </c>
      <c r="B185" s="4" t="s">
        <v>259</v>
      </c>
      <c r="C185" s="4" t="s">
        <v>84</v>
      </c>
      <c r="D185" s="4" t="s">
        <v>106</v>
      </c>
      <c r="E185" s="4" t="s">
        <v>157</v>
      </c>
      <c r="F185" s="7">
        <f>SUM(Ведомственная!G471)</f>
        <v>0</v>
      </c>
      <c r="G185" s="7">
        <f>SUM(Ведомственная!H471)</f>
        <v>0</v>
      </c>
      <c r="H185" s="7">
        <f>SUM(Ведомственная!I471)</f>
        <v>0</v>
      </c>
    </row>
    <row r="186" spans="1:8" x14ac:dyDescent="0.25">
      <c r="A186" s="2" t="s">
        <v>20</v>
      </c>
      <c r="B186" s="4" t="s">
        <v>259</v>
      </c>
      <c r="C186" s="4" t="s">
        <v>89</v>
      </c>
      <c r="D186" s="4" t="s">
        <v>47</v>
      </c>
      <c r="E186" s="4" t="s">
        <v>160</v>
      </c>
      <c r="F186" s="7">
        <f>SUM(Ведомственная!G154)</f>
        <v>60.8</v>
      </c>
      <c r="G186" s="7">
        <f>SUM(Ведомственная!H154)</f>
        <v>60.8</v>
      </c>
      <c r="H186" s="7">
        <f>SUM(Ведомственная!I154)</f>
        <v>60.8</v>
      </c>
    </row>
    <row r="187" spans="1:8" ht="47.25" x14ac:dyDescent="0.25">
      <c r="A187" s="2" t="s">
        <v>253</v>
      </c>
      <c r="B187" s="4" t="s">
        <v>260</v>
      </c>
      <c r="C187" s="4"/>
      <c r="D187" s="4"/>
      <c r="E187" s="4"/>
      <c r="F187" s="7">
        <f t="shared" ref="F187:H189" si="28">SUM(F188)</f>
        <v>2079.9</v>
      </c>
      <c r="G187" s="7">
        <f t="shared" si="28"/>
        <v>55.9</v>
      </c>
      <c r="H187" s="7">
        <f t="shared" si="28"/>
        <v>55.9</v>
      </c>
    </row>
    <row r="188" spans="1:8" x14ac:dyDescent="0.25">
      <c r="A188" s="2" t="s">
        <v>29</v>
      </c>
      <c r="B188" s="4" t="s">
        <v>261</v>
      </c>
      <c r="C188" s="4"/>
      <c r="D188" s="4"/>
      <c r="E188" s="4"/>
      <c r="F188" s="7">
        <f t="shared" si="28"/>
        <v>2079.9</v>
      </c>
      <c r="G188" s="7">
        <f t="shared" si="28"/>
        <v>55.9</v>
      </c>
      <c r="H188" s="7">
        <f t="shared" si="28"/>
        <v>55.9</v>
      </c>
    </row>
    <row r="189" spans="1:8" ht="31.5" x14ac:dyDescent="0.25">
      <c r="A189" s="2" t="s">
        <v>252</v>
      </c>
      <c r="B189" s="4" t="s">
        <v>262</v>
      </c>
      <c r="C189" s="4"/>
      <c r="D189" s="4"/>
      <c r="E189" s="4"/>
      <c r="F189" s="7">
        <f t="shared" si="28"/>
        <v>2079.9</v>
      </c>
      <c r="G189" s="7">
        <f t="shared" si="28"/>
        <v>55.9</v>
      </c>
      <c r="H189" s="7">
        <f t="shared" si="28"/>
        <v>55.9</v>
      </c>
    </row>
    <row r="190" spans="1:8" ht="31.5" x14ac:dyDescent="0.25">
      <c r="A190" s="2" t="s">
        <v>45</v>
      </c>
      <c r="B190" s="4" t="s">
        <v>262</v>
      </c>
      <c r="C190" s="4" t="s">
        <v>84</v>
      </c>
      <c r="D190" s="4" t="s">
        <v>47</v>
      </c>
      <c r="E190" s="4" t="s">
        <v>25</v>
      </c>
      <c r="F190" s="7">
        <f>SUM(Ведомственная!G164)</f>
        <v>2079.9</v>
      </c>
      <c r="G190" s="7">
        <f>SUM(Ведомственная!H164)</f>
        <v>55.9</v>
      </c>
      <c r="H190" s="7">
        <f>SUM(Ведомственная!I164)</f>
        <v>55.9</v>
      </c>
    </row>
    <row r="191" spans="1:8" ht="31.5" x14ac:dyDescent="0.25">
      <c r="A191" s="2" t="s">
        <v>514</v>
      </c>
      <c r="B191" s="4" t="s">
        <v>263</v>
      </c>
      <c r="C191" s="4"/>
      <c r="D191" s="4"/>
      <c r="E191" s="4"/>
      <c r="F191" s="7">
        <f t="shared" ref="F191:H192" si="29">SUM(F192)</f>
        <v>164.4</v>
      </c>
      <c r="G191" s="7">
        <f t="shared" si="29"/>
        <v>164.4</v>
      </c>
      <c r="H191" s="7">
        <f t="shared" si="29"/>
        <v>164.4</v>
      </c>
    </row>
    <row r="192" spans="1:8" x14ac:dyDescent="0.25">
      <c r="A192" s="2" t="s">
        <v>29</v>
      </c>
      <c r="B192" s="4" t="s">
        <v>264</v>
      </c>
      <c r="C192" s="4"/>
      <c r="D192" s="4"/>
      <c r="E192" s="4"/>
      <c r="F192" s="7">
        <f>SUM(F193)</f>
        <v>164.4</v>
      </c>
      <c r="G192" s="7">
        <f t="shared" si="29"/>
        <v>164.4</v>
      </c>
      <c r="H192" s="7">
        <f t="shared" si="29"/>
        <v>164.4</v>
      </c>
    </row>
    <row r="193" spans="1:8" ht="31.5" x14ac:dyDescent="0.25">
      <c r="A193" s="2" t="s">
        <v>45</v>
      </c>
      <c r="B193" s="4" t="s">
        <v>411</v>
      </c>
      <c r="C193" s="4" t="s">
        <v>84</v>
      </c>
      <c r="D193" s="4" t="s">
        <v>47</v>
      </c>
      <c r="E193" s="4" t="s">
        <v>25</v>
      </c>
      <c r="F193" s="7">
        <f>SUM(Ведомственная!G167)</f>
        <v>164.4</v>
      </c>
      <c r="G193" s="7">
        <f>SUM(Ведомственная!H167)</f>
        <v>164.4</v>
      </c>
      <c r="H193" s="7">
        <f>SUM(Ведомственная!I167)</f>
        <v>164.4</v>
      </c>
    </row>
    <row r="194" spans="1:8" ht="47.25" x14ac:dyDescent="0.25">
      <c r="A194" s="65" t="s">
        <v>980</v>
      </c>
      <c r="B194" s="24" t="s">
        <v>410</v>
      </c>
      <c r="C194" s="24"/>
      <c r="D194" s="24"/>
      <c r="E194" s="24"/>
      <c r="F194" s="26">
        <f>SUM(F238)+F195</f>
        <v>82346.7</v>
      </c>
      <c r="G194" s="26">
        <f>SUM(G238)+G195</f>
        <v>76146.5</v>
      </c>
      <c r="H194" s="26">
        <f>SUM(H238)+H195</f>
        <v>66503.7</v>
      </c>
    </row>
    <row r="195" spans="1:8" x14ac:dyDescent="0.25">
      <c r="A195" s="2" t="s">
        <v>29</v>
      </c>
      <c r="B195" s="4" t="s">
        <v>591</v>
      </c>
      <c r="C195" s="24"/>
      <c r="D195" s="24"/>
      <c r="E195" s="24"/>
      <c r="F195" s="7">
        <f>SUM(F198)+F197+F196</f>
        <v>73745.5</v>
      </c>
      <c r="G195" s="7">
        <f t="shared" ref="G195:H195" si="30">SUM(G198)+G197+G196</f>
        <v>70124.600000000006</v>
      </c>
      <c r="H195" s="7">
        <f t="shared" si="30"/>
        <v>66503.7</v>
      </c>
    </row>
    <row r="196" spans="1:8" ht="31.5" x14ac:dyDescent="0.25">
      <c r="A196" s="2" t="s">
        <v>45</v>
      </c>
      <c r="B196" s="4" t="s">
        <v>591</v>
      </c>
      <c r="C196" s="4" t="s">
        <v>84</v>
      </c>
      <c r="D196" s="4" t="s">
        <v>11</v>
      </c>
      <c r="E196" s="4" t="s">
        <v>160</v>
      </c>
      <c r="F196" s="7">
        <f>SUM(Ведомственная!G211)</f>
        <v>0</v>
      </c>
      <c r="G196" s="7">
        <f>SUM(Ведомственная!H211)</f>
        <v>0</v>
      </c>
      <c r="H196" s="7">
        <f>SUM(Ведомственная!I211)</f>
        <v>0</v>
      </c>
    </row>
    <row r="197" spans="1:8" ht="31.5" x14ac:dyDescent="0.25">
      <c r="A197" s="2" t="s">
        <v>45</v>
      </c>
      <c r="B197" s="4" t="s">
        <v>591</v>
      </c>
      <c r="C197" s="4" t="s">
        <v>84</v>
      </c>
      <c r="D197" s="4" t="s">
        <v>157</v>
      </c>
      <c r="E197" s="4" t="s">
        <v>47</v>
      </c>
      <c r="F197" s="7">
        <f>SUM(Ведомственная!G342)</f>
        <v>1327.8</v>
      </c>
      <c r="G197" s="7">
        <f>SUM(Ведомственная!H342)</f>
        <v>1327.8</v>
      </c>
      <c r="H197" s="7">
        <f>SUM(Ведомственная!I342)</f>
        <v>1327.8</v>
      </c>
    </row>
    <row r="198" spans="1:8" x14ac:dyDescent="0.25">
      <c r="A198" s="2" t="s">
        <v>846</v>
      </c>
      <c r="B198" s="4" t="s">
        <v>741</v>
      </c>
      <c r="C198" s="24"/>
      <c r="D198" s="24"/>
      <c r="E198" s="24"/>
      <c r="F198" s="7">
        <f>SUM(F199)+F200+F202+F205+F208+F211+F214+F216+F218+F221+F224+F227+F230+F233+F235</f>
        <v>72417.7</v>
      </c>
      <c r="G198" s="7">
        <f t="shared" ref="G198:H198" si="31">SUM(G199)+G200+G202+G205+G208+G211+G214+G216+G218+G221+G224+G227+G230+G233+G235</f>
        <v>68796.800000000003</v>
      </c>
      <c r="H198" s="7">
        <f t="shared" si="31"/>
        <v>65175.899999999994</v>
      </c>
    </row>
    <row r="199" spans="1:8" ht="31.5" x14ac:dyDescent="0.25">
      <c r="A199" s="2" t="s">
        <v>45</v>
      </c>
      <c r="B199" s="4" t="s">
        <v>741</v>
      </c>
      <c r="C199" s="4" t="s">
        <v>84</v>
      </c>
      <c r="D199" s="4" t="s">
        <v>157</v>
      </c>
      <c r="E199" s="4" t="s">
        <v>47</v>
      </c>
      <c r="F199" s="7">
        <f>SUM(Ведомственная!G344)</f>
        <v>72417.7</v>
      </c>
      <c r="G199" s="7">
        <f>SUM(Ведомственная!H344)</f>
        <v>68796.800000000003</v>
      </c>
      <c r="H199" s="7">
        <f>SUM(Ведомственная!I344)</f>
        <v>65175.899999999994</v>
      </c>
    </row>
    <row r="200" spans="1:8" hidden="1" x14ac:dyDescent="0.25">
      <c r="A200" s="2"/>
      <c r="B200" s="4" t="s">
        <v>889</v>
      </c>
      <c r="C200" s="4"/>
      <c r="D200" s="4"/>
      <c r="E200" s="4"/>
      <c r="F200" s="7">
        <f>SUM(Ведомственная!G345)</f>
        <v>0</v>
      </c>
      <c r="G200" s="7">
        <f>SUM(Ведомственная!H345)</f>
        <v>0</v>
      </c>
      <c r="H200" s="7">
        <f>SUM(Ведомственная!I345)</f>
        <v>0</v>
      </c>
    </row>
    <row r="201" spans="1:8" ht="31.5" hidden="1" x14ac:dyDescent="0.25">
      <c r="A201" s="2" t="s">
        <v>45</v>
      </c>
      <c r="B201" s="4" t="s">
        <v>889</v>
      </c>
      <c r="C201" s="4" t="s">
        <v>84</v>
      </c>
      <c r="D201" s="4" t="s">
        <v>157</v>
      </c>
      <c r="E201" s="4" t="s">
        <v>47</v>
      </c>
      <c r="F201" s="7">
        <f>SUM(Ведомственная!G346)</f>
        <v>0</v>
      </c>
      <c r="G201" s="7">
        <f>SUM(Ведомственная!H346)</f>
        <v>0</v>
      </c>
      <c r="H201" s="7">
        <f>SUM(Ведомственная!I346)</f>
        <v>0</v>
      </c>
    </row>
    <row r="202" spans="1:8" hidden="1" x14ac:dyDescent="0.25">
      <c r="A202" s="2"/>
      <c r="B202" s="4" t="s">
        <v>890</v>
      </c>
      <c r="C202" s="4"/>
      <c r="D202" s="4"/>
      <c r="E202" s="4"/>
      <c r="F202" s="7">
        <f>SUM(F203:F204)</f>
        <v>0</v>
      </c>
      <c r="G202" s="7">
        <f t="shared" ref="G202:H202" si="32">SUM(G203:G204)</f>
        <v>0</v>
      </c>
      <c r="H202" s="7">
        <f t="shared" si="32"/>
        <v>0</v>
      </c>
    </row>
    <row r="203" spans="1:8" ht="31.5" hidden="1" x14ac:dyDescent="0.25">
      <c r="A203" s="2" t="s">
        <v>45</v>
      </c>
      <c r="B203" s="4" t="s">
        <v>890</v>
      </c>
      <c r="C203" s="4" t="s">
        <v>84</v>
      </c>
      <c r="D203" s="4" t="s">
        <v>11</v>
      </c>
      <c r="E203" s="4" t="s">
        <v>160</v>
      </c>
      <c r="F203" s="7">
        <f>SUM(Ведомственная!G214)</f>
        <v>0</v>
      </c>
      <c r="G203" s="7">
        <f>SUM(Ведомственная!H214)</f>
        <v>0</v>
      </c>
      <c r="H203" s="7">
        <f>SUM(Ведомственная!I214)</f>
        <v>0</v>
      </c>
    </row>
    <row r="204" spans="1:8" ht="31.5" hidden="1" x14ac:dyDescent="0.25">
      <c r="A204" s="2" t="s">
        <v>45</v>
      </c>
      <c r="B204" s="4" t="s">
        <v>890</v>
      </c>
      <c r="C204" s="4" t="s">
        <v>84</v>
      </c>
      <c r="D204" s="4" t="s">
        <v>157</v>
      </c>
      <c r="E204" s="4" t="s">
        <v>47</v>
      </c>
      <c r="F204" s="7">
        <f>SUM(Ведомственная!G348)</f>
        <v>0</v>
      </c>
      <c r="G204" s="7">
        <f>SUM(Ведомственная!H348)</f>
        <v>0</v>
      </c>
      <c r="H204" s="7">
        <f>SUM(Ведомственная!I348)</f>
        <v>0</v>
      </c>
    </row>
    <row r="205" spans="1:8" hidden="1" x14ac:dyDescent="0.25">
      <c r="A205" s="2"/>
      <c r="B205" s="4" t="s">
        <v>891</v>
      </c>
      <c r="C205" s="4"/>
      <c r="D205" s="4"/>
      <c r="E205" s="4"/>
      <c r="F205" s="7">
        <f>SUM(F206:F207)</f>
        <v>0</v>
      </c>
      <c r="G205" s="7">
        <f t="shared" ref="G205:H205" si="33">SUM(G206:G207)</f>
        <v>0</v>
      </c>
      <c r="H205" s="7">
        <f t="shared" si="33"/>
        <v>0</v>
      </c>
    </row>
    <row r="206" spans="1:8" ht="31.5" hidden="1" x14ac:dyDescent="0.25">
      <c r="A206" s="2" t="s">
        <v>45</v>
      </c>
      <c r="B206" s="4" t="s">
        <v>891</v>
      </c>
      <c r="C206" s="4" t="s">
        <v>84</v>
      </c>
      <c r="D206" s="4" t="s">
        <v>11</v>
      </c>
      <c r="E206" s="4" t="s">
        <v>160</v>
      </c>
      <c r="F206" s="7">
        <f>SUM(Ведомственная!G216)</f>
        <v>0</v>
      </c>
      <c r="G206" s="7">
        <f>SUM(Ведомственная!H216)</f>
        <v>0</v>
      </c>
      <c r="H206" s="7">
        <f>SUM(Ведомственная!I216)</f>
        <v>0</v>
      </c>
    </row>
    <row r="207" spans="1:8" ht="31.5" hidden="1" x14ac:dyDescent="0.25">
      <c r="A207" s="2" t="s">
        <v>45</v>
      </c>
      <c r="B207" s="4" t="s">
        <v>891</v>
      </c>
      <c r="C207" s="4" t="s">
        <v>84</v>
      </c>
      <c r="D207" s="4" t="s">
        <v>157</v>
      </c>
      <c r="E207" s="4" t="s">
        <v>47</v>
      </c>
      <c r="F207" s="7">
        <f>SUM(Ведомственная!G350)</f>
        <v>0</v>
      </c>
      <c r="G207" s="7">
        <f>SUM(Ведомственная!H350)</f>
        <v>0</v>
      </c>
      <c r="H207" s="7">
        <f>SUM(Ведомственная!I350)</f>
        <v>0</v>
      </c>
    </row>
    <row r="208" spans="1:8" hidden="1" x14ac:dyDescent="0.25">
      <c r="A208" s="2"/>
      <c r="B208" s="4" t="s">
        <v>892</v>
      </c>
      <c r="C208" s="4"/>
      <c r="D208" s="4"/>
      <c r="E208" s="4"/>
      <c r="F208" s="7">
        <f>SUM(F209:F210)</f>
        <v>0</v>
      </c>
      <c r="G208" s="7">
        <f t="shared" ref="G208:H208" si="34">SUM(G209:G210)</f>
        <v>0</v>
      </c>
      <c r="H208" s="7">
        <f t="shared" si="34"/>
        <v>0</v>
      </c>
    </row>
    <row r="209" spans="1:8" ht="31.5" hidden="1" x14ac:dyDescent="0.25">
      <c r="A209" s="2" t="s">
        <v>45</v>
      </c>
      <c r="B209" s="4" t="s">
        <v>892</v>
      </c>
      <c r="C209" s="4" t="s">
        <v>84</v>
      </c>
      <c r="D209" s="4" t="s">
        <v>11</v>
      </c>
      <c r="E209" s="4" t="s">
        <v>160</v>
      </c>
      <c r="F209" s="7">
        <f>SUM(Ведомственная!G218)</f>
        <v>0</v>
      </c>
      <c r="G209" s="7">
        <f>SUM(Ведомственная!H218)</f>
        <v>0</v>
      </c>
      <c r="H209" s="7">
        <f>SUM(Ведомственная!I218)</f>
        <v>0</v>
      </c>
    </row>
    <row r="210" spans="1:8" ht="31.5" hidden="1" x14ac:dyDescent="0.25">
      <c r="A210" s="2" t="s">
        <v>45</v>
      </c>
      <c r="B210" s="4" t="s">
        <v>892</v>
      </c>
      <c r="C210" s="4" t="s">
        <v>84</v>
      </c>
      <c r="D210" s="4" t="s">
        <v>157</v>
      </c>
      <c r="E210" s="4" t="s">
        <v>47</v>
      </c>
      <c r="F210" s="7">
        <f>SUM(Ведомственная!G352)</f>
        <v>0</v>
      </c>
      <c r="G210" s="7">
        <f>SUM(Ведомственная!H352)</f>
        <v>0</v>
      </c>
      <c r="H210" s="7">
        <f>SUM(Ведомственная!I352)</f>
        <v>0</v>
      </c>
    </row>
    <row r="211" spans="1:8" hidden="1" x14ac:dyDescent="0.25">
      <c r="A211" s="2"/>
      <c r="B211" s="4" t="s">
        <v>893</v>
      </c>
      <c r="C211" s="4"/>
      <c r="D211" s="4"/>
      <c r="E211" s="4"/>
      <c r="F211" s="7">
        <f>SUM(F212:F213)</f>
        <v>0</v>
      </c>
      <c r="G211" s="7">
        <f t="shared" ref="G211:H211" si="35">SUM(G212:G213)</f>
        <v>0</v>
      </c>
      <c r="H211" s="7">
        <f t="shared" si="35"/>
        <v>0</v>
      </c>
    </row>
    <row r="212" spans="1:8" ht="31.5" hidden="1" x14ac:dyDescent="0.25">
      <c r="A212" s="2" t="s">
        <v>45</v>
      </c>
      <c r="B212" s="4" t="s">
        <v>893</v>
      </c>
      <c r="C212" s="4" t="s">
        <v>84</v>
      </c>
      <c r="D212" s="4" t="s">
        <v>11</v>
      </c>
      <c r="E212" s="4" t="s">
        <v>160</v>
      </c>
      <c r="F212" s="7">
        <f>SUM(Ведомственная!G220)</f>
        <v>0</v>
      </c>
      <c r="G212" s="7">
        <f>SUM(Ведомственная!H220)</f>
        <v>0</v>
      </c>
      <c r="H212" s="7">
        <f>SUM(Ведомственная!I220)</f>
        <v>0</v>
      </c>
    </row>
    <row r="213" spans="1:8" ht="31.5" hidden="1" x14ac:dyDescent="0.25">
      <c r="A213" s="2" t="s">
        <v>45</v>
      </c>
      <c r="B213" s="4" t="s">
        <v>893</v>
      </c>
      <c r="C213" s="4" t="s">
        <v>84</v>
      </c>
      <c r="D213" s="4" t="s">
        <v>157</v>
      </c>
      <c r="E213" s="4" t="s">
        <v>47</v>
      </c>
      <c r="F213" s="7">
        <f>SUM(Ведомственная!G354)</f>
        <v>0</v>
      </c>
      <c r="G213" s="7">
        <f>SUM(Ведомственная!H354)</f>
        <v>0</v>
      </c>
      <c r="H213" s="7">
        <f>SUM(Ведомственная!I354)</f>
        <v>0</v>
      </c>
    </row>
    <row r="214" spans="1:8" ht="31.5" hidden="1" x14ac:dyDescent="0.25">
      <c r="A214" s="2" t="s">
        <v>902</v>
      </c>
      <c r="B214" s="4" t="s">
        <v>894</v>
      </c>
      <c r="C214" s="4"/>
      <c r="D214" s="4"/>
      <c r="E214" s="4"/>
      <c r="F214" s="7">
        <f>SUM(Ведомственная!G355)</f>
        <v>0</v>
      </c>
      <c r="G214" s="7">
        <f>SUM(Ведомственная!H355)</f>
        <v>0</v>
      </c>
      <c r="H214" s="7">
        <f>SUM(Ведомственная!I355)</f>
        <v>0</v>
      </c>
    </row>
    <row r="215" spans="1:8" ht="31.5" hidden="1" x14ac:dyDescent="0.25">
      <c r="A215" s="2" t="s">
        <v>45</v>
      </c>
      <c r="B215" s="4" t="s">
        <v>894</v>
      </c>
      <c r="C215" s="4" t="s">
        <v>84</v>
      </c>
      <c r="D215" s="4" t="s">
        <v>157</v>
      </c>
      <c r="E215" s="4" t="s">
        <v>47</v>
      </c>
      <c r="F215" s="7">
        <f>SUM(Ведомственная!G356)</f>
        <v>0</v>
      </c>
      <c r="G215" s="7">
        <f>SUM(Ведомственная!H356)</f>
        <v>0</v>
      </c>
      <c r="H215" s="7">
        <f>SUM(Ведомственная!I356)</f>
        <v>0</v>
      </c>
    </row>
    <row r="216" spans="1:8" ht="31.5" hidden="1" x14ac:dyDescent="0.25">
      <c r="A216" s="2" t="s">
        <v>903</v>
      </c>
      <c r="B216" s="4" t="s">
        <v>895</v>
      </c>
      <c r="C216" s="4"/>
      <c r="D216" s="4"/>
      <c r="E216" s="4"/>
      <c r="F216" s="7">
        <f>SUM(Ведомственная!G357)</f>
        <v>0</v>
      </c>
      <c r="G216" s="7">
        <f>SUM(Ведомственная!H357)</f>
        <v>0</v>
      </c>
      <c r="H216" s="7">
        <f>SUM(Ведомственная!I357)</f>
        <v>0</v>
      </c>
    </row>
    <row r="217" spans="1:8" ht="31.5" hidden="1" x14ac:dyDescent="0.25">
      <c r="A217" s="2" t="s">
        <v>45</v>
      </c>
      <c r="B217" s="4" t="s">
        <v>895</v>
      </c>
      <c r="C217" s="4" t="s">
        <v>84</v>
      </c>
      <c r="D217" s="4" t="s">
        <v>157</v>
      </c>
      <c r="E217" s="4" t="s">
        <v>47</v>
      </c>
      <c r="F217" s="7">
        <f>SUM(Ведомственная!G358)</f>
        <v>0</v>
      </c>
      <c r="G217" s="7">
        <f>SUM(Ведомственная!H358)</f>
        <v>0</v>
      </c>
      <c r="H217" s="7">
        <f>SUM(Ведомственная!I358)</f>
        <v>0</v>
      </c>
    </row>
    <row r="218" spans="1:8" hidden="1" x14ac:dyDescent="0.25">
      <c r="A218" s="2"/>
      <c r="B218" s="4" t="s">
        <v>896</v>
      </c>
      <c r="C218" s="4"/>
      <c r="D218" s="4"/>
      <c r="E218" s="4"/>
      <c r="F218" s="7">
        <f>SUM(F219:F220)</f>
        <v>0</v>
      </c>
      <c r="G218" s="7">
        <f t="shared" ref="G218:H218" si="36">SUM(G219:G220)</f>
        <v>0</v>
      </c>
      <c r="H218" s="7">
        <f t="shared" si="36"/>
        <v>0</v>
      </c>
    </row>
    <row r="219" spans="1:8" ht="31.5" hidden="1" x14ac:dyDescent="0.25">
      <c r="A219" s="2" t="s">
        <v>45</v>
      </c>
      <c r="B219" s="4" t="s">
        <v>896</v>
      </c>
      <c r="C219" s="4" t="s">
        <v>84</v>
      </c>
      <c r="D219" s="4" t="s">
        <v>11</v>
      </c>
      <c r="E219" s="4" t="s">
        <v>160</v>
      </c>
      <c r="F219" s="7">
        <f>SUM(Ведомственная!G222)</f>
        <v>0</v>
      </c>
      <c r="G219" s="7">
        <f>SUM(Ведомственная!H222)</f>
        <v>0</v>
      </c>
      <c r="H219" s="7">
        <f>SUM(Ведомственная!I222)</f>
        <v>0</v>
      </c>
    </row>
    <row r="220" spans="1:8" ht="31.5" hidden="1" x14ac:dyDescent="0.25">
      <c r="A220" s="2" t="s">
        <v>45</v>
      </c>
      <c r="B220" s="4" t="s">
        <v>896</v>
      </c>
      <c r="C220" s="4" t="s">
        <v>84</v>
      </c>
      <c r="D220" s="4" t="s">
        <v>157</v>
      </c>
      <c r="E220" s="4" t="s">
        <v>47</v>
      </c>
      <c r="F220" s="7">
        <f>SUM(Ведомственная!G360)</f>
        <v>0</v>
      </c>
      <c r="G220" s="7">
        <f>SUM(Ведомственная!H360)</f>
        <v>0</v>
      </c>
      <c r="H220" s="7">
        <f>SUM(Ведомственная!I360)</f>
        <v>0</v>
      </c>
    </row>
    <row r="221" spans="1:8" hidden="1" x14ac:dyDescent="0.25">
      <c r="A221" s="2"/>
      <c r="B221" s="4" t="s">
        <v>897</v>
      </c>
      <c r="C221" s="4"/>
      <c r="D221" s="4"/>
      <c r="E221" s="4"/>
      <c r="F221" s="7">
        <f>SUM(F222:F223)</f>
        <v>0</v>
      </c>
      <c r="G221" s="7">
        <f t="shared" ref="G221:H221" si="37">SUM(G222:G223)</f>
        <v>0</v>
      </c>
      <c r="H221" s="7">
        <f t="shared" si="37"/>
        <v>0</v>
      </c>
    </row>
    <row r="222" spans="1:8" ht="31.5" hidden="1" x14ac:dyDescent="0.25">
      <c r="A222" s="2" t="s">
        <v>45</v>
      </c>
      <c r="B222" s="4" t="s">
        <v>897</v>
      </c>
      <c r="C222" s="4" t="s">
        <v>84</v>
      </c>
      <c r="D222" s="4" t="s">
        <v>11</v>
      </c>
      <c r="E222" s="4" t="s">
        <v>160</v>
      </c>
      <c r="F222" s="7">
        <f>SUM(Ведомственная!G224)</f>
        <v>0</v>
      </c>
      <c r="G222" s="7">
        <f>SUM(Ведомственная!H224)</f>
        <v>0</v>
      </c>
      <c r="H222" s="7">
        <f>SUM(Ведомственная!I224)</f>
        <v>0</v>
      </c>
    </row>
    <row r="223" spans="1:8" ht="31.5" hidden="1" x14ac:dyDescent="0.25">
      <c r="A223" s="2" t="s">
        <v>45</v>
      </c>
      <c r="B223" s="4" t="s">
        <v>897</v>
      </c>
      <c r="C223" s="4" t="s">
        <v>84</v>
      </c>
      <c r="D223" s="4" t="s">
        <v>157</v>
      </c>
      <c r="E223" s="4" t="s">
        <v>47</v>
      </c>
      <c r="F223" s="7">
        <f>SUM(Ведомственная!G362)</f>
        <v>0</v>
      </c>
      <c r="G223" s="7">
        <f>SUM(Ведомственная!H362)</f>
        <v>0</v>
      </c>
      <c r="H223" s="7">
        <f>SUM(Ведомственная!I362)</f>
        <v>0</v>
      </c>
    </row>
    <row r="224" spans="1:8" hidden="1" x14ac:dyDescent="0.25">
      <c r="A224" s="2"/>
      <c r="B224" s="4" t="s">
        <v>898</v>
      </c>
      <c r="C224" s="4"/>
      <c r="D224" s="4"/>
      <c r="E224" s="4"/>
      <c r="F224" s="7">
        <f>SUM(F225:F226)</f>
        <v>0</v>
      </c>
      <c r="G224" s="7">
        <f t="shared" ref="G224:H224" si="38">SUM(G225:G226)</f>
        <v>0</v>
      </c>
      <c r="H224" s="7">
        <f t="shared" si="38"/>
        <v>0</v>
      </c>
    </row>
    <row r="225" spans="1:8" ht="31.5" hidden="1" x14ac:dyDescent="0.25">
      <c r="A225" s="2" t="s">
        <v>45</v>
      </c>
      <c r="B225" s="4" t="s">
        <v>898</v>
      </c>
      <c r="C225" s="4" t="s">
        <v>84</v>
      </c>
      <c r="D225" s="4" t="s">
        <v>11</v>
      </c>
      <c r="E225" s="4" t="s">
        <v>160</v>
      </c>
      <c r="F225" s="7">
        <f>SUM(Ведомственная!G226)</f>
        <v>0</v>
      </c>
      <c r="G225" s="7">
        <f>SUM(Ведомственная!H226)</f>
        <v>0</v>
      </c>
      <c r="H225" s="7">
        <f>SUM(Ведомственная!I226)</f>
        <v>0</v>
      </c>
    </row>
    <row r="226" spans="1:8" ht="31.5" hidden="1" x14ac:dyDescent="0.25">
      <c r="A226" s="2" t="s">
        <v>45</v>
      </c>
      <c r="B226" s="4" t="s">
        <v>898</v>
      </c>
      <c r="C226" s="4" t="s">
        <v>84</v>
      </c>
      <c r="D226" s="4" t="s">
        <v>157</v>
      </c>
      <c r="E226" s="4" t="s">
        <v>47</v>
      </c>
      <c r="F226" s="7">
        <f>SUM(Ведомственная!G364)</f>
        <v>0</v>
      </c>
      <c r="G226" s="7">
        <f>SUM(Ведомственная!H364)</f>
        <v>0</v>
      </c>
      <c r="H226" s="7">
        <f>SUM(Ведомственная!I364)</f>
        <v>0</v>
      </c>
    </row>
    <row r="227" spans="1:8" hidden="1" x14ac:dyDescent="0.25">
      <c r="A227" s="2"/>
      <c r="B227" s="4" t="s">
        <v>899</v>
      </c>
      <c r="C227" s="4"/>
      <c r="D227" s="4"/>
      <c r="E227" s="4"/>
      <c r="F227" s="7">
        <f>SUM(F228:F229)</f>
        <v>0</v>
      </c>
      <c r="G227" s="7">
        <f t="shared" ref="G227:H227" si="39">SUM(G228:G229)</f>
        <v>0</v>
      </c>
      <c r="H227" s="7">
        <f t="shared" si="39"/>
        <v>0</v>
      </c>
    </row>
    <row r="228" spans="1:8" ht="31.5" hidden="1" x14ac:dyDescent="0.25">
      <c r="A228" s="2" t="s">
        <v>45</v>
      </c>
      <c r="B228" s="4" t="s">
        <v>899</v>
      </c>
      <c r="C228" s="4" t="s">
        <v>84</v>
      </c>
      <c r="D228" s="4" t="s">
        <v>11</v>
      </c>
      <c r="E228" s="4" t="s">
        <v>160</v>
      </c>
      <c r="F228" s="7">
        <f>SUM(Ведомственная!G228)</f>
        <v>0</v>
      </c>
      <c r="G228" s="7">
        <f>SUM(Ведомственная!H228)</f>
        <v>0</v>
      </c>
      <c r="H228" s="7">
        <f>SUM(Ведомственная!I228)</f>
        <v>0</v>
      </c>
    </row>
    <row r="229" spans="1:8" ht="31.5" hidden="1" x14ac:dyDescent="0.25">
      <c r="A229" s="2" t="s">
        <v>45</v>
      </c>
      <c r="B229" s="4" t="s">
        <v>899</v>
      </c>
      <c r="C229" s="4" t="s">
        <v>84</v>
      </c>
      <c r="D229" s="4" t="s">
        <v>157</v>
      </c>
      <c r="E229" s="4" t="s">
        <v>47</v>
      </c>
      <c r="F229" s="7">
        <f>SUM(Ведомственная!G366)</f>
        <v>0</v>
      </c>
      <c r="G229" s="7">
        <f>SUM(Ведомственная!H366)</f>
        <v>0</v>
      </c>
      <c r="H229" s="7">
        <f>SUM(Ведомственная!I366)</f>
        <v>0</v>
      </c>
    </row>
    <row r="230" spans="1:8" hidden="1" x14ac:dyDescent="0.25">
      <c r="A230" s="2"/>
      <c r="B230" s="4" t="s">
        <v>900</v>
      </c>
      <c r="C230" s="4"/>
      <c r="D230" s="4"/>
      <c r="E230" s="4"/>
      <c r="F230" s="7">
        <f>SUM(F231:F232)</f>
        <v>0</v>
      </c>
      <c r="G230" s="7">
        <f t="shared" ref="G230:H230" si="40">SUM(G231:G232)</f>
        <v>0</v>
      </c>
      <c r="H230" s="7">
        <f t="shared" si="40"/>
        <v>0</v>
      </c>
    </row>
    <row r="231" spans="1:8" ht="31.5" hidden="1" x14ac:dyDescent="0.25">
      <c r="A231" s="2" t="s">
        <v>45</v>
      </c>
      <c r="B231" s="4" t="s">
        <v>900</v>
      </c>
      <c r="C231" s="4" t="s">
        <v>84</v>
      </c>
      <c r="D231" s="4" t="s">
        <v>11</v>
      </c>
      <c r="E231" s="4" t="s">
        <v>160</v>
      </c>
      <c r="F231" s="7">
        <f>SUM(Ведомственная!G230)</f>
        <v>0</v>
      </c>
      <c r="G231" s="7">
        <f>SUM(Ведомственная!H230)</f>
        <v>0</v>
      </c>
      <c r="H231" s="7">
        <f>SUM(Ведомственная!I230)</f>
        <v>0</v>
      </c>
    </row>
    <row r="232" spans="1:8" ht="31.5" hidden="1" x14ac:dyDescent="0.25">
      <c r="A232" s="2" t="s">
        <v>45</v>
      </c>
      <c r="B232" s="4" t="s">
        <v>900</v>
      </c>
      <c r="C232" s="4" t="s">
        <v>84</v>
      </c>
      <c r="D232" s="4" t="s">
        <v>157</v>
      </c>
      <c r="E232" s="4" t="s">
        <v>47</v>
      </c>
      <c r="F232" s="7">
        <f>SUM(Ведомственная!G368)</f>
        <v>0</v>
      </c>
      <c r="G232" s="7">
        <f>SUM(Ведомственная!H368)</f>
        <v>0</v>
      </c>
      <c r="H232" s="7">
        <f>SUM(Ведомственная!I368)</f>
        <v>0</v>
      </c>
    </row>
    <row r="233" spans="1:8" hidden="1" x14ac:dyDescent="0.25">
      <c r="A233" s="2"/>
      <c r="B233" s="4" t="s">
        <v>901</v>
      </c>
      <c r="C233" s="4"/>
      <c r="D233" s="4"/>
      <c r="E233" s="4"/>
      <c r="F233" s="7">
        <f>SUM(Ведомственная!G369)</f>
        <v>0</v>
      </c>
      <c r="G233" s="7">
        <f>SUM(Ведомственная!H369)</f>
        <v>0</v>
      </c>
      <c r="H233" s="7">
        <f>SUM(Ведомственная!I369)</f>
        <v>0</v>
      </c>
    </row>
    <row r="234" spans="1:8" ht="31.5" hidden="1" x14ac:dyDescent="0.25">
      <c r="A234" s="2" t="s">
        <v>45</v>
      </c>
      <c r="B234" s="4" t="s">
        <v>901</v>
      </c>
      <c r="C234" s="4" t="s">
        <v>84</v>
      </c>
      <c r="D234" s="4" t="s">
        <v>157</v>
      </c>
      <c r="E234" s="4" t="s">
        <v>47</v>
      </c>
      <c r="F234" s="7">
        <f>SUM(Ведомственная!G370)</f>
        <v>0</v>
      </c>
      <c r="G234" s="7">
        <f>SUM(Ведомственная!H370)</f>
        <v>0</v>
      </c>
      <c r="H234" s="7">
        <f>SUM(Ведомственная!I370)</f>
        <v>0</v>
      </c>
    </row>
    <row r="235" spans="1:8" hidden="1" x14ac:dyDescent="0.25">
      <c r="A235" s="2"/>
      <c r="B235" s="4" t="s">
        <v>906</v>
      </c>
      <c r="C235" s="4"/>
      <c r="D235" s="4"/>
      <c r="E235" s="4"/>
      <c r="F235" s="7">
        <f>SUM(F236:F237)</f>
        <v>0</v>
      </c>
      <c r="G235" s="7">
        <f t="shared" ref="G235:H235" si="41">SUM(G236:G237)</f>
        <v>0</v>
      </c>
      <c r="H235" s="7">
        <f t="shared" si="41"/>
        <v>0</v>
      </c>
    </row>
    <row r="236" spans="1:8" ht="31.5" hidden="1" x14ac:dyDescent="0.25">
      <c r="A236" s="2" t="s">
        <v>45</v>
      </c>
      <c r="B236" s="4" t="s">
        <v>906</v>
      </c>
      <c r="C236" s="4" t="s">
        <v>84</v>
      </c>
      <c r="D236" s="4" t="s">
        <v>11</v>
      </c>
      <c r="E236" s="4" t="s">
        <v>160</v>
      </c>
      <c r="F236" s="7">
        <f>SUM(Ведомственная!G232)</f>
        <v>0</v>
      </c>
      <c r="G236" s="7">
        <f>SUM(Ведомственная!H232)</f>
        <v>0</v>
      </c>
      <c r="H236" s="7">
        <f>SUM(Ведомственная!I232)</f>
        <v>0</v>
      </c>
    </row>
    <row r="237" spans="1:8" ht="31.5" hidden="1" x14ac:dyDescent="0.25">
      <c r="A237" s="2" t="s">
        <v>45</v>
      </c>
      <c r="B237" s="4" t="s">
        <v>906</v>
      </c>
      <c r="C237" s="4" t="s">
        <v>84</v>
      </c>
      <c r="D237" s="4" t="s">
        <v>157</v>
      </c>
      <c r="E237" s="4" t="s">
        <v>47</v>
      </c>
      <c r="F237" s="7">
        <f>SUM(Ведомственная!G372)</f>
        <v>0</v>
      </c>
      <c r="G237" s="7">
        <f>SUM(Ведомственная!H372)</f>
        <v>0</v>
      </c>
      <c r="H237" s="7">
        <f>SUM(Ведомственная!I372)</f>
        <v>0</v>
      </c>
    </row>
    <row r="238" spans="1:8" x14ac:dyDescent="0.25">
      <c r="A238" s="34" t="s">
        <v>771</v>
      </c>
      <c r="B238" s="4" t="s">
        <v>580</v>
      </c>
      <c r="C238" s="4"/>
      <c r="D238" s="4"/>
      <c r="E238" s="4"/>
      <c r="F238" s="7">
        <f>SUM(F239+F241)</f>
        <v>8601.2000000000007</v>
      </c>
      <c r="G238" s="7">
        <f>SUM(G239+G241)</f>
        <v>6021.9</v>
      </c>
      <c r="H238" s="7">
        <f>SUM(H239+H241)</f>
        <v>0</v>
      </c>
    </row>
    <row r="239" spans="1:8" x14ac:dyDescent="0.25">
      <c r="A239" s="2" t="s">
        <v>455</v>
      </c>
      <c r="B239" s="4" t="s">
        <v>581</v>
      </c>
      <c r="C239" s="4"/>
      <c r="D239" s="4"/>
      <c r="E239" s="4"/>
      <c r="F239" s="7">
        <f>SUM(F240)</f>
        <v>8601.2000000000007</v>
      </c>
      <c r="G239" s="7">
        <f>SUM(G240)</f>
        <v>6021.9</v>
      </c>
      <c r="H239" s="7">
        <f>SUM(H240)</f>
        <v>0</v>
      </c>
    </row>
    <row r="240" spans="1:8" ht="31.5" x14ac:dyDescent="0.25">
      <c r="A240" s="2" t="s">
        <v>45</v>
      </c>
      <c r="B240" s="4" t="s">
        <v>581</v>
      </c>
      <c r="C240" s="4" t="s">
        <v>84</v>
      </c>
      <c r="D240" s="4" t="s">
        <v>157</v>
      </c>
      <c r="E240" s="4" t="s">
        <v>47</v>
      </c>
      <c r="F240" s="7">
        <f>SUM(Ведомственная!G375)</f>
        <v>8601.2000000000007</v>
      </c>
      <c r="G240" s="7">
        <f>SUM(Ведомственная!H375)</f>
        <v>6021.9</v>
      </c>
      <c r="H240" s="7">
        <f>SUM(Ведомственная!I375)</f>
        <v>0</v>
      </c>
    </row>
    <row r="241" spans="1:8" hidden="1" x14ac:dyDescent="0.25">
      <c r="A241" s="2" t="s">
        <v>844</v>
      </c>
      <c r="B241" s="4" t="s">
        <v>582</v>
      </c>
      <c r="C241" s="4"/>
      <c r="D241" s="4"/>
      <c r="E241" s="4"/>
      <c r="F241" s="7">
        <f>SUM(F242)</f>
        <v>0</v>
      </c>
      <c r="G241" s="7">
        <f>SUM(G242)</f>
        <v>0</v>
      </c>
      <c r="H241" s="7">
        <f>SUM(H242)</f>
        <v>0</v>
      </c>
    </row>
    <row r="242" spans="1:8" ht="31.5" hidden="1" x14ac:dyDescent="0.25">
      <c r="A242" s="2" t="s">
        <v>45</v>
      </c>
      <c r="B242" s="4" t="s">
        <v>582</v>
      </c>
      <c r="C242" s="4" t="s">
        <v>84</v>
      </c>
      <c r="D242" s="4" t="s">
        <v>157</v>
      </c>
      <c r="E242" s="4" t="s">
        <v>47</v>
      </c>
      <c r="F242" s="7">
        <f>SUM(Ведомственная!G377)</f>
        <v>0</v>
      </c>
      <c r="G242" s="7">
        <f>SUM(Ведомственная!H377)</f>
        <v>0</v>
      </c>
      <c r="H242" s="7">
        <f>SUM(Ведомственная!I377)</f>
        <v>0</v>
      </c>
    </row>
    <row r="243" spans="1:8" ht="31.5" x14ac:dyDescent="0.25">
      <c r="A243" s="66" t="s">
        <v>685</v>
      </c>
      <c r="B243" s="24" t="s">
        <v>550</v>
      </c>
      <c r="C243" s="4"/>
      <c r="D243" s="4"/>
      <c r="E243" s="4"/>
      <c r="F243" s="26">
        <f>SUM(F244)+F248</f>
        <v>210806.5</v>
      </c>
      <c r="G243" s="26">
        <f>SUM(G244)+G248</f>
        <v>191602.59999999998</v>
      </c>
      <c r="H243" s="26">
        <f>SUM(H244)+H248</f>
        <v>191651.5</v>
      </c>
    </row>
    <row r="244" spans="1:8" x14ac:dyDescent="0.25">
      <c r="A244" s="2" t="s">
        <v>29</v>
      </c>
      <c r="B244" s="4" t="s">
        <v>551</v>
      </c>
      <c r="C244" s="4"/>
      <c r="D244" s="4"/>
      <c r="E244" s="4"/>
      <c r="F244" s="7">
        <f>SUM(F245)+F246</f>
        <v>191602.7</v>
      </c>
      <c r="G244" s="7">
        <f t="shared" ref="G244:H244" si="42">SUM(G245)+G246</f>
        <v>191602.59999999998</v>
      </c>
      <c r="H244" s="7">
        <f t="shared" si="42"/>
        <v>191651.5</v>
      </c>
    </row>
    <row r="245" spans="1:8" ht="31.5" x14ac:dyDescent="0.25">
      <c r="A245" s="2" t="s">
        <v>45</v>
      </c>
      <c r="B245" s="4" t="s">
        <v>551</v>
      </c>
      <c r="C245" s="4" t="s">
        <v>84</v>
      </c>
      <c r="D245" s="4" t="s">
        <v>11</v>
      </c>
      <c r="E245" s="4" t="s">
        <v>160</v>
      </c>
      <c r="F245" s="7">
        <f>SUM(Ведомственная!G235)</f>
        <v>99249.4</v>
      </c>
      <c r="G245" s="7">
        <f>SUM(Ведомственная!H235)</f>
        <v>99249.4</v>
      </c>
      <c r="H245" s="7">
        <f>SUM(Ведомственная!I235)</f>
        <v>99249.4</v>
      </c>
    </row>
    <row r="246" spans="1:8" ht="31.5" x14ac:dyDescent="0.25">
      <c r="A246" s="34" t="s">
        <v>842</v>
      </c>
      <c r="B246" s="4" t="s">
        <v>711</v>
      </c>
      <c r="C246" s="4"/>
      <c r="D246" s="4"/>
      <c r="E246" s="4"/>
      <c r="F246" s="7">
        <f>SUM(F247)</f>
        <v>92353.3</v>
      </c>
      <c r="G246" s="7">
        <f>SUM(G247)</f>
        <v>92353.2</v>
      </c>
      <c r="H246" s="7">
        <f>SUM(H247)</f>
        <v>92402.1</v>
      </c>
    </row>
    <row r="247" spans="1:8" ht="31.5" x14ac:dyDescent="0.25">
      <c r="A247" s="34" t="s">
        <v>45</v>
      </c>
      <c r="B247" s="4" t="s">
        <v>711</v>
      </c>
      <c r="C247" s="4" t="s">
        <v>84</v>
      </c>
      <c r="D247" s="4" t="s">
        <v>11</v>
      </c>
      <c r="E247" s="4" t="s">
        <v>160</v>
      </c>
      <c r="F247" s="7">
        <f>SUM(Ведомственная!G237)</f>
        <v>92353.3</v>
      </c>
      <c r="G247" s="7">
        <f>SUM(Ведомственная!H237)</f>
        <v>92353.2</v>
      </c>
      <c r="H247" s="7">
        <f>SUM(Ведомственная!I237)</f>
        <v>92402.1</v>
      </c>
    </row>
    <row r="248" spans="1:8" ht="31.5" x14ac:dyDescent="0.25">
      <c r="A248" s="2" t="s">
        <v>247</v>
      </c>
      <c r="B248" s="4" t="s">
        <v>569</v>
      </c>
      <c r="C248" s="4"/>
      <c r="D248" s="4"/>
      <c r="E248" s="4"/>
      <c r="F248" s="7">
        <f>SUM(F249)+F250</f>
        <v>19203.8</v>
      </c>
      <c r="G248" s="7">
        <f t="shared" ref="G248:H248" si="43">SUM(G249)+G250</f>
        <v>0</v>
      </c>
      <c r="H248" s="7">
        <f t="shared" si="43"/>
        <v>0</v>
      </c>
    </row>
    <row r="249" spans="1:8" ht="31.5" x14ac:dyDescent="0.25">
      <c r="A249" s="2" t="s">
        <v>248</v>
      </c>
      <c r="B249" s="4" t="s">
        <v>569</v>
      </c>
      <c r="C249" s="4" t="s">
        <v>229</v>
      </c>
      <c r="D249" s="4" t="s">
        <v>11</v>
      </c>
      <c r="E249" s="4" t="s">
        <v>160</v>
      </c>
      <c r="F249" s="7">
        <f>SUM(Ведомственная!G239)</f>
        <v>19203.8</v>
      </c>
      <c r="G249" s="7">
        <f>SUM(Ведомственная!H239)</f>
        <v>0</v>
      </c>
      <c r="H249" s="7">
        <f>SUM(Ведомственная!I239)</f>
        <v>0</v>
      </c>
    </row>
    <row r="250" spans="1:8" ht="31.5" x14ac:dyDescent="0.25">
      <c r="A250" s="2" t="s">
        <v>843</v>
      </c>
      <c r="B250" s="4" t="s">
        <v>829</v>
      </c>
      <c r="C250" s="4"/>
      <c r="D250" s="4"/>
      <c r="E250" s="4"/>
      <c r="F250" s="7">
        <f>SUM(F251)</f>
        <v>0</v>
      </c>
      <c r="G250" s="7">
        <f t="shared" ref="G250:H250" si="44">SUM(G251)</f>
        <v>0</v>
      </c>
      <c r="H250" s="7">
        <f t="shared" si="44"/>
        <v>0</v>
      </c>
    </row>
    <row r="251" spans="1:8" ht="31.5" x14ac:dyDescent="0.25">
      <c r="A251" s="2" t="s">
        <v>248</v>
      </c>
      <c r="B251" s="4" t="s">
        <v>829</v>
      </c>
      <c r="C251" s="4" t="s">
        <v>229</v>
      </c>
      <c r="D251" s="4" t="s">
        <v>11</v>
      </c>
      <c r="E251" s="4" t="s">
        <v>160</v>
      </c>
      <c r="F251" s="7">
        <f>SUM(Ведомственная!G241)</f>
        <v>0</v>
      </c>
      <c r="G251" s="7">
        <f>SUM(Ведомственная!H241)</f>
        <v>0</v>
      </c>
      <c r="H251" s="7">
        <f>SUM(Ведомственная!I241)</f>
        <v>0</v>
      </c>
    </row>
    <row r="252" spans="1:8" s="27" customFormat="1" ht="47.25" x14ac:dyDescent="0.25">
      <c r="A252" s="23" t="s">
        <v>664</v>
      </c>
      <c r="B252" s="29" t="s">
        <v>226</v>
      </c>
      <c r="C252" s="29"/>
      <c r="D252" s="38"/>
      <c r="E252" s="38"/>
      <c r="F252" s="10">
        <f>SUM(F269)+F253+F257</f>
        <v>18640.2</v>
      </c>
      <c r="G252" s="10">
        <f>SUM(G269)+G253+G257</f>
        <v>65466.5</v>
      </c>
      <c r="H252" s="10">
        <f>SUM(H269)+H253+H257</f>
        <v>53448.800000000003</v>
      </c>
    </row>
    <row r="253" spans="1:8" ht="31.5" hidden="1" x14ac:dyDescent="0.25">
      <c r="A253" s="2" t="s">
        <v>246</v>
      </c>
      <c r="B253" s="4" t="s">
        <v>275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 x14ac:dyDescent="0.25">
      <c r="A254" s="2" t="s">
        <v>247</v>
      </c>
      <c r="B254" s="4" t="s">
        <v>276</v>
      </c>
      <c r="C254" s="4"/>
      <c r="D254" s="4"/>
      <c r="E254" s="4"/>
      <c r="F254" s="7">
        <f>SUM(F255:F256)</f>
        <v>0</v>
      </c>
      <c r="G254" s="7">
        <f>SUM(G255:G256)</f>
        <v>0</v>
      </c>
      <c r="H254" s="7">
        <f>SUM(H255:H256)</f>
        <v>0</v>
      </c>
    </row>
    <row r="255" spans="1:8" ht="31.5" hidden="1" x14ac:dyDescent="0.25">
      <c r="A255" s="2" t="s">
        <v>248</v>
      </c>
      <c r="B255" s="4" t="s">
        <v>276</v>
      </c>
      <c r="C255" s="4" t="s">
        <v>229</v>
      </c>
      <c r="D255" s="4" t="s">
        <v>11</v>
      </c>
      <c r="E255" s="4" t="s">
        <v>160</v>
      </c>
      <c r="F255" s="7"/>
      <c r="G255" s="7"/>
      <c r="H255" s="7"/>
    </row>
    <row r="256" spans="1:8" ht="31.5" hidden="1" x14ac:dyDescent="0.25">
      <c r="A256" s="2" t="s">
        <v>248</v>
      </c>
      <c r="B256" s="4" t="s">
        <v>276</v>
      </c>
      <c r="C256" s="4" t="s">
        <v>229</v>
      </c>
      <c r="D256" s="4" t="s">
        <v>157</v>
      </c>
      <c r="E256" s="4" t="s">
        <v>157</v>
      </c>
      <c r="F256" s="7">
        <f>SUM(Ведомственная!G421)</f>
        <v>0</v>
      </c>
      <c r="G256" s="7">
        <f>SUM(Ведомственная!H421)</f>
        <v>0</v>
      </c>
      <c r="H256" s="7">
        <f>SUM(Ведомственная!I421)</f>
        <v>0</v>
      </c>
    </row>
    <row r="257" spans="1:8" ht="31.5" x14ac:dyDescent="0.25">
      <c r="A257" s="2" t="s">
        <v>249</v>
      </c>
      <c r="B257" s="4" t="s">
        <v>277</v>
      </c>
      <c r="C257" s="4"/>
      <c r="D257" s="4"/>
      <c r="E257" s="4"/>
      <c r="F257" s="7">
        <f>SUM(F258+F262)</f>
        <v>14040.2</v>
      </c>
      <c r="G257" s="7">
        <f>SUM(G258+G262)</f>
        <v>60866.5</v>
      </c>
      <c r="H257" s="7">
        <f>SUM(H258+H262)</f>
        <v>48848.800000000003</v>
      </c>
    </row>
    <row r="258" spans="1:8" x14ac:dyDescent="0.25">
      <c r="A258" s="2" t="s">
        <v>29</v>
      </c>
      <c r="B258" s="4" t="s">
        <v>409</v>
      </c>
      <c r="C258" s="4"/>
      <c r="D258" s="4"/>
      <c r="E258" s="4"/>
      <c r="F258" s="7">
        <f>SUM(F260+F259)</f>
        <v>12275.6</v>
      </c>
      <c r="G258" s="7">
        <f t="shared" ref="G258:H258" si="45">SUM(G260+G259)</f>
        <v>25697</v>
      </c>
      <c r="H258" s="7">
        <f t="shared" si="45"/>
        <v>25697</v>
      </c>
    </row>
    <row r="259" spans="1:8" ht="31.5" hidden="1" x14ac:dyDescent="0.25">
      <c r="A259" s="2" t="s">
        <v>45</v>
      </c>
      <c r="B259" s="4" t="s">
        <v>409</v>
      </c>
      <c r="C259" s="4" t="s">
        <v>84</v>
      </c>
      <c r="D259" s="4" t="s">
        <v>157</v>
      </c>
      <c r="E259" s="4" t="s">
        <v>37</v>
      </c>
      <c r="F259" s="7">
        <f>SUM(Ведомственная!G307)</f>
        <v>0</v>
      </c>
      <c r="G259" s="7">
        <f>SUM(Ведомственная!H307)</f>
        <v>0</v>
      </c>
      <c r="H259" s="7">
        <f>SUM(Ведомственная!I307)</f>
        <v>0</v>
      </c>
    </row>
    <row r="260" spans="1:8" ht="78.75" x14ac:dyDescent="0.25">
      <c r="A260" s="2" t="s">
        <v>845</v>
      </c>
      <c r="B260" s="4" t="s">
        <v>767</v>
      </c>
      <c r="C260" s="4"/>
      <c r="D260" s="4"/>
      <c r="E260" s="4"/>
      <c r="F260" s="7">
        <f>SUM(F261)</f>
        <v>12275.6</v>
      </c>
      <c r="G260" s="7">
        <f>SUM(G261)</f>
        <v>25697</v>
      </c>
      <c r="H260" s="7">
        <f>SUM(H261)</f>
        <v>25697</v>
      </c>
    </row>
    <row r="261" spans="1:8" ht="31.5" x14ac:dyDescent="0.25">
      <c r="A261" s="2" t="s">
        <v>45</v>
      </c>
      <c r="B261" s="4" t="s">
        <v>767</v>
      </c>
      <c r="C261" s="4" t="s">
        <v>84</v>
      </c>
      <c r="D261" s="4" t="s">
        <v>157</v>
      </c>
      <c r="E261" s="4" t="s">
        <v>37</v>
      </c>
      <c r="F261" s="7">
        <f>SUM(Ведомственная!G309)</f>
        <v>12275.6</v>
      </c>
      <c r="G261" s="7">
        <f>SUM(Ведомственная!H309)</f>
        <v>25697</v>
      </c>
      <c r="H261" s="7">
        <f>SUM(Ведомственная!I309)</f>
        <v>25697</v>
      </c>
    </row>
    <row r="262" spans="1:8" ht="31.5" x14ac:dyDescent="0.25">
      <c r="A262" s="2" t="s">
        <v>667</v>
      </c>
      <c r="B262" s="4" t="s">
        <v>278</v>
      </c>
      <c r="C262" s="4"/>
      <c r="D262" s="4"/>
      <c r="E262" s="4"/>
      <c r="F262" s="7">
        <f>SUM(F263:F264)+F265+F267</f>
        <v>1764.6</v>
      </c>
      <c r="G262" s="7">
        <f t="shared" ref="G262:H262" si="46">SUM(G263:G264)+G265+G267</f>
        <v>35169.5</v>
      </c>
      <c r="H262" s="7">
        <f t="shared" si="46"/>
        <v>23151.8</v>
      </c>
    </row>
    <row r="263" spans="1:8" ht="31.5" x14ac:dyDescent="0.25">
      <c r="A263" s="2" t="s">
        <v>248</v>
      </c>
      <c r="B263" s="4" t="s">
        <v>278</v>
      </c>
      <c r="C263" s="4" t="s">
        <v>229</v>
      </c>
      <c r="D263" s="4" t="s">
        <v>157</v>
      </c>
      <c r="E263" s="4" t="s">
        <v>37</v>
      </c>
      <c r="F263" s="7">
        <f>SUM(Ведомственная!G311)</f>
        <v>1510</v>
      </c>
      <c r="G263" s="7">
        <f>SUM(Ведомственная!H311)</f>
        <v>0</v>
      </c>
      <c r="H263" s="7">
        <f>SUM(Ведомственная!I311)</f>
        <v>0</v>
      </c>
    </row>
    <row r="264" spans="1:8" ht="31.5" x14ac:dyDescent="0.25">
      <c r="A264" s="2" t="s">
        <v>248</v>
      </c>
      <c r="B264" s="4" t="s">
        <v>278</v>
      </c>
      <c r="C264" s="4" t="s">
        <v>229</v>
      </c>
      <c r="D264" s="4" t="s">
        <v>157</v>
      </c>
      <c r="E264" s="4" t="s">
        <v>157</v>
      </c>
      <c r="F264" s="7">
        <f>SUM(Ведомственная!G424)</f>
        <v>100</v>
      </c>
      <c r="G264" s="7">
        <f>SUM(Ведомственная!H424)</f>
        <v>12017.7</v>
      </c>
      <c r="H264" s="7">
        <f>SUM(Ведомственная!I424)</f>
        <v>0</v>
      </c>
    </row>
    <row r="265" spans="1:8" x14ac:dyDescent="0.25">
      <c r="A265" s="2" t="s">
        <v>392</v>
      </c>
      <c r="B265" s="4" t="s">
        <v>738</v>
      </c>
      <c r="C265" s="4"/>
      <c r="D265" s="4"/>
      <c r="E265" s="4"/>
      <c r="F265" s="7">
        <f>SUM(F266)</f>
        <v>0</v>
      </c>
      <c r="G265" s="7">
        <f>SUM(G266)</f>
        <v>23151.8</v>
      </c>
      <c r="H265" s="7">
        <f>SUM(H266)</f>
        <v>23151.8</v>
      </c>
    </row>
    <row r="266" spans="1:8" ht="31.5" x14ac:dyDescent="0.25">
      <c r="A266" s="2" t="s">
        <v>248</v>
      </c>
      <c r="B266" s="4" t="s">
        <v>738</v>
      </c>
      <c r="C266" s="4" t="s">
        <v>229</v>
      </c>
      <c r="D266" s="4" t="s">
        <v>157</v>
      </c>
      <c r="E266" s="4" t="s">
        <v>157</v>
      </c>
      <c r="F266" s="7">
        <f>SUM(Ведомственная!G426)</f>
        <v>0</v>
      </c>
      <c r="G266" s="7">
        <f>SUM(Ведомственная!H426)</f>
        <v>23151.8</v>
      </c>
      <c r="H266" s="7">
        <f>SUM(Ведомственная!I426)</f>
        <v>23151.8</v>
      </c>
    </row>
    <row r="267" spans="1:8" ht="78.75" x14ac:dyDescent="0.25">
      <c r="A267" s="2" t="s">
        <v>845</v>
      </c>
      <c r="B267" s="4" t="s">
        <v>824</v>
      </c>
      <c r="C267" s="4"/>
      <c r="D267" s="4"/>
      <c r="E267" s="4"/>
      <c r="F267" s="7">
        <f>SUM(F268)</f>
        <v>154.6</v>
      </c>
      <c r="G267" s="7">
        <f t="shared" ref="G267:H267" si="47">SUM(G268)</f>
        <v>0</v>
      </c>
      <c r="H267" s="7">
        <f t="shared" si="47"/>
        <v>0</v>
      </c>
    </row>
    <row r="268" spans="1:8" ht="31.5" x14ac:dyDescent="0.25">
      <c r="A268" s="2" t="s">
        <v>248</v>
      </c>
      <c r="B268" s="4" t="s">
        <v>824</v>
      </c>
      <c r="C268" s="4" t="s">
        <v>229</v>
      </c>
      <c r="D268" s="4" t="s">
        <v>157</v>
      </c>
      <c r="E268" s="4" t="s">
        <v>37</v>
      </c>
      <c r="F268" s="7">
        <f>SUM(Ведомственная!G313)</f>
        <v>154.6</v>
      </c>
      <c r="G268" s="7">
        <f>SUM(Ведомственная!H313)</f>
        <v>0</v>
      </c>
      <c r="H268" s="7">
        <f>SUM(Ведомственная!I313)</f>
        <v>0</v>
      </c>
    </row>
    <row r="269" spans="1:8" ht="31.5" x14ac:dyDescent="0.25">
      <c r="A269" s="78" t="s">
        <v>233</v>
      </c>
      <c r="B269" s="31" t="s">
        <v>227</v>
      </c>
      <c r="C269" s="31"/>
      <c r="D269" s="79"/>
      <c r="E269" s="79"/>
      <c r="F269" s="9">
        <f>SUM(F270)</f>
        <v>4600</v>
      </c>
      <c r="G269" s="9">
        <f t="shared" ref="G269:H270" si="48">SUM(G270)</f>
        <v>4600</v>
      </c>
      <c r="H269" s="9">
        <f t="shared" si="48"/>
        <v>4600</v>
      </c>
    </row>
    <row r="270" spans="1:8" ht="31.5" x14ac:dyDescent="0.25">
      <c r="A270" s="78" t="s">
        <v>761</v>
      </c>
      <c r="B270" s="31" t="s">
        <v>760</v>
      </c>
      <c r="C270" s="79"/>
      <c r="D270" s="79"/>
      <c r="E270" s="79"/>
      <c r="F270" s="9">
        <f>SUM(F271)</f>
        <v>4600</v>
      </c>
      <c r="G270" s="9">
        <f t="shared" si="48"/>
        <v>4600</v>
      </c>
      <c r="H270" s="9">
        <f t="shared" si="48"/>
        <v>4600</v>
      </c>
    </row>
    <row r="271" spans="1:8" x14ac:dyDescent="0.25">
      <c r="A271" s="78" t="s">
        <v>36</v>
      </c>
      <c r="B271" s="31" t="s">
        <v>760</v>
      </c>
      <c r="C271" s="79" t="s">
        <v>92</v>
      </c>
      <c r="D271" s="79" t="s">
        <v>25</v>
      </c>
      <c r="E271" s="79" t="s">
        <v>11</v>
      </c>
      <c r="F271" s="9">
        <f>SUM(Ведомственная!G507)</f>
        <v>4600</v>
      </c>
      <c r="G271" s="9">
        <f>SUM(Ведомственная!H507)</f>
        <v>4600</v>
      </c>
      <c r="H271" s="9">
        <f>SUM(Ведомственная!I507)</f>
        <v>4600</v>
      </c>
    </row>
    <row r="272" spans="1:8" ht="47.25" hidden="1" x14ac:dyDescent="0.25">
      <c r="A272" s="78" t="s">
        <v>494</v>
      </c>
      <c r="B272" s="31" t="s">
        <v>493</v>
      </c>
      <c r="C272" s="31"/>
      <c r="D272" s="79"/>
      <c r="E272" s="79"/>
      <c r="F272" s="9" t="e">
        <f>SUM(F273)</f>
        <v>#REF!</v>
      </c>
      <c r="G272" s="9" t="e">
        <f>SUM(G273)</f>
        <v>#REF!</v>
      </c>
      <c r="H272" s="9" t="e">
        <f>SUM(H273)</f>
        <v>#REF!</v>
      </c>
    </row>
    <row r="273" spans="1:8" hidden="1" x14ac:dyDescent="0.25">
      <c r="A273" s="78" t="s">
        <v>36</v>
      </c>
      <c r="B273" s="31" t="s">
        <v>493</v>
      </c>
      <c r="C273" s="31">
        <v>300</v>
      </c>
      <c r="D273" s="79" t="s">
        <v>25</v>
      </c>
      <c r="E273" s="79" t="s">
        <v>47</v>
      </c>
      <c r="F273" s="9" t="e">
        <f>SUM(Ведомственная!#REF!)</f>
        <v>#REF!</v>
      </c>
      <c r="G273" s="9" t="e">
        <f>SUM(Ведомственная!#REF!)</f>
        <v>#REF!</v>
      </c>
      <c r="H273" s="9" t="e">
        <f>SUM(Ведомственная!#REF!)</f>
        <v>#REF!</v>
      </c>
    </row>
    <row r="274" spans="1:8" s="27" customFormat="1" ht="31.5" x14ac:dyDescent="0.25">
      <c r="A274" s="65" t="s">
        <v>525</v>
      </c>
      <c r="B274" s="24" t="s">
        <v>268</v>
      </c>
      <c r="C274" s="24"/>
      <c r="D274" s="24"/>
      <c r="E274" s="24"/>
      <c r="F274" s="26">
        <f>SUM(F281)+F275</f>
        <v>9885.5</v>
      </c>
      <c r="G274" s="26">
        <f>SUM(G281)+G275</f>
        <v>8865.5</v>
      </c>
      <c r="H274" s="26">
        <f>SUM(H281)+H275</f>
        <v>8865.5</v>
      </c>
    </row>
    <row r="275" spans="1:8" ht="31.5" x14ac:dyDescent="0.25">
      <c r="A275" s="2" t="s">
        <v>247</v>
      </c>
      <c r="B275" s="79" t="s">
        <v>281</v>
      </c>
      <c r="C275" s="79"/>
      <c r="D275" s="79"/>
      <c r="E275" s="79"/>
      <c r="F275" s="9">
        <f>SUM(F276:F280)</f>
        <v>720</v>
      </c>
      <c r="G275" s="9">
        <f>SUM(G276:G280)</f>
        <v>0</v>
      </c>
      <c r="H275" s="9">
        <f>SUM(H276:H280)</f>
        <v>0</v>
      </c>
    </row>
    <row r="276" spans="1:8" ht="31.5" x14ac:dyDescent="0.25">
      <c r="A276" s="2" t="s">
        <v>248</v>
      </c>
      <c r="B276" s="79" t="s">
        <v>281</v>
      </c>
      <c r="C276" s="79" t="s">
        <v>229</v>
      </c>
      <c r="D276" s="79" t="s">
        <v>157</v>
      </c>
      <c r="E276" s="79" t="s">
        <v>47</v>
      </c>
      <c r="F276" s="9">
        <f>SUM(Ведомственная!G380)</f>
        <v>0</v>
      </c>
      <c r="G276" s="9">
        <f>SUM(Ведомственная!H380)</f>
        <v>0</v>
      </c>
      <c r="H276" s="9">
        <f>SUM(Ведомственная!I380)</f>
        <v>0</v>
      </c>
    </row>
    <row r="277" spans="1:8" ht="31.5" x14ac:dyDescent="0.25">
      <c r="A277" s="2" t="s">
        <v>248</v>
      </c>
      <c r="B277" s="79" t="s">
        <v>281</v>
      </c>
      <c r="C277" s="79" t="s">
        <v>229</v>
      </c>
      <c r="D277" s="79" t="s">
        <v>157</v>
      </c>
      <c r="E277" s="79" t="s">
        <v>157</v>
      </c>
      <c r="F277" s="9">
        <f>SUM(Ведомственная!G429)</f>
        <v>720</v>
      </c>
      <c r="G277" s="9">
        <f>SUM(Ведомственная!H429)</f>
        <v>0</v>
      </c>
      <c r="H277" s="9">
        <f>SUM(Ведомственная!I429)</f>
        <v>0</v>
      </c>
    </row>
    <row r="278" spans="1:8" ht="31.5" hidden="1" x14ac:dyDescent="0.25">
      <c r="A278" s="2" t="s">
        <v>248</v>
      </c>
      <c r="B278" s="79" t="s">
        <v>281</v>
      </c>
      <c r="C278" s="79" t="s">
        <v>229</v>
      </c>
      <c r="D278" s="79" t="s">
        <v>13</v>
      </c>
      <c r="E278" s="79" t="s">
        <v>11</v>
      </c>
      <c r="F278" s="9">
        <f>SUM(Ведомственная!G501)</f>
        <v>0</v>
      </c>
      <c r="G278" s="9">
        <f>SUM(Ведомственная!H501)</f>
        <v>0</v>
      </c>
      <c r="H278" s="9">
        <f>SUM(Ведомственная!I501)</f>
        <v>0</v>
      </c>
    </row>
    <row r="279" spans="1:8" ht="31.5" hidden="1" x14ac:dyDescent="0.25">
      <c r="A279" s="2" t="s">
        <v>248</v>
      </c>
      <c r="B279" s="79" t="s">
        <v>281</v>
      </c>
      <c r="C279" s="79" t="s">
        <v>229</v>
      </c>
      <c r="D279" s="79" t="s">
        <v>13</v>
      </c>
      <c r="E279" s="79" t="s">
        <v>28</v>
      </c>
      <c r="F279" s="9"/>
      <c r="G279" s="9"/>
      <c r="H279" s="9"/>
    </row>
    <row r="280" spans="1:8" ht="31.5" hidden="1" x14ac:dyDescent="0.25">
      <c r="A280" s="2" t="s">
        <v>248</v>
      </c>
      <c r="B280" s="79" t="s">
        <v>281</v>
      </c>
      <c r="C280" s="79" t="s">
        <v>229</v>
      </c>
      <c r="D280" s="79" t="s">
        <v>158</v>
      </c>
      <c r="E280" s="79" t="s">
        <v>28</v>
      </c>
      <c r="F280" s="9">
        <f>SUM(Ведомственная!G523)</f>
        <v>0</v>
      </c>
      <c r="G280" s="9">
        <f>SUM(Ведомственная!H523)</f>
        <v>0</v>
      </c>
      <c r="H280" s="9">
        <f>SUM(Ведомственная!I523)</f>
        <v>0</v>
      </c>
    </row>
    <row r="281" spans="1:8" ht="31.5" x14ac:dyDescent="0.25">
      <c r="A281" s="2" t="s">
        <v>524</v>
      </c>
      <c r="B281" s="4" t="s">
        <v>269</v>
      </c>
      <c r="C281" s="4"/>
      <c r="D281" s="4"/>
      <c r="E281" s="4"/>
      <c r="F281" s="7">
        <f>SUM(F282)</f>
        <v>9165.5</v>
      </c>
      <c r="G281" s="7">
        <f>SUM(G282)</f>
        <v>8865.5</v>
      </c>
      <c r="H281" s="7">
        <f>SUM(H282)</f>
        <v>8865.5</v>
      </c>
    </row>
    <row r="282" spans="1:8" ht="31.5" x14ac:dyDescent="0.25">
      <c r="A282" s="2" t="s">
        <v>38</v>
      </c>
      <c r="B282" s="4" t="s">
        <v>270</v>
      </c>
      <c r="C282" s="4"/>
      <c r="D282" s="4"/>
      <c r="E282" s="4"/>
      <c r="F282" s="7">
        <f>SUM(F283:F286)</f>
        <v>9165.5</v>
      </c>
      <c r="G282" s="7">
        <f>SUM(G283:G286)</f>
        <v>8865.5</v>
      </c>
      <c r="H282" s="7">
        <f>SUM(H283:H286)</f>
        <v>8865.5</v>
      </c>
    </row>
    <row r="283" spans="1:8" ht="63" x14ac:dyDescent="0.25">
      <c r="A283" s="2" t="s">
        <v>44</v>
      </c>
      <c r="B283" s="4" t="s">
        <v>270</v>
      </c>
      <c r="C283" s="4" t="s">
        <v>82</v>
      </c>
      <c r="D283" s="4" t="s">
        <v>11</v>
      </c>
      <c r="E283" s="4" t="s">
        <v>22</v>
      </c>
      <c r="F283" s="7">
        <f>SUM(Ведомственная!G262)</f>
        <v>8264.9</v>
      </c>
      <c r="G283" s="7">
        <f>SUM(Ведомственная!H262)</f>
        <v>8264.9</v>
      </c>
      <c r="H283" s="7">
        <f>SUM(Ведомственная!I262)</f>
        <v>8264.9</v>
      </c>
    </row>
    <row r="284" spans="1:8" ht="31.5" x14ac:dyDescent="0.25">
      <c r="A284" s="2" t="s">
        <v>45</v>
      </c>
      <c r="B284" s="4" t="s">
        <v>270</v>
      </c>
      <c r="C284" s="4" t="s">
        <v>84</v>
      </c>
      <c r="D284" s="4" t="s">
        <v>11</v>
      </c>
      <c r="E284" s="4" t="s">
        <v>22</v>
      </c>
      <c r="F284" s="7">
        <f>SUM(Ведомственная!G263)</f>
        <v>880.1</v>
      </c>
      <c r="G284" s="7">
        <f>SUM(Ведомственная!H263)</f>
        <v>580.1</v>
      </c>
      <c r="H284" s="7">
        <f>SUM(Ведомственная!I263)</f>
        <v>580.1</v>
      </c>
    </row>
    <row r="285" spans="1:8" ht="31.5" hidden="1" x14ac:dyDescent="0.25">
      <c r="A285" s="2" t="s">
        <v>45</v>
      </c>
      <c r="B285" s="4" t="s">
        <v>270</v>
      </c>
      <c r="C285" s="4" t="s">
        <v>84</v>
      </c>
      <c r="D285" s="4" t="s">
        <v>106</v>
      </c>
      <c r="E285" s="4" t="s">
        <v>157</v>
      </c>
      <c r="F285" s="7">
        <f>SUM(Ведомственная!G475)</f>
        <v>0</v>
      </c>
      <c r="G285" s="7">
        <f>SUM(Ведомственная!H475)</f>
        <v>0</v>
      </c>
      <c r="H285" s="7">
        <f>SUM(Ведомственная!I475)</f>
        <v>0</v>
      </c>
    </row>
    <row r="286" spans="1:8" x14ac:dyDescent="0.25">
      <c r="A286" s="2" t="s">
        <v>20</v>
      </c>
      <c r="B286" s="4" t="s">
        <v>270</v>
      </c>
      <c r="C286" s="4" t="s">
        <v>89</v>
      </c>
      <c r="D286" s="4" t="s">
        <v>11</v>
      </c>
      <c r="E286" s="4" t="s">
        <v>22</v>
      </c>
      <c r="F286" s="7">
        <f>SUM(Ведомственная!G264)</f>
        <v>20.5</v>
      </c>
      <c r="G286" s="7">
        <f>SUM(Ведомственная!H264)</f>
        <v>20.5</v>
      </c>
      <c r="H286" s="7">
        <f>SUM(Ведомственная!I264)</f>
        <v>20.5</v>
      </c>
    </row>
    <row r="287" spans="1:8" s="67" customFormat="1" ht="51.75" customHeight="1" x14ac:dyDescent="0.25">
      <c r="A287" s="23" t="s">
        <v>879</v>
      </c>
      <c r="B287" s="29" t="s">
        <v>527</v>
      </c>
      <c r="C287" s="24"/>
      <c r="D287" s="24"/>
      <c r="E287" s="24"/>
      <c r="F287" s="26">
        <f>SUM(F292+F294)</f>
        <v>3835</v>
      </c>
      <c r="G287" s="26">
        <f>SUM(G292+G294)</f>
        <v>1811.8</v>
      </c>
      <c r="H287" s="26">
        <f>SUM(H292+H294)</f>
        <v>1811.8</v>
      </c>
    </row>
    <row r="288" spans="1:8" ht="31.5" x14ac:dyDescent="0.25">
      <c r="A288" s="78" t="s">
        <v>784</v>
      </c>
      <c r="B288" s="31" t="s">
        <v>987</v>
      </c>
      <c r="C288" s="4"/>
      <c r="D288" s="4"/>
      <c r="E288" s="4"/>
      <c r="F288" s="7">
        <f>SUM(F289)</f>
        <v>2023.2</v>
      </c>
      <c r="G288" s="7">
        <f>SUM(G289)</f>
        <v>0</v>
      </c>
      <c r="H288" s="7">
        <f>SUM(H289)</f>
        <v>0</v>
      </c>
    </row>
    <row r="289" spans="1:8" ht="31.5" x14ac:dyDescent="0.25">
      <c r="A289" s="78" t="s">
        <v>45</v>
      </c>
      <c r="B289" s="31" t="s">
        <v>987</v>
      </c>
      <c r="C289" s="4" t="s">
        <v>84</v>
      </c>
      <c r="D289" s="4" t="s">
        <v>11</v>
      </c>
      <c r="E289" s="4" t="s">
        <v>22</v>
      </c>
      <c r="F289" s="7">
        <f>SUM(Ведомственная!G269)</f>
        <v>2023.2</v>
      </c>
      <c r="G289" s="7">
        <f>SUM(Ведомственная!H269)</f>
        <v>0</v>
      </c>
      <c r="H289" s="7">
        <f>SUM(Ведомственная!I269)</f>
        <v>0</v>
      </c>
    </row>
    <row r="290" spans="1:8" ht="31.5" x14ac:dyDescent="0.25">
      <c r="A290" s="78" t="s">
        <v>840</v>
      </c>
      <c r="B290" s="31" t="s">
        <v>734</v>
      </c>
      <c r="C290" s="4"/>
      <c r="D290" s="4"/>
      <c r="E290" s="4"/>
      <c r="F290" s="7">
        <f>SUM(F291)</f>
        <v>0</v>
      </c>
      <c r="G290" s="7">
        <f>SUM(G291)</f>
        <v>0</v>
      </c>
      <c r="H290" s="7">
        <f>SUM(H291)</f>
        <v>0</v>
      </c>
    </row>
    <row r="291" spans="1:8" ht="31.5" x14ac:dyDescent="0.25">
      <c r="A291" s="78" t="s">
        <v>45</v>
      </c>
      <c r="B291" s="31" t="s">
        <v>734</v>
      </c>
      <c r="C291" s="4" t="s">
        <v>84</v>
      </c>
      <c r="D291" s="4" t="s">
        <v>11</v>
      </c>
      <c r="E291" s="4" t="s">
        <v>22</v>
      </c>
      <c r="F291" s="7">
        <f>SUM(Ведомственная!G271)</f>
        <v>0</v>
      </c>
      <c r="G291" s="7">
        <f>SUM(Ведомственная!H271)</f>
        <v>0</v>
      </c>
      <c r="H291" s="7">
        <f>SUM(Ведомственная!I271)</f>
        <v>0</v>
      </c>
    </row>
    <row r="292" spans="1:8" s="21" customFormat="1" ht="31.5" hidden="1" x14ac:dyDescent="0.25">
      <c r="A292" s="78" t="s">
        <v>841</v>
      </c>
      <c r="B292" s="31" t="s">
        <v>705</v>
      </c>
      <c r="C292" s="4"/>
      <c r="D292" s="4"/>
      <c r="E292" s="4"/>
      <c r="F292" s="7">
        <f>SUM(F293)</f>
        <v>0</v>
      </c>
      <c r="G292" s="7">
        <f t="shared" ref="G292:H292" si="49">SUM(G293)</f>
        <v>0</v>
      </c>
      <c r="H292" s="7">
        <f t="shared" si="49"/>
        <v>0</v>
      </c>
    </row>
    <row r="293" spans="1:8" s="21" customFormat="1" ht="31.5" hidden="1" x14ac:dyDescent="0.25">
      <c r="A293" s="78" t="s">
        <v>45</v>
      </c>
      <c r="B293" s="31" t="s">
        <v>705</v>
      </c>
      <c r="C293" s="4" t="s">
        <v>84</v>
      </c>
      <c r="D293" s="4" t="s">
        <v>11</v>
      </c>
      <c r="E293" s="4" t="s">
        <v>22</v>
      </c>
      <c r="F293" s="7">
        <f>SUM(Ведомственная!G273)</f>
        <v>0</v>
      </c>
      <c r="G293" s="7">
        <f>SUM(Ведомственная!H273)</f>
        <v>0</v>
      </c>
      <c r="H293" s="7">
        <f>SUM(Ведомственная!I273)</f>
        <v>0</v>
      </c>
    </row>
    <row r="294" spans="1:8" x14ac:dyDescent="0.25">
      <c r="A294" s="2" t="s">
        <v>29</v>
      </c>
      <c r="B294" s="4" t="s">
        <v>528</v>
      </c>
      <c r="C294" s="4"/>
      <c r="D294" s="4"/>
      <c r="E294" s="4"/>
      <c r="F294" s="7">
        <f>SUM(F295)+F288+F290</f>
        <v>3835</v>
      </c>
      <c r="G294" s="7">
        <f>SUM(G295)+G288+G290</f>
        <v>1811.8</v>
      </c>
      <c r="H294" s="7">
        <f>SUM(H295)+H288+H290</f>
        <v>1811.8</v>
      </c>
    </row>
    <row r="295" spans="1:8" ht="31.5" x14ac:dyDescent="0.25">
      <c r="A295" s="2" t="s">
        <v>45</v>
      </c>
      <c r="B295" s="4" t="s">
        <v>528</v>
      </c>
      <c r="C295" s="4" t="s">
        <v>84</v>
      </c>
      <c r="D295" s="4" t="s">
        <v>11</v>
      </c>
      <c r="E295" s="4" t="s">
        <v>22</v>
      </c>
      <c r="F295" s="7">
        <f>SUM(Ведомственная!G267)</f>
        <v>1811.8</v>
      </c>
      <c r="G295" s="7">
        <f>SUM(Ведомственная!H267)</f>
        <v>1811.8</v>
      </c>
      <c r="H295" s="7">
        <f>SUM(Ведомственная!I267)</f>
        <v>1811.8</v>
      </c>
    </row>
    <row r="296" spans="1:8" s="27" customFormat="1" ht="31.5" x14ac:dyDescent="0.25">
      <c r="A296" s="23" t="s">
        <v>793</v>
      </c>
      <c r="B296" s="29" t="s">
        <v>224</v>
      </c>
      <c r="C296" s="29"/>
      <c r="D296" s="38"/>
      <c r="E296" s="38"/>
      <c r="F296" s="10">
        <f>SUM(F297+F305)</f>
        <v>12673.1</v>
      </c>
      <c r="G296" s="10">
        <f t="shared" ref="G296:H296" si="50">SUM(G297+G305)</f>
        <v>12111</v>
      </c>
      <c r="H296" s="10">
        <f t="shared" si="50"/>
        <v>12515.2</v>
      </c>
    </row>
    <row r="297" spans="1:8" ht="14.25" customHeight="1" x14ac:dyDescent="0.25">
      <c r="A297" s="78" t="s">
        <v>29</v>
      </c>
      <c r="B297" s="31" t="s">
        <v>231</v>
      </c>
      <c r="C297" s="31"/>
      <c r="D297" s="79"/>
      <c r="E297" s="79"/>
      <c r="F297" s="9">
        <f>SUM(F298:F299)+F300+F303</f>
        <v>3510.7000000000003</v>
      </c>
      <c r="G297" s="9">
        <f t="shared" ref="G297:H297" si="51">SUM(G298:G299)+G300+G303</f>
        <v>3188.6000000000004</v>
      </c>
      <c r="H297" s="9">
        <f t="shared" si="51"/>
        <v>3592.8</v>
      </c>
    </row>
    <row r="298" spans="1:8" ht="63" hidden="1" x14ac:dyDescent="0.25">
      <c r="A298" s="78" t="s">
        <v>44</v>
      </c>
      <c r="B298" s="31" t="s">
        <v>250</v>
      </c>
      <c r="C298" s="31">
        <v>100</v>
      </c>
      <c r="D298" s="79" t="s">
        <v>71</v>
      </c>
      <c r="E298" s="79" t="s">
        <v>157</v>
      </c>
      <c r="F298" s="9">
        <f>SUM(Ведомственная!G450)</f>
        <v>0</v>
      </c>
      <c r="G298" s="9">
        <f>SUM(Ведомственная!H450)</f>
        <v>0</v>
      </c>
      <c r="H298" s="9">
        <f>SUM(Ведомственная!I450)</f>
        <v>0</v>
      </c>
    </row>
    <row r="299" spans="1:8" ht="31.5" x14ac:dyDescent="0.25">
      <c r="A299" s="78" t="s">
        <v>45</v>
      </c>
      <c r="B299" s="31" t="s">
        <v>231</v>
      </c>
      <c r="C299" s="79" t="s">
        <v>84</v>
      </c>
      <c r="D299" s="79" t="s">
        <v>71</v>
      </c>
      <c r="E299" s="79" t="s">
        <v>157</v>
      </c>
      <c r="F299" s="9">
        <f>SUM(Ведомственная!G451)</f>
        <v>3438.3</v>
      </c>
      <c r="G299" s="9">
        <f>SUM(Ведомственная!H451)</f>
        <v>3118.3</v>
      </c>
      <c r="H299" s="9">
        <f>SUM(Ведомственная!I451)</f>
        <v>3118.3</v>
      </c>
    </row>
    <row r="300" spans="1:8" ht="173.25" x14ac:dyDescent="0.25">
      <c r="A300" s="107" t="s">
        <v>878</v>
      </c>
      <c r="B300" s="31" t="s">
        <v>877</v>
      </c>
      <c r="C300" s="108"/>
      <c r="D300" s="108"/>
      <c r="E300" s="108"/>
      <c r="F300" s="9">
        <f>SUM(F301:F302)</f>
        <v>72.400000000000006</v>
      </c>
      <c r="G300" s="9">
        <f t="shared" ref="G300:H300" si="52">SUM(G301:G302)</f>
        <v>70.3</v>
      </c>
      <c r="H300" s="9">
        <f t="shared" si="52"/>
        <v>70.3</v>
      </c>
    </row>
    <row r="301" spans="1:8" ht="63" x14ac:dyDescent="0.25">
      <c r="A301" s="120" t="s">
        <v>44</v>
      </c>
      <c r="B301" s="31" t="s">
        <v>877</v>
      </c>
      <c r="C301" s="121" t="s">
        <v>82</v>
      </c>
      <c r="D301" s="121" t="s">
        <v>47</v>
      </c>
      <c r="E301" s="121" t="s">
        <v>25</v>
      </c>
      <c r="F301" s="9">
        <f>SUM(Ведомственная!G169)</f>
        <v>12</v>
      </c>
      <c r="G301" s="9">
        <f>SUM(Ведомственная!H169)</f>
        <v>12</v>
      </c>
      <c r="H301" s="9">
        <f>SUM(Ведомственная!I169)</f>
        <v>12</v>
      </c>
    </row>
    <row r="302" spans="1:8" ht="31.5" x14ac:dyDescent="0.25">
      <c r="A302" s="107" t="s">
        <v>45</v>
      </c>
      <c r="B302" s="31" t="s">
        <v>877</v>
      </c>
      <c r="C302" s="108" t="s">
        <v>84</v>
      </c>
      <c r="D302" s="108" t="s">
        <v>71</v>
      </c>
      <c r="E302" s="108" t="s">
        <v>157</v>
      </c>
      <c r="F302" s="9">
        <f>SUM(Ведомственная!G453)</f>
        <v>60.4</v>
      </c>
      <c r="G302" s="9">
        <f>SUM(Ведомственная!H453)</f>
        <v>58.3</v>
      </c>
      <c r="H302" s="9">
        <f>SUM(Ведомственная!I453)</f>
        <v>58.3</v>
      </c>
    </row>
    <row r="303" spans="1:8" ht="31.5" x14ac:dyDescent="0.25">
      <c r="A303" s="122" t="s">
        <v>982</v>
      </c>
      <c r="B303" s="31" t="s">
        <v>981</v>
      </c>
      <c r="C303" s="123"/>
      <c r="D303" s="123"/>
      <c r="E303" s="123"/>
      <c r="F303" s="9">
        <f>SUM(F304)</f>
        <v>0</v>
      </c>
      <c r="G303" s="9">
        <f t="shared" ref="G303:H303" si="53">SUM(G304)</f>
        <v>0</v>
      </c>
      <c r="H303" s="9">
        <f t="shared" si="53"/>
        <v>404.2</v>
      </c>
    </row>
    <row r="304" spans="1:8" ht="31.5" x14ac:dyDescent="0.25">
      <c r="A304" s="122" t="s">
        <v>45</v>
      </c>
      <c r="B304" s="31" t="s">
        <v>981</v>
      </c>
      <c r="C304" s="123" t="s">
        <v>84</v>
      </c>
      <c r="D304" s="123" t="s">
        <v>71</v>
      </c>
      <c r="E304" s="123" t="s">
        <v>157</v>
      </c>
      <c r="F304" s="9">
        <f>SUM(Ведомственная!G455)</f>
        <v>0</v>
      </c>
      <c r="G304" s="9">
        <f>SUM(Ведомственная!H455)</f>
        <v>0</v>
      </c>
      <c r="H304" s="9">
        <f>SUM(Ведомственная!I455)</f>
        <v>404.2</v>
      </c>
    </row>
    <row r="305" spans="1:8" ht="31.5" x14ac:dyDescent="0.25">
      <c r="A305" s="78" t="s">
        <v>38</v>
      </c>
      <c r="B305" s="31" t="s">
        <v>225</v>
      </c>
      <c r="C305" s="31"/>
      <c r="D305" s="79"/>
      <c r="E305" s="79"/>
      <c r="F305" s="9">
        <f>SUM(F306:F309)</f>
        <v>9162.4</v>
      </c>
      <c r="G305" s="9">
        <f>SUM(G306:G309)</f>
        <v>8922.4</v>
      </c>
      <c r="H305" s="9">
        <f>SUM(H306:H309)</f>
        <v>8922.4</v>
      </c>
    </row>
    <row r="306" spans="1:8" ht="63" x14ac:dyDescent="0.25">
      <c r="A306" s="78" t="s">
        <v>44</v>
      </c>
      <c r="B306" s="31" t="s">
        <v>225</v>
      </c>
      <c r="C306" s="79" t="s">
        <v>82</v>
      </c>
      <c r="D306" s="79" t="s">
        <v>71</v>
      </c>
      <c r="E306" s="79" t="s">
        <v>47</v>
      </c>
      <c r="F306" s="9">
        <f>SUM(Ведомственная!G442)</f>
        <v>7455.5</v>
      </c>
      <c r="G306" s="9">
        <f>SUM(Ведомственная!H442)</f>
        <v>7455.5</v>
      </c>
      <c r="H306" s="9">
        <f>SUM(Ведомственная!I442)</f>
        <v>7455.5</v>
      </c>
    </row>
    <row r="307" spans="1:8" ht="31.5" x14ac:dyDescent="0.25">
      <c r="A307" s="78" t="s">
        <v>45</v>
      </c>
      <c r="B307" s="31" t="s">
        <v>225</v>
      </c>
      <c r="C307" s="79" t="s">
        <v>84</v>
      </c>
      <c r="D307" s="79" t="s">
        <v>71</v>
      </c>
      <c r="E307" s="79" t="s">
        <v>47</v>
      </c>
      <c r="F307" s="9">
        <f>SUM(Ведомственная!G443)</f>
        <v>1417.8</v>
      </c>
      <c r="G307" s="9">
        <f>SUM(Ведомственная!H443)</f>
        <v>1177.8</v>
      </c>
      <c r="H307" s="9">
        <f>SUM(Ведомственная!I443)</f>
        <v>1177.8</v>
      </c>
    </row>
    <row r="308" spans="1:8" ht="31.5" x14ac:dyDescent="0.25">
      <c r="A308" s="78" t="s">
        <v>45</v>
      </c>
      <c r="B308" s="31" t="s">
        <v>225</v>
      </c>
      <c r="C308" s="79" t="s">
        <v>84</v>
      </c>
      <c r="D308" s="79" t="s">
        <v>106</v>
      </c>
      <c r="E308" s="79" t="s">
        <v>157</v>
      </c>
      <c r="F308" s="9">
        <f>SUM(Ведомственная!G478)</f>
        <v>0</v>
      </c>
      <c r="G308" s="9">
        <f>SUM(Ведомственная!H478)</f>
        <v>0</v>
      </c>
      <c r="H308" s="9">
        <f>SUM(Ведомственная!I478)</f>
        <v>0</v>
      </c>
    </row>
    <row r="309" spans="1:8" x14ac:dyDescent="0.25">
      <c r="A309" s="78" t="s">
        <v>20</v>
      </c>
      <c r="B309" s="31" t="s">
        <v>225</v>
      </c>
      <c r="C309" s="79" t="s">
        <v>89</v>
      </c>
      <c r="D309" s="79" t="s">
        <v>71</v>
      </c>
      <c r="E309" s="79" t="s">
        <v>47</v>
      </c>
      <c r="F309" s="9">
        <f>SUM(Ведомственная!G444)</f>
        <v>289.10000000000002</v>
      </c>
      <c r="G309" s="9">
        <f>SUM(Ведомственная!H444)</f>
        <v>289.10000000000002</v>
      </c>
      <c r="H309" s="9">
        <f>SUM(Ведомственная!I444)</f>
        <v>289.10000000000002</v>
      </c>
    </row>
    <row r="310" spans="1:8" s="27" customFormat="1" ht="47.25" x14ac:dyDescent="0.25">
      <c r="A310" s="23" t="s">
        <v>526</v>
      </c>
      <c r="B310" s="29" t="s">
        <v>204</v>
      </c>
      <c r="C310" s="29"/>
      <c r="D310" s="38"/>
      <c r="E310" s="38"/>
      <c r="F310" s="10">
        <f>SUM(F311)+F325</f>
        <v>20956.599999999999</v>
      </c>
      <c r="G310" s="10">
        <f>SUM(G311)+G325</f>
        <v>15718.5</v>
      </c>
      <c r="H310" s="10">
        <f>SUM(H311)+H325</f>
        <v>24059.599999999999</v>
      </c>
    </row>
    <row r="311" spans="1:8" ht="47.25" x14ac:dyDescent="0.25">
      <c r="A311" s="78" t="s">
        <v>509</v>
      </c>
      <c r="B311" s="31" t="s">
        <v>205</v>
      </c>
      <c r="C311" s="31"/>
      <c r="D311" s="79"/>
      <c r="E311" s="79"/>
      <c r="F311" s="9">
        <f>SUM(F314)+F322</f>
        <v>20956.599999999999</v>
      </c>
      <c r="G311" s="9">
        <f>SUM(G314)+G322</f>
        <v>15718.5</v>
      </c>
      <c r="H311" s="9">
        <f>SUM(H314)+H322</f>
        <v>24059.599999999999</v>
      </c>
    </row>
    <row r="312" spans="1:8" ht="47.25" hidden="1" x14ac:dyDescent="0.25">
      <c r="A312" s="2" t="s">
        <v>363</v>
      </c>
      <c r="B312" s="31" t="s">
        <v>364</v>
      </c>
      <c r="C312" s="79"/>
      <c r="D312" s="9"/>
      <c r="E312" s="37"/>
      <c r="F312" s="9">
        <f>F313</f>
        <v>0</v>
      </c>
      <c r="G312" s="9">
        <f>G313</f>
        <v>0</v>
      </c>
      <c r="H312" s="9">
        <f>H313</f>
        <v>0</v>
      </c>
    </row>
    <row r="313" spans="1:8" ht="31.5" hidden="1" x14ac:dyDescent="0.25">
      <c r="A313" s="2" t="s">
        <v>248</v>
      </c>
      <c r="B313" s="31" t="s">
        <v>364</v>
      </c>
      <c r="C313" s="79" t="s">
        <v>229</v>
      </c>
      <c r="D313" s="79" t="s">
        <v>106</v>
      </c>
      <c r="E313" s="79" t="s">
        <v>28</v>
      </c>
      <c r="F313" s="9"/>
      <c r="G313" s="9"/>
      <c r="H313" s="9"/>
    </row>
    <row r="314" spans="1:8" ht="47.25" x14ac:dyDescent="0.25">
      <c r="A314" s="78" t="s">
        <v>413</v>
      </c>
      <c r="B314" s="31" t="s">
        <v>206</v>
      </c>
      <c r="C314" s="31"/>
      <c r="D314" s="79"/>
      <c r="E314" s="79"/>
      <c r="F314" s="9">
        <f>SUM(F315:F321)</f>
        <v>20956.599999999999</v>
      </c>
      <c r="G314" s="9">
        <f>SUM(G315:G321)</f>
        <v>15718.5</v>
      </c>
      <c r="H314" s="9">
        <f>SUM(H315:H321)</f>
        <v>24059.599999999999</v>
      </c>
    </row>
    <row r="315" spans="1:8" ht="29.25" customHeight="1" x14ac:dyDescent="0.25">
      <c r="A315" s="78" t="s">
        <v>45</v>
      </c>
      <c r="B315" s="31" t="s">
        <v>206</v>
      </c>
      <c r="C315" s="31">
        <v>200</v>
      </c>
      <c r="D315" s="79" t="s">
        <v>28</v>
      </c>
      <c r="E315" s="79">
        <v>13</v>
      </c>
      <c r="F315" s="9">
        <f>SUM(Ведомственная!G106)</f>
        <v>4688.8999999999996</v>
      </c>
      <c r="G315" s="9">
        <f>SUM(Ведомственная!H106)</f>
        <v>4688.8999999999996</v>
      </c>
      <c r="H315" s="9">
        <f>SUM(Ведомственная!I106)</f>
        <v>7791.9</v>
      </c>
    </row>
    <row r="316" spans="1:8" ht="29.25" customHeight="1" x14ac:dyDescent="0.25">
      <c r="A316" s="78" t="s">
        <v>45</v>
      </c>
      <c r="B316" s="31" t="s">
        <v>206</v>
      </c>
      <c r="C316" s="31">
        <v>200</v>
      </c>
      <c r="D316" s="79" t="s">
        <v>11</v>
      </c>
      <c r="E316" s="79" t="s">
        <v>13</v>
      </c>
      <c r="F316" s="9">
        <f>SUM(Ведомственная!G196)</f>
        <v>0</v>
      </c>
      <c r="G316" s="9">
        <f>SUM(Ведомственная!H196)</f>
        <v>0</v>
      </c>
      <c r="H316" s="9">
        <f>SUM(Ведомственная!I196)</f>
        <v>0</v>
      </c>
    </row>
    <row r="317" spans="1:8" ht="31.5" x14ac:dyDescent="0.25">
      <c r="A317" s="78" t="s">
        <v>45</v>
      </c>
      <c r="B317" s="31" t="s">
        <v>206</v>
      </c>
      <c r="C317" s="31">
        <v>200</v>
      </c>
      <c r="D317" s="79" t="s">
        <v>157</v>
      </c>
      <c r="E317" s="79" t="s">
        <v>37</v>
      </c>
      <c r="F317" s="9">
        <f>SUM(Ведомственная!G317)</f>
        <v>3500</v>
      </c>
      <c r="G317" s="9">
        <f>SUM(Ведомственная!H317)</f>
        <v>3500</v>
      </c>
      <c r="H317" s="9">
        <f>SUM(Ведомственная!I317)</f>
        <v>3500</v>
      </c>
    </row>
    <row r="318" spans="1:8" ht="31.5" x14ac:dyDescent="0.25">
      <c r="A318" s="78" t="s">
        <v>45</v>
      </c>
      <c r="B318" s="31" t="s">
        <v>206</v>
      </c>
      <c r="C318" s="31">
        <v>200</v>
      </c>
      <c r="D318" s="79" t="s">
        <v>157</v>
      </c>
      <c r="E318" s="79" t="s">
        <v>47</v>
      </c>
      <c r="F318" s="9">
        <f>SUM(Ведомственная!G384)</f>
        <v>747.7</v>
      </c>
      <c r="G318" s="9">
        <f>SUM(Ведомственная!H384)</f>
        <v>747.7</v>
      </c>
      <c r="H318" s="9">
        <f>SUM(Ведомственная!I384)</f>
        <v>747.7</v>
      </c>
    </row>
    <row r="319" spans="1:8" ht="31.5" x14ac:dyDescent="0.25">
      <c r="A319" s="2" t="s">
        <v>248</v>
      </c>
      <c r="B319" s="31" t="s">
        <v>206</v>
      </c>
      <c r="C319" s="31">
        <v>400</v>
      </c>
      <c r="D319" s="79" t="s">
        <v>157</v>
      </c>
      <c r="E319" s="79" t="s">
        <v>47</v>
      </c>
      <c r="F319" s="9">
        <f>SUM(Ведомственная!G385)</f>
        <v>12000</v>
      </c>
      <c r="G319" s="9">
        <f>SUM(Ведомственная!H385)</f>
        <v>6761.9</v>
      </c>
      <c r="H319" s="9">
        <f>SUM(Ведомственная!I385)</f>
        <v>12000</v>
      </c>
    </row>
    <row r="320" spans="1:8" ht="31.5" hidden="1" x14ac:dyDescent="0.25">
      <c r="A320" s="2" t="s">
        <v>248</v>
      </c>
      <c r="B320" s="31" t="s">
        <v>206</v>
      </c>
      <c r="C320" s="31">
        <v>400</v>
      </c>
      <c r="D320" s="79" t="s">
        <v>158</v>
      </c>
      <c r="E320" s="79" t="s">
        <v>28</v>
      </c>
      <c r="F320" s="9">
        <f>SUM(Ведомственная!G527)</f>
        <v>0</v>
      </c>
      <c r="G320" s="9"/>
      <c r="H320" s="9"/>
    </row>
    <row r="321" spans="1:8" x14ac:dyDescent="0.25">
      <c r="A321" s="78" t="s">
        <v>20</v>
      </c>
      <c r="B321" s="31" t="s">
        <v>206</v>
      </c>
      <c r="C321" s="31">
        <v>800</v>
      </c>
      <c r="D321" s="79" t="s">
        <v>28</v>
      </c>
      <c r="E321" s="79">
        <v>13</v>
      </c>
      <c r="F321" s="9">
        <f>SUM(Ведомственная!G107)</f>
        <v>20</v>
      </c>
      <c r="G321" s="9">
        <f>SUM(Ведомственная!H107)</f>
        <v>20</v>
      </c>
      <c r="H321" s="9">
        <f>SUM(Ведомственная!I107)</f>
        <v>20</v>
      </c>
    </row>
    <row r="322" spans="1:8" x14ac:dyDescent="0.25">
      <c r="A322" s="2" t="s">
        <v>846</v>
      </c>
      <c r="B322" s="31" t="s">
        <v>876</v>
      </c>
      <c r="C322" s="4"/>
      <c r="D322" s="108"/>
      <c r="E322" s="108"/>
      <c r="F322" s="9">
        <f>SUM(F323)</f>
        <v>0</v>
      </c>
      <c r="G322" s="9">
        <f t="shared" ref="G322:H322" si="54">SUM(G323)</f>
        <v>0</v>
      </c>
      <c r="H322" s="9">
        <f t="shared" si="54"/>
        <v>0</v>
      </c>
    </row>
    <row r="323" spans="1:8" ht="31.5" x14ac:dyDescent="0.25">
      <c r="A323" s="2" t="s">
        <v>875</v>
      </c>
      <c r="B323" s="31" t="s">
        <v>874</v>
      </c>
      <c r="C323" s="4"/>
      <c r="D323" s="79"/>
      <c r="E323" s="79"/>
      <c r="F323" s="9">
        <f>SUM(F324)</f>
        <v>0</v>
      </c>
      <c r="G323" s="9">
        <f t="shared" ref="G323:H323" si="55">SUM(G324)</f>
        <v>0</v>
      </c>
      <c r="H323" s="9">
        <f t="shared" si="55"/>
        <v>0</v>
      </c>
    </row>
    <row r="324" spans="1:8" ht="31.5" x14ac:dyDescent="0.25">
      <c r="A324" s="2" t="s">
        <v>45</v>
      </c>
      <c r="B324" s="31" t="s">
        <v>874</v>
      </c>
      <c r="C324" s="4" t="s">
        <v>84</v>
      </c>
      <c r="D324" s="79" t="s">
        <v>157</v>
      </c>
      <c r="E324" s="79" t="s">
        <v>47</v>
      </c>
      <c r="F324" s="9">
        <f>SUM(Ведомственная!G388)</f>
        <v>0</v>
      </c>
      <c r="G324" s="9">
        <f>SUM(Ведомственная!H388)</f>
        <v>0</v>
      </c>
      <c r="H324" s="9">
        <f>SUM(Ведомственная!I388)</f>
        <v>0</v>
      </c>
    </row>
    <row r="325" spans="1:8" ht="31.5" hidden="1" x14ac:dyDescent="0.25">
      <c r="A325" s="78" t="s">
        <v>510</v>
      </c>
      <c r="B325" s="31" t="s">
        <v>218</v>
      </c>
      <c r="C325" s="31"/>
      <c r="D325" s="79"/>
      <c r="E325" s="79"/>
      <c r="F325" s="9">
        <f>SUM(F326)</f>
        <v>0</v>
      </c>
      <c r="G325" s="9">
        <f>SUM(G326)</f>
        <v>0</v>
      </c>
      <c r="H325" s="9">
        <f>SUM(H326)</f>
        <v>0</v>
      </c>
    </row>
    <row r="326" spans="1:8" ht="47.25" hidden="1" x14ac:dyDescent="0.25">
      <c r="A326" s="78" t="s">
        <v>413</v>
      </c>
      <c r="B326" s="31" t="s">
        <v>529</v>
      </c>
      <c r="C326" s="31"/>
      <c r="D326" s="79"/>
      <c r="E326" s="79"/>
      <c r="F326" s="9">
        <f>SUM(F327:F330)</f>
        <v>0</v>
      </c>
      <c r="G326" s="9">
        <f t="shared" ref="G326:H326" si="56">SUM(G327:G330)</f>
        <v>0</v>
      </c>
      <c r="H326" s="9">
        <f t="shared" si="56"/>
        <v>0</v>
      </c>
    </row>
    <row r="327" spans="1:8" ht="29.25" hidden="1" customHeight="1" x14ac:dyDescent="0.25">
      <c r="A327" s="78" t="s">
        <v>45</v>
      </c>
      <c r="B327" s="31" t="s">
        <v>529</v>
      </c>
      <c r="C327" s="31">
        <v>200</v>
      </c>
      <c r="D327" s="79" t="s">
        <v>28</v>
      </c>
      <c r="E327" s="79">
        <v>13</v>
      </c>
      <c r="F327" s="9">
        <f>SUM(Ведомственная!G110)</f>
        <v>0</v>
      </c>
      <c r="G327" s="9">
        <f>SUM(Ведомственная!H110)</f>
        <v>0</v>
      </c>
      <c r="H327" s="9">
        <f>SUM(Ведомственная!I110)</f>
        <v>0</v>
      </c>
    </row>
    <row r="328" spans="1:8" ht="29.25" hidden="1" customHeight="1" x14ac:dyDescent="0.25">
      <c r="A328" s="78" t="s">
        <v>20</v>
      </c>
      <c r="B328" s="31" t="s">
        <v>529</v>
      </c>
      <c r="C328" s="31">
        <v>800</v>
      </c>
      <c r="D328" s="79" t="s">
        <v>28</v>
      </c>
      <c r="E328" s="79">
        <v>13</v>
      </c>
      <c r="F328" s="9">
        <f>SUM(Ведомственная!G111)</f>
        <v>0</v>
      </c>
      <c r="G328" s="9">
        <f>SUM(Ведомственная!H111)</f>
        <v>0</v>
      </c>
      <c r="H328" s="9">
        <f>SUM(Ведомственная!I111)</f>
        <v>0</v>
      </c>
    </row>
    <row r="329" spans="1:8" ht="29.25" hidden="1" customHeight="1" x14ac:dyDescent="0.25">
      <c r="A329" s="78" t="s">
        <v>20</v>
      </c>
      <c r="B329" s="31" t="s">
        <v>529</v>
      </c>
      <c r="C329" s="31">
        <v>800</v>
      </c>
      <c r="D329" s="79" t="s">
        <v>11</v>
      </c>
      <c r="E329" s="79" t="s">
        <v>13</v>
      </c>
      <c r="F329" s="9">
        <f>SUM(Ведомственная!G199)</f>
        <v>0</v>
      </c>
      <c r="G329" s="9">
        <f>SUM(Ведомственная!H199)</f>
        <v>0</v>
      </c>
      <c r="H329" s="9">
        <f>SUM(Ведомственная!I199)</f>
        <v>0</v>
      </c>
    </row>
    <row r="330" spans="1:8" s="75" customFormat="1" ht="29.25" hidden="1" customHeight="1" x14ac:dyDescent="0.25">
      <c r="A330" s="71" t="s">
        <v>20</v>
      </c>
      <c r="B330" s="72" t="s">
        <v>529</v>
      </c>
      <c r="C330" s="72">
        <v>800</v>
      </c>
      <c r="D330" s="73" t="s">
        <v>157</v>
      </c>
      <c r="E330" s="73" t="s">
        <v>37</v>
      </c>
      <c r="F330" s="74">
        <f>SUM(Ведомственная!G322)</f>
        <v>0</v>
      </c>
      <c r="G330" s="74">
        <f>SUM(Ведомственная!H322)</f>
        <v>0</v>
      </c>
      <c r="H330" s="74">
        <f>SUM(Ведомственная!I322)</f>
        <v>0</v>
      </c>
    </row>
    <row r="331" spans="1:8" s="27" customFormat="1" ht="29.25" customHeight="1" x14ac:dyDescent="0.25">
      <c r="A331" s="23" t="s">
        <v>792</v>
      </c>
      <c r="B331" s="29" t="s">
        <v>220</v>
      </c>
      <c r="C331" s="38"/>
      <c r="D331" s="38"/>
      <c r="E331" s="38"/>
      <c r="F331" s="10">
        <f>SUM(F332+F348)+F345</f>
        <v>101456.2</v>
      </c>
      <c r="G331" s="10">
        <f t="shared" ref="G331:H331" si="57">SUM(G332+G348)+G345</f>
        <v>61155.4</v>
      </c>
      <c r="H331" s="10">
        <f t="shared" si="57"/>
        <v>62227</v>
      </c>
    </row>
    <row r="332" spans="1:8" ht="31.5" x14ac:dyDescent="0.25">
      <c r="A332" s="78" t="s">
        <v>329</v>
      </c>
      <c r="B332" s="31" t="s">
        <v>222</v>
      </c>
      <c r="C332" s="79"/>
      <c r="D332" s="79"/>
      <c r="E332" s="79"/>
      <c r="F332" s="9">
        <f>SUM(F333)+F343</f>
        <v>56800.799999999996</v>
      </c>
      <c r="G332" s="9">
        <f t="shared" ref="G332:H332" si="58">SUM(G333)+G343</f>
        <v>16500</v>
      </c>
      <c r="H332" s="9">
        <f t="shared" si="58"/>
        <v>16500</v>
      </c>
    </row>
    <row r="333" spans="1:8" ht="31.5" x14ac:dyDescent="0.25">
      <c r="A333" s="78" t="s">
        <v>880</v>
      </c>
      <c r="B333" s="31" t="s">
        <v>679</v>
      </c>
      <c r="C333" s="79"/>
      <c r="D333" s="79"/>
      <c r="E333" s="79"/>
      <c r="F333" s="9">
        <f>SUM(F336)+F338+F334</f>
        <v>55300.799999999996</v>
      </c>
      <c r="G333" s="9">
        <f t="shared" ref="G333:H333" si="59">SUM(G336)+G338+G334</f>
        <v>0</v>
      </c>
      <c r="H333" s="9">
        <f t="shared" si="59"/>
        <v>0</v>
      </c>
    </row>
    <row r="334" spans="1:8" ht="47.25" x14ac:dyDescent="0.25">
      <c r="A334" s="78" t="s">
        <v>684</v>
      </c>
      <c r="B334" s="31" t="s">
        <v>683</v>
      </c>
      <c r="C334" s="79"/>
      <c r="D334" s="79"/>
      <c r="E334" s="79"/>
      <c r="F334" s="9">
        <f>SUM(F335)</f>
        <v>0</v>
      </c>
      <c r="G334" s="9">
        <f t="shared" ref="G334:H334" si="60">SUM(G335)</f>
        <v>0</v>
      </c>
      <c r="H334" s="9">
        <f t="shared" si="60"/>
        <v>0</v>
      </c>
    </row>
    <row r="335" spans="1:8" ht="31.5" x14ac:dyDescent="0.25">
      <c r="A335" s="2" t="s">
        <v>248</v>
      </c>
      <c r="B335" s="31" t="s">
        <v>683</v>
      </c>
      <c r="C335" s="79" t="s">
        <v>229</v>
      </c>
      <c r="D335" s="79"/>
      <c r="E335" s="79"/>
      <c r="F335" s="9">
        <f>SUM(Ведомственная!G291)</f>
        <v>0</v>
      </c>
      <c r="G335" s="9">
        <f>SUM(Ведомственная!H291)</f>
        <v>0</v>
      </c>
      <c r="H335" s="9">
        <f>SUM(Ведомственная!I291)</f>
        <v>0</v>
      </c>
    </row>
    <row r="336" spans="1:8" ht="31.5" hidden="1" x14ac:dyDescent="0.25">
      <c r="A336" s="78" t="s">
        <v>677</v>
      </c>
      <c r="B336" s="31" t="s">
        <v>678</v>
      </c>
      <c r="C336" s="79"/>
      <c r="D336" s="79"/>
      <c r="E336" s="79"/>
      <c r="F336" s="9">
        <f>SUM(F337)</f>
        <v>55245.599999999999</v>
      </c>
      <c r="G336" s="9">
        <f>SUM(G337)</f>
        <v>0</v>
      </c>
      <c r="H336" s="9">
        <f>SUM(H337)</f>
        <v>0</v>
      </c>
    </row>
    <row r="337" spans="1:8" ht="31.5" hidden="1" x14ac:dyDescent="0.25">
      <c r="A337" s="2" t="s">
        <v>248</v>
      </c>
      <c r="B337" s="31" t="s">
        <v>678</v>
      </c>
      <c r="C337" s="79" t="s">
        <v>229</v>
      </c>
      <c r="D337" s="79" t="s">
        <v>157</v>
      </c>
      <c r="E337" s="79" t="s">
        <v>28</v>
      </c>
      <c r="F337" s="9">
        <f>SUM(Ведомственная!G293)</f>
        <v>55245.599999999999</v>
      </c>
      <c r="G337" s="9">
        <f>SUM(Ведомственная!H293)</f>
        <v>0</v>
      </c>
      <c r="H337" s="9">
        <f>SUM(Ведомственная!I293)</f>
        <v>0</v>
      </c>
    </row>
    <row r="338" spans="1:8" ht="31.5" x14ac:dyDescent="0.25">
      <c r="A338" s="78" t="s">
        <v>988</v>
      </c>
      <c r="B338" s="31" t="s">
        <v>701</v>
      </c>
      <c r="C338" s="79"/>
      <c r="D338" s="79"/>
      <c r="E338" s="79"/>
      <c r="F338" s="9">
        <f>SUM(F339)</f>
        <v>55.2</v>
      </c>
      <c r="G338" s="9">
        <f>SUM(G339)</f>
        <v>0</v>
      </c>
      <c r="H338" s="9">
        <f>SUM(H339)</f>
        <v>0</v>
      </c>
    </row>
    <row r="339" spans="1:8" ht="31.5" x14ac:dyDescent="0.25">
      <c r="A339" s="2" t="s">
        <v>248</v>
      </c>
      <c r="B339" s="31" t="s">
        <v>701</v>
      </c>
      <c r="C339" s="79" t="s">
        <v>229</v>
      </c>
      <c r="D339" s="79" t="s">
        <v>157</v>
      </c>
      <c r="E339" s="79" t="s">
        <v>28</v>
      </c>
      <c r="F339" s="9">
        <f>SUM(Ведомственная!G295)</f>
        <v>55.2</v>
      </c>
      <c r="G339" s="9">
        <f>SUM(Ведомственная!H295)</f>
        <v>0</v>
      </c>
      <c r="H339" s="9">
        <f>SUM(Ведомственная!I295)</f>
        <v>0</v>
      </c>
    </row>
    <row r="340" spans="1:8" ht="31.5" hidden="1" x14ac:dyDescent="0.25">
      <c r="A340" s="2" t="s">
        <v>330</v>
      </c>
      <c r="B340" s="79" t="s">
        <v>331</v>
      </c>
      <c r="C340" s="79"/>
      <c r="D340" s="79"/>
      <c r="E340" s="79"/>
      <c r="F340" s="9">
        <f>SUM(F341)</f>
        <v>0</v>
      </c>
      <c r="G340" s="9">
        <f>SUM(G341)</f>
        <v>0</v>
      </c>
      <c r="H340" s="9">
        <f>SUM(H341)</f>
        <v>0</v>
      </c>
    </row>
    <row r="341" spans="1:8" ht="31.5" hidden="1" x14ac:dyDescent="0.25">
      <c r="A341" s="2" t="s">
        <v>248</v>
      </c>
      <c r="B341" s="79" t="s">
        <v>331</v>
      </c>
      <c r="C341" s="79" t="s">
        <v>229</v>
      </c>
      <c r="D341" s="79" t="s">
        <v>157</v>
      </c>
      <c r="E341" s="79" t="s">
        <v>157</v>
      </c>
      <c r="F341" s="9"/>
      <c r="G341" s="9"/>
      <c r="H341" s="9"/>
    </row>
    <row r="342" spans="1:8" ht="32.25" hidden="1" customHeight="1" x14ac:dyDescent="0.25">
      <c r="A342" s="2" t="s">
        <v>248</v>
      </c>
      <c r="B342" s="31" t="s">
        <v>228</v>
      </c>
      <c r="C342" s="31">
        <v>400</v>
      </c>
      <c r="D342" s="79" t="s">
        <v>25</v>
      </c>
      <c r="E342" s="79" t="s">
        <v>71</v>
      </c>
      <c r="F342" s="9"/>
      <c r="G342" s="9"/>
      <c r="H342" s="9"/>
    </row>
    <row r="343" spans="1:8" ht="32.25" customHeight="1" x14ac:dyDescent="0.25">
      <c r="A343" s="34" t="s">
        <v>29</v>
      </c>
      <c r="B343" s="79" t="s">
        <v>577</v>
      </c>
      <c r="C343" s="31"/>
      <c r="D343" s="79"/>
      <c r="E343" s="79"/>
      <c r="F343" s="9">
        <f>SUM(F344)</f>
        <v>1500</v>
      </c>
      <c r="G343" s="9">
        <f>SUM(G344)</f>
        <v>16500</v>
      </c>
      <c r="H343" s="9">
        <f>SUM(H344)</f>
        <v>16500</v>
      </c>
    </row>
    <row r="344" spans="1:8" ht="32.25" customHeight="1" x14ac:dyDescent="0.25">
      <c r="A344" s="2" t="s">
        <v>45</v>
      </c>
      <c r="B344" s="79" t="s">
        <v>577</v>
      </c>
      <c r="C344" s="31">
        <v>200</v>
      </c>
      <c r="D344" s="79" t="s">
        <v>157</v>
      </c>
      <c r="E344" s="79" t="s">
        <v>28</v>
      </c>
      <c r="F344" s="9">
        <f>SUM(Ведомственная!G433)</f>
        <v>1500</v>
      </c>
      <c r="G344" s="9">
        <f>SUM(Ведомственная!H433)</f>
        <v>16500</v>
      </c>
      <c r="H344" s="9">
        <f>SUM(Ведомственная!I433)</f>
        <v>16500</v>
      </c>
    </row>
    <row r="345" spans="1:8" ht="141.75" x14ac:dyDescent="0.25">
      <c r="A345" s="78" t="s">
        <v>882</v>
      </c>
      <c r="B345" s="31" t="s">
        <v>228</v>
      </c>
      <c r="C345" s="37"/>
      <c r="D345" s="79"/>
      <c r="E345" s="79"/>
      <c r="F345" s="9">
        <f>SUM(F347)</f>
        <v>0</v>
      </c>
      <c r="G345" s="9">
        <f t="shared" ref="G345:H345" si="61">SUM(G347)</f>
        <v>0</v>
      </c>
      <c r="H345" s="9">
        <f t="shared" si="61"/>
        <v>0</v>
      </c>
    </row>
    <row r="346" spans="1:8" x14ac:dyDescent="0.25">
      <c r="A346" s="34" t="s">
        <v>29</v>
      </c>
      <c r="B346" s="31" t="s">
        <v>783</v>
      </c>
      <c r="C346" s="37"/>
      <c r="D346" s="79"/>
      <c r="E346" s="79"/>
      <c r="F346" s="9">
        <f>SUM(F347)</f>
        <v>0</v>
      </c>
      <c r="G346" s="9">
        <f t="shared" ref="G346:H346" si="62">SUM(G347)</f>
        <v>0</v>
      </c>
      <c r="H346" s="9">
        <f t="shared" si="62"/>
        <v>0</v>
      </c>
    </row>
    <row r="347" spans="1:8" ht="32.25" customHeight="1" x14ac:dyDescent="0.25">
      <c r="A347" s="2" t="s">
        <v>248</v>
      </c>
      <c r="B347" s="31" t="s">
        <v>783</v>
      </c>
      <c r="C347" s="31">
        <v>400</v>
      </c>
      <c r="D347" s="79" t="s">
        <v>25</v>
      </c>
      <c r="E347" s="79" t="s">
        <v>71</v>
      </c>
      <c r="F347" s="9">
        <f>SUM(Ведомственная!G518)</f>
        <v>0</v>
      </c>
      <c r="G347" s="9">
        <f>SUM(Ведомственная!H518)</f>
        <v>0</v>
      </c>
      <c r="H347" s="9">
        <f>SUM(Ведомственная!I518)</f>
        <v>0</v>
      </c>
    </row>
    <row r="348" spans="1:8" ht="63" x14ac:dyDescent="0.25">
      <c r="A348" s="78" t="s">
        <v>325</v>
      </c>
      <c r="B348" s="31" t="s">
        <v>328</v>
      </c>
      <c r="C348" s="31"/>
      <c r="D348" s="79"/>
      <c r="E348" s="79"/>
      <c r="F348" s="9">
        <f>SUM(F349+F351)</f>
        <v>44655.4</v>
      </c>
      <c r="G348" s="9">
        <f>SUM(G349+G351)</f>
        <v>44655.4</v>
      </c>
      <c r="H348" s="9">
        <f>SUM(H349+H351)</f>
        <v>45727</v>
      </c>
    </row>
    <row r="349" spans="1:8" ht="126" x14ac:dyDescent="0.25">
      <c r="A349" s="2" t="s">
        <v>483</v>
      </c>
      <c r="B349" s="31" t="s">
        <v>452</v>
      </c>
      <c r="C349" s="31"/>
      <c r="D349" s="79"/>
      <c r="E349" s="79"/>
      <c r="F349" s="9">
        <f>SUM(F350)</f>
        <v>44655.4</v>
      </c>
      <c r="G349" s="9">
        <f>SUM(G350)</f>
        <v>44655.4</v>
      </c>
      <c r="H349" s="9">
        <f>SUM(H350)</f>
        <v>45727</v>
      </c>
    </row>
    <row r="350" spans="1:8" ht="31.5" x14ac:dyDescent="0.25">
      <c r="A350" s="2" t="s">
        <v>248</v>
      </c>
      <c r="B350" s="31" t="s">
        <v>452</v>
      </c>
      <c r="C350" s="31">
        <v>400</v>
      </c>
      <c r="D350" s="79" t="s">
        <v>25</v>
      </c>
      <c r="E350" s="79" t="s">
        <v>11</v>
      </c>
      <c r="F350" s="9">
        <f>SUM(Ведомственная!G511)</f>
        <v>44655.4</v>
      </c>
      <c r="G350" s="9">
        <f>SUM(Ведомственная!H511)</f>
        <v>44655.4</v>
      </c>
      <c r="H350" s="9">
        <f>SUM(Ведомственная!I511)</f>
        <v>45727</v>
      </c>
    </row>
    <row r="351" spans="1:8" ht="47.25" x14ac:dyDescent="0.25">
      <c r="A351" s="78" t="s">
        <v>230</v>
      </c>
      <c r="B351" s="79" t="s">
        <v>453</v>
      </c>
      <c r="C351" s="31"/>
      <c r="D351" s="79"/>
      <c r="E351" s="79"/>
      <c r="F351" s="9">
        <f>SUM(F352)</f>
        <v>0</v>
      </c>
      <c r="G351" s="9">
        <f>SUM(G352)</f>
        <v>0</v>
      </c>
      <c r="H351" s="9">
        <f>SUM(H352)</f>
        <v>0</v>
      </c>
    </row>
    <row r="352" spans="1:8" ht="31.5" x14ac:dyDescent="0.25">
      <c r="A352" s="2" t="s">
        <v>248</v>
      </c>
      <c r="B352" s="79" t="s">
        <v>453</v>
      </c>
      <c r="C352" s="79" t="s">
        <v>229</v>
      </c>
      <c r="D352" s="79" t="s">
        <v>25</v>
      </c>
      <c r="E352" s="79" t="s">
        <v>11</v>
      </c>
      <c r="F352" s="9">
        <f>SUM(Ведомственная!G513)</f>
        <v>0</v>
      </c>
      <c r="G352" s="9">
        <f>SUM(Ведомственная!H513)</f>
        <v>0</v>
      </c>
      <c r="H352" s="9">
        <f>SUM(Ведомственная!I513)</f>
        <v>0</v>
      </c>
    </row>
    <row r="353" spans="1:8" s="27" customFormat="1" ht="31.5" x14ac:dyDescent="0.25">
      <c r="A353" s="23" t="s">
        <v>533</v>
      </c>
      <c r="B353" s="38" t="s">
        <v>207</v>
      </c>
      <c r="C353" s="38"/>
      <c r="D353" s="38"/>
      <c r="E353" s="38"/>
      <c r="F353" s="10">
        <f>SUM(F354+F357)</f>
        <v>178</v>
      </c>
      <c r="G353" s="10">
        <f t="shared" ref="G353:H353" si="63">SUM(G354+G357)</f>
        <v>178</v>
      </c>
      <c r="H353" s="10">
        <f t="shared" si="63"/>
        <v>178</v>
      </c>
    </row>
    <row r="354" spans="1:8" ht="31.5" x14ac:dyDescent="0.25">
      <c r="A354" s="78" t="s">
        <v>778</v>
      </c>
      <c r="B354" s="79" t="s">
        <v>776</v>
      </c>
      <c r="C354" s="79"/>
      <c r="D354" s="79"/>
      <c r="E354" s="79"/>
      <c r="F354" s="9">
        <f>SUM(Ведомственная!G1059)</f>
        <v>67</v>
      </c>
      <c r="G354" s="9">
        <f>SUM(Ведомственная!H1059)</f>
        <v>67</v>
      </c>
      <c r="H354" s="9">
        <f>SUM(Ведомственная!I1059)</f>
        <v>67</v>
      </c>
    </row>
    <row r="355" spans="1:8" x14ac:dyDescent="0.25">
      <c r="A355" s="78" t="s">
        <v>29</v>
      </c>
      <c r="B355" s="79" t="s">
        <v>777</v>
      </c>
      <c r="C355" s="79"/>
      <c r="D355" s="79"/>
      <c r="E355" s="79"/>
      <c r="F355" s="9">
        <f>SUM(Ведомственная!G1060)</f>
        <v>67</v>
      </c>
      <c r="G355" s="9">
        <f>SUM(Ведомственная!H1060)</f>
        <v>67</v>
      </c>
      <c r="H355" s="9">
        <f>SUM(Ведомственная!I1060)</f>
        <v>67</v>
      </c>
    </row>
    <row r="356" spans="1:8" ht="31.5" x14ac:dyDescent="0.25">
      <c r="A356" s="78" t="s">
        <v>45</v>
      </c>
      <c r="B356" s="79" t="s">
        <v>777</v>
      </c>
      <c r="C356" s="79" t="s">
        <v>84</v>
      </c>
      <c r="D356" s="79" t="s">
        <v>106</v>
      </c>
      <c r="E356" s="79" t="s">
        <v>106</v>
      </c>
      <c r="F356" s="9">
        <f>SUM(Ведомственная!G1061)</f>
        <v>67</v>
      </c>
      <c r="G356" s="9">
        <f>SUM(Ведомственная!H1061)</f>
        <v>67</v>
      </c>
      <c r="H356" s="9">
        <f>SUM(Ведомственная!I1061)</f>
        <v>67</v>
      </c>
    </row>
    <row r="357" spans="1:8" ht="47.25" x14ac:dyDescent="0.25">
      <c r="A357" s="78" t="s">
        <v>781</v>
      </c>
      <c r="B357" s="79" t="s">
        <v>779</v>
      </c>
      <c r="C357" s="79"/>
      <c r="D357" s="79"/>
      <c r="E357" s="79"/>
      <c r="F357" s="9">
        <f>SUM(Ведомственная!G1062)</f>
        <v>111</v>
      </c>
      <c r="G357" s="9">
        <f>SUM(Ведомственная!H1062)</f>
        <v>111</v>
      </c>
      <c r="H357" s="9">
        <f>SUM(Ведомственная!I1062)</f>
        <v>111</v>
      </c>
    </row>
    <row r="358" spans="1:8" x14ac:dyDescent="0.25">
      <c r="A358" s="78" t="s">
        <v>29</v>
      </c>
      <c r="B358" s="79" t="s">
        <v>780</v>
      </c>
      <c r="C358" s="79"/>
      <c r="D358" s="79"/>
      <c r="E358" s="79"/>
      <c r="F358" s="9">
        <f>SUM(Ведомственная!G1063)</f>
        <v>111</v>
      </c>
      <c r="G358" s="9">
        <f>SUM(Ведомственная!H1063)</f>
        <v>111</v>
      </c>
      <c r="H358" s="9">
        <f>SUM(Ведомственная!I1063)</f>
        <v>111</v>
      </c>
    </row>
    <row r="359" spans="1:8" ht="31.5" x14ac:dyDescent="0.25">
      <c r="A359" s="33" t="s">
        <v>45</v>
      </c>
      <c r="B359" s="79" t="s">
        <v>780</v>
      </c>
      <c r="C359" s="79" t="s">
        <v>84</v>
      </c>
      <c r="D359" s="79" t="s">
        <v>106</v>
      </c>
      <c r="E359" s="79" t="s">
        <v>106</v>
      </c>
      <c r="F359" s="9">
        <f>SUM(Ведомственная!G1064)</f>
        <v>111</v>
      </c>
      <c r="G359" s="9">
        <f>SUM(Ведомственная!H1064)</f>
        <v>111</v>
      </c>
      <c r="H359" s="9">
        <f>SUM(Ведомственная!I1064)</f>
        <v>111</v>
      </c>
    </row>
    <row r="360" spans="1:8" ht="63" x14ac:dyDescent="0.25">
      <c r="A360" s="23" t="s">
        <v>584</v>
      </c>
      <c r="B360" s="38" t="s">
        <v>583</v>
      </c>
      <c r="C360" s="79"/>
      <c r="D360" s="79"/>
      <c r="E360" s="79"/>
      <c r="F360" s="10">
        <f>SUM(F361+F370)+F369+F374</f>
        <v>3129.9</v>
      </c>
      <c r="G360" s="10">
        <f>SUM(G361+G370)+G369+G374</f>
        <v>0</v>
      </c>
      <c r="H360" s="10">
        <f>SUM(H361+H370)+H369+H374</f>
        <v>8224.7999999999993</v>
      </c>
    </row>
    <row r="361" spans="1:8" x14ac:dyDescent="0.25">
      <c r="A361" s="78" t="s">
        <v>29</v>
      </c>
      <c r="B361" s="4" t="s">
        <v>585</v>
      </c>
      <c r="C361" s="79"/>
      <c r="D361" s="79"/>
      <c r="E361" s="79"/>
      <c r="F361" s="9">
        <f>SUM(F363+F365)+F362</f>
        <v>3129.9</v>
      </c>
      <c r="G361" s="9">
        <f t="shared" ref="G361:H361" si="64">SUM(G363+G365)+G362</f>
        <v>0</v>
      </c>
      <c r="H361" s="9">
        <f t="shared" si="64"/>
        <v>8224.7999999999993</v>
      </c>
    </row>
    <row r="362" spans="1:8" ht="31.5" x14ac:dyDescent="0.25">
      <c r="A362" s="33" t="s">
        <v>45</v>
      </c>
      <c r="B362" s="4" t="s">
        <v>585</v>
      </c>
      <c r="C362" s="108" t="s">
        <v>84</v>
      </c>
      <c r="D362" s="108"/>
      <c r="E362" s="108"/>
      <c r="F362" s="9">
        <f>SUM(Ведомственная!G495)</f>
        <v>1000</v>
      </c>
      <c r="G362" s="9">
        <f>SUM(Ведомственная!H495)</f>
        <v>0</v>
      </c>
      <c r="H362" s="9">
        <f>SUM(Ведомственная!I495)</f>
        <v>0</v>
      </c>
    </row>
    <row r="363" spans="1:8" hidden="1" x14ac:dyDescent="0.25">
      <c r="A363" s="78" t="s">
        <v>119</v>
      </c>
      <c r="B363" s="4" t="s">
        <v>586</v>
      </c>
      <c r="C363" s="79"/>
      <c r="D363" s="79"/>
      <c r="E363" s="79"/>
      <c r="F363" s="9">
        <f t="shared" ref="F363:H363" si="65">SUM(F364)</f>
        <v>0</v>
      </c>
      <c r="G363" s="9">
        <f t="shared" si="65"/>
        <v>0</v>
      </c>
      <c r="H363" s="9">
        <f t="shared" si="65"/>
        <v>0</v>
      </c>
    </row>
    <row r="364" spans="1:8" ht="31.5" hidden="1" x14ac:dyDescent="0.25">
      <c r="A364" s="78" t="s">
        <v>45</v>
      </c>
      <c r="B364" s="4" t="s">
        <v>586</v>
      </c>
      <c r="C364" s="79" t="s">
        <v>84</v>
      </c>
      <c r="D364" s="79" t="s">
        <v>13</v>
      </c>
      <c r="E364" s="79" t="s">
        <v>28</v>
      </c>
      <c r="F364" s="9">
        <f>SUM(Ведомственная!G1235)</f>
        <v>0</v>
      </c>
      <c r="G364" s="9">
        <f>SUM(Ведомственная!H1235)</f>
        <v>0</v>
      </c>
      <c r="H364" s="9">
        <f>SUM(Ведомственная!I1235)</f>
        <v>0</v>
      </c>
    </row>
    <row r="365" spans="1:8" ht="63" x14ac:dyDescent="0.25">
      <c r="A365" s="78" t="s">
        <v>762</v>
      </c>
      <c r="B365" s="4" t="s">
        <v>832</v>
      </c>
      <c r="C365" s="4"/>
      <c r="D365" s="79"/>
      <c r="E365" s="79"/>
      <c r="F365" s="9">
        <f>SUM(F366:F367)</f>
        <v>2129.9</v>
      </c>
      <c r="G365" s="9">
        <f t="shared" ref="G365:H365" si="66">SUM(G366:G367)</f>
        <v>0</v>
      </c>
      <c r="H365" s="9">
        <f t="shared" si="66"/>
        <v>8224.7999999999993</v>
      </c>
    </row>
    <row r="366" spans="1:8" ht="31.5" x14ac:dyDescent="0.25">
      <c r="A366" s="33" t="s">
        <v>45</v>
      </c>
      <c r="B366" s="4" t="s">
        <v>832</v>
      </c>
      <c r="C366" s="4" t="s">
        <v>115</v>
      </c>
      <c r="D366" s="128" t="s">
        <v>13</v>
      </c>
      <c r="E366" s="128" t="s">
        <v>28</v>
      </c>
      <c r="F366" s="9">
        <f>SUM(Ведомственная!G1237)</f>
        <v>1716.5</v>
      </c>
      <c r="G366" s="9">
        <f>SUM(Ведомственная!H1237)</f>
        <v>0</v>
      </c>
      <c r="H366" s="9">
        <f>SUM(Ведомственная!I1237)</f>
        <v>0</v>
      </c>
    </row>
    <row r="367" spans="1:8" ht="31.5" x14ac:dyDescent="0.25">
      <c r="A367" s="97" t="s">
        <v>114</v>
      </c>
      <c r="B367" s="4" t="s">
        <v>832</v>
      </c>
      <c r="C367" s="4" t="s">
        <v>115</v>
      </c>
      <c r="D367" s="79" t="s">
        <v>13</v>
      </c>
      <c r="E367" s="79" t="s">
        <v>28</v>
      </c>
      <c r="F367" s="9">
        <f>SUM(Ведомственная!G1238)</f>
        <v>413.4</v>
      </c>
      <c r="G367" s="9">
        <f>SUM(Ведомственная!H1238)</f>
        <v>0</v>
      </c>
      <c r="H367" s="9">
        <f>SUM(Ведомственная!I1238)</f>
        <v>8224.7999999999993</v>
      </c>
    </row>
    <row r="368" spans="1:8" ht="31.5" x14ac:dyDescent="0.25">
      <c r="A368" s="78" t="s">
        <v>247</v>
      </c>
      <c r="B368" s="79" t="s">
        <v>826</v>
      </c>
      <c r="C368" s="4"/>
      <c r="D368" s="79"/>
      <c r="E368" s="79"/>
      <c r="F368" s="9">
        <f>SUM(F369)</f>
        <v>0</v>
      </c>
      <c r="G368" s="9">
        <f>SUM(G369)</f>
        <v>0</v>
      </c>
      <c r="H368" s="9">
        <f>SUM(H369)</f>
        <v>0</v>
      </c>
    </row>
    <row r="369" spans="1:8" ht="31.5" x14ac:dyDescent="0.25">
      <c r="A369" s="78" t="s">
        <v>248</v>
      </c>
      <c r="B369" s="79" t="s">
        <v>826</v>
      </c>
      <c r="C369" s="4" t="s">
        <v>229</v>
      </c>
      <c r="D369" s="79" t="s">
        <v>13</v>
      </c>
      <c r="E369" s="79" t="s">
        <v>28</v>
      </c>
      <c r="F369" s="9">
        <f>SUM(Ведомственная!G497)</f>
        <v>0</v>
      </c>
      <c r="G369" s="9">
        <f>SUM(Ведомственная!H497)</f>
        <v>0</v>
      </c>
      <c r="H369" s="9">
        <f>SUM(Ведомственная!I497)</f>
        <v>0</v>
      </c>
    </row>
    <row r="370" spans="1:8" hidden="1" x14ac:dyDescent="0.25">
      <c r="A370" s="78" t="s">
        <v>139</v>
      </c>
      <c r="B370" s="4" t="s">
        <v>587</v>
      </c>
      <c r="C370" s="79"/>
      <c r="D370" s="79"/>
      <c r="E370" s="79"/>
      <c r="F370" s="9">
        <f t="shared" ref="F370:H372" si="67">SUM(F371)</f>
        <v>0</v>
      </c>
      <c r="G370" s="9">
        <f t="shared" si="67"/>
        <v>0</v>
      </c>
      <c r="H370" s="9">
        <f t="shared" si="67"/>
        <v>0</v>
      </c>
    </row>
    <row r="371" spans="1:8" ht="31.5" hidden="1" x14ac:dyDescent="0.25">
      <c r="A371" s="78" t="s">
        <v>240</v>
      </c>
      <c r="B371" s="4" t="s">
        <v>588</v>
      </c>
      <c r="C371" s="79"/>
      <c r="D371" s="79"/>
      <c r="E371" s="79"/>
      <c r="F371" s="9">
        <f t="shared" si="67"/>
        <v>0</v>
      </c>
      <c r="G371" s="9">
        <f t="shared" si="67"/>
        <v>0</v>
      </c>
      <c r="H371" s="9">
        <f t="shared" si="67"/>
        <v>0</v>
      </c>
    </row>
    <row r="372" spans="1:8" hidden="1" x14ac:dyDescent="0.25">
      <c r="A372" s="78" t="s">
        <v>132</v>
      </c>
      <c r="B372" s="4" t="s">
        <v>589</v>
      </c>
      <c r="C372" s="79"/>
      <c r="D372" s="79"/>
      <c r="E372" s="79"/>
      <c r="F372" s="9">
        <f t="shared" si="67"/>
        <v>0</v>
      </c>
      <c r="G372" s="9">
        <f t="shared" si="67"/>
        <v>0</v>
      </c>
      <c r="H372" s="9">
        <f t="shared" si="67"/>
        <v>0</v>
      </c>
    </row>
    <row r="373" spans="1:8" ht="31.5" hidden="1" x14ac:dyDescent="0.25">
      <c r="A373" s="78" t="s">
        <v>114</v>
      </c>
      <c r="B373" s="4" t="s">
        <v>589</v>
      </c>
      <c r="C373" s="79" t="s">
        <v>115</v>
      </c>
      <c r="D373" s="79" t="s">
        <v>13</v>
      </c>
      <c r="E373" s="79" t="s">
        <v>28</v>
      </c>
      <c r="F373" s="9">
        <f>SUM(Ведомственная!G1242)</f>
        <v>0</v>
      </c>
      <c r="G373" s="9">
        <f>SUM(Ведомственная!H1242)</f>
        <v>0</v>
      </c>
      <c r="H373" s="9">
        <f>SUM(Ведомственная!I1242)</f>
        <v>0</v>
      </c>
    </row>
    <row r="374" spans="1:8" x14ac:dyDescent="0.25">
      <c r="A374" s="78" t="s">
        <v>694</v>
      </c>
      <c r="B374" s="4" t="s">
        <v>834</v>
      </c>
      <c r="C374" s="79"/>
      <c r="D374" s="79"/>
      <c r="E374" s="79"/>
      <c r="F374" s="9">
        <f>SUM(F375)</f>
        <v>0</v>
      </c>
      <c r="G374" s="9">
        <f t="shared" ref="G374:H374" si="68">SUM(G375)</f>
        <v>0</v>
      </c>
      <c r="H374" s="9">
        <f t="shared" si="68"/>
        <v>0</v>
      </c>
    </row>
    <row r="375" spans="1:8" x14ac:dyDescent="0.25">
      <c r="A375" s="78" t="s">
        <v>833</v>
      </c>
      <c r="B375" s="4" t="s">
        <v>835</v>
      </c>
      <c r="C375" s="79"/>
      <c r="D375" s="79"/>
      <c r="E375" s="79"/>
      <c r="F375" s="9">
        <f>SUM(F376)</f>
        <v>0</v>
      </c>
      <c r="G375" s="9">
        <f t="shared" ref="G375:H375" si="69">SUM(G376)</f>
        <v>0</v>
      </c>
      <c r="H375" s="9">
        <f t="shared" si="69"/>
        <v>0</v>
      </c>
    </row>
    <row r="376" spans="1:8" ht="31.5" x14ac:dyDescent="0.25">
      <c r="A376" s="78" t="s">
        <v>114</v>
      </c>
      <c r="B376" s="4" t="s">
        <v>835</v>
      </c>
      <c r="C376" s="79" t="s">
        <v>115</v>
      </c>
      <c r="D376" s="79" t="s">
        <v>13</v>
      </c>
      <c r="E376" s="79" t="s">
        <v>28</v>
      </c>
      <c r="F376" s="9">
        <f>SUM(Ведомственная!G1245)</f>
        <v>0</v>
      </c>
      <c r="G376" s="9">
        <f>SUM(Ведомственная!H1245)</f>
        <v>0</v>
      </c>
      <c r="H376" s="9">
        <f>SUM(Ведомственная!I1245)</f>
        <v>0</v>
      </c>
    </row>
    <row r="377" spans="1:8" ht="47.25" x14ac:dyDescent="0.25">
      <c r="A377" s="23" t="s">
        <v>534</v>
      </c>
      <c r="B377" s="38" t="s">
        <v>307</v>
      </c>
      <c r="C377" s="38"/>
      <c r="D377" s="38"/>
      <c r="E377" s="38"/>
      <c r="F377" s="10">
        <f t="shared" ref="F377:H379" si="70">F378</f>
        <v>178.5</v>
      </c>
      <c r="G377" s="10">
        <f t="shared" si="70"/>
        <v>178.5</v>
      </c>
      <c r="H377" s="10">
        <f t="shared" si="70"/>
        <v>178.5</v>
      </c>
    </row>
    <row r="378" spans="1:8" x14ac:dyDescent="0.25">
      <c r="A378" s="78" t="s">
        <v>29</v>
      </c>
      <c r="B378" s="79" t="s">
        <v>308</v>
      </c>
      <c r="C378" s="79"/>
      <c r="D378" s="79"/>
      <c r="E378" s="79"/>
      <c r="F378" s="9">
        <f t="shared" si="70"/>
        <v>178.5</v>
      </c>
      <c r="G378" s="9">
        <f t="shared" si="70"/>
        <v>178.5</v>
      </c>
      <c r="H378" s="9">
        <f t="shared" si="70"/>
        <v>178.5</v>
      </c>
    </row>
    <row r="379" spans="1:8" x14ac:dyDescent="0.25">
      <c r="A379" s="33" t="s">
        <v>141</v>
      </c>
      <c r="B379" s="79" t="s">
        <v>309</v>
      </c>
      <c r="C379" s="79"/>
      <c r="D379" s="79"/>
      <c r="E379" s="79"/>
      <c r="F379" s="9">
        <f t="shared" si="70"/>
        <v>178.5</v>
      </c>
      <c r="G379" s="9">
        <f t="shared" si="70"/>
        <v>178.5</v>
      </c>
      <c r="H379" s="9">
        <f t="shared" si="70"/>
        <v>178.5</v>
      </c>
    </row>
    <row r="380" spans="1:8" ht="31.5" x14ac:dyDescent="0.25">
      <c r="A380" s="78" t="s">
        <v>45</v>
      </c>
      <c r="B380" s="79" t="s">
        <v>309</v>
      </c>
      <c r="C380" s="79" t="s">
        <v>84</v>
      </c>
      <c r="D380" s="79" t="s">
        <v>106</v>
      </c>
      <c r="E380" s="79" t="s">
        <v>106</v>
      </c>
      <c r="F380" s="9">
        <f>SUM(Ведомственная!G1067)</f>
        <v>178.5</v>
      </c>
      <c r="G380" s="9">
        <f>SUM(Ведомственная!H1067)</f>
        <v>178.5</v>
      </c>
      <c r="H380" s="9">
        <f>SUM(Ведомственная!I1067)</f>
        <v>178.5</v>
      </c>
    </row>
    <row r="381" spans="1:8" ht="31.5" x14ac:dyDescent="0.25">
      <c r="A381" s="23" t="s">
        <v>542</v>
      </c>
      <c r="B381" s="24" t="s">
        <v>108</v>
      </c>
      <c r="C381" s="24"/>
      <c r="D381" s="24"/>
      <c r="E381" s="24"/>
      <c r="F381" s="26">
        <f>F382+F394+F398+F404+F409+F438+F490</f>
        <v>334528.8</v>
      </c>
      <c r="G381" s="26">
        <f>G382+G394+G398+G404+G409+G438+G490</f>
        <v>316717.59999999998</v>
      </c>
      <c r="H381" s="26">
        <f>H382+H394+H398+H404+H409+H438+H490</f>
        <v>337695.69999999995</v>
      </c>
    </row>
    <row r="382" spans="1:8" x14ac:dyDescent="0.25">
      <c r="A382" s="78" t="s">
        <v>116</v>
      </c>
      <c r="B382" s="4" t="s">
        <v>117</v>
      </c>
      <c r="C382" s="4"/>
      <c r="D382" s="4"/>
      <c r="E382" s="4"/>
      <c r="F382" s="7">
        <f>F383+F389+F386</f>
        <v>79421.899999999994</v>
      </c>
      <c r="G382" s="7">
        <f>G383+G389+G386</f>
        <v>82111.5</v>
      </c>
      <c r="H382" s="7">
        <f>H383+H389+H386</f>
        <v>83256.5</v>
      </c>
    </row>
    <row r="383" spans="1:8" ht="47.25" x14ac:dyDescent="0.25">
      <c r="A383" s="78" t="s">
        <v>23</v>
      </c>
      <c r="B383" s="4" t="s">
        <v>118</v>
      </c>
      <c r="C383" s="4"/>
      <c r="D383" s="4"/>
      <c r="E383" s="4"/>
      <c r="F383" s="7">
        <f t="shared" ref="F383:H384" si="71">F384</f>
        <v>54519.9</v>
      </c>
      <c r="G383" s="7">
        <f t="shared" si="71"/>
        <v>57209.5</v>
      </c>
      <c r="H383" s="7">
        <f t="shared" si="71"/>
        <v>57209.5</v>
      </c>
    </row>
    <row r="384" spans="1:8" x14ac:dyDescent="0.25">
      <c r="A384" s="78" t="s">
        <v>119</v>
      </c>
      <c r="B384" s="4" t="s">
        <v>120</v>
      </c>
      <c r="C384" s="4"/>
      <c r="D384" s="4"/>
      <c r="E384" s="4"/>
      <c r="F384" s="7">
        <f t="shared" si="71"/>
        <v>54519.9</v>
      </c>
      <c r="G384" s="7">
        <f t="shared" si="71"/>
        <v>57209.5</v>
      </c>
      <c r="H384" s="7">
        <f t="shared" si="71"/>
        <v>57209.5</v>
      </c>
    </row>
    <row r="385" spans="1:8" ht="31.5" x14ac:dyDescent="0.25">
      <c r="A385" s="78" t="s">
        <v>114</v>
      </c>
      <c r="B385" s="4" t="s">
        <v>120</v>
      </c>
      <c r="C385" s="4" t="s">
        <v>115</v>
      </c>
      <c r="D385" s="4" t="s">
        <v>13</v>
      </c>
      <c r="E385" s="4" t="s">
        <v>28</v>
      </c>
      <c r="F385" s="7">
        <f>SUM(Ведомственная!G1250)</f>
        <v>54519.9</v>
      </c>
      <c r="G385" s="7">
        <f>SUM(Ведомственная!H1250)</f>
        <v>57209.5</v>
      </c>
      <c r="H385" s="7">
        <f>SUM(Ведомственная!I1250)</f>
        <v>57209.5</v>
      </c>
    </row>
    <row r="386" spans="1:8" hidden="1" x14ac:dyDescent="0.25">
      <c r="A386" s="78" t="s">
        <v>139</v>
      </c>
      <c r="B386" s="4" t="s">
        <v>489</v>
      </c>
      <c r="C386" s="4"/>
      <c r="D386" s="4"/>
      <c r="E386" s="4"/>
      <c r="F386" s="7">
        <f t="shared" ref="F386:H387" si="72">SUM(F387)</f>
        <v>0</v>
      </c>
      <c r="G386" s="7">
        <f t="shared" si="72"/>
        <v>0</v>
      </c>
      <c r="H386" s="7">
        <f t="shared" si="72"/>
        <v>0</v>
      </c>
    </row>
    <row r="387" spans="1:8" ht="31.5" hidden="1" x14ac:dyDescent="0.25">
      <c r="A387" s="78" t="s">
        <v>301</v>
      </c>
      <c r="B387" s="4" t="s">
        <v>491</v>
      </c>
      <c r="C387" s="4"/>
      <c r="D387" s="4"/>
      <c r="E387" s="4"/>
      <c r="F387" s="7">
        <f t="shared" si="72"/>
        <v>0</v>
      </c>
      <c r="G387" s="7">
        <f t="shared" si="72"/>
        <v>0</v>
      </c>
      <c r="H387" s="7">
        <f t="shared" si="72"/>
        <v>0</v>
      </c>
    </row>
    <row r="388" spans="1:8" ht="31.5" hidden="1" x14ac:dyDescent="0.25">
      <c r="A388" s="78" t="s">
        <v>114</v>
      </c>
      <c r="B388" s="4" t="s">
        <v>491</v>
      </c>
      <c r="C388" s="4" t="s">
        <v>115</v>
      </c>
      <c r="D388" s="4" t="s">
        <v>13</v>
      </c>
      <c r="E388" s="4" t="s">
        <v>28</v>
      </c>
      <c r="F388" s="7">
        <f>SUM(Ведомственная!G1254)</f>
        <v>0</v>
      </c>
      <c r="G388" s="7">
        <f>SUM(Ведомственная!H1254)</f>
        <v>0</v>
      </c>
      <c r="H388" s="7">
        <f>SUM(Ведомственная!I1254)</f>
        <v>0</v>
      </c>
    </row>
    <row r="389" spans="1:8" ht="31.5" x14ac:dyDescent="0.25">
      <c r="A389" s="78" t="s">
        <v>38</v>
      </c>
      <c r="B389" s="4" t="s">
        <v>121</v>
      </c>
      <c r="C389" s="4"/>
      <c r="D389" s="4"/>
      <c r="E389" s="4"/>
      <c r="F389" s="7">
        <f>F390</f>
        <v>24902</v>
      </c>
      <c r="G389" s="7">
        <f>G390</f>
        <v>24902</v>
      </c>
      <c r="H389" s="7">
        <f>H390</f>
        <v>26047</v>
      </c>
    </row>
    <row r="390" spans="1:8" x14ac:dyDescent="0.25">
      <c r="A390" s="78" t="s">
        <v>119</v>
      </c>
      <c r="B390" s="4" t="s">
        <v>122</v>
      </c>
      <c r="C390" s="4"/>
      <c r="D390" s="4"/>
      <c r="E390" s="4"/>
      <c r="F390" s="7">
        <f>F391+F392+F393</f>
        <v>24902</v>
      </c>
      <c r="G390" s="7">
        <f>G391+G392+G393</f>
        <v>24902</v>
      </c>
      <c r="H390" s="7">
        <f>H391+H392+H393</f>
        <v>26047</v>
      </c>
    </row>
    <row r="391" spans="1:8" ht="63" x14ac:dyDescent="0.25">
      <c r="A391" s="78" t="s">
        <v>44</v>
      </c>
      <c r="B391" s="4" t="s">
        <v>122</v>
      </c>
      <c r="C391" s="4" t="s">
        <v>82</v>
      </c>
      <c r="D391" s="4" t="s">
        <v>13</v>
      </c>
      <c r="E391" s="4" t="s">
        <v>28</v>
      </c>
      <c r="F391" s="7">
        <f>SUM(Ведомственная!G1257)</f>
        <v>21400.7</v>
      </c>
      <c r="G391" s="7">
        <f>SUM(Ведомственная!H1257)</f>
        <v>21400.7</v>
      </c>
      <c r="H391" s="7">
        <f>SUM(Ведомственная!I1257)</f>
        <v>21400.7</v>
      </c>
    </row>
    <row r="392" spans="1:8" ht="31.5" x14ac:dyDescent="0.25">
      <c r="A392" s="78" t="s">
        <v>45</v>
      </c>
      <c r="B392" s="4" t="s">
        <v>122</v>
      </c>
      <c r="C392" s="4" t="s">
        <v>84</v>
      </c>
      <c r="D392" s="4" t="s">
        <v>13</v>
      </c>
      <c r="E392" s="4" t="s">
        <v>28</v>
      </c>
      <c r="F392" s="7">
        <f>SUM(Ведомственная!G1258)</f>
        <v>3330</v>
      </c>
      <c r="G392" s="7">
        <f>SUM(Ведомственная!H1258)</f>
        <v>3330</v>
      </c>
      <c r="H392" s="7">
        <f>SUM(Ведомственная!I1258)</f>
        <v>4475</v>
      </c>
    </row>
    <row r="393" spans="1:8" x14ac:dyDescent="0.25">
      <c r="A393" s="78" t="s">
        <v>20</v>
      </c>
      <c r="B393" s="4" t="s">
        <v>122</v>
      </c>
      <c r="C393" s="4" t="s">
        <v>89</v>
      </c>
      <c r="D393" s="4" t="s">
        <v>13</v>
      </c>
      <c r="E393" s="4" t="s">
        <v>28</v>
      </c>
      <c r="F393" s="7">
        <f>SUM(Ведомственная!G1259)</f>
        <v>171.3</v>
      </c>
      <c r="G393" s="7">
        <f>SUM(Ведомственная!H1259)</f>
        <v>171.3</v>
      </c>
      <c r="H393" s="7">
        <f>SUM(Ведомственная!I1259)</f>
        <v>171.3</v>
      </c>
    </row>
    <row r="394" spans="1:8" x14ac:dyDescent="0.25">
      <c r="A394" s="78" t="s">
        <v>109</v>
      </c>
      <c r="B394" s="4" t="s">
        <v>110</v>
      </c>
      <c r="C394" s="4"/>
      <c r="D394" s="4"/>
      <c r="E394" s="4"/>
      <c r="F394" s="7">
        <f t="shared" ref="F394:H396" si="73">F395</f>
        <v>109352.5</v>
      </c>
      <c r="G394" s="7">
        <f t="shared" si="73"/>
        <v>109352.5</v>
      </c>
      <c r="H394" s="7">
        <f t="shared" si="73"/>
        <v>109352.5</v>
      </c>
    </row>
    <row r="395" spans="1:8" ht="47.25" x14ac:dyDescent="0.25">
      <c r="A395" s="78" t="s">
        <v>23</v>
      </c>
      <c r="B395" s="4" t="s">
        <v>111</v>
      </c>
      <c r="C395" s="4"/>
      <c r="D395" s="4"/>
      <c r="E395" s="4"/>
      <c r="F395" s="7">
        <f t="shared" si="73"/>
        <v>109352.5</v>
      </c>
      <c r="G395" s="7">
        <f t="shared" si="73"/>
        <v>109352.5</v>
      </c>
      <c r="H395" s="7">
        <f t="shared" si="73"/>
        <v>109352.5</v>
      </c>
    </row>
    <row r="396" spans="1:8" x14ac:dyDescent="0.25">
      <c r="A396" s="78" t="s">
        <v>112</v>
      </c>
      <c r="B396" s="4" t="s">
        <v>113</v>
      </c>
      <c r="C396" s="4"/>
      <c r="D396" s="4"/>
      <c r="E396" s="4"/>
      <c r="F396" s="7">
        <f t="shared" si="73"/>
        <v>109352.5</v>
      </c>
      <c r="G396" s="7">
        <f t="shared" si="73"/>
        <v>109352.5</v>
      </c>
      <c r="H396" s="7">
        <f t="shared" si="73"/>
        <v>109352.5</v>
      </c>
    </row>
    <row r="397" spans="1:8" ht="31.5" x14ac:dyDescent="0.25">
      <c r="A397" s="78" t="s">
        <v>114</v>
      </c>
      <c r="B397" s="4" t="s">
        <v>113</v>
      </c>
      <c r="C397" s="4" t="s">
        <v>115</v>
      </c>
      <c r="D397" s="4" t="s">
        <v>106</v>
      </c>
      <c r="E397" s="4" t="s">
        <v>47</v>
      </c>
      <c r="F397" s="7">
        <f>SUM(Ведомственная!G1192)</f>
        <v>109352.5</v>
      </c>
      <c r="G397" s="7">
        <f>SUM(Ведомственная!H1192)</f>
        <v>109352.5</v>
      </c>
      <c r="H397" s="7">
        <f>SUM(Ведомственная!I1192)</f>
        <v>109352.5</v>
      </c>
    </row>
    <row r="398" spans="1:8" ht="31.5" x14ac:dyDescent="0.25">
      <c r="A398" s="78" t="s">
        <v>124</v>
      </c>
      <c r="B398" s="4" t="s">
        <v>125</v>
      </c>
      <c r="C398" s="4"/>
      <c r="D398" s="4"/>
      <c r="E398" s="4"/>
      <c r="F398" s="7">
        <f t="shared" ref="F398:H399" si="74">F399</f>
        <v>61150.8</v>
      </c>
      <c r="G398" s="7">
        <f t="shared" si="74"/>
        <v>61150.8</v>
      </c>
      <c r="H398" s="7">
        <f t="shared" si="74"/>
        <v>61150.8</v>
      </c>
    </row>
    <row r="399" spans="1:8" ht="31.5" x14ac:dyDescent="0.25">
      <c r="A399" s="78" t="s">
        <v>38</v>
      </c>
      <c r="B399" s="4" t="s">
        <v>126</v>
      </c>
      <c r="C399" s="4"/>
      <c r="D399" s="4"/>
      <c r="E399" s="4"/>
      <c r="F399" s="7">
        <f t="shared" si="74"/>
        <v>61150.8</v>
      </c>
      <c r="G399" s="7">
        <f t="shared" si="74"/>
        <v>61150.8</v>
      </c>
      <c r="H399" s="7">
        <f t="shared" si="74"/>
        <v>61150.8</v>
      </c>
    </row>
    <row r="400" spans="1:8" x14ac:dyDescent="0.25">
      <c r="A400" s="78" t="s">
        <v>127</v>
      </c>
      <c r="B400" s="4" t="s">
        <v>128</v>
      </c>
      <c r="C400" s="4"/>
      <c r="D400" s="4"/>
      <c r="E400" s="4"/>
      <c r="F400" s="7">
        <f>F401+F402+F403</f>
        <v>61150.8</v>
      </c>
      <c r="G400" s="7">
        <f>G401+G402+G403</f>
        <v>61150.8</v>
      </c>
      <c r="H400" s="7">
        <f>H401+H402+H403</f>
        <v>61150.8</v>
      </c>
    </row>
    <row r="401" spans="1:8" ht="63" x14ac:dyDescent="0.25">
      <c r="A401" s="78" t="s">
        <v>44</v>
      </c>
      <c r="B401" s="4" t="s">
        <v>128</v>
      </c>
      <c r="C401" s="4" t="s">
        <v>82</v>
      </c>
      <c r="D401" s="4" t="s">
        <v>13</v>
      </c>
      <c r="E401" s="4" t="s">
        <v>28</v>
      </c>
      <c r="F401" s="7">
        <f>SUM(Ведомственная!G1263)</f>
        <v>53999.6</v>
      </c>
      <c r="G401" s="7">
        <f>SUM(Ведомственная!H1263)</f>
        <v>53999.6</v>
      </c>
      <c r="H401" s="7">
        <f>SUM(Ведомственная!I1263)</f>
        <v>53999.6</v>
      </c>
    </row>
    <row r="402" spans="1:8" ht="31.5" x14ac:dyDescent="0.25">
      <c r="A402" s="78" t="s">
        <v>45</v>
      </c>
      <c r="B402" s="4" t="s">
        <v>128</v>
      </c>
      <c r="C402" s="4" t="s">
        <v>84</v>
      </c>
      <c r="D402" s="4" t="s">
        <v>13</v>
      </c>
      <c r="E402" s="4" t="s">
        <v>28</v>
      </c>
      <c r="F402" s="7">
        <f>SUM(Ведомственная!G1264)</f>
        <v>6827.4</v>
      </c>
      <c r="G402" s="7">
        <f>SUM(Ведомственная!H1264)</f>
        <v>6827.4</v>
      </c>
      <c r="H402" s="7">
        <f>SUM(Ведомственная!I1264)</f>
        <v>6827.4</v>
      </c>
    </row>
    <row r="403" spans="1:8" x14ac:dyDescent="0.25">
      <c r="A403" s="78" t="s">
        <v>20</v>
      </c>
      <c r="B403" s="4" t="s">
        <v>128</v>
      </c>
      <c r="C403" s="4" t="s">
        <v>89</v>
      </c>
      <c r="D403" s="4" t="s">
        <v>13</v>
      </c>
      <c r="E403" s="4" t="s">
        <v>28</v>
      </c>
      <c r="F403" s="7">
        <f>SUM(Ведомственная!G1265)</f>
        <v>323.8</v>
      </c>
      <c r="G403" s="7">
        <f>SUM(Ведомственная!H1265)</f>
        <v>323.8</v>
      </c>
      <c r="H403" s="7">
        <f>SUM(Ведомственная!I1265)</f>
        <v>323.8</v>
      </c>
    </row>
    <row r="404" spans="1:8" ht="31.5" x14ac:dyDescent="0.25">
      <c r="A404" s="78" t="s">
        <v>129</v>
      </c>
      <c r="B404" s="4" t="s">
        <v>130</v>
      </c>
      <c r="C404" s="4"/>
      <c r="D404" s="4"/>
      <c r="E404" s="4"/>
      <c r="F404" s="7">
        <f t="shared" ref="F404:H406" si="75">F405</f>
        <v>13297.8</v>
      </c>
      <c r="G404" s="7">
        <f t="shared" si="75"/>
        <v>13297.8</v>
      </c>
      <c r="H404" s="7">
        <f t="shared" si="75"/>
        <v>13297.8</v>
      </c>
    </row>
    <row r="405" spans="1:8" ht="47.25" x14ac:dyDescent="0.25">
      <c r="A405" s="78" t="s">
        <v>23</v>
      </c>
      <c r="B405" s="4" t="s">
        <v>131</v>
      </c>
      <c r="C405" s="4"/>
      <c r="D405" s="4"/>
      <c r="E405" s="4"/>
      <c r="F405" s="7">
        <f t="shared" si="75"/>
        <v>13297.8</v>
      </c>
      <c r="G405" s="7">
        <f t="shared" si="75"/>
        <v>13297.8</v>
      </c>
      <c r="H405" s="7">
        <f t="shared" si="75"/>
        <v>13297.8</v>
      </c>
    </row>
    <row r="406" spans="1:8" x14ac:dyDescent="0.25">
      <c r="A406" s="78" t="s">
        <v>132</v>
      </c>
      <c r="B406" s="4" t="s">
        <v>133</v>
      </c>
      <c r="C406" s="4"/>
      <c r="D406" s="4"/>
      <c r="E406" s="4"/>
      <c r="F406" s="7">
        <f t="shared" si="75"/>
        <v>13297.8</v>
      </c>
      <c r="G406" s="7">
        <f t="shared" si="75"/>
        <v>13297.8</v>
      </c>
      <c r="H406" s="7">
        <f t="shared" si="75"/>
        <v>13297.8</v>
      </c>
    </row>
    <row r="407" spans="1:8" ht="31.5" x14ac:dyDescent="0.25">
      <c r="A407" s="78" t="s">
        <v>114</v>
      </c>
      <c r="B407" s="4" t="s">
        <v>133</v>
      </c>
      <c r="C407" s="4" t="s">
        <v>115</v>
      </c>
      <c r="D407" s="4" t="s">
        <v>13</v>
      </c>
      <c r="E407" s="4" t="s">
        <v>28</v>
      </c>
      <c r="F407" s="7">
        <f>SUM(Ведомственная!G1269)</f>
        <v>13297.8</v>
      </c>
      <c r="G407" s="7">
        <f>SUM(Ведомственная!H1269)</f>
        <v>13297.8</v>
      </c>
      <c r="H407" s="7">
        <f>SUM(Ведомственная!I1269)</f>
        <v>13297.8</v>
      </c>
    </row>
    <row r="408" spans="1:8" ht="31.5" hidden="1" x14ac:dyDescent="0.25">
      <c r="A408" s="78" t="s">
        <v>65</v>
      </c>
      <c r="B408" s="4" t="s">
        <v>366</v>
      </c>
      <c r="C408" s="4" t="s">
        <v>115</v>
      </c>
      <c r="D408" s="4" t="s">
        <v>13</v>
      </c>
      <c r="E408" s="4" t="s">
        <v>11</v>
      </c>
      <c r="F408" s="7"/>
      <c r="G408" s="7"/>
      <c r="H408" s="7"/>
    </row>
    <row r="409" spans="1:8" x14ac:dyDescent="0.25">
      <c r="A409" s="78" t="s">
        <v>142</v>
      </c>
      <c r="B409" s="4" t="s">
        <v>143</v>
      </c>
      <c r="C409" s="4"/>
      <c r="D409" s="4"/>
      <c r="E409" s="4"/>
      <c r="F409" s="7">
        <f>F410+F424+F435</f>
        <v>4263.3</v>
      </c>
      <c r="G409" s="7">
        <f t="shared" ref="G409:H409" si="76">G410+G424+G435</f>
        <v>500</v>
      </c>
      <c r="H409" s="7">
        <f t="shared" si="76"/>
        <v>1985</v>
      </c>
    </row>
    <row r="410" spans="1:8" x14ac:dyDescent="0.25">
      <c r="A410" s="78" t="s">
        <v>29</v>
      </c>
      <c r="B410" s="4" t="s">
        <v>369</v>
      </c>
      <c r="C410" s="4"/>
      <c r="D410" s="4"/>
      <c r="E410" s="4"/>
      <c r="F410" s="7">
        <f>SUM(F411+F413+F416+F420)+F418</f>
        <v>4190</v>
      </c>
      <c r="G410" s="7">
        <f t="shared" ref="G410:H410" si="77">SUM(G411+G413+G416+G420)+G418+G435</f>
        <v>500</v>
      </c>
      <c r="H410" s="7">
        <f t="shared" si="77"/>
        <v>1985</v>
      </c>
    </row>
    <row r="411" spans="1:8" x14ac:dyDescent="0.25">
      <c r="A411" s="78" t="s">
        <v>112</v>
      </c>
      <c r="B411" s="4" t="s">
        <v>698</v>
      </c>
      <c r="C411" s="4"/>
      <c r="D411" s="4"/>
      <c r="E411" s="4"/>
      <c r="F411" s="7">
        <f>SUM(F412)</f>
        <v>0</v>
      </c>
      <c r="G411" s="7">
        <f t="shared" ref="G411:H411" si="78">SUM(G412)</f>
        <v>0</v>
      </c>
      <c r="H411" s="7">
        <f t="shared" si="78"/>
        <v>0</v>
      </c>
    </row>
    <row r="412" spans="1:8" ht="31.5" x14ac:dyDescent="0.25">
      <c r="A412" s="78" t="s">
        <v>114</v>
      </c>
      <c r="B412" s="4" t="s">
        <v>698</v>
      </c>
      <c r="C412" s="4" t="s">
        <v>115</v>
      </c>
      <c r="D412" s="4" t="s">
        <v>106</v>
      </c>
      <c r="E412" s="4" t="s">
        <v>47</v>
      </c>
      <c r="F412" s="7">
        <f>SUM(Ведомственная!G1196)</f>
        <v>0</v>
      </c>
      <c r="G412" s="7">
        <f>SUM(Ведомственная!H1196)</f>
        <v>0</v>
      </c>
      <c r="H412" s="7">
        <f>SUM(Ведомственная!I1196)</f>
        <v>0</v>
      </c>
    </row>
    <row r="413" spans="1:8" x14ac:dyDescent="0.25">
      <c r="A413" s="78" t="s">
        <v>119</v>
      </c>
      <c r="B413" s="4" t="s">
        <v>745</v>
      </c>
      <c r="C413" s="4"/>
      <c r="D413" s="4"/>
      <c r="E413" s="4"/>
      <c r="F413" s="7">
        <f>F414+F415</f>
        <v>4070</v>
      </c>
      <c r="G413" s="7">
        <f>G414+G415</f>
        <v>500</v>
      </c>
      <c r="H413" s="7">
        <f>H414+H415</f>
        <v>1985</v>
      </c>
    </row>
    <row r="414" spans="1:8" ht="31.5" x14ac:dyDescent="0.25">
      <c r="A414" s="78" t="s">
        <v>45</v>
      </c>
      <c r="B414" s="4" t="s">
        <v>745</v>
      </c>
      <c r="C414" s="4" t="s">
        <v>84</v>
      </c>
      <c r="D414" s="4" t="s">
        <v>13</v>
      </c>
      <c r="E414" s="4" t="s">
        <v>11</v>
      </c>
      <c r="F414" s="7">
        <f>SUM(Ведомственная!G1328)</f>
        <v>860</v>
      </c>
      <c r="G414" s="7">
        <f>SUM(Ведомственная!H1328)</f>
        <v>0</v>
      </c>
      <c r="H414" s="7">
        <f>SUM(Ведомственная!I1328)</f>
        <v>0</v>
      </c>
    </row>
    <row r="415" spans="1:8" ht="31.5" x14ac:dyDescent="0.25">
      <c r="A415" s="78" t="s">
        <v>114</v>
      </c>
      <c r="B415" s="4" t="s">
        <v>745</v>
      </c>
      <c r="C415" s="4" t="s">
        <v>115</v>
      </c>
      <c r="D415" s="4" t="s">
        <v>13</v>
      </c>
      <c r="E415" s="4" t="s">
        <v>11</v>
      </c>
      <c r="F415" s="7">
        <f>SUM(Ведомственная!G1329)</f>
        <v>3210</v>
      </c>
      <c r="G415" s="7">
        <f>SUM(Ведомственная!H1329)</f>
        <v>500</v>
      </c>
      <c r="H415" s="7">
        <f>SUM(Ведомственная!I1329)</f>
        <v>1985</v>
      </c>
    </row>
    <row r="416" spans="1:8" x14ac:dyDescent="0.25">
      <c r="A416" s="78" t="s">
        <v>497</v>
      </c>
      <c r="B416" s="4" t="s">
        <v>746</v>
      </c>
      <c r="C416" s="4"/>
      <c r="D416" s="4"/>
      <c r="E416" s="4"/>
      <c r="F416" s="7">
        <f>SUM(F417)</f>
        <v>0</v>
      </c>
      <c r="G416" s="7">
        <f t="shared" ref="G416:H416" si="79">SUM(G417)</f>
        <v>0</v>
      </c>
      <c r="H416" s="7">
        <f t="shared" si="79"/>
        <v>0</v>
      </c>
    </row>
    <row r="417" spans="1:8" ht="31.5" x14ac:dyDescent="0.25">
      <c r="A417" s="78" t="s">
        <v>114</v>
      </c>
      <c r="B417" s="4" t="s">
        <v>746</v>
      </c>
      <c r="C417" s="4" t="s">
        <v>115</v>
      </c>
      <c r="D417" s="4" t="s">
        <v>13</v>
      </c>
      <c r="E417" s="4" t="s">
        <v>11</v>
      </c>
      <c r="F417" s="7">
        <f>SUM(Ведомственная!G1331)</f>
        <v>0</v>
      </c>
      <c r="G417" s="7">
        <f>SUM(Ведомственная!H1331)</f>
        <v>0</v>
      </c>
      <c r="H417" s="7">
        <f>SUM(Ведомственная!I1331)</f>
        <v>0</v>
      </c>
    </row>
    <row r="418" spans="1:8" x14ac:dyDescent="0.25">
      <c r="A418" s="78" t="s">
        <v>127</v>
      </c>
      <c r="B418" s="4" t="s">
        <v>839</v>
      </c>
      <c r="C418" s="4"/>
      <c r="D418" s="4"/>
      <c r="E418" s="4"/>
      <c r="F418" s="7">
        <f>SUM(F419)</f>
        <v>0</v>
      </c>
      <c r="G418" s="7">
        <f t="shared" ref="G418:H418" si="80">SUM(G419)</f>
        <v>0</v>
      </c>
      <c r="H418" s="7">
        <f t="shared" si="80"/>
        <v>0</v>
      </c>
    </row>
    <row r="419" spans="1:8" ht="31.5" x14ac:dyDescent="0.25">
      <c r="A419" s="78" t="s">
        <v>45</v>
      </c>
      <c r="B419" s="4" t="s">
        <v>839</v>
      </c>
      <c r="C419" s="4" t="s">
        <v>84</v>
      </c>
      <c r="D419" s="4" t="s">
        <v>13</v>
      </c>
      <c r="E419" s="4" t="s">
        <v>11</v>
      </c>
      <c r="F419" s="7">
        <f>SUM(Ведомственная!G1333)</f>
        <v>0</v>
      </c>
      <c r="G419" s="7">
        <f>SUM(Ведомственная!H1333)</f>
        <v>0</v>
      </c>
      <c r="H419" s="7">
        <f>SUM(Ведомственная!I1333)</f>
        <v>0</v>
      </c>
    </row>
    <row r="420" spans="1:8" x14ac:dyDescent="0.25">
      <c r="A420" s="78" t="s">
        <v>443</v>
      </c>
      <c r="B420" s="4" t="s">
        <v>747</v>
      </c>
      <c r="C420" s="57"/>
      <c r="D420" s="4"/>
      <c r="E420" s="4"/>
      <c r="F420" s="7">
        <f>SUM(F421:F423)</f>
        <v>120</v>
      </c>
      <c r="G420" s="7">
        <f t="shared" ref="G420:H420" si="81">SUM(G421:G423)</f>
        <v>0</v>
      </c>
      <c r="H420" s="7">
        <f t="shared" si="81"/>
        <v>0</v>
      </c>
    </row>
    <row r="421" spans="1:8" ht="63" x14ac:dyDescent="0.25">
      <c r="A421" s="116" t="s">
        <v>44</v>
      </c>
      <c r="B421" s="4" t="s">
        <v>747</v>
      </c>
      <c r="C421" s="4" t="s">
        <v>82</v>
      </c>
      <c r="D421" s="4" t="s">
        <v>13</v>
      </c>
      <c r="E421" s="4" t="s">
        <v>11</v>
      </c>
      <c r="F421" s="7">
        <f>SUM(Ведомственная!G1335)</f>
        <v>0</v>
      </c>
      <c r="G421" s="7"/>
      <c r="H421" s="7"/>
    </row>
    <row r="422" spans="1:8" ht="31.5" x14ac:dyDescent="0.25">
      <c r="A422" s="78" t="s">
        <v>45</v>
      </c>
      <c r="B422" s="4" t="s">
        <v>747</v>
      </c>
      <c r="C422" s="4" t="s">
        <v>84</v>
      </c>
      <c r="D422" s="4" t="s">
        <v>13</v>
      </c>
      <c r="E422" s="4" t="s">
        <v>11</v>
      </c>
      <c r="F422" s="7">
        <f>SUM(Ведомственная!G1336)</f>
        <v>120</v>
      </c>
      <c r="G422" s="7">
        <f>SUM(Ведомственная!H1336)</f>
        <v>0</v>
      </c>
      <c r="H422" s="7">
        <f>SUM(Ведомственная!I1336)</f>
        <v>0</v>
      </c>
    </row>
    <row r="423" spans="1:8" hidden="1" x14ac:dyDescent="0.25">
      <c r="A423" s="78" t="s">
        <v>36</v>
      </c>
      <c r="B423" s="4" t="s">
        <v>747</v>
      </c>
      <c r="C423" s="4" t="s">
        <v>92</v>
      </c>
      <c r="D423" s="4" t="s">
        <v>13</v>
      </c>
      <c r="E423" s="4" t="s">
        <v>11</v>
      </c>
      <c r="F423" s="7">
        <f>SUM(Ведомственная!G1337)</f>
        <v>0</v>
      </c>
      <c r="G423" s="7">
        <f>SUM(Ведомственная!H1337)</f>
        <v>0</v>
      </c>
      <c r="H423" s="7">
        <f>SUM(Ведомственная!I1337)</f>
        <v>0</v>
      </c>
    </row>
    <row r="424" spans="1:8" hidden="1" x14ac:dyDescent="0.25">
      <c r="A424" s="78" t="s">
        <v>139</v>
      </c>
      <c r="B424" s="4" t="s">
        <v>441</v>
      </c>
      <c r="C424" s="4"/>
      <c r="D424" s="4"/>
      <c r="E424" s="4"/>
      <c r="F424" s="7">
        <f>SUM(F430)+F425</f>
        <v>0</v>
      </c>
      <c r="G424" s="7">
        <f t="shared" ref="G424:H424" si="82">SUM(G430)+G425</f>
        <v>0</v>
      </c>
      <c r="H424" s="7">
        <f t="shared" si="82"/>
        <v>0</v>
      </c>
    </row>
    <row r="425" spans="1:8" ht="31.5" hidden="1" x14ac:dyDescent="0.25">
      <c r="A425" s="78" t="s">
        <v>241</v>
      </c>
      <c r="B425" s="4" t="s">
        <v>718</v>
      </c>
      <c r="C425" s="57"/>
      <c r="D425" s="4"/>
      <c r="E425" s="4"/>
      <c r="F425" s="7">
        <f>SUM(F426+F428)</f>
        <v>0</v>
      </c>
      <c r="G425" s="7">
        <f t="shared" ref="G425:H425" si="83">SUM(G426+G428)</f>
        <v>0</v>
      </c>
      <c r="H425" s="7">
        <f t="shared" si="83"/>
        <v>0</v>
      </c>
    </row>
    <row r="426" spans="1:8" hidden="1" x14ac:dyDescent="0.25">
      <c r="A426" s="78" t="s">
        <v>119</v>
      </c>
      <c r="B426" s="4" t="s">
        <v>719</v>
      </c>
      <c r="C426" s="57"/>
      <c r="D426" s="4"/>
      <c r="E426" s="4"/>
      <c r="F426" s="7">
        <f>SUM(F427)</f>
        <v>0</v>
      </c>
      <c r="G426" s="7">
        <f t="shared" ref="G426:H426" si="84">SUM(G427)</f>
        <v>0</v>
      </c>
      <c r="H426" s="7">
        <f t="shared" si="84"/>
        <v>0</v>
      </c>
    </row>
    <row r="427" spans="1:8" ht="31.5" hidden="1" x14ac:dyDescent="0.25">
      <c r="A427" s="78" t="s">
        <v>114</v>
      </c>
      <c r="B427" s="4" t="s">
        <v>719</v>
      </c>
      <c r="C427" s="4" t="s">
        <v>115</v>
      </c>
      <c r="D427" s="4" t="s">
        <v>13</v>
      </c>
      <c r="E427" s="4" t="s">
        <v>11</v>
      </c>
      <c r="F427" s="7">
        <f>SUM(Ведомственная!G1343)</f>
        <v>0</v>
      </c>
      <c r="G427" s="7">
        <f>SUM(Ведомственная!H1343)</f>
        <v>0</v>
      </c>
      <c r="H427" s="7">
        <f>SUM(Ведомственная!I1343)</f>
        <v>0</v>
      </c>
    </row>
    <row r="428" spans="1:8" hidden="1" x14ac:dyDescent="0.25">
      <c r="A428" s="78" t="s">
        <v>497</v>
      </c>
      <c r="B428" s="4" t="s">
        <v>721</v>
      </c>
      <c r="C428" s="4"/>
      <c r="D428" s="4"/>
      <c r="E428" s="4"/>
      <c r="F428" s="7">
        <f>SUM(F429)</f>
        <v>0</v>
      </c>
      <c r="G428" s="7">
        <f t="shared" ref="G428:H428" si="85">SUM(G429)</f>
        <v>0</v>
      </c>
      <c r="H428" s="7">
        <f t="shared" si="85"/>
        <v>0</v>
      </c>
    </row>
    <row r="429" spans="1:8" ht="31.5" hidden="1" x14ac:dyDescent="0.25">
      <c r="A429" s="78" t="s">
        <v>114</v>
      </c>
      <c r="B429" s="4" t="s">
        <v>721</v>
      </c>
      <c r="C429" s="4" t="s">
        <v>115</v>
      </c>
      <c r="D429" s="4" t="s">
        <v>13</v>
      </c>
      <c r="E429" s="4" t="s">
        <v>11</v>
      </c>
      <c r="F429" s="7">
        <f>SUM(Ведомственная!G1345)</f>
        <v>0</v>
      </c>
      <c r="G429" s="7">
        <f>SUM(Ведомственная!H1345)</f>
        <v>0</v>
      </c>
      <c r="H429" s="7">
        <f>SUM(Ведомственная!I1345)</f>
        <v>0</v>
      </c>
    </row>
    <row r="430" spans="1:8" ht="31.5" hidden="1" x14ac:dyDescent="0.25">
      <c r="A430" s="78" t="s">
        <v>301</v>
      </c>
      <c r="B430" s="4" t="s">
        <v>720</v>
      </c>
      <c r="C430" s="4"/>
      <c r="D430" s="4"/>
      <c r="E430" s="4"/>
      <c r="F430" s="7">
        <f>SUM(F431)+F433</f>
        <v>0</v>
      </c>
      <c r="G430" s="7">
        <f t="shared" ref="G430:H430" si="86">SUM(G431)+G433</f>
        <v>0</v>
      </c>
      <c r="H430" s="7">
        <f t="shared" si="86"/>
        <v>0</v>
      </c>
    </row>
    <row r="431" spans="1:8" hidden="1" x14ac:dyDescent="0.25">
      <c r="A431" s="78" t="s">
        <v>119</v>
      </c>
      <c r="B431" s="4" t="s">
        <v>442</v>
      </c>
      <c r="C431" s="4"/>
      <c r="D431" s="4"/>
      <c r="E431" s="4"/>
      <c r="F431" s="7">
        <f t="shared" ref="F431:H431" si="87">SUM(F432)</f>
        <v>0</v>
      </c>
      <c r="G431" s="7">
        <f t="shared" si="87"/>
        <v>0</v>
      </c>
      <c r="H431" s="7">
        <f t="shared" si="87"/>
        <v>0</v>
      </c>
    </row>
    <row r="432" spans="1:8" ht="31.5" hidden="1" x14ac:dyDescent="0.25">
      <c r="A432" s="78" t="s">
        <v>114</v>
      </c>
      <c r="B432" s="4" t="s">
        <v>442</v>
      </c>
      <c r="C432" s="4" t="s">
        <v>115</v>
      </c>
      <c r="D432" s="4" t="s">
        <v>13</v>
      </c>
      <c r="E432" s="4" t="s">
        <v>11</v>
      </c>
      <c r="F432" s="7">
        <f>SUM(Ведомственная!G1348)</f>
        <v>0</v>
      </c>
      <c r="G432" s="7">
        <f>SUM(Ведомственная!H1348)</f>
        <v>0</v>
      </c>
      <c r="H432" s="7">
        <f>SUM(Ведомственная!I1348)</f>
        <v>0</v>
      </c>
    </row>
    <row r="433" spans="1:8" hidden="1" x14ac:dyDescent="0.25">
      <c r="A433" s="78" t="s">
        <v>132</v>
      </c>
      <c r="B433" s="4" t="s">
        <v>498</v>
      </c>
      <c r="C433" s="4"/>
      <c r="D433" s="4"/>
      <c r="E433" s="4"/>
      <c r="F433" s="7">
        <f t="shared" ref="F433:H433" si="88">SUM(F434)</f>
        <v>0</v>
      </c>
      <c r="G433" s="7">
        <f t="shared" si="88"/>
        <v>0</v>
      </c>
      <c r="H433" s="7">
        <f t="shared" si="88"/>
        <v>0</v>
      </c>
    </row>
    <row r="434" spans="1:8" ht="31.5" hidden="1" x14ac:dyDescent="0.25">
      <c r="A434" s="78" t="s">
        <v>114</v>
      </c>
      <c r="B434" s="4" t="s">
        <v>498</v>
      </c>
      <c r="C434" s="4" t="s">
        <v>115</v>
      </c>
      <c r="D434" s="4" t="s">
        <v>13</v>
      </c>
      <c r="E434" s="4" t="s">
        <v>11</v>
      </c>
      <c r="F434" s="7">
        <f>SUM(Ведомственная!G1350)</f>
        <v>0</v>
      </c>
      <c r="G434" s="7">
        <f>SUM(Ведомственная!H1350)</f>
        <v>0</v>
      </c>
      <c r="H434" s="7">
        <f>SUM(Ведомственная!I1350)</f>
        <v>0</v>
      </c>
    </row>
    <row r="435" spans="1:8" x14ac:dyDescent="0.25">
      <c r="A435" s="127" t="s">
        <v>861</v>
      </c>
      <c r="B435" s="4" t="s">
        <v>993</v>
      </c>
      <c r="C435" s="4"/>
      <c r="D435" s="4"/>
      <c r="E435" s="4"/>
      <c r="F435" s="7">
        <f>SUM(F436)</f>
        <v>73.3</v>
      </c>
      <c r="G435" s="7">
        <f t="shared" ref="G435:H435" si="89">SUM(G436)</f>
        <v>0</v>
      </c>
      <c r="H435" s="7">
        <f t="shared" si="89"/>
        <v>0</v>
      </c>
    </row>
    <row r="436" spans="1:8" ht="31.5" x14ac:dyDescent="0.25">
      <c r="A436" s="127" t="s">
        <v>995</v>
      </c>
      <c r="B436" s="4" t="s">
        <v>994</v>
      </c>
      <c r="C436" s="4"/>
      <c r="D436" s="4"/>
      <c r="E436" s="4"/>
      <c r="F436" s="7">
        <f>SUM(F437)</f>
        <v>73.3</v>
      </c>
      <c r="G436" s="7">
        <f t="shared" ref="G436:H436" si="90">SUM(G437)</f>
        <v>0</v>
      </c>
      <c r="H436" s="7">
        <f t="shared" si="90"/>
        <v>0</v>
      </c>
    </row>
    <row r="437" spans="1:8" x14ac:dyDescent="0.25">
      <c r="A437" s="127" t="s">
        <v>36</v>
      </c>
      <c r="B437" s="4" t="s">
        <v>994</v>
      </c>
      <c r="C437" s="4" t="s">
        <v>92</v>
      </c>
      <c r="D437" s="4" t="s">
        <v>13</v>
      </c>
      <c r="E437" s="4" t="s">
        <v>11</v>
      </c>
      <c r="F437" s="7">
        <f>SUM(Ведомственная!G1340)</f>
        <v>73.3</v>
      </c>
      <c r="G437" s="7">
        <f>SUM(Ведомственная!H1340)</f>
        <v>0</v>
      </c>
      <c r="H437" s="7">
        <f>SUM(Ведомственная!I1340)</f>
        <v>0</v>
      </c>
    </row>
    <row r="438" spans="1:8" ht="31.5" x14ac:dyDescent="0.25">
      <c r="A438" s="78" t="s">
        <v>144</v>
      </c>
      <c r="B438" s="4" t="s">
        <v>145</v>
      </c>
      <c r="C438" s="4"/>
      <c r="D438" s="4"/>
      <c r="E438" s="4"/>
      <c r="F438" s="7">
        <f>SUM(F439+F482)+F444+F453+F456+F487+F462+F475+F468+F451</f>
        <v>17845</v>
      </c>
      <c r="G438" s="7">
        <f>SUM(G439+G482)+G444+G453+G456+G487+G462+G475+G468+G451</f>
        <v>1992.5</v>
      </c>
      <c r="H438" s="7">
        <f>SUM(H439+H482)+H444+H453+H456+H487+H462+H475+H468+H451</f>
        <v>19455.599999999999</v>
      </c>
    </row>
    <row r="439" spans="1:8" x14ac:dyDescent="0.25">
      <c r="A439" s="78" t="s">
        <v>29</v>
      </c>
      <c r="B439" s="4" t="s">
        <v>370</v>
      </c>
      <c r="C439" s="4"/>
      <c r="D439" s="4"/>
      <c r="E439" s="4"/>
      <c r="F439" s="7">
        <f>SUM(F440+F442+F446+F448)+F458</f>
        <v>10475.200000000001</v>
      </c>
      <c r="G439" s="7">
        <f>SUM(G440+G442+G446+G448)+G458</f>
        <v>0</v>
      </c>
      <c r="H439" s="7">
        <f>SUM(H440+H442+H446+H448)+H458</f>
        <v>19455.599999999999</v>
      </c>
    </row>
    <row r="440" spans="1:8" x14ac:dyDescent="0.25">
      <c r="A440" s="78" t="s">
        <v>119</v>
      </c>
      <c r="B440" s="4" t="s">
        <v>371</v>
      </c>
      <c r="C440" s="4"/>
      <c r="D440" s="4"/>
      <c r="E440" s="4"/>
      <c r="F440" s="7">
        <f>F441</f>
        <v>0</v>
      </c>
      <c r="G440" s="7">
        <f>G441</f>
        <v>0</v>
      </c>
      <c r="H440" s="7">
        <f>H441</f>
        <v>0</v>
      </c>
    </row>
    <row r="441" spans="1:8" ht="31.5" x14ac:dyDescent="0.25">
      <c r="A441" s="78" t="s">
        <v>45</v>
      </c>
      <c r="B441" s="4" t="s">
        <v>371</v>
      </c>
      <c r="C441" s="4" t="s">
        <v>84</v>
      </c>
      <c r="D441" s="4" t="s">
        <v>13</v>
      </c>
      <c r="E441" s="4" t="s">
        <v>28</v>
      </c>
      <c r="F441" s="7">
        <f>SUM(Ведомственная!G1273)</f>
        <v>0</v>
      </c>
      <c r="G441" s="7">
        <f>SUM(Ведомственная!H1273)</f>
        <v>0</v>
      </c>
      <c r="H441" s="7">
        <f>SUM(Ведомственная!I1273)</f>
        <v>0</v>
      </c>
    </row>
    <row r="442" spans="1:8" x14ac:dyDescent="0.25">
      <c r="A442" s="78" t="s">
        <v>127</v>
      </c>
      <c r="B442" s="4" t="s">
        <v>372</v>
      </c>
      <c r="C442" s="4"/>
      <c r="D442" s="4"/>
      <c r="E442" s="4"/>
      <c r="F442" s="7">
        <f>SUM(F443)</f>
        <v>6700</v>
      </c>
      <c r="G442" s="7">
        <f>SUM(G443)</f>
        <v>0</v>
      </c>
      <c r="H442" s="7">
        <f>SUM(H443)</f>
        <v>0</v>
      </c>
    </row>
    <row r="443" spans="1:8" ht="29.25" customHeight="1" x14ac:dyDescent="0.25">
      <c r="A443" s="78" t="s">
        <v>45</v>
      </c>
      <c r="B443" s="4" t="s">
        <v>372</v>
      </c>
      <c r="C443" s="4" t="s">
        <v>84</v>
      </c>
      <c r="D443" s="4" t="s">
        <v>13</v>
      </c>
      <c r="E443" s="4" t="s">
        <v>28</v>
      </c>
      <c r="F443" s="7">
        <f>SUM(Ведомственная!G1275)</f>
        <v>6700</v>
      </c>
      <c r="G443" s="7">
        <f>SUM(Ведомственная!H1275)</f>
        <v>0</v>
      </c>
      <c r="H443" s="7">
        <f>SUM(Ведомственная!I1275)</f>
        <v>0</v>
      </c>
    </row>
    <row r="444" spans="1:8" ht="29.25" hidden="1" customHeight="1" x14ac:dyDescent="0.25">
      <c r="A444" s="78" t="s">
        <v>443</v>
      </c>
      <c r="B444" s="4" t="s">
        <v>773</v>
      </c>
      <c r="C444" s="4"/>
      <c r="D444" s="4"/>
      <c r="E444" s="4"/>
      <c r="F444" s="7">
        <f>SUM(F445)</f>
        <v>0</v>
      </c>
      <c r="G444" s="7">
        <f t="shared" ref="G444:H444" si="91">SUM(G445)</f>
        <v>0</v>
      </c>
      <c r="H444" s="7">
        <f t="shared" si="91"/>
        <v>0</v>
      </c>
    </row>
    <row r="445" spans="1:8" ht="29.25" hidden="1" customHeight="1" x14ac:dyDescent="0.25">
      <c r="A445" s="78" t="s">
        <v>45</v>
      </c>
      <c r="B445" s="4" t="s">
        <v>773</v>
      </c>
      <c r="C445" s="4" t="s">
        <v>84</v>
      </c>
      <c r="D445" s="4" t="s">
        <v>13</v>
      </c>
      <c r="E445" s="4" t="s">
        <v>28</v>
      </c>
      <c r="F445" s="7">
        <f>SUM(Ведомственная!G1277)</f>
        <v>0</v>
      </c>
      <c r="G445" s="7">
        <f>SUM(Ведомственная!H1277)</f>
        <v>0</v>
      </c>
      <c r="H445" s="7">
        <f>SUM(Ведомственная!I1277)</f>
        <v>0</v>
      </c>
    </row>
    <row r="446" spans="1:8" ht="29.25" customHeight="1" x14ac:dyDescent="0.25">
      <c r="A446" s="127" t="s">
        <v>991</v>
      </c>
      <c r="B446" s="4" t="s">
        <v>992</v>
      </c>
      <c r="C446" s="4"/>
      <c r="D446" s="4"/>
      <c r="E446" s="4"/>
      <c r="F446" s="7">
        <f>SUM(F447)</f>
        <v>632.70000000000005</v>
      </c>
      <c r="G446" s="7">
        <f>SUM(G447)</f>
        <v>0</v>
      </c>
      <c r="H446" s="7">
        <f>SUM(H447)</f>
        <v>4407.2</v>
      </c>
    </row>
    <row r="447" spans="1:8" ht="29.25" customHeight="1" x14ac:dyDescent="0.25">
      <c r="A447" s="127" t="s">
        <v>114</v>
      </c>
      <c r="B447" s="4" t="s">
        <v>992</v>
      </c>
      <c r="C447" s="4" t="s">
        <v>115</v>
      </c>
      <c r="D447" s="4" t="s">
        <v>106</v>
      </c>
      <c r="E447" s="4" t="s">
        <v>47</v>
      </c>
      <c r="F447" s="7">
        <f>SUM(Ведомственная!G1200)</f>
        <v>632.70000000000005</v>
      </c>
      <c r="G447" s="7">
        <f>SUM(Ведомственная!H1200)</f>
        <v>0</v>
      </c>
      <c r="H447" s="7">
        <f>SUM(Ведомственная!I1200)</f>
        <v>4407.2</v>
      </c>
    </row>
    <row r="448" spans="1:8" ht="63" x14ac:dyDescent="0.25">
      <c r="A448" s="127" t="s">
        <v>762</v>
      </c>
      <c r="B448" s="4" t="s">
        <v>763</v>
      </c>
      <c r="C448" s="4"/>
      <c r="D448" s="4"/>
      <c r="E448" s="4"/>
      <c r="F448" s="7">
        <f>SUM(F449:F450)</f>
        <v>3142.5</v>
      </c>
      <c r="G448" s="7">
        <f t="shared" ref="G448:H448" si="92">SUM(G449:G450)</f>
        <v>0</v>
      </c>
      <c r="H448" s="7">
        <f t="shared" si="92"/>
        <v>15048.4</v>
      </c>
    </row>
    <row r="449" spans="1:8" ht="31.5" x14ac:dyDescent="0.25">
      <c r="A449" s="127" t="s">
        <v>45</v>
      </c>
      <c r="B449" s="4" t="s">
        <v>763</v>
      </c>
      <c r="C449" s="4" t="s">
        <v>84</v>
      </c>
      <c r="D449" s="4" t="s">
        <v>13</v>
      </c>
      <c r="E449" s="4" t="s">
        <v>28</v>
      </c>
      <c r="F449" s="7">
        <f>SUM(Ведомственная!G1279)</f>
        <v>1719.2</v>
      </c>
      <c r="G449" s="7">
        <f>SUM(Ведомственная!H1279)</f>
        <v>0</v>
      </c>
      <c r="H449" s="7">
        <f>SUM(Ведомственная!I1279)</f>
        <v>15048.4</v>
      </c>
    </row>
    <row r="450" spans="1:8" ht="29.25" customHeight="1" x14ac:dyDescent="0.25">
      <c r="A450" s="127" t="s">
        <v>114</v>
      </c>
      <c r="B450" s="4" t="s">
        <v>763</v>
      </c>
      <c r="C450" s="4" t="s">
        <v>115</v>
      </c>
      <c r="D450" s="4" t="s">
        <v>13</v>
      </c>
      <c r="E450" s="4" t="s">
        <v>28</v>
      </c>
      <c r="F450" s="7">
        <f>SUM(Ведомственная!G1280)</f>
        <v>1423.3</v>
      </c>
      <c r="G450" s="7">
        <f>SUM(Ведомственная!H1280)</f>
        <v>0</v>
      </c>
      <c r="H450" s="7">
        <f>SUM(Ведомственная!I1280)</f>
        <v>0</v>
      </c>
    </row>
    <row r="451" spans="1:8" ht="63" x14ac:dyDescent="0.25">
      <c r="A451" s="127" t="s">
        <v>830</v>
      </c>
      <c r="B451" s="4" t="s">
        <v>831</v>
      </c>
      <c r="C451" s="4"/>
      <c r="D451" s="4"/>
      <c r="E451" s="4"/>
      <c r="F451" s="7">
        <f>SUM(F452)</f>
        <v>904.4</v>
      </c>
      <c r="G451" s="7">
        <f t="shared" ref="G451:H451" si="93">SUM(G452)</f>
        <v>0</v>
      </c>
      <c r="H451" s="7">
        <f t="shared" si="93"/>
        <v>0</v>
      </c>
    </row>
    <row r="452" spans="1:8" ht="31.5" x14ac:dyDescent="0.25">
      <c r="A452" s="127" t="s">
        <v>114</v>
      </c>
      <c r="B452" s="4" t="s">
        <v>831</v>
      </c>
      <c r="C452" s="4" t="s">
        <v>115</v>
      </c>
      <c r="D452" s="4" t="s">
        <v>106</v>
      </c>
      <c r="E452" s="4" t="s">
        <v>47</v>
      </c>
      <c r="F452" s="7">
        <f>SUM(Ведомственная!G1202)</f>
        <v>904.4</v>
      </c>
      <c r="G452" s="7">
        <f>SUM(Ведомственная!H1202)</f>
        <v>0</v>
      </c>
      <c r="H452" s="7">
        <f>SUM(Ведомственная!I1202)</f>
        <v>0</v>
      </c>
    </row>
    <row r="453" spans="1:8" ht="47.25" x14ac:dyDescent="0.25">
      <c r="A453" s="78" t="s">
        <v>836</v>
      </c>
      <c r="B453" s="4" t="s">
        <v>744</v>
      </c>
      <c r="C453" s="4"/>
      <c r="D453" s="4"/>
      <c r="E453" s="4"/>
      <c r="F453" s="7">
        <f>SUM(F454:F455)</f>
        <v>1505.1000000000001</v>
      </c>
      <c r="G453" s="7">
        <f t="shared" ref="G453:H453" si="94">SUM(G454:G455)</f>
        <v>809.2</v>
      </c>
      <c r="H453" s="7">
        <f t="shared" si="94"/>
        <v>0</v>
      </c>
    </row>
    <row r="454" spans="1:8" ht="31.5" x14ac:dyDescent="0.25">
      <c r="A454" s="78" t="s">
        <v>45</v>
      </c>
      <c r="B454" s="4" t="s">
        <v>744</v>
      </c>
      <c r="C454" s="4" t="s">
        <v>84</v>
      </c>
      <c r="D454" s="4" t="s">
        <v>13</v>
      </c>
      <c r="E454" s="4" t="s">
        <v>28</v>
      </c>
      <c r="F454" s="7">
        <f>SUM(Ведомственная!G1282)</f>
        <v>402.7</v>
      </c>
      <c r="G454" s="7">
        <f>SUM(Ведомственная!H1282)</f>
        <v>0</v>
      </c>
      <c r="H454" s="7">
        <f>SUM(Ведомственная!I1282)</f>
        <v>0</v>
      </c>
    </row>
    <row r="455" spans="1:8" ht="31.5" x14ac:dyDescent="0.25">
      <c r="A455" s="127" t="s">
        <v>114</v>
      </c>
      <c r="B455" s="4" t="s">
        <v>744</v>
      </c>
      <c r="C455" s="4" t="s">
        <v>115</v>
      </c>
      <c r="D455" s="4" t="s">
        <v>13</v>
      </c>
      <c r="E455" s="4" t="s">
        <v>28</v>
      </c>
      <c r="F455" s="7">
        <f>SUM(Ведомственная!G1283)</f>
        <v>1102.4000000000001</v>
      </c>
      <c r="G455" s="7">
        <f>SUM(Ведомственная!H1283)</f>
        <v>809.2</v>
      </c>
      <c r="H455" s="7">
        <f>SUM(Ведомственная!I1283)</f>
        <v>0</v>
      </c>
    </row>
    <row r="456" spans="1:8" ht="47.25" x14ac:dyDescent="0.25">
      <c r="A456" s="106" t="s">
        <v>873</v>
      </c>
      <c r="B456" s="4" t="s">
        <v>837</v>
      </c>
      <c r="C456" s="4"/>
      <c r="D456" s="4"/>
      <c r="E456" s="4"/>
      <c r="F456" s="7">
        <f>SUM(F457)</f>
        <v>1440.3</v>
      </c>
      <c r="G456" s="7">
        <f t="shared" ref="G456:H456" si="95">SUM(G457)</f>
        <v>1183.3</v>
      </c>
      <c r="H456" s="7">
        <f t="shared" si="95"/>
        <v>0</v>
      </c>
    </row>
    <row r="457" spans="1:8" ht="31.5" x14ac:dyDescent="0.25">
      <c r="A457" s="78" t="s">
        <v>45</v>
      </c>
      <c r="B457" s="4" t="s">
        <v>837</v>
      </c>
      <c r="C457" s="4" t="s">
        <v>84</v>
      </c>
      <c r="D457" s="4" t="s">
        <v>13</v>
      </c>
      <c r="E457" s="4" t="s">
        <v>28</v>
      </c>
      <c r="F457" s="7">
        <f>SUM(Ведомственная!G1285)</f>
        <v>1440.3</v>
      </c>
      <c r="G457" s="7">
        <f>SUM(Ведомственная!H1285)</f>
        <v>1183.3</v>
      </c>
      <c r="H457" s="7">
        <f>SUM(Ведомственная!I1285)</f>
        <v>0</v>
      </c>
    </row>
    <row r="458" spans="1:8" hidden="1" x14ac:dyDescent="0.25">
      <c r="A458" s="107" t="s">
        <v>846</v>
      </c>
      <c r="B458" s="4" t="s">
        <v>915</v>
      </c>
      <c r="C458" s="4"/>
      <c r="D458" s="4"/>
      <c r="E458" s="4"/>
      <c r="F458" s="7">
        <f>SUM(F459)</f>
        <v>0</v>
      </c>
      <c r="G458" s="7"/>
      <c r="H458" s="7"/>
    </row>
    <row r="459" spans="1:8" ht="31.5" hidden="1" x14ac:dyDescent="0.25">
      <c r="A459" s="107" t="s">
        <v>904</v>
      </c>
      <c r="B459" s="4" t="s">
        <v>914</v>
      </c>
      <c r="C459" s="4"/>
      <c r="D459" s="4"/>
      <c r="E459" s="4"/>
      <c r="F459" s="7">
        <f>SUM(F460:F461)</f>
        <v>0</v>
      </c>
      <c r="G459" s="7"/>
      <c r="H459" s="7"/>
    </row>
    <row r="460" spans="1:8" ht="31.5" hidden="1" x14ac:dyDescent="0.25">
      <c r="A460" s="107" t="s">
        <v>45</v>
      </c>
      <c r="B460" s="4" t="s">
        <v>914</v>
      </c>
      <c r="C460" s="4" t="s">
        <v>84</v>
      </c>
      <c r="D460" s="4" t="s">
        <v>13</v>
      </c>
      <c r="E460" s="4" t="s">
        <v>28</v>
      </c>
      <c r="F460" s="7">
        <f>SUM(Ведомственная!G1288)</f>
        <v>0</v>
      </c>
      <c r="G460" s="7"/>
      <c r="H460" s="7"/>
    </row>
    <row r="461" spans="1:8" ht="31.5" hidden="1" x14ac:dyDescent="0.25">
      <c r="A461" s="107" t="s">
        <v>114</v>
      </c>
      <c r="B461" s="4" t="s">
        <v>914</v>
      </c>
      <c r="C461" s="4" t="s">
        <v>115</v>
      </c>
      <c r="D461" s="4" t="s">
        <v>13</v>
      </c>
      <c r="E461" s="4" t="s">
        <v>28</v>
      </c>
      <c r="F461" s="7">
        <f>SUM(Ведомственная!G1289)</f>
        <v>0</v>
      </c>
      <c r="G461" s="7"/>
      <c r="H461" s="7"/>
    </row>
    <row r="462" spans="1:8" ht="31.5" x14ac:dyDescent="0.25">
      <c r="A462" s="78" t="s">
        <v>373</v>
      </c>
      <c r="B462" s="4" t="s">
        <v>374</v>
      </c>
      <c r="C462" s="4"/>
      <c r="D462" s="4"/>
      <c r="E462" s="4"/>
      <c r="F462" s="7">
        <f>F463+F465</f>
        <v>3500</v>
      </c>
      <c r="G462" s="7">
        <f>G463+G465</f>
        <v>0</v>
      </c>
      <c r="H462" s="7">
        <f>H463+H465</f>
        <v>0</v>
      </c>
    </row>
    <row r="463" spans="1:8" x14ac:dyDescent="0.25">
      <c r="A463" s="78" t="s">
        <v>112</v>
      </c>
      <c r="B463" s="4" t="s">
        <v>375</v>
      </c>
      <c r="C463" s="4"/>
      <c r="D463" s="4"/>
      <c r="E463" s="4"/>
      <c r="F463" s="7">
        <f>F464</f>
        <v>0</v>
      </c>
      <c r="G463" s="7">
        <f>G464</f>
        <v>0</v>
      </c>
      <c r="H463" s="7">
        <f>H464</f>
        <v>0</v>
      </c>
    </row>
    <row r="464" spans="1:8" ht="31.5" x14ac:dyDescent="0.25">
      <c r="A464" s="78" t="s">
        <v>114</v>
      </c>
      <c r="B464" s="4" t="s">
        <v>375</v>
      </c>
      <c r="C464" s="4" t="s">
        <v>115</v>
      </c>
      <c r="D464" s="4" t="s">
        <v>106</v>
      </c>
      <c r="E464" s="4" t="s">
        <v>47</v>
      </c>
      <c r="F464" s="7">
        <f>SUM(Ведомственная!G1205)</f>
        <v>0</v>
      </c>
      <c r="G464" s="7">
        <f>SUM(Ведомственная!H1205)</f>
        <v>0</v>
      </c>
      <c r="H464" s="7">
        <f>SUM(Ведомственная!I1205)</f>
        <v>0</v>
      </c>
    </row>
    <row r="465" spans="1:8" x14ac:dyDescent="0.25">
      <c r="A465" s="78" t="s">
        <v>119</v>
      </c>
      <c r="B465" s="4" t="s">
        <v>380</v>
      </c>
      <c r="C465" s="4"/>
      <c r="D465" s="4"/>
      <c r="E465" s="4"/>
      <c r="F465" s="7">
        <f>F467+F466</f>
        <v>3500</v>
      </c>
      <c r="G465" s="7">
        <f>G467+G466</f>
        <v>0</v>
      </c>
      <c r="H465" s="7">
        <f>H467+H466</f>
        <v>0</v>
      </c>
    </row>
    <row r="466" spans="1:8" ht="31.5" x14ac:dyDescent="0.25">
      <c r="A466" s="78" t="s">
        <v>114</v>
      </c>
      <c r="B466" s="4" t="s">
        <v>380</v>
      </c>
      <c r="C466" s="4" t="s">
        <v>115</v>
      </c>
      <c r="D466" s="4" t="s">
        <v>13</v>
      </c>
      <c r="E466" s="4" t="s">
        <v>28</v>
      </c>
      <c r="F466" s="7">
        <f>SUM(Ведомственная!G1292)</f>
        <v>3500</v>
      </c>
      <c r="G466" s="7">
        <f>SUM(Ведомственная!H1292)</f>
        <v>0</v>
      </c>
      <c r="H466" s="7">
        <f>SUM(Ведомственная!I1292)</f>
        <v>0</v>
      </c>
    </row>
    <row r="467" spans="1:8" ht="36.75" hidden="1" customHeight="1" x14ac:dyDescent="0.25">
      <c r="A467" s="78" t="s">
        <v>114</v>
      </c>
      <c r="B467" s="4" t="s">
        <v>380</v>
      </c>
      <c r="C467" s="4" t="s">
        <v>115</v>
      </c>
      <c r="D467" s="4" t="s">
        <v>13</v>
      </c>
      <c r="E467" s="4" t="s">
        <v>11</v>
      </c>
      <c r="F467" s="7">
        <v>0</v>
      </c>
      <c r="G467" s="7">
        <v>0</v>
      </c>
      <c r="H467" s="7">
        <v>0</v>
      </c>
    </row>
    <row r="468" spans="1:8" ht="31.5" x14ac:dyDescent="0.25">
      <c r="A468" s="78" t="s">
        <v>241</v>
      </c>
      <c r="B468" s="4" t="s">
        <v>381</v>
      </c>
      <c r="C468" s="4"/>
      <c r="D468" s="4"/>
      <c r="E468" s="4"/>
      <c r="F468" s="7">
        <f>F469+F471+F473</f>
        <v>0</v>
      </c>
      <c r="G468" s="7">
        <f t="shared" ref="G468:H468" si="96">G469+G471+G473</f>
        <v>0</v>
      </c>
      <c r="H468" s="7">
        <f t="shared" si="96"/>
        <v>0</v>
      </c>
    </row>
    <row r="469" spans="1:8" x14ac:dyDescent="0.25">
      <c r="A469" s="78" t="s">
        <v>112</v>
      </c>
      <c r="B469" s="4" t="s">
        <v>382</v>
      </c>
      <c r="C469" s="4"/>
      <c r="D469" s="4"/>
      <c r="E469" s="4"/>
      <c r="F469" s="7">
        <f>F470</f>
        <v>0</v>
      </c>
      <c r="G469" s="7">
        <f>G470</f>
        <v>0</v>
      </c>
      <c r="H469" s="7">
        <f>H470</f>
        <v>0</v>
      </c>
    </row>
    <row r="470" spans="1:8" ht="31.5" x14ac:dyDescent="0.25">
      <c r="A470" s="78" t="s">
        <v>114</v>
      </c>
      <c r="B470" s="4" t="s">
        <v>382</v>
      </c>
      <c r="C470" s="4" t="s">
        <v>115</v>
      </c>
      <c r="D470" s="4" t="s">
        <v>106</v>
      </c>
      <c r="E470" s="4" t="s">
        <v>47</v>
      </c>
      <c r="F470" s="7">
        <f>SUM(Ведомственная!G1207)</f>
        <v>0</v>
      </c>
      <c r="G470" s="7">
        <f>SUM(Ведомственная!H1207)</f>
        <v>0</v>
      </c>
      <c r="H470" s="7">
        <f>SUM(Ведомственная!I1207)</f>
        <v>0</v>
      </c>
    </row>
    <row r="471" spans="1:8" x14ac:dyDescent="0.25">
      <c r="A471" s="78" t="s">
        <v>119</v>
      </c>
      <c r="B471" s="4" t="s">
        <v>383</v>
      </c>
      <c r="C471" s="4"/>
      <c r="D471" s="4"/>
      <c r="E471" s="4"/>
      <c r="F471" s="7">
        <f>F472</f>
        <v>0</v>
      </c>
      <c r="G471" s="7">
        <f>G472</f>
        <v>0</v>
      </c>
      <c r="H471" s="7">
        <f>H472</f>
        <v>0</v>
      </c>
    </row>
    <row r="472" spans="1:8" ht="31.5" x14ac:dyDescent="0.25">
      <c r="A472" s="78" t="s">
        <v>114</v>
      </c>
      <c r="B472" s="4" t="s">
        <v>383</v>
      </c>
      <c r="C472" s="4" t="s">
        <v>115</v>
      </c>
      <c r="D472" s="4" t="s">
        <v>13</v>
      </c>
      <c r="E472" s="4" t="s">
        <v>28</v>
      </c>
      <c r="F472" s="7">
        <f>SUM(Ведомственная!G1295)</f>
        <v>0</v>
      </c>
      <c r="G472" s="7">
        <f>SUM(Ведомственная!H1295)</f>
        <v>0</v>
      </c>
      <c r="H472" s="7">
        <f>SUM(Ведомственная!I1295)</f>
        <v>0</v>
      </c>
    </row>
    <row r="473" spans="1:8" x14ac:dyDescent="0.25">
      <c r="A473" s="78" t="s">
        <v>497</v>
      </c>
      <c r="B473" s="4" t="s">
        <v>770</v>
      </c>
      <c r="C473" s="4"/>
      <c r="D473" s="4"/>
      <c r="E473" s="4"/>
      <c r="F473" s="7">
        <f>SUM(F474)</f>
        <v>0</v>
      </c>
      <c r="G473" s="7">
        <f t="shared" ref="G473:H473" si="97">SUM(G474)</f>
        <v>0</v>
      </c>
      <c r="H473" s="7">
        <f t="shared" si="97"/>
        <v>0</v>
      </c>
    </row>
    <row r="474" spans="1:8" ht="31.5" x14ac:dyDescent="0.25">
      <c r="A474" s="78" t="s">
        <v>114</v>
      </c>
      <c r="B474" s="4" t="s">
        <v>770</v>
      </c>
      <c r="C474" s="4" t="s">
        <v>115</v>
      </c>
      <c r="D474" s="4" t="s">
        <v>13</v>
      </c>
      <c r="E474" s="4" t="s">
        <v>28</v>
      </c>
      <c r="F474" s="7">
        <f>SUM(Ведомственная!G1297)</f>
        <v>0</v>
      </c>
      <c r="G474" s="7">
        <f>SUM(Ведомственная!H1297)</f>
        <v>0</v>
      </c>
      <c r="H474" s="7">
        <f>SUM(Ведомственная!I1297)</f>
        <v>0</v>
      </c>
    </row>
    <row r="475" spans="1:8" ht="31.5" x14ac:dyDescent="0.25">
      <c r="A475" s="78" t="s">
        <v>301</v>
      </c>
      <c r="B475" s="4" t="s">
        <v>376</v>
      </c>
      <c r="C475" s="4"/>
      <c r="D475" s="4"/>
      <c r="E475" s="4"/>
      <c r="F475" s="7">
        <f>SUM(F476+F478+F480)</f>
        <v>0</v>
      </c>
      <c r="G475" s="7">
        <f>SUM(G476+G478+G480)</f>
        <v>0</v>
      </c>
      <c r="H475" s="7">
        <f>SUM(H476+H478+H480)</f>
        <v>0</v>
      </c>
    </row>
    <row r="476" spans="1:8" x14ac:dyDescent="0.25">
      <c r="A476" s="78" t="s">
        <v>112</v>
      </c>
      <c r="B476" s="4" t="s">
        <v>377</v>
      </c>
      <c r="C476" s="4"/>
      <c r="D476" s="4"/>
      <c r="E476" s="4"/>
      <c r="F476" s="7">
        <f>F477</f>
        <v>0</v>
      </c>
      <c r="G476" s="7">
        <f>G477</f>
        <v>0</v>
      </c>
      <c r="H476" s="7">
        <f>H477</f>
        <v>0</v>
      </c>
    </row>
    <row r="477" spans="1:8" ht="31.5" x14ac:dyDescent="0.25">
      <c r="A477" s="78" t="s">
        <v>114</v>
      </c>
      <c r="B477" s="4" t="s">
        <v>377</v>
      </c>
      <c r="C477" s="4" t="s">
        <v>115</v>
      </c>
      <c r="D477" s="4" t="s">
        <v>106</v>
      </c>
      <c r="E477" s="4" t="s">
        <v>47</v>
      </c>
      <c r="F477" s="7">
        <f>SUM(Ведомственная!G1210)</f>
        <v>0</v>
      </c>
      <c r="G477" s="7">
        <f>SUM(Ведомственная!H1210)</f>
        <v>0</v>
      </c>
      <c r="H477" s="7">
        <f>SUM(Ведомственная!I1210)</f>
        <v>0</v>
      </c>
    </row>
    <row r="478" spans="1:8" x14ac:dyDescent="0.25">
      <c r="A478" s="78" t="s">
        <v>119</v>
      </c>
      <c r="B478" s="4" t="s">
        <v>405</v>
      </c>
      <c r="C478" s="4"/>
      <c r="D478" s="4"/>
      <c r="E478" s="4"/>
      <c r="F478" s="7">
        <f>F479</f>
        <v>0</v>
      </c>
      <c r="G478" s="7">
        <f>G479</f>
        <v>0</v>
      </c>
      <c r="H478" s="7">
        <f>H479</f>
        <v>0</v>
      </c>
    </row>
    <row r="479" spans="1:8" ht="31.5" x14ac:dyDescent="0.25">
      <c r="A479" s="78" t="s">
        <v>114</v>
      </c>
      <c r="B479" s="4" t="s">
        <v>405</v>
      </c>
      <c r="C479" s="4" t="s">
        <v>115</v>
      </c>
      <c r="D479" s="4" t="s">
        <v>13</v>
      </c>
      <c r="E479" s="4" t="s">
        <v>28</v>
      </c>
      <c r="F479" s="7">
        <f>SUM(Ведомственная!G1300)</f>
        <v>0</v>
      </c>
      <c r="G479" s="7">
        <f>SUM(Ведомственная!H1300)</f>
        <v>0</v>
      </c>
      <c r="H479" s="7">
        <f>SUM(Ведомственная!I1300)</f>
        <v>0</v>
      </c>
    </row>
    <row r="480" spans="1:8" hidden="1" x14ac:dyDescent="0.25">
      <c r="A480" s="78" t="s">
        <v>132</v>
      </c>
      <c r="B480" s="4" t="s">
        <v>504</v>
      </c>
      <c r="C480" s="4"/>
      <c r="D480" s="4"/>
      <c r="E480" s="4"/>
      <c r="F480" s="7">
        <f>SUM(F481)</f>
        <v>0</v>
      </c>
      <c r="G480" s="7">
        <f>SUM(G481)</f>
        <v>0</v>
      </c>
      <c r="H480" s="7">
        <f>SUM(H481)</f>
        <v>0</v>
      </c>
    </row>
    <row r="481" spans="1:8" ht="31.5" hidden="1" x14ac:dyDescent="0.25">
      <c r="A481" s="78" t="s">
        <v>114</v>
      </c>
      <c r="B481" s="4" t="s">
        <v>504</v>
      </c>
      <c r="C481" s="4" t="s">
        <v>115</v>
      </c>
      <c r="D481" s="4" t="s">
        <v>13</v>
      </c>
      <c r="E481" s="4" t="s">
        <v>28</v>
      </c>
      <c r="F481" s="7">
        <f>SUM(Ведомственная!G1302)</f>
        <v>0</v>
      </c>
      <c r="G481" s="7">
        <f>SUM(Ведомственная!H1302)</f>
        <v>0</v>
      </c>
      <c r="H481" s="7">
        <f>SUM(Ведомственная!I1302)</f>
        <v>0</v>
      </c>
    </row>
    <row r="482" spans="1:8" x14ac:dyDescent="0.25">
      <c r="A482" s="78" t="s">
        <v>694</v>
      </c>
      <c r="B482" s="4" t="s">
        <v>482</v>
      </c>
      <c r="C482" s="4"/>
      <c r="D482" s="4"/>
      <c r="E482" s="4"/>
      <c r="F482" s="7">
        <f>SUM(F483+F485)</f>
        <v>0</v>
      </c>
      <c r="G482" s="7">
        <f t="shared" ref="G482:H482" si="98">SUM(G483+G485)</f>
        <v>0</v>
      </c>
      <c r="H482" s="7">
        <f t="shared" si="98"/>
        <v>0</v>
      </c>
    </row>
    <row r="483" spans="1:8" x14ac:dyDescent="0.25">
      <c r="A483" s="78" t="s">
        <v>775</v>
      </c>
      <c r="B483" s="4" t="s">
        <v>774</v>
      </c>
      <c r="C483" s="4"/>
      <c r="D483" s="4"/>
      <c r="E483" s="4"/>
      <c r="F483" s="7">
        <f>SUM(Ведомственная!G1304)</f>
        <v>0</v>
      </c>
      <c r="G483" s="7">
        <f>SUM(Ведомственная!H1304)</f>
        <v>0</v>
      </c>
      <c r="H483" s="7">
        <f>SUM(Ведомственная!I1304)</f>
        <v>0</v>
      </c>
    </row>
    <row r="484" spans="1:8" ht="31.5" x14ac:dyDescent="0.25">
      <c r="A484" s="78" t="s">
        <v>114</v>
      </c>
      <c r="B484" s="4" t="s">
        <v>774</v>
      </c>
      <c r="C484" s="4" t="s">
        <v>115</v>
      </c>
      <c r="D484" s="4" t="s">
        <v>13</v>
      </c>
      <c r="E484" s="4" t="s">
        <v>28</v>
      </c>
      <c r="F484" s="7">
        <f>SUM(Ведомственная!G1306)</f>
        <v>0</v>
      </c>
      <c r="G484" s="7">
        <f>SUM(Ведомственная!H1306)</f>
        <v>0</v>
      </c>
      <c r="H484" s="7">
        <f>SUM(Ведомственная!I1306)</f>
        <v>0</v>
      </c>
    </row>
    <row r="485" spans="1:8" ht="47.25" x14ac:dyDescent="0.25">
      <c r="A485" s="99" t="s">
        <v>849</v>
      </c>
      <c r="B485" s="4" t="s">
        <v>590</v>
      </c>
      <c r="C485" s="4"/>
      <c r="D485" s="4"/>
      <c r="E485" s="4"/>
      <c r="F485" s="7">
        <f>SUM(F486)</f>
        <v>0</v>
      </c>
      <c r="G485" s="7">
        <f>SUM(G486)</f>
        <v>0</v>
      </c>
      <c r="H485" s="7">
        <f>SUM(H486)</f>
        <v>0</v>
      </c>
    </row>
    <row r="486" spans="1:8" ht="31.5" x14ac:dyDescent="0.25">
      <c r="A486" s="78" t="s">
        <v>114</v>
      </c>
      <c r="B486" s="4" t="s">
        <v>590</v>
      </c>
      <c r="C486" s="4" t="s">
        <v>115</v>
      </c>
      <c r="D486" s="4" t="s">
        <v>106</v>
      </c>
      <c r="E486" s="4" t="s">
        <v>47</v>
      </c>
      <c r="F486" s="7">
        <f>SUM(Ведомственная!G1213)</f>
        <v>0</v>
      </c>
      <c r="G486" s="7">
        <f>SUM(Ведомственная!H1213)</f>
        <v>0</v>
      </c>
      <c r="H486" s="7">
        <f>SUM(Ведомственная!I1213)</f>
        <v>0</v>
      </c>
    </row>
    <row r="487" spans="1:8" x14ac:dyDescent="0.25">
      <c r="A487" s="101" t="s">
        <v>861</v>
      </c>
      <c r="B487" s="4" t="s">
        <v>860</v>
      </c>
      <c r="C487" s="4"/>
      <c r="D487" s="4"/>
      <c r="E487" s="4"/>
      <c r="F487" s="7">
        <f>SUM(F488)</f>
        <v>20</v>
      </c>
      <c r="G487" s="7">
        <f t="shared" ref="G487:H487" si="99">SUM(G488)</f>
        <v>0</v>
      </c>
      <c r="H487" s="7">
        <f t="shared" si="99"/>
        <v>0</v>
      </c>
    </row>
    <row r="488" spans="1:8" x14ac:dyDescent="0.25">
      <c r="A488" s="101" t="s">
        <v>863</v>
      </c>
      <c r="B488" s="4" t="s">
        <v>862</v>
      </c>
      <c r="C488" s="4"/>
      <c r="D488" s="4"/>
      <c r="E488" s="4"/>
      <c r="F488" s="7">
        <f>SUM(F489)</f>
        <v>20</v>
      </c>
      <c r="G488" s="7">
        <f t="shared" ref="G488:H488" si="100">SUM(G489)</f>
        <v>0</v>
      </c>
      <c r="H488" s="7">
        <f t="shared" si="100"/>
        <v>0</v>
      </c>
    </row>
    <row r="489" spans="1:8" ht="31.5" x14ac:dyDescent="0.25">
      <c r="A489" s="101" t="s">
        <v>114</v>
      </c>
      <c r="B489" s="4" t="s">
        <v>862</v>
      </c>
      <c r="C489" s="4" t="s">
        <v>115</v>
      </c>
      <c r="D489" s="4" t="s">
        <v>13</v>
      </c>
      <c r="E489" s="4" t="s">
        <v>28</v>
      </c>
      <c r="F489" s="7">
        <f>SUM(Ведомственная!G1309)</f>
        <v>20</v>
      </c>
      <c r="G489" s="7">
        <f>SUM(Ведомственная!H1309)</f>
        <v>0</v>
      </c>
      <c r="H489" s="7">
        <f>SUM(Ведомственная!I1309)</f>
        <v>0</v>
      </c>
    </row>
    <row r="490" spans="1:8" ht="31.5" x14ac:dyDescent="0.25">
      <c r="A490" s="78" t="s">
        <v>488</v>
      </c>
      <c r="B490" s="4" t="s">
        <v>135</v>
      </c>
      <c r="C490" s="4"/>
      <c r="D490" s="4"/>
      <c r="E490" s="4"/>
      <c r="F490" s="7">
        <f>SUM(F491+F497+F500)+F494</f>
        <v>49197.5</v>
      </c>
      <c r="G490" s="7">
        <f t="shared" ref="G490:H490" si="101">SUM(G491+G497+G500)+G494</f>
        <v>48312.5</v>
      </c>
      <c r="H490" s="7">
        <f t="shared" si="101"/>
        <v>49197.5</v>
      </c>
    </row>
    <row r="491" spans="1:8" x14ac:dyDescent="0.25">
      <c r="A491" s="32" t="s">
        <v>73</v>
      </c>
      <c r="B491" s="55" t="s">
        <v>433</v>
      </c>
      <c r="C491" s="49"/>
      <c r="D491" s="4"/>
      <c r="E491" s="4"/>
      <c r="F491" s="51">
        <f>+F492+F493</f>
        <v>4238.3</v>
      </c>
      <c r="G491" s="51">
        <f>+G492+G493</f>
        <v>4238.3</v>
      </c>
      <c r="H491" s="51">
        <f>+H492+H493</f>
        <v>4238.3</v>
      </c>
    </row>
    <row r="492" spans="1:8" ht="63" x14ac:dyDescent="0.25">
      <c r="A492" s="32" t="s">
        <v>44</v>
      </c>
      <c r="B492" s="55" t="s">
        <v>433</v>
      </c>
      <c r="C492" s="49" t="s">
        <v>82</v>
      </c>
      <c r="D492" s="4" t="s">
        <v>13</v>
      </c>
      <c r="E492" s="4" t="s">
        <v>11</v>
      </c>
      <c r="F492" s="51">
        <f>SUM(Ведомственная!G1364)</f>
        <v>4237.8</v>
      </c>
      <c r="G492" s="51">
        <f>SUM(Ведомственная!H1364)</f>
        <v>4237.8</v>
      </c>
      <c r="H492" s="51">
        <f>SUM(Ведомственная!I1364)</f>
        <v>4237.8</v>
      </c>
    </row>
    <row r="493" spans="1:8" ht="29.25" customHeight="1" x14ac:dyDescent="0.25">
      <c r="A493" s="32" t="s">
        <v>45</v>
      </c>
      <c r="B493" s="55" t="s">
        <v>433</v>
      </c>
      <c r="C493" s="49" t="s">
        <v>84</v>
      </c>
      <c r="D493" s="4" t="s">
        <v>13</v>
      </c>
      <c r="E493" s="4" t="s">
        <v>11</v>
      </c>
      <c r="F493" s="51">
        <f>SUM(Ведомственная!G1365)</f>
        <v>0.5</v>
      </c>
      <c r="G493" s="51">
        <f>SUM(Ведомственная!H1365)</f>
        <v>0.5</v>
      </c>
      <c r="H493" s="51">
        <f>SUM(Ведомственная!I1365)</f>
        <v>0.5</v>
      </c>
    </row>
    <row r="494" spans="1:8" ht="29.25" customHeight="1" x14ac:dyDescent="0.25">
      <c r="A494" s="32" t="s">
        <v>88</v>
      </c>
      <c r="B494" s="55" t="s">
        <v>864</v>
      </c>
      <c r="C494" s="49"/>
      <c r="D494" s="4"/>
      <c r="E494" s="4"/>
      <c r="F494" s="51">
        <f>SUM(F495:F496)</f>
        <v>175.8</v>
      </c>
      <c r="G494" s="51">
        <f t="shared" ref="G494:H494" si="102">SUM(G495:G496)</f>
        <v>175.8</v>
      </c>
      <c r="H494" s="51">
        <f t="shared" si="102"/>
        <v>175.8</v>
      </c>
    </row>
    <row r="495" spans="1:8" ht="29.25" customHeight="1" x14ac:dyDescent="0.25">
      <c r="A495" s="32" t="s">
        <v>45</v>
      </c>
      <c r="B495" s="55" t="s">
        <v>864</v>
      </c>
      <c r="C495" s="49" t="s">
        <v>84</v>
      </c>
      <c r="D495" s="4" t="s">
        <v>13</v>
      </c>
      <c r="E495" s="4" t="s">
        <v>11</v>
      </c>
      <c r="F495" s="51">
        <f>SUM(Ведомственная!G1367)</f>
        <v>174.8</v>
      </c>
      <c r="G495" s="51">
        <f>SUM(Ведомственная!H1367)</f>
        <v>174.8</v>
      </c>
      <c r="H495" s="51">
        <f>SUM(Ведомственная!I1367)</f>
        <v>174.8</v>
      </c>
    </row>
    <row r="496" spans="1:8" ht="29.25" customHeight="1" x14ac:dyDescent="0.25">
      <c r="A496" s="127" t="s">
        <v>20</v>
      </c>
      <c r="B496" s="55" t="s">
        <v>864</v>
      </c>
      <c r="C496" s="49" t="s">
        <v>89</v>
      </c>
      <c r="D496" s="4" t="s">
        <v>13</v>
      </c>
      <c r="E496" s="4" t="s">
        <v>11</v>
      </c>
      <c r="F496" s="51">
        <f>SUM(Ведомственная!G1368)</f>
        <v>1</v>
      </c>
      <c r="G496" s="51">
        <f>SUM(Ведомственная!H1368)</f>
        <v>1</v>
      </c>
      <c r="H496" s="51">
        <f>SUM(Ведомственная!I1368)</f>
        <v>1</v>
      </c>
    </row>
    <row r="497" spans="1:8" ht="29.25" customHeight="1" x14ac:dyDescent="0.25">
      <c r="A497" s="78" t="s">
        <v>91</v>
      </c>
      <c r="B497" s="55" t="s">
        <v>492</v>
      </c>
      <c r="C497" s="49"/>
      <c r="D497" s="4"/>
      <c r="E497" s="4"/>
      <c r="F497" s="51">
        <f>SUM(F498:F499)</f>
        <v>304.2</v>
      </c>
      <c r="G497" s="51">
        <f t="shared" ref="G497:H497" si="103">SUM(G498:G499)</f>
        <v>54.2</v>
      </c>
      <c r="H497" s="51">
        <f t="shared" si="103"/>
        <v>304.2</v>
      </c>
    </row>
    <row r="498" spans="1:8" ht="29.25" customHeight="1" x14ac:dyDescent="0.25">
      <c r="A498" s="32" t="s">
        <v>45</v>
      </c>
      <c r="B498" s="55" t="s">
        <v>492</v>
      </c>
      <c r="C498" s="49" t="s">
        <v>84</v>
      </c>
      <c r="D498" s="4" t="s">
        <v>106</v>
      </c>
      <c r="E498" s="4" t="s">
        <v>157</v>
      </c>
      <c r="F498" s="51">
        <f>SUM(Ведомственная!G1218)</f>
        <v>0</v>
      </c>
      <c r="G498" s="51">
        <f>SUM(Ведомственная!H1218)</f>
        <v>0</v>
      </c>
      <c r="H498" s="51">
        <f>SUM(Ведомственная!I1218)</f>
        <v>0</v>
      </c>
    </row>
    <row r="499" spans="1:8" ht="29.25" customHeight="1" x14ac:dyDescent="0.25">
      <c r="A499" s="32" t="s">
        <v>45</v>
      </c>
      <c r="B499" s="55" t="s">
        <v>492</v>
      </c>
      <c r="C499" s="49" t="s">
        <v>84</v>
      </c>
      <c r="D499" s="4" t="s">
        <v>13</v>
      </c>
      <c r="E499" s="4" t="s">
        <v>11</v>
      </c>
      <c r="F499" s="51">
        <f>SUM(Ведомственная!G1370)</f>
        <v>304.2</v>
      </c>
      <c r="G499" s="51">
        <f>SUM(Ведомственная!H1370)</f>
        <v>54.2</v>
      </c>
      <c r="H499" s="51">
        <f>SUM(Ведомственная!I1370)</f>
        <v>304.2</v>
      </c>
    </row>
    <row r="500" spans="1:8" ht="31.5" x14ac:dyDescent="0.25">
      <c r="A500" s="78" t="s">
        <v>38</v>
      </c>
      <c r="B500" s="4" t="s">
        <v>136</v>
      </c>
      <c r="C500" s="4"/>
      <c r="D500" s="4"/>
      <c r="E500" s="4"/>
      <c r="F500" s="7">
        <f>F501</f>
        <v>44479.199999999997</v>
      </c>
      <c r="G500" s="7">
        <f>G501</f>
        <v>43844.2</v>
      </c>
      <c r="H500" s="7">
        <f>H501</f>
        <v>44479.199999999997</v>
      </c>
    </row>
    <row r="501" spans="1:8" x14ac:dyDescent="0.25">
      <c r="A501" s="78" t="s">
        <v>443</v>
      </c>
      <c r="B501" s="4" t="s">
        <v>137</v>
      </c>
      <c r="C501" s="4"/>
      <c r="D501" s="4"/>
      <c r="E501" s="4"/>
      <c r="F501" s="7">
        <f>F502+F503+F504</f>
        <v>44479.199999999997</v>
      </c>
      <c r="G501" s="7">
        <f>G502+G503+G504</f>
        <v>43844.2</v>
      </c>
      <c r="H501" s="7">
        <f>H502+H503+H504</f>
        <v>44479.199999999997</v>
      </c>
    </row>
    <row r="502" spans="1:8" ht="63" x14ac:dyDescent="0.25">
      <c r="A502" s="78" t="s">
        <v>123</v>
      </c>
      <c r="B502" s="4" t="s">
        <v>137</v>
      </c>
      <c r="C502" s="4" t="s">
        <v>82</v>
      </c>
      <c r="D502" s="4" t="s">
        <v>13</v>
      </c>
      <c r="E502" s="4" t="s">
        <v>11</v>
      </c>
      <c r="F502" s="7">
        <f>SUM(Ведомственная!G1373)</f>
        <v>42504.6</v>
      </c>
      <c r="G502" s="7">
        <f>SUM(Ведомственная!H1373)</f>
        <v>42504.6</v>
      </c>
      <c r="H502" s="7">
        <f>SUM(Ведомственная!I1373)</f>
        <v>42504.6</v>
      </c>
    </row>
    <row r="503" spans="1:8" ht="31.5" x14ac:dyDescent="0.25">
      <c r="A503" s="78" t="s">
        <v>45</v>
      </c>
      <c r="B503" s="4" t="s">
        <v>137</v>
      </c>
      <c r="C503" s="4" t="s">
        <v>84</v>
      </c>
      <c r="D503" s="4" t="s">
        <v>13</v>
      </c>
      <c r="E503" s="4" t="s">
        <v>11</v>
      </c>
      <c r="F503" s="7">
        <f>SUM(Ведомственная!G1374)</f>
        <v>1972</v>
      </c>
      <c r="G503" s="7">
        <f>SUM(Ведомственная!H1374)</f>
        <v>1337</v>
      </c>
      <c r="H503" s="7">
        <f>SUM(Ведомственная!I1374)</f>
        <v>1972</v>
      </c>
    </row>
    <row r="504" spans="1:8" x14ac:dyDescent="0.25">
      <c r="A504" s="78" t="s">
        <v>20</v>
      </c>
      <c r="B504" s="4" t="s">
        <v>137</v>
      </c>
      <c r="C504" s="4" t="s">
        <v>89</v>
      </c>
      <c r="D504" s="4" t="s">
        <v>13</v>
      </c>
      <c r="E504" s="4" t="s">
        <v>11</v>
      </c>
      <c r="F504" s="7">
        <f>SUM(Ведомственная!G1375)</f>
        <v>2.6</v>
      </c>
      <c r="G504" s="7">
        <f>SUM(Ведомственная!H1375)</f>
        <v>2.6</v>
      </c>
      <c r="H504" s="7">
        <f>SUM(Ведомственная!I1375)</f>
        <v>2.6</v>
      </c>
    </row>
    <row r="505" spans="1:8" ht="31.5" x14ac:dyDescent="0.25">
      <c r="A505" s="23" t="s">
        <v>800</v>
      </c>
      <c r="B505" s="24" t="s">
        <v>801</v>
      </c>
      <c r="C505" s="4"/>
      <c r="D505" s="4"/>
      <c r="E505" s="4"/>
      <c r="F505" s="7">
        <f>SUM(F506)</f>
        <v>500</v>
      </c>
      <c r="G505" s="7">
        <f t="shared" ref="G505:H506" si="104">SUM(G506)</f>
        <v>500</v>
      </c>
      <c r="H505" s="7">
        <f t="shared" si="104"/>
        <v>500</v>
      </c>
    </row>
    <row r="506" spans="1:8" x14ac:dyDescent="0.25">
      <c r="A506" s="2" t="s">
        <v>29</v>
      </c>
      <c r="B506" s="31" t="s">
        <v>802</v>
      </c>
      <c r="C506" s="79"/>
      <c r="D506" s="4"/>
      <c r="E506" s="4"/>
      <c r="F506" s="7">
        <f>SUM(F507)</f>
        <v>500</v>
      </c>
      <c r="G506" s="7">
        <f t="shared" si="104"/>
        <v>500</v>
      </c>
      <c r="H506" s="7">
        <f t="shared" si="104"/>
        <v>500</v>
      </c>
    </row>
    <row r="507" spans="1:8" ht="31.5" x14ac:dyDescent="0.25">
      <c r="A507" s="2" t="s">
        <v>45</v>
      </c>
      <c r="B507" s="31" t="s">
        <v>802</v>
      </c>
      <c r="C507" s="79" t="s">
        <v>84</v>
      </c>
      <c r="D507" s="4" t="s">
        <v>11</v>
      </c>
      <c r="E507" s="4" t="s">
        <v>22</v>
      </c>
      <c r="F507" s="7">
        <f>SUM(Ведомственная!G276)</f>
        <v>500</v>
      </c>
      <c r="G507" s="7">
        <f>SUM(Ведомственная!H276)</f>
        <v>500</v>
      </c>
      <c r="H507" s="7">
        <f>SUM(Ведомственная!I276)</f>
        <v>500</v>
      </c>
    </row>
    <row r="508" spans="1:8" x14ac:dyDescent="0.25">
      <c r="A508" s="66" t="s">
        <v>560</v>
      </c>
      <c r="B508" s="68" t="s">
        <v>558</v>
      </c>
      <c r="C508" s="4"/>
      <c r="D508" s="4"/>
      <c r="E508" s="4"/>
      <c r="F508" s="26">
        <f>SUM(F509+F511)+F513+F515</f>
        <v>3769.2</v>
      </c>
      <c r="G508" s="26">
        <f t="shared" ref="G508:H508" si="105">SUM(G509+G511)+G513+G515</f>
        <v>3769.2</v>
      </c>
      <c r="H508" s="26">
        <f t="shared" si="105"/>
        <v>3769.2</v>
      </c>
    </row>
    <row r="509" spans="1:8" x14ac:dyDescent="0.25">
      <c r="A509" s="34" t="s">
        <v>29</v>
      </c>
      <c r="B509" s="5" t="s">
        <v>559</v>
      </c>
      <c r="C509" s="4"/>
      <c r="D509" s="4"/>
      <c r="E509" s="4"/>
      <c r="F509" s="7">
        <f>SUM(F510)</f>
        <v>0</v>
      </c>
      <c r="G509" s="7">
        <f>SUM(G510)</f>
        <v>0</v>
      </c>
      <c r="H509" s="7">
        <f>SUM(H510)</f>
        <v>0</v>
      </c>
    </row>
    <row r="510" spans="1:8" ht="31.5" x14ac:dyDescent="0.25">
      <c r="A510" s="34" t="s">
        <v>45</v>
      </c>
      <c r="B510" s="5" t="s">
        <v>559</v>
      </c>
      <c r="C510" s="4" t="s">
        <v>84</v>
      </c>
      <c r="D510" s="4" t="s">
        <v>157</v>
      </c>
      <c r="E510" s="4" t="s">
        <v>47</v>
      </c>
      <c r="F510" s="7">
        <f>SUM(Ведомственная!G391)</f>
        <v>0</v>
      </c>
      <c r="G510" s="7">
        <f>SUM(Ведомственная!H391)</f>
        <v>0</v>
      </c>
      <c r="H510" s="7">
        <f>SUM(Ведомственная!I391)</f>
        <v>0</v>
      </c>
    </row>
    <row r="511" spans="1:8" ht="47.25" x14ac:dyDescent="0.25">
      <c r="A511" s="34" t="s">
        <v>23</v>
      </c>
      <c r="B511" s="5" t="s">
        <v>567</v>
      </c>
      <c r="C511" s="4"/>
      <c r="D511" s="4"/>
      <c r="E511" s="4"/>
      <c r="F511" s="7">
        <f>SUM(F512)</f>
        <v>3769.2</v>
      </c>
      <c r="G511" s="7">
        <f>SUM(G512)</f>
        <v>3769.2</v>
      </c>
      <c r="H511" s="7">
        <f>SUM(H512)</f>
        <v>3769.2</v>
      </c>
    </row>
    <row r="512" spans="1:8" ht="31.5" x14ac:dyDescent="0.25">
      <c r="A512" s="34" t="s">
        <v>212</v>
      </c>
      <c r="B512" s="5" t="s">
        <v>567</v>
      </c>
      <c r="C512" s="4" t="s">
        <v>115</v>
      </c>
      <c r="D512" s="4" t="s">
        <v>157</v>
      </c>
      <c r="E512" s="4" t="s">
        <v>47</v>
      </c>
      <c r="F512" s="7">
        <f>SUM(Ведомственная!G393)</f>
        <v>3769.2</v>
      </c>
      <c r="G512" s="7">
        <f>SUM(Ведомственная!H393)</f>
        <v>3769.2</v>
      </c>
      <c r="H512" s="7">
        <f>SUM(Ведомственная!I393)</f>
        <v>3769.2</v>
      </c>
    </row>
    <row r="513" spans="1:8" ht="31.5" hidden="1" x14ac:dyDescent="0.25">
      <c r="A513" s="34" t="s">
        <v>241</v>
      </c>
      <c r="B513" s="5" t="s">
        <v>575</v>
      </c>
      <c r="C513" s="4"/>
      <c r="D513" s="4"/>
      <c r="E513" s="4"/>
      <c r="F513" s="7">
        <f>SUM(F514)</f>
        <v>0</v>
      </c>
      <c r="G513" s="7">
        <f>SUM(G514)</f>
        <v>0</v>
      </c>
      <c r="H513" s="7">
        <f>SUM(H514)</f>
        <v>0</v>
      </c>
    </row>
    <row r="514" spans="1:8" ht="31.5" hidden="1" x14ac:dyDescent="0.25">
      <c r="A514" s="34" t="s">
        <v>212</v>
      </c>
      <c r="B514" s="5" t="s">
        <v>575</v>
      </c>
      <c r="C514" s="4" t="s">
        <v>115</v>
      </c>
      <c r="D514" s="4" t="s">
        <v>157</v>
      </c>
      <c r="E514" s="4" t="s">
        <v>47</v>
      </c>
      <c r="F514" s="7">
        <f>SUM(Ведомственная!G395)</f>
        <v>0</v>
      </c>
      <c r="G514" s="7">
        <f>SUM(Ведомственная!H395)</f>
        <v>0</v>
      </c>
      <c r="H514" s="7">
        <f>SUM(Ведомственная!I395)</f>
        <v>0</v>
      </c>
    </row>
    <row r="515" spans="1:8" ht="31.5" hidden="1" x14ac:dyDescent="0.25">
      <c r="A515" s="78" t="s">
        <v>242</v>
      </c>
      <c r="B515" s="5" t="s">
        <v>712</v>
      </c>
      <c r="C515" s="4"/>
      <c r="D515" s="4"/>
      <c r="E515" s="4"/>
      <c r="F515" s="7">
        <f>SUM(F516)</f>
        <v>0</v>
      </c>
      <c r="G515" s="7">
        <f t="shared" ref="G515:H515" si="106">SUM(G516)</f>
        <v>0</v>
      </c>
      <c r="H515" s="7">
        <f t="shared" si="106"/>
        <v>0</v>
      </c>
    </row>
    <row r="516" spans="1:8" ht="31.5" hidden="1" x14ac:dyDescent="0.25">
      <c r="A516" s="34" t="s">
        <v>212</v>
      </c>
      <c r="B516" s="5" t="s">
        <v>712</v>
      </c>
      <c r="C516" s="4" t="s">
        <v>115</v>
      </c>
      <c r="D516" s="4" t="s">
        <v>157</v>
      </c>
      <c r="E516" s="4" t="s">
        <v>47</v>
      </c>
      <c r="F516" s="7">
        <f>SUM(Ведомственная!G397)</f>
        <v>0</v>
      </c>
      <c r="G516" s="7">
        <f>SUM(Ведомственная!H397)</f>
        <v>0</v>
      </c>
      <c r="H516" s="7">
        <f>SUM(Ведомственная!I397)</f>
        <v>0</v>
      </c>
    </row>
    <row r="517" spans="1:8" x14ac:dyDescent="0.25">
      <c r="A517" s="66" t="s">
        <v>561</v>
      </c>
      <c r="B517" s="68" t="s">
        <v>565</v>
      </c>
      <c r="C517" s="4"/>
      <c r="D517" s="4"/>
      <c r="E517" s="4"/>
      <c r="F517" s="26">
        <f>SUM(F518)+F520+F522+F527+F524</f>
        <v>45178.299999999996</v>
      </c>
      <c r="G517" s="26">
        <f t="shared" ref="G517:H517" si="107">SUM(G518)+G520+G522+G527+G524</f>
        <v>38013.1</v>
      </c>
      <c r="H517" s="26">
        <f t="shared" si="107"/>
        <v>38013.1</v>
      </c>
    </row>
    <row r="518" spans="1:8" x14ac:dyDescent="0.25">
      <c r="A518" s="34" t="s">
        <v>29</v>
      </c>
      <c r="B518" s="5" t="s">
        <v>566</v>
      </c>
      <c r="C518" s="4"/>
      <c r="D518" s="4"/>
      <c r="E518" s="4"/>
      <c r="F518" s="7">
        <f>SUM(F519)</f>
        <v>13653.8</v>
      </c>
      <c r="G518" s="7">
        <f>SUM(G519)</f>
        <v>15153.8</v>
      </c>
      <c r="H518" s="7">
        <f>SUM(H519)</f>
        <v>15153.8</v>
      </c>
    </row>
    <row r="519" spans="1:8" ht="31.5" x14ac:dyDescent="0.25">
      <c r="A519" s="34" t="s">
        <v>45</v>
      </c>
      <c r="B519" s="5" t="s">
        <v>566</v>
      </c>
      <c r="C519" s="4" t="s">
        <v>84</v>
      </c>
      <c r="D519" s="4" t="s">
        <v>157</v>
      </c>
      <c r="E519" s="4" t="s">
        <v>47</v>
      </c>
      <c r="F519" s="7">
        <f>SUM(Ведомственная!G400)</f>
        <v>13653.8</v>
      </c>
      <c r="G519" s="7">
        <f>SUM(Ведомственная!H400)</f>
        <v>15153.8</v>
      </c>
      <c r="H519" s="7">
        <f>SUM(Ведомственная!I400)</f>
        <v>15153.8</v>
      </c>
    </row>
    <row r="520" spans="1:8" ht="47.25" x14ac:dyDescent="0.25">
      <c r="A520" s="34" t="s">
        <v>23</v>
      </c>
      <c r="B520" s="5" t="s">
        <v>574</v>
      </c>
      <c r="C520" s="4"/>
      <c r="D520" s="4"/>
      <c r="E520" s="4"/>
      <c r="F520" s="7">
        <f>SUM(F521)</f>
        <v>24559.3</v>
      </c>
      <c r="G520" s="7">
        <f>SUM(G521)</f>
        <v>22559.3</v>
      </c>
      <c r="H520" s="7">
        <f>SUM(H521)</f>
        <v>22559.3</v>
      </c>
    </row>
    <row r="521" spans="1:8" ht="31.5" x14ac:dyDescent="0.25">
      <c r="A521" s="34" t="s">
        <v>212</v>
      </c>
      <c r="B521" s="5" t="s">
        <v>574</v>
      </c>
      <c r="C521" s="4" t="s">
        <v>115</v>
      </c>
      <c r="D521" s="4" t="s">
        <v>157</v>
      </c>
      <c r="E521" s="4" t="s">
        <v>47</v>
      </c>
      <c r="F521" s="7">
        <f>SUM(Ведомственная!G402)</f>
        <v>24559.3</v>
      </c>
      <c r="G521" s="7">
        <f>SUM(Ведомственная!H402)</f>
        <v>22559.3</v>
      </c>
      <c r="H521" s="7">
        <f>SUM(Ведомственная!I402)</f>
        <v>22559.3</v>
      </c>
    </row>
    <row r="522" spans="1:8" ht="31.5" hidden="1" x14ac:dyDescent="0.25">
      <c r="A522" s="34" t="s">
        <v>241</v>
      </c>
      <c r="B522" s="5" t="s">
        <v>772</v>
      </c>
      <c r="C522" s="4"/>
      <c r="D522" s="4"/>
      <c r="E522" s="4"/>
      <c r="F522" s="7">
        <f>SUM(F523)</f>
        <v>0</v>
      </c>
      <c r="G522" s="7">
        <f t="shared" ref="G522:H522" si="108">SUM(G523)</f>
        <v>0</v>
      </c>
      <c r="H522" s="7">
        <f t="shared" si="108"/>
        <v>0</v>
      </c>
    </row>
    <row r="523" spans="1:8" ht="31.5" hidden="1" x14ac:dyDescent="0.25">
      <c r="A523" s="34" t="s">
        <v>240</v>
      </c>
      <c r="B523" s="5" t="s">
        <v>772</v>
      </c>
      <c r="C523" s="4" t="s">
        <v>115</v>
      </c>
      <c r="D523" s="4" t="s">
        <v>157</v>
      </c>
      <c r="E523" s="4" t="s">
        <v>47</v>
      </c>
      <c r="F523" s="7">
        <f>SUM(Ведомственная!G404)</f>
        <v>0</v>
      </c>
      <c r="G523" s="7">
        <f>SUM(Ведомственная!H404)</f>
        <v>0</v>
      </c>
      <c r="H523" s="7">
        <f>SUM(Ведомственная!I404)</f>
        <v>0</v>
      </c>
    </row>
    <row r="524" spans="1:8" x14ac:dyDescent="0.25">
      <c r="A524" s="34" t="s">
        <v>867</v>
      </c>
      <c r="B524" s="5" t="s">
        <v>868</v>
      </c>
      <c r="C524" s="4"/>
      <c r="D524" s="4"/>
      <c r="E524" s="4"/>
      <c r="F524" s="7">
        <f>SUM(F525)</f>
        <v>6665.2</v>
      </c>
      <c r="G524" s="7">
        <f t="shared" ref="G524:H524" si="109">SUM(G525)</f>
        <v>0</v>
      </c>
      <c r="H524" s="7">
        <f t="shared" si="109"/>
        <v>0</v>
      </c>
    </row>
    <row r="525" spans="1:8" x14ac:dyDescent="0.25">
      <c r="A525" s="34" t="s">
        <v>870</v>
      </c>
      <c r="B525" s="5" t="s">
        <v>869</v>
      </c>
      <c r="C525" s="4"/>
      <c r="D525" s="4"/>
      <c r="E525" s="4"/>
      <c r="F525" s="7">
        <f>SUM(F526)</f>
        <v>6665.2</v>
      </c>
      <c r="G525" s="7">
        <f t="shared" ref="G525:H525" si="110">SUM(G526)</f>
        <v>0</v>
      </c>
      <c r="H525" s="7">
        <f t="shared" si="110"/>
        <v>0</v>
      </c>
    </row>
    <row r="526" spans="1:8" ht="31.5" x14ac:dyDescent="0.25">
      <c r="A526" s="34" t="s">
        <v>45</v>
      </c>
      <c r="B526" s="5" t="s">
        <v>869</v>
      </c>
      <c r="C526" s="4" t="s">
        <v>84</v>
      </c>
      <c r="D526" s="4" t="s">
        <v>157</v>
      </c>
      <c r="E526" s="4" t="s">
        <v>47</v>
      </c>
      <c r="F526" s="7">
        <f>SUM(Ведомственная!G407)</f>
        <v>6665.2</v>
      </c>
      <c r="G526" s="7">
        <f>SUM(Ведомственная!H407)</f>
        <v>0</v>
      </c>
      <c r="H526" s="7">
        <f>SUM(Ведомственная!I407)</f>
        <v>0</v>
      </c>
    </row>
    <row r="527" spans="1:8" ht="31.5" x14ac:dyDescent="0.25">
      <c r="A527" s="34" t="s">
        <v>881</v>
      </c>
      <c r="B527" s="5" t="s">
        <v>713</v>
      </c>
      <c r="C527" s="4"/>
      <c r="D527" s="4"/>
      <c r="E527" s="4"/>
      <c r="F527" s="7">
        <f>SUM(F528)</f>
        <v>300</v>
      </c>
      <c r="G527" s="7">
        <f t="shared" ref="G527:H527" si="111">SUM(G528)</f>
        <v>300</v>
      </c>
      <c r="H527" s="7">
        <f t="shared" si="111"/>
        <v>300</v>
      </c>
    </row>
    <row r="528" spans="1:8" ht="31.5" x14ac:dyDescent="0.25">
      <c r="A528" s="34" t="s">
        <v>865</v>
      </c>
      <c r="B528" s="5" t="s">
        <v>866</v>
      </c>
      <c r="C528" s="4"/>
      <c r="D528" s="4"/>
      <c r="E528" s="4"/>
      <c r="F528" s="7">
        <f>SUM(F529)</f>
        <v>300</v>
      </c>
      <c r="G528" s="7">
        <f t="shared" ref="G528:H528" si="112">SUM(G529)</f>
        <v>300</v>
      </c>
      <c r="H528" s="7">
        <f t="shared" si="112"/>
        <v>300</v>
      </c>
    </row>
    <row r="529" spans="1:8" ht="31.5" x14ac:dyDescent="0.25">
      <c r="A529" s="34" t="s">
        <v>45</v>
      </c>
      <c r="B529" s="5" t="s">
        <v>866</v>
      </c>
      <c r="C529" s="4" t="s">
        <v>84</v>
      </c>
      <c r="D529" s="4" t="s">
        <v>157</v>
      </c>
      <c r="E529" s="4" t="s">
        <v>47</v>
      </c>
      <c r="F529" s="7">
        <f>SUM(Ведомственная!G410)</f>
        <v>300</v>
      </c>
      <c r="G529" s="7">
        <f>SUM(Ведомственная!H410)</f>
        <v>300</v>
      </c>
      <c r="H529" s="7">
        <f>SUM(Ведомственная!I410)</f>
        <v>300</v>
      </c>
    </row>
    <row r="530" spans="1:8" x14ac:dyDescent="0.25">
      <c r="A530" s="66" t="s">
        <v>562</v>
      </c>
      <c r="B530" s="68" t="s">
        <v>563</v>
      </c>
      <c r="C530" s="5"/>
      <c r="D530" s="4"/>
      <c r="E530" s="4"/>
      <c r="F530" s="26">
        <f t="shared" ref="F530:H531" si="113">SUM(F531)</f>
        <v>69352.600000000006</v>
      </c>
      <c r="G530" s="26">
        <f t="shared" si="113"/>
        <v>69352.600000000006</v>
      </c>
      <c r="H530" s="26">
        <f t="shared" si="113"/>
        <v>69352.600000000006</v>
      </c>
    </row>
    <row r="531" spans="1:8" x14ac:dyDescent="0.25">
      <c r="A531" s="34" t="s">
        <v>29</v>
      </c>
      <c r="B531" s="5" t="s">
        <v>564</v>
      </c>
      <c r="C531" s="5"/>
      <c r="D531" s="4"/>
      <c r="E531" s="4"/>
      <c r="F531" s="7">
        <f t="shared" si="113"/>
        <v>69352.600000000006</v>
      </c>
      <c r="G531" s="7">
        <f t="shared" si="113"/>
        <v>69352.600000000006</v>
      </c>
      <c r="H531" s="7">
        <f t="shared" si="113"/>
        <v>69352.600000000006</v>
      </c>
    </row>
    <row r="532" spans="1:8" ht="31.5" x14ac:dyDescent="0.25">
      <c r="A532" s="34" t="s">
        <v>45</v>
      </c>
      <c r="B532" s="5" t="s">
        <v>564</v>
      </c>
      <c r="C532" s="5" t="s">
        <v>84</v>
      </c>
      <c r="D532" s="4" t="s">
        <v>157</v>
      </c>
      <c r="E532" s="4" t="s">
        <v>47</v>
      </c>
      <c r="F532" s="7">
        <f>SUM(Ведомственная!G413)</f>
        <v>69352.600000000006</v>
      </c>
      <c r="G532" s="7">
        <f>SUM(Ведомственная!H413)</f>
        <v>69352.600000000006</v>
      </c>
      <c r="H532" s="7">
        <f>SUM(Ведомственная!I413)</f>
        <v>69352.600000000006</v>
      </c>
    </row>
    <row r="533" spans="1:8" ht="47.25" x14ac:dyDescent="0.25">
      <c r="A533" s="66" t="s">
        <v>556</v>
      </c>
      <c r="B533" s="68" t="s">
        <v>552</v>
      </c>
      <c r="C533" s="4"/>
      <c r="D533" s="4"/>
      <c r="E533" s="4"/>
      <c r="F533" s="26">
        <f>SUM(F534)+F536</f>
        <v>4192.8999999999996</v>
      </c>
      <c r="G533" s="26">
        <f t="shared" ref="G533:H533" si="114">SUM(G534)+G536</f>
        <v>4192.8999999999996</v>
      </c>
      <c r="H533" s="26">
        <f t="shared" si="114"/>
        <v>4192.8999999999996</v>
      </c>
    </row>
    <row r="534" spans="1:8" x14ac:dyDescent="0.25">
      <c r="A534" s="78" t="s">
        <v>29</v>
      </c>
      <c r="B534" s="5" t="s">
        <v>553</v>
      </c>
      <c r="C534" s="4"/>
      <c r="D534" s="4"/>
      <c r="E534" s="4"/>
      <c r="F534" s="7">
        <f t="shared" ref="F534:H534" si="115">SUM(F535)</f>
        <v>4192.8999999999996</v>
      </c>
      <c r="G534" s="7">
        <f t="shared" si="115"/>
        <v>4192.8999999999996</v>
      </c>
      <c r="H534" s="7">
        <f t="shared" si="115"/>
        <v>4192.8999999999996</v>
      </c>
    </row>
    <row r="535" spans="1:8" ht="31.5" x14ac:dyDescent="0.25">
      <c r="A535" s="78" t="s">
        <v>45</v>
      </c>
      <c r="B535" s="5" t="s">
        <v>553</v>
      </c>
      <c r="C535" s="4" t="s">
        <v>84</v>
      </c>
      <c r="D535" s="4" t="s">
        <v>157</v>
      </c>
      <c r="E535" s="4" t="s">
        <v>47</v>
      </c>
      <c r="F535" s="7">
        <f>SUM(Ведомственная!G325)</f>
        <v>4192.8999999999996</v>
      </c>
      <c r="G535" s="7">
        <f>SUM(Ведомственная!H325)</f>
        <v>4192.8999999999996</v>
      </c>
      <c r="H535" s="7">
        <f>SUM(Ведомственная!I325)</f>
        <v>4192.8999999999996</v>
      </c>
    </row>
    <row r="536" spans="1:8" ht="47.25" hidden="1" x14ac:dyDescent="0.25">
      <c r="A536" s="34" t="s">
        <v>739</v>
      </c>
      <c r="B536" s="5" t="s">
        <v>740</v>
      </c>
      <c r="C536" s="5"/>
      <c r="D536" s="4"/>
      <c r="E536" s="4"/>
      <c r="F536" s="7">
        <f>SUM(F537)</f>
        <v>0</v>
      </c>
      <c r="G536" s="7">
        <f t="shared" ref="G536" si="116">SUM(G537)</f>
        <v>0</v>
      </c>
      <c r="H536" s="7">
        <f t="shared" ref="H536" si="117">SUM(H537)</f>
        <v>0</v>
      </c>
    </row>
    <row r="537" spans="1:8" ht="31.5" hidden="1" x14ac:dyDescent="0.25">
      <c r="A537" s="34" t="s">
        <v>45</v>
      </c>
      <c r="B537" s="5" t="s">
        <v>740</v>
      </c>
      <c r="C537" s="5" t="s">
        <v>84</v>
      </c>
      <c r="D537" s="4"/>
      <c r="E537" s="4"/>
      <c r="F537" s="7">
        <f>SUM(Ведомственная!G327)</f>
        <v>0</v>
      </c>
      <c r="G537" s="7">
        <f>SUM(Ведомственная!H327)</f>
        <v>0</v>
      </c>
      <c r="H537" s="7">
        <f>SUM(Ведомственная!I327)</f>
        <v>0</v>
      </c>
    </row>
    <row r="538" spans="1:8" ht="47.25" x14ac:dyDescent="0.25">
      <c r="A538" s="66" t="s">
        <v>557</v>
      </c>
      <c r="B538" s="68" t="s">
        <v>554</v>
      </c>
      <c r="C538" s="4"/>
      <c r="D538" s="4"/>
      <c r="E538" s="4"/>
      <c r="F538" s="26">
        <f t="shared" ref="F538:H539" si="118">SUM(F539)</f>
        <v>3739.7</v>
      </c>
      <c r="G538" s="26">
        <f t="shared" si="118"/>
        <v>3739.7</v>
      </c>
      <c r="H538" s="26">
        <f t="shared" si="118"/>
        <v>3739.7</v>
      </c>
    </row>
    <row r="539" spans="1:8" x14ac:dyDescent="0.25">
      <c r="A539" s="78" t="s">
        <v>29</v>
      </c>
      <c r="B539" s="5" t="s">
        <v>555</v>
      </c>
      <c r="C539" s="4"/>
      <c r="D539" s="4"/>
      <c r="E539" s="4"/>
      <c r="F539" s="7">
        <f t="shared" si="118"/>
        <v>3739.7</v>
      </c>
      <c r="G539" s="7">
        <f t="shared" si="118"/>
        <v>3739.7</v>
      </c>
      <c r="H539" s="7">
        <f t="shared" si="118"/>
        <v>3739.7</v>
      </c>
    </row>
    <row r="540" spans="1:8" ht="31.5" x14ac:dyDescent="0.25">
      <c r="A540" s="78" t="s">
        <v>45</v>
      </c>
      <c r="B540" s="5" t="s">
        <v>555</v>
      </c>
      <c r="C540" s="4" t="s">
        <v>84</v>
      </c>
      <c r="D540" s="4"/>
      <c r="E540" s="4"/>
      <c r="F540" s="7">
        <f>SUM(Ведомственная!G330)</f>
        <v>3739.7</v>
      </c>
      <c r="G540" s="7">
        <f>SUM(Ведомственная!H330)</f>
        <v>3739.7</v>
      </c>
      <c r="H540" s="7">
        <f>SUM(Ведомственная!I330)</f>
        <v>3739.7</v>
      </c>
    </row>
    <row r="541" spans="1:8" s="27" customFormat="1" ht="47.25" x14ac:dyDescent="0.25">
      <c r="A541" s="65" t="s">
        <v>541</v>
      </c>
      <c r="B541" s="24" t="s">
        <v>412</v>
      </c>
      <c r="C541" s="24"/>
      <c r="D541" s="24"/>
      <c r="E541" s="24"/>
      <c r="F541" s="26">
        <f>SUM(F542+F544+F549)</f>
        <v>1382.5</v>
      </c>
      <c r="G541" s="26">
        <f t="shared" ref="G541:H541" si="119">SUM(G542+G544+G549)</f>
        <v>0</v>
      </c>
      <c r="H541" s="26">
        <f t="shared" si="119"/>
        <v>0</v>
      </c>
    </row>
    <row r="542" spans="1:8" s="27" customFormat="1" x14ac:dyDescent="0.25">
      <c r="A542" s="2" t="s">
        <v>688</v>
      </c>
      <c r="B542" s="31" t="s">
        <v>686</v>
      </c>
      <c r="C542" s="79"/>
      <c r="D542" s="24"/>
      <c r="E542" s="24"/>
      <c r="F542" s="7">
        <f>SUM(F543)</f>
        <v>0</v>
      </c>
      <c r="G542" s="7">
        <f t="shared" ref="G542:H542" si="120">SUM(G543)</f>
        <v>0</v>
      </c>
      <c r="H542" s="7">
        <f t="shared" si="120"/>
        <v>0</v>
      </c>
    </row>
    <row r="543" spans="1:8" s="27" customFormat="1" ht="31.5" x14ac:dyDescent="0.25">
      <c r="A543" s="2" t="s">
        <v>248</v>
      </c>
      <c r="B543" s="31" t="s">
        <v>686</v>
      </c>
      <c r="C543" s="79" t="s">
        <v>229</v>
      </c>
      <c r="D543" s="4" t="s">
        <v>106</v>
      </c>
      <c r="E543" s="4" t="s">
        <v>37</v>
      </c>
      <c r="F543" s="7">
        <f>SUM(Ведомственная!G460)</f>
        <v>0</v>
      </c>
      <c r="G543" s="7">
        <f>SUM(Ведомственная!H460)</f>
        <v>0</v>
      </c>
      <c r="H543" s="7">
        <f>SUM(Ведомственная!I460)</f>
        <v>0</v>
      </c>
    </row>
    <row r="544" spans="1:8" s="27" customFormat="1" x14ac:dyDescent="0.25">
      <c r="A544" s="78" t="s">
        <v>29</v>
      </c>
      <c r="B544" s="50" t="s">
        <v>484</v>
      </c>
      <c r="C544" s="4"/>
      <c r="D544" s="4"/>
      <c r="E544" s="4"/>
      <c r="F544" s="7">
        <f>SUM(F547)+F545</f>
        <v>0</v>
      </c>
      <c r="G544" s="7">
        <f t="shared" ref="G544:H544" si="121">SUM(G547)+G545</f>
        <v>0</v>
      </c>
      <c r="H544" s="7">
        <f t="shared" si="121"/>
        <v>0</v>
      </c>
    </row>
    <row r="545" spans="1:8" s="27" customFormat="1" ht="31.5" hidden="1" x14ac:dyDescent="0.25">
      <c r="A545" s="78" t="s">
        <v>45</v>
      </c>
      <c r="B545" s="50" t="s">
        <v>715</v>
      </c>
      <c r="C545" s="4"/>
      <c r="D545" s="4"/>
      <c r="E545" s="4"/>
      <c r="F545" s="7">
        <f>SUM(F546)</f>
        <v>0</v>
      </c>
      <c r="G545" s="7">
        <f t="shared" ref="G545:H545" si="122">SUM(G546)</f>
        <v>0</v>
      </c>
      <c r="H545" s="7">
        <f t="shared" si="122"/>
        <v>0</v>
      </c>
    </row>
    <row r="546" spans="1:8" s="27" customFormat="1" ht="31.5" hidden="1" x14ac:dyDescent="0.25">
      <c r="A546" s="32" t="s">
        <v>615</v>
      </c>
      <c r="B546" s="50" t="s">
        <v>614</v>
      </c>
      <c r="C546" s="4" t="s">
        <v>84</v>
      </c>
      <c r="D546" s="4" t="s">
        <v>106</v>
      </c>
      <c r="E546" s="4" t="s">
        <v>37</v>
      </c>
      <c r="F546" s="7">
        <f>SUM(Ведомственная!G924)</f>
        <v>0</v>
      </c>
      <c r="G546" s="7">
        <f>SUM(Ведомственная!H924)</f>
        <v>0</v>
      </c>
      <c r="H546" s="7">
        <f>SUM(Ведомственная!I924)</f>
        <v>0</v>
      </c>
    </row>
    <row r="547" spans="1:8" s="27" customFormat="1" x14ac:dyDescent="0.25">
      <c r="A547" s="32" t="s">
        <v>305</v>
      </c>
      <c r="B547" s="50" t="s">
        <v>715</v>
      </c>
      <c r="C547" s="4"/>
      <c r="D547" s="4"/>
      <c r="E547" s="4"/>
      <c r="F547" s="7">
        <f t="shared" ref="F547:H547" si="123">SUM(F548)</f>
        <v>0</v>
      </c>
      <c r="G547" s="7">
        <f t="shared" si="123"/>
        <v>0</v>
      </c>
      <c r="H547" s="7">
        <f t="shared" si="123"/>
        <v>0</v>
      </c>
    </row>
    <row r="548" spans="1:8" s="27" customFormat="1" ht="31.5" x14ac:dyDescent="0.25">
      <c r="A548" s="78" t="s">
        <v>45</v>
      </c>
      <c r="B548" s="50" t="s">
        <v>715</v>
      </c>
      <c r="C548" s="4" t="s">
        <v>84</v>
      </c>
      <c r="D548" s="4" t="s">
        <v>106</v>
      </c>
      <c r="E548" s="4" t="s">
        <v>37</v>
      </c>
      <c r="F548" s="7">
        <f>SUM(Ведомственная!G926)</f>
        <v>0</v>
      </c>
      <c r="G548" s="7">
        <f>SUM(Ведомственная!H926)</f>
        <v>0</v>
      </c>
      <c r="H548" s="7">
        <f>SUM(Ведомственная!I926)</f>
        <v>0</v>
      </c>
    </row>
    <row r="549" spans="1:8" s="27" customFormat="1" ht="31.5" x14ac:dyDescent="0.25">
      <c r="A549" s="2" t="s">
        <v>247</v>
      </c>
      <c r="B549" s="31" t="s">
        <v>576</v>
      </c>
      <c r="C549" s="4"/>
      <c r="D549" s="4"/>
      <c r="E549" s="4"/>
      <c r="F549" s="7">
        <f>SUM(F550)</f>
        <v>1382.5</v>
      </c>
      <c r="G549" s="7">
        <f>SUM(G550)</f>
        <v>0</v>
      </c>
      <c r="H549" s="7">
        <f>SUM(H550)</f>
        <v>0</v>
      </c>
    </row>
    <row r="550" spans="1:8" s="27" customFormat="1" ht="31.5" x14ac:dyDescent="0.25">
      <c r="A550" s="2" t="s">
        <v>248</v>
      </c>
      <c r="B550" s="31" t="s">
        <v>576</v>
      </c>
      <c r="C550" s="4" t="s">
        <v>229</v>
      </c>
      <c r="D550" s="4" t="s">
        <v>106</v>
      </c>
      <c r="E550" s="4" t="s">
        <v>160</v>
      </c>
      <c r="F550" s="7">
        <f>SUM(Ведомственная!G490)</f>
        <v>1382.5</v>
      </c>
      <c r="G550" s="7">
        <f>SUM(Ведомственная!H490)</f>
        <v>0</v>
      </c>
      <c r="H550" s="7">
        <f>SUM(Ведомственная!I490)</f>
        <v>0</v>
      </c>
    </row>
    <row r="551" spans="1:8" s="27" customFormat="1" ht="31.5" x14ac:dyDescent="0.25">
      <c r="A551" s="23" t="s">
        <v>538</v>
      </c>
      <c r="B551" s="29" t="s">
        <v>295</v>
      </c>
      <c r="C551" s="24"/>
      <c r="D551" s="24"/>
      <c r="E551" s="24"/>
      <c r="F551" s="26">
        <f>SUM(F552+F678+F697+F729)</f>
        <v>3075358.6000000006</v>
      </c>
      <c r="G551" s="26">
        <f>SUM(G552+G678+G697+G729)</f>
        <v>2951218.6</v>
      </c>
      <c r="H551" s="26">
        <f>SUM(H552+H678+H697+H729)</f>
        <v>2932638.3</v>
      </c>
    </row>
    <row r="552" spans="1:8" s="27" customFormat="1" ht="47.25" x14ac:dyDescent="0.25">
      <c r="A552" s="78" t="s">
        <v>687</v>
      </c>
      <c r="B552" s="31" t="s">
        <v>593</v>
      </c>
      <c r="C552" s="24"/>
      <c r="D552" s="24"/>
      <c r="E552" s="24"/>
      <c r="F552" s="7">
        <f>SUM(F553+F618+F636+F666+F589)+F629+F675</f>
        <v>2834724.7000000007</v>
      </c>
      <c r="G552" s="7">
        <f t="shared" ref="G552:H552" si="124">SUM(G553+G618+G636+G666+G589)+G629+G675</f>
        <v>2861284.2</v>
      </c>
      <c r="H552" s="7">
        <f t="shared" si="124"/>
        <v>2828698.7</v>
      </c>
    </row>
    <row r="553" spans="1:8" s="27" customFormat="1" x14ac:dyDescent="0.25">
      <c r="A553" s="78" t="s">
        <v>29</v>
      </c>
      <c r="B553" s="22" t="s">
        <v>594</v>
      </c>
      <c r="C553" s="22"/>
      <c r="D553" s="4"/>
      <c r="E553" s="4"/>
      <c r="F553" s="7">
        <f>SUM(F563+F577+F554+F557+F593+F598+F569+F607+F581+F601+F586+F596+F583+F579+F574+F611+F609+F613)+F604</f>
        <v>243226.69999999998</v>
      </c>
      <c r="G553" s="7">
        <f t="shared" ref="G553:H553" si="125">SUM(G563+G577+G554+G557+G593+G598+G569+G607+G581+G601+G586+G596+G583+G579+G574+G611+G609+G613)+G604</f>
        <v>243226.69999999998</v>
      </c>
      <c r="H553" s="7">
        <f t="shared" si="125"/>
        <v>237887.8</v>
      </c>
    </row>
    <row r="554" spans="1:8" s="27" customFormat="1" ht="31.5" x14ac:dyDescent="0.25">
      <c r="A554" s="33" t="s">
        <v>852</v>
      </c>
      <c r="B554" s="4" t="s">
        <v>636</v>
      </c>
      <c r="C554" s="79"/>
      <c r="D554" s="9"/>
      <c r="E554" s="4"/>
      <c r="F554" s="9">
        <f>SUM(F555:F556)</f>
        <v>2877.3</v>
      </c>
      <c r="G554" s="9">
        <f>SUM(G555:G556)</f>
        <v>2877.3</v>
      </c>
      <c r="H554" s="9">
        <f>SUM(H555:H556)</f>
        <v>2877.3</v>
      </c>
    </row>
    <row r="555" spans="1:8" s="27" customFormat="1" ht="31.5" x14ac:dyDescent="0.25">
      <c r="A555" s="78" t="s">
        <v>45</v>
      </c>
      <c r="B555" s="22" t="s">
        <v>636</v>
      </c>
      <c r="C555" s="79" t="s">
        <v>84</v>
      </c>
      <c r="D555" s="4" t="s">
        <v>106</v>
      </c>
      <c r="E555" s="4" t="s">
        <v>160</v>
      </c>
      <c r="F555" s="9">
        <f>SUM(Ведомственная!G1093)</f>
        <v>2877.3</v>
      </c>
      <c r="G555" s="9">
        <f>SUM(Ведомственная!H1093)</f>
        <v>2877.3</v>
      </c>
      <c r="H555" s="9">
        <f>SUM(Ведомственная!I1093)</f>
        <v>2877.3</v>
      </c>
    </row>
    <row r="556" spans="1:8" s="27" customFormat="1" ht="31.5" x14ac:dyDescent="0.25">
      <c r="A556" s="78" t="s">
        <v>212</v>
      </c>
      <c r="B556" s="22" t="s">
        <v>636</v>
      </c>
      <c r="C556" s="79" t="s">
        <v>115</v>
      </c>
      <c r="D556" s="4" t="s">
        <v>106</v>
      </c>
      <c r="E556" s="4" t="s">
        <v>160</v>
      </c>
      <c r="F556" s="9">
        <f>SUM(Ведомственная!G1094)</f>
        <v>0</v>
      </c>
      <c r="G556" s="9">
        <f>SUM(Ведомственная!H1094)</f>
        <v>0</v>
      </c>
      <c r="H556" s="9">
        <f>SUM(Ведомственная!I1094)</f>
        <v>0</v>
      </c>
    </row>
    <row r="557" spans="1:8" s="27" customFormat="1" x14ac:dyDescent="0.25">
      <c r="A557" s="78" t="s">
        <v>298</v>
      </c>
      <c r="B557" s="31" t="s">
        <v>595</v>
      </c>
      <c r="C557" s="4"/>
      <c r="D557" s="7"/>
      <c r="E557" s="4"/>
      <c r="F557" s="7">
        <f>SUM(F558:F562)</f>
        <v>90</v>
      </c>
      <c r="G557" s="7">
        <f>SUM(G558:G562)</f>
        <v>0</v>
      </c>
      <c r="H557" s="7">
        <f>SUM(H558:H562)</f>
        <v>0</v>
      </c>
    </row>
    <row r="558" spans="1:8" s="27" customFormat="1" ht="31.5" x14ac:dyDescent="0.25">
      <c r="A558" s="107" t="s">
        <v>45</v>
      </c>
      <c r="B558" s="31" t="s">
        <v>595</v>
      </c>
      <c r="C558" s="4" t="s">
        <v>84</v>
      </c>
      <c r="D558" s="4" t="s">
        <v>106</v>
      </c>
      <c r="E558" s="4" t="s">
        <v>28</v>
      </c>
      <c r="F558" s="7">
        <f>SUM(Ведомственная!G865)</f>
        <v>0</v>
      </c>
      <c r="G558" s="7">
        <f>SUM(Ведомственная!H865)</f>
        <v>0</v>
      </c>
      <c r="H558" s="7">
        <f>SUM(Ведомственная!I865)</f>
        <v>0</v>
      </c>
    </row>
    <row r="559" spans="1:8" s="27" customFormat="1" hidden="1" x14ac:dyDescent="0.25">
      <c r="A559" s="78" t="s">
        <v>36</v>
      </c>
      <c r="B559" s="31" t="s">
        <v>595</v>
      </c>
      <c r="C559" s="4" t="s">
        <v>92</v>
      </c>
      <c r="D559" s="4" t="s">
        <v>106</v>
      </c>
      <c r="E559" s="4" t="s">
        <v>28</v>
      </c>
      <c r="F559" s="7">
        <f>SUM(Ведомственная!G866)</f>
        <v>0</v>
      </c>
      <c r="G559" s="7">
        <f>SUM(Ведомственная!H866)</f>
        <v>0</v>
      </c>
      <c r="H559" s="7">
        <f>SUM(Ведомственная!I866)</f>
        <v>0</v>
      </c>
    </row>
    <row r="560" spans="1:8" s="27" customFormat="1" ht="31.5" x14ac:dyDescent="0.25">
      <c r="A560" s="107" t="s">
        <v>45</v>
      </c>
      <c r="B560" s="31" t="s">
        <v>595</v>
      </c>
      <c r="C560" s="4" t="s">
        <v>84</v>
      </c>
      <c r="D560" s="4" t="s">
        <v>106</v>
      </c>
      <c r="E560" s="4" t="s">
        <v>160</v>
      </c>
      <c r="F560" s="7">
        <f>SUM(Ведомственная!G1096)</f>
        <v>90</v>
      </c>
      <c r="G560" s="7">
        <f>SUM(Ведомственная!H1096)</f>
        <v>0</v>
      </c>
      <c r="H560" s="7">
        <f>SUM(Ведомственная!I1096)</f>
        <v>0</v>
      </c>
    </row>
    <row r="561" spans="1:8" s="27" customFormat="1" x14ac:dyDescent="0.25">
      <c r="A561" s="107" t="s">
        <v>36</v>
      </c>
      <c r="B561" s="31" t="s">
        <v>595</v>
      </c>
      <c r="C561" s="4" t="s">
        <v>92</v>
      </c>
      <c r="D561" s="4" t="s">
        <v>106</v>
      </c>
      <c r="E561" s="4" t="s">
        <v>160</v>
      </c>
      <c r="F561" s="7">
        <f>SUM(Ведомственная!G1097)</f>
        <v>0</v>
      </c>
      <c r="G561" s="7">
        <f>SUM(Ведомственная!H1097)</f>
        <v>0</v>
      </c>
      <c r="H561" s="7">
        <f>SUM(Ведомственная!I1097)</f>
        <v>0</v>
      </c>
    </row>
    <row r="562" spans="1:8" s="27" customFormat="1" ht="31.5" x14ac:dyDescent="0.25">
      <c r="A562" s="78" t="s">
        <v>45</v>
      </c>
      <c r="B562" s="31" t="s">
        <v>595</v>
      </c>
      <c r="C562" s="4" t="s">
        <v>115</v>
      </c>
      <c r="D562" s="4" t="s">
        <v>106</v>
      </c>
      <c r="E562" s="4" t="s">
        <v>28</v>
      </c>
      <c r="F562" s="7">
        <f>SUM(Ведомственная!G867)</f>
        <v>0</v>
      </c>
      <c r="G562" s="7">
        <f>SUM(Ведомственная!H867)</f>
        <v>0</v>
      </c>
      <c r="H562" s="7">
        <f>SUM(Ведомственная!I867)</f>
        <v>0</v>
      </c>
    </row>
    <row r="563" spans="1:8" s="27" customFormat="1" x14ac:dyDescent="0.25">
      <c r="A563" s="32" t="s">
        <v>305</v>
      </c>
      <c r="B563" s="6" t="s">
        <v>607</v>
      </c>
      <c r="C563" s="79"/>
      <c r="D563" s="4"/>
      <c r="E563" s="4"/>
      <c r="F563" s="9">
        <f>SUM(F564:F568)</f>
        <v>1320</v>
      </c>
      <c r="G563" s="9">
        <f t="shared" ref="G563:H563" si="126">SUM(G564:G568)</f>
        <v>1500</v>
      </c>
      <c r="H563" s="9">
        <f t="shared" si="126"/>
        <v>1500</v>
      </c>
    </row>
    <row r="564" spans="1:8" s="27" customFormat="1" ht="31.5" x14ac:dyDescent="0.25">
      <c r="A564" s="78" t="s">
        <v>45</v>
      </c>
      <c r="B564" s="6" t="s">
        <v>607</v>
      </c>
      <c r="C564" s="22">
        <v>200</v>
      </c>
      <c r="D564" s="4" t="s">
        <v>106</v>
      </c>
      <c r="E564" s="4" t="s">
        <v>37</v>
      </c>
      <c r="F564" s="7">
        <f>SUM(Ведомственная!G931)</f>
        <v>0</v>
      </c>
      <c r="G564" s="7">
        <f>SUM(Ведомственная!H931)</f>
        <v>0</v>
      </c>
      <c r="H564" s="7">
        <f>SUM(Ведомственная!I931)</f>
        <v>0</v>
      </c>
    </row>
    <row r="565" spans="1:8" s="27" customFormat="1" ht="31.5" x14ac:dyDescent="0.25">
      <c r="A565" s="107" t="s">
        <v>45</v>
      </c>
      <c r="B565" s="6" t="s">
        <v>607</v>
      </c>
      <c r="C565" s="22">
        <v>200</v>
      </c>
      <c r="D565" s="4" t="s">
        <v>106</v>
      </c>
      <c r="E565" s="4" t="s">
        <v>160</v>
      </c>
      <c r="F565" s="7">
        <f>SUM(Ведомственная!G1099)</f>
        <v>1320</v>
      </c>
      <c r="G565" s="7">
        <f>SUM(Ведомственная!H1099)</f>
        <v>1500</v>
      </c>
      <c r="H565" s="7">
        <f>SUM(Ведомственная!I1099)</f>
        <v>1500</v>
      </c>
    </row>
    <row r="566" spans="1:8" s="27" customFormat="1" x14ac:dyDescent="0.25">
      <c r="A566" s="78" t="s">
        <v>36</v>
      </c>
      <c r="B566" s="6" t="s">
        <v>607</v>
      </c>
      <c r="C566" s="22">
        <v>300</v>
      </c>
      <c r="D566" s="4" t="s">
        <v>106</v>
      </c>
      <c r="E566" s="4" t="s">
        <v>37</v>
      </c>
      <c r="F566" s="7">
        <f>SUM(Ведомственная!G932)</f>
        <v>0</v>
      </c>
      <c r="G566" s="7">
        <f>SUM(Ведомственная!H932)</f>
        <v>0</v>
      </c>
      <c r="H566" s="7">
        <f>SUM(Ведомственная!I932)</f>
        <v>0</v>
      </c>
    </row>
    <row r="567" spans="1:8" s="27" customFormat="1" x14ac:dyDescent="0.25">
      <c r="A567" s="107" t="s">
        <v>36</v>
      </c>
      <c r="B567" s="6" t="s">
        <v>607</v>
      </c>
      <c r="C567" s="22">
        <v>300</v>
      </c>
      <c r="D567" s="4" t="s">
        <v>106</v>
      </c>
      <c r="E567" s="4" t="s">
        <v>160</v>
      </c>
      <c r="F567" s="7">
        <f>SUM(Ведомственная!G1100)</f>
        <v>0</v>
      </c>
      <c r="G567" s="7">
        <f>SUM(Ведомственная!H1100)</f>
        <v>0</v>
      </c>
      <c r="H567" s="7">
        <f>SUM(Ведомственная!I1100)</f>
        <v>0</v>
      </c>
    </row>
    <row r="568" spans="1:8" s="27" customFormat="1" ht="31.5" x14ac:dyDescent="0.25">
      <c r="A568" s="78" t="s">
        <v>65</v>
      </c>
      <c r="B568" s="6" t="s">
        <v>607</v>
      </c>
      <c r="C568" s="22">
        <v>600</v>
      </c>
      <c r="D568" s="4" t="s">
        <v>106</v>
      </c>
      <c r="E568" s="4" t="s">
        <v>37</v>
      </c>
      <c r="F568" s="7">
        <f>SUM(Ведомственная!G933)</f>
        <v>0</v>
      </c>
      <c r="G568" s="7">
        <f>SUM(Ведомственная!H933)</f>
        <v>0</v>
      </c>
      <c r="H568" s="7">
        <f>SUM(Ведомственная!I933)</f>
        <v>0</v>
      </c>
    </row>
    <row r="569" spans="1:8" s="27" customFormat="1" ht="47.25" x14ac:dyDescent="0.25">
      <c r="A569" s="78" t="s">
        <v>616</v>
      </c>
      <c r="B569" s="22" t="s">
        <v>617</v>
      </c>
      <c r="C569" s="4"/>
      <c r="D569" s="4"/>
      <c r="E569" s="4"/>
      <c r="F569" s="7">
        <f>SUM(F570:F573)</f>
        <v>8823.7000000000007</v>
      </c>
      <c r="G569" s="7">
        <f t="shared" ref="G569:H569" si="127">SUM(G570:G573)</f>
        <v>8823.7000000000007</v>
      </c>
      <c r="H569" s="7">
        <f t="shared" si="127"/>
        <v>8823.7000000000007</v>
      </c>
    </row>
    <row r="570" spans="1:8" s="27" customFormat="1" ht="31.5" x14ac:dyDescent="0.25">
      <c r="A570" s="78" t="s">
        <v>45</v>
      </c>
      <c r="B570" s="22" t="s">
        <v>617</v>
      </c>
      <c r="C570" s="4" t="s">
        <v>84</v>
      </c>
      <c r="D570" s="4" t="s">
        <v>106</v>
      </c>
      <c r="E570" s="4" t="s">
        <v>37</v>
      </c>
      <c r="F570" s="7">
        <f>SUM(Ведомственная!G935)</f>
        <v>3177.1</v>
      </c>
      <c r="G570" s="7">
        <f>SUM(Ведомственная!H935)</f>
        <v>3177.1</v>
      </c>
      <c r="H570" s="7">
        <f>SUM(Ведомственная!I935)</f>
        <v>3177.1</v>
      </c>
    </row>
    <row r="571" spans="1:8" s="27" customFormat="1" x14ac:dyDescent="0.25">
      <c r="A571" s="78" t="s">
        <v>36</v>
      </c>
      <c r="B571" s="22" t="s">
        <v>617</v>
      </c>
      <c r="C571" s="4" t="s">
        <v>92</v>
      </c>
      <c r="D571" s="4" t="s">
        <v>25</v>
      </c>
      <c r="E571" s="4" t="s">
        <v>11</v>
      </c>
      <c r="F571" s="7">
        <f>SUM(Ведомственная!G1165)</f>
        <v>463.5</v>
      </c>
      <c r="G571" s="7">
        <f>SUM(Ведомственная!H1165)</f>
        <v>463.5</v>
      </c>
      <c r="H571" s="7">
        <f>SUM(Ведомственная!I1165)</f>
        <v>463.5</v>
      </c>
    </row>
    <row r="572" spans="1:8" s="27" customFormat="1" ht="31.5" x14ac:dyDescent="0.25">
      <c r="A572" s="78" t="s">
        <v>212</v>
      </c>
      <c r="B572" s="22" t="s">
        <v>617</v>
      </c>
      <c r="C572" s="4" t="s">
        <v>115</v>
      </c>
      <c r="D572" s="4" t="s">
        <v>106</v>
      </c>
      <c r="E572" s="4" t="s">
        <v>37</v>
      </c>
      <c r="F572" s="7">
        <f>SUM(Ведомственная!G936)</f>
        <v>4809</v>
      </c>
      <c r="G572" s="7">
        <f>SUM(Ведомственная!H936)</f>
        <v>4809</v>
      </c>
      <c r="H572" s="7">
        <f>SUM(Ведомственная!I936)</f>
        <v>4809</v>
      </c>
    </row>
    <row r="573" spans="1:8" s="27" customFormat="1" ht="31.5" x14ac:dyDescent="0.25">
      <c r="A573" s="78" t="s">
        <v>212</v>
      </c>
      <c r="B573" s="22" t="s">
        <v>617</v>
      </c>
      <c r="C573" s="4" t="s">
        <v>115</v>
      </c>
      <c r="D573" s="4" t="s">
        <v>25</v>
      </c>
      <c r="E573" s="4" t="s">
        <v>11</v>
      </c>
      <c r="F573" s="7">
        <f>SUM(Ведомственная!G1166)</f>
        <v>374.1</v>
      </c>
      <c r="G573" s="7">
        <f>SUM(Ведомственная!H1166)</f>
        <v>374.1</v>
      </c>
      <c r="H573" s="7">
        <f>SUM(Ведомственная!I1166)</f>
        <v>374.1</v>
      </c>
    </row>
    <row r="574" spans="1:8" s="27" customFormat="1" x14ac:dyDescent="0.25">
      <c r="A574" s="78" t="s">
        <v>786</v>
      </c>
      <c r="B574" s="22" t="s">
        <v>785</v>
      </c>
      <c r="C574" s="4"/>
      <c r="D574" s="4"/>
      <c r="E574" s="4"/>
      <c r="F574" s="7">
        <f>SUM(F575:F576)</f>
        <v>1509.8</v>
      </c>
      <c r="G574" s="7">
        <f t="shared" ref="G574:H574" si="128">SUM(G575:G576)</f>
        <v>1509.8</v>
      </c>
      <c r="H574" s="7">
        <f t="shared" si="128"/>
        <v>1509.8</v>
      </c>
    </row>
    <row r="575" spans="1:8" s="27" customFormat="1" ht="31.5" x14ac:dyDescent="0.25">
      <c r="A575" s="78" t="s">
        <v>45</v>
      </c>
      <c r="B575" s="22" t="s">
        <v>785</v>
      </c>
      <c r="C575" s="4" t="s">
        <v>84</v>
      </c>
      <c r="D575" s="4" t="s">
        <v>106</v>
      </c>
      <c r="E575" s="4" t="s">
        <v>37</v>
      </c>
      <c r="F575" s="7">
        <f>SUM(Ведомственная!G938)</f>
        <v>976.4</v>
      </c>
      <c r="G575" s="7">
        <f>SUM(Ведомственная!H938)</f>
        <v>976.4</v>
      </c>
      <c r="H575" s="7">
        <f>SUM(Ведомственная!I938)</f>
        <v>976.4</v>
      </c>
    </row>
    <row r="576" spans="1:8" s="27" customFormat="1" ht="31.5" x14ac:dyDescent="0.25">
      <c r="A576" s="78" t="s">
        <v>212</v>
      </c>
      <c r="B576" s="22" t="s">
        <v>785</v>
      </c>
      <c r="C576" s="4" t="s">
        <v>115</v>
      </c>
      <c r="D576" s="4" t="s">
        <v>106</v>
      </c>
      <c r="E576" s="4" t="s">
        <v>37</v>
      </c>
      <c r="F576" s="7">
        <f>SUM(Ведомственная!G939)</f>
        <v>533.4</v>
      </c>
      <c r="G576" s="7">
        <f>SUM(Ведомственная!H939)</f>
        <v>533.4</v>
      </c>
      <c r="H576" s="7">
        <f>SUM(Ведомственная!I939)</f>
        <v>533.4</v>
      </c>
    </row>
    <row r="577" spans="1:8" s="27" customFormat="1" x14ac:dyDescent="0.25">
      <c r="A577" s="78" t="s">
        <v>306</v>
      </c>
      <c r="B577" s="48" t="s">
        <v>608</v>
      </c>
      <c r="C577" s="4"/>
      <c r="D577" s="7"/>
      <c r="E577" s="4"/>
      <c r="F577" s="7">
        <f>F578</f>
        <v>90</v>
      </c>
      <c r="G577" s="7">
        <f>G578</f>
        <v>0</v>
      </c>
      <c r="H577" s="7">
        <f>H578</f>
        <v>0</v>
      </c>
    </row>
    <row r="578" spans="1:8" s="27" customFormat="1" ht="31.5" x14ac:dyDescent="0.25">
      <c r="A578" s="78" t="s">
        <v>212</v>
      </c>
      <c r="B578" s="48" t="s">
        <v>608</v>
      </c>
      <c r="C578" s="4" t="s">
        <v>115</v>
      </c>
      <c r="D578" s="4" t="s">
        <v>106</v>
      </c>
      <c r="E578" s="4" t="s">
        <v>47</v>
      </c>
      <c r="F578" s="7">
        <f>SUM(Ведомственная!G1031)</f>
        <v>90</v>
      </c>
      <c r="G578" s="7">
        <f>SUM(Ведомственная!H1031)</f>
        <v>0</v>
      </c>
      <c r="H578" s="7">
        <f>SUM(Ведомственная!I1031)</f>
        <v>0</v>
      </c>
    </row>
    <row r="579" spans="1:8" s="27" customFormat="1" ht="31.5" x14ac:dyDescent="0.25">
      <c r="A579" s="78" t="s">
        <v>505</v>
      </c>
      <c r="B579" s="48" t="s">
        <v>725</v>
      </c>
      <c r="C579" s="4"/>
      <c r="D579" s="4"/>
      <c r="E579" s="4"/>
      <c r="F579" s="7">
        <f>SUM(F580)</f>
        <v>0</v>
      </c>
      <c r="G579" s="7">
        <f t="shared" ref="G579:H579" si="129">SUM(G580)</f>
        <v>0</v>
      </c>
      <c r="H579" s="7">
        <f t="shared" si="129"/>
        <v>0</v>
      </c>
    </row>
    <row r="580" spans="1:8" s="27" customFormat="1" ht="31.5" x14ac:dyDescent="0.25">
      <c r="A580" s="78" t="s">
        <v>45</v>
      </c>
      <c r="B580" s="48" t="s">
        <v>725</v>
      </c>
      <c r="C580" s="4" t="s">
        <v>84</v>
      </c>
      <c r="D580" s="4" t="s">
        <v>106</v>
      </c>
      <c r="E580" s="4" t="s">
        <v>37</v>
      </c>
      <c r="F580" s="7">
        <f>SUM(Ведомственная!G941)</f>
        <v>0</v>
      </c>
      <c r="G580" s="7">
        <f>SUM(Ведомственная!H941)</f>
        <v>0</v>
      </c>
      <c r="H580" s="7">
        <f>SUM(Ведомственная!I941)</f>
        <v>0</v>
      </c>
    </row>
    <row r="581" spans="1:8" s="27" customFormat="1" ht="31.5" x14ac:dyDescent="0.25">
      <c r="A581" s="32" t="s">
        <v>486</v>
      </c>
      <c r="B581" s="54" t="s">
        <v>756</v>
      </c>
      <c r="C581" s="22"/>
      <c r="D581" s="4"/>
      <c r="E581" s="4"/>
      <c r="F581" s="7">
        <f>SUM(F582)</f>
        <v>0</v>
      </c>
      <c r="G581" s="7">
        <f t="shared" ref="G581:H581" si="130">SUM(G582)</f>
        <v>0</v>
      </c>
      <c r="H581" s="7">
        <f t="shared" si="130"/>
        <v>0</v>
      </c>
    </row>
    <row r="582" spans="1:8" s="27" customFormat="1" ht="31.5" x14ac:dyDescent="0.25">
      <c r="A582" s="78" t="s">
        <v>45</v>
      </c>
      <c r="B582" s="54" t="s">
        <v>756</v>
      </c>
      <c r="C582" s="22">
        <v>200</v>
      </c>
      <c r="D582" s="4" t="s">
        <v>106</v>
      </c>
      <c r="E582" s="4" t="s">
        <v>160</v>
      </c>
      <c r="F582" s="7">
        <f>SUM(Ведомственная!G1102)</f>
        <v>0</v>
      </c>
      <c r="G582" s="7">
        <f>SUM(Ведомственная!H1102)</f>
        <v>0</v>
      </c>
      <c r="H582" s="7">
        <f>SUM(Ведомственная!I1102)</f>
        <v>0</v>
      </c>
    </row>
    <row r="583" spans="1:8" s="27" customFormat="1" ht="47.25" x14ac:dyDescent="0.25">
      <c r="A583" s="129" t="s">
        <v>998</v>
      </c>
      <c r="B583" s="48" t="s">
        <v>722</v>
      </c>
      <c r="C583" s="4"/>
      <c r="D583" s="4"/>
      <c r="E583" s="4"/>
      <c r="F583" s="7">
        <f>SUM(F584:F585)</f>
        <v>80133.5</v>
      </c>
      <c r="G583" s="7">
        <f t="shared" ref="G583:H583" si="131">SUM(G584:G585)</f>
        <v>80133.5</v>
      </c>
      <c r="H583" s="7">
        <f t="shared" si="131"/>
        <v>80133.5</v>
      </c>
    </row>
    <row r="584" spans="1:8" s="27" customFormat="1" ht="63" x14ac:dyDescent="0.25">
      <c r="A584" s="78" t="s">
        <v>44</v>
      </c>
      <c r="B584" s="48" t="s">
        <v>722</v>
      </c>
      <c r="C584" s="4" t="s">
        <v>82</v>
      </c>
      <c r="D584" s="4" t="s">
        <v>106</v>
      </c>
      <c r="E584" s="4" t="s">
        <v>37</v>
      </c>
      <c r="F584" s="7">
        <f>SUM(Ведомственная!G943)</f>
        <v>29962.1</v>
      </c>
      <c r="G584" s="7">
        <f>SUM(Ведомственная!H943)</f>
        <v>29962.1</v>
      </c>
      <c r="H584" s="7">
        <f>SUM(Ведомственная!I943)</f>
        <v>29962.1</v>
      </c>
    </row>
    <row r="585" spans="1:8" s="27" customFormat="1" ht="31.5" x14ac:dyDescent="0.25">
      <c r="A585" s="78" t="s">
        <v>212</v>
      </c>
      <c r="B585" s="48" t="s">
        <v>722</v>
      </c>
      <c r="C585" s="4" t="s">
        <v>115</v>
      </c>
      <c r="D585" s="4" t="s">
        <v>106</v>
      </c>
      <c r="E585" s="4" t="s">
        <v>37</v>
      </c>
      <c r="F585" s="7">
        <f>SUM(Ведомственная!G944)</f>
        <v>50171.4</v>
      </c>
      <c r="G585" s="7">
        <f>SUM(Ведомственная!H944)</f>
        <v>50171.4</v>
      </c>
      <c r="H585" s="7">
        <f>SUM(Ведомственная!I944)</f>
        <v>50171.4</v>
      </c>
    </row>
    <row r="586" spans="1:8" s="27" customFormat="1" ht="47.25" x14ac:dyDescent="0.25">
      <c r="A586" s="76" t="s">
        <v>815</v>
      </c>
      <c r="B586" s="22" t="s">
        <v>753</v>
      </c>
      <c r="C586" s="4"/>
      <c r="D586" s="4"/>
      <c r="E586" s="4"/>
      <c r="F586" s="7">
        <f>SUM(F587:F588)</f>
        <v>111334.7</v>
      </c>
      <c r="G586" s="7">
        <f t="shared" ref="G586:H586" si="132">SUM(G587:G588)</f>
        <v>111334.7</v>
      </c>
      <c r="H586" s="7">
        <f t="shared" si="132"/>
        <v>105995.8</v>
      </c>
    </row>
    <row r="587" spans="1:8" s="27" customFormat="1" ht="31.5" x14ac:dyDescent="0.25">
      <c r="A587" s="78" t="s">
        <v>45</v>
      </c>
      <c r="B587" s="22" t="s">
        <v>753</v>
      </c>
      <c r="C587" s="4" t="s">
        <v>84</v>
      </c>
      <c r="D587" s="4" t="s">
        <v>106</v>
      </c>
      <c r="E587" s="4" t="s">
        <v>37</v>
      </c>
      <c r="F587" s="7">
        <f>SUM(Ведомственная!G946)</f>
        <v>34743.5</v>
      </c>
      <c r="G587" s="7">
        <f>SUM(Ведомственная!H946)</f>
        <v>34743.5</v>
      </c>
      <c r="H587" s="7">
        <f>SUM(Ведомственная!I946)</f>
        <v>32983.300000000003</v>
      </c>
    </row>
    <row r="588" spans="1:8" s="27" customFormat="1" ht="31.5" x14ac:dyDescent="0.25">
      <c r="A588" s="78" t="s">
        <v>212</v>
      </c>
      <c r="B588" s="22" t="s">
        <v>753</v>
      </c>
      <c r="C588" s="4" t="s">
        <v>115</v>
      </c>
      <c r="D588" s="4" t="s">
        <v>106</v>
      </c>
      <c r="E588" s="4" t="s">
        <v>37</v>
      </c>
      <c r="F588" s="7">
        <f>SUM(Ведомственная!G947)</f>
        <v>76591.199999999997</v>
      </c>
      <c r="G588" s="7">
        <f>SUM(Ведомственная!H947)</f>
        <v>76591.199999999997</v>
      </c>
      <c r="H588" s="7">
        <f>SUM(Ведомственная!I947)</f>
        <v>73012.5</v>
      </c>
    </row>
    <row r="589" spans="1:8" s="27" customFormat="1" x14ac:dyDescent="0.25">
      <c r="A589" s="78" t="s">
        <v>398</v>
      </c>
      <c r="B589" s="4" t="s">
        <v>637</v>
      </c>
      <c r="C589" s="4"/>
      <c r="D589" s="4"/>
      <c r="E589" s="4"/>
      <c r="F589" s="7">
        <f>SUM(F590:F592)</f>
        <v>24637.600000000002</v>
      </c>
      <c r="G589" s="7">
        <f t="shared" ref="G589:H589" si="133">SUM(G590:G592)</f>
        <v>24637.600000000002</v>
      </c>
      <c r="H589" s="7">
        <f t="shared" si="133"/>
        <v>24637.600000000002</v>
      </c>
    </row>
    <row r="590" spans="1:8" s="27" customFormat="1" ht="31.5" x14ac:dyDescent="0.25">
      <c r="A590" s="78" t="s">
        <v>45</v>
      </c>
      <c r="B590" s="4" t="s">
        <v>637</v>
      </c>
      <c r="C590" s="79" t="s">
        <v>84</v>
      </c>
      <c r="D590" s="4" t="s">
        <v>106</v>
      </c>
      <c r="E590" s="4" t="s">
        <v>160</v>
      </c>
      <c r="F590" s="7">
        <f>SUM(Ведомственная!G1104)</f>
        <v>24637.600000000002</v>
      </c>
      <c r="G590" s="7">
        <f>SUM(Ведомственная!H1104)</f>
        <v>24637.600000000002</v>
      </c>
      <c r="H590" s="7">
        <f>SUM(Ведомственная!I1104)</f>
        <v>24637.600000000002</v>
      </c>
    </row>
    <row r="591" spans="1:8" s="27" customFormat="1" ht="31.5" x14ac:dyDescent="0.25">
      <c r="A591" s="78" t="s">
        <v>212</v>
      </c>
      <c r="B591" s="4" t="s">
        <v>637</v>
      </c>
      <c r="C591" s="79" t="s">
        <v>115</v>
      </c>
      <c r="D591" s="4" t="s">
        <v>106</v>
      </c>
      <c r="E591" s="4" t="s">
        <v>160</v>
      </c>
      <c r="F591" s="7">
        <f>SUM(Ведомственная!G1105)</f>
        <v>0</v>
      </c>
      <c r="G591" s="7">
        <f>SUM(Ведомственная!H1105)</f>
        <v>0</v>
      </c>
      <c r="H591" s="7">
        <f>SUM(Ведомственная!I1105)</f>
        <v>0</v>
      </c>
    </row>
    <row r="592" spans="1:8" s="27" customFormat="1" x14ac:dyDescent="0.25">
      <c r="A592" s="78" t="s">
        <v>20</v>
      </c>
      <c r="B592" s="4" t="s">
        <v>637</v>
      </c>
      <c r="C592" s="79" t="s">
        <v>89</v>
      </c>
      <c r="D592" s="4" t="s">
        <v>106</v>
      </c>
      <c r="E592" s="4" t="s">
        <v>160</v>
      </c>
      <c r="F592" s="7">
        <f>SUM(Ведомственная!G1106)</f>
        <v>0</v>
      </c>
      <c r="G592" s="7">
        <f>SUM(Ведомственная!H1106)</f>
        <v>0</v>
      </c>
      <c r="H592" s="7">
        <f>SUM(Ведомственная!I1106)</f>
        <v>0</v>
      </c>
    </row>
    <row r="593" spans="1:8" s="27" customFormat="1" ht="47.25" x14ac:dyDescent="0.25">
      <c r="A593" s="78" t="s">
        <v>396</v>
      </c>
      <c r="B593" s="6" t="s">
        <v>618</v>
      </c>
      <c r="C593" s="22"/>
      <c r="D593" s="4"/>
      <c r="E593" s="4"/>
      <c r="F593" s="7">
        <f>SUM(F594:F595)</f>
        <v>11739.2</v>
      </c>
      <c r="G593" s="7">
        <f t="shared" ref="G593:H593" si="134">SUM(G594:G595)</f>
        <v>11739.2</v>
      </c>
      <c r="H593" s="7">
        <f t="shared" si="134"/>
        <v>11739.2</v>
      </c>
    </row>
    <row r="594" spans="1:8" s="27" customFormat="1" ht="31.5" x14ac:dyDescent="0.25">
      <c r="A594" s="78" t="s">
        <v>45</v>
      </c>
      <c r="B594" s="6" t="s">
        <v>618</v>
      </c>
      <c r="C594" s="4" t="s">
        <v>84</v>
      </c>
      <c r="D594" s="4" t="s">
        <v>106</v>
      </c>
      <c r="E594" s="4" t="s">
        <v>37</v>
      </c>
      <c r="F594" s="7">
        <f>SUM(Ведомственная!G949)</f>
        <v>4760.3999999999996</v>
      </c>
      <c r="G594" s="7">
        <f>SUM(Ведомственная!H949)</f>
        <v>4760.3999999999996</v>
      </c>
      <c r="H594" s="7">
        <f>SUM(Ведомственная!I949)</f>
        <v>4760.3999999999996</v>
      </c>
    </row>
    <row r="595" spans="1:8" s="27" customFormat="1" ht="31.5" x14ac:dyDescent="0.25">
      <c r="A595" s="78" t="s">
        <v>212</v>
      </c>
      <c r="B595" s="6" t="s">
        <v>618</v>
      </c>
      <c r="C595" s="4" t="s">
        <v>115</v>
      </c>
      <c r="D595" s="4" t="s">
        <v>106</v>
      </c>
      <c r="E595" s="4" t="s">
        <v>37</v>
      </c>
      <c r="F595" s="7">
        <f>SUM(Ведомственная!G950)</f>
        <v>6978.8</v>
      </c>
      <c r="G595" s="7">
        <f>SUM(Ведомственная!H950)</f>
        <v>6978.8</v>
      </c>
      <c r="H595" s="7">
        <f>SUM(Ведомственная!I950)</f>
        <v>6978.8</v>
      </c>
    </row>
    <row r="596" spans="1:8" s="27" customFormat="1" ht="47.25" hidden="1" x14ac:dyDescent="0.25">
      <c r="A596" s="78" t="s">
        <v>717</v>
      </c>
      <c r="B596" s="6" t="s">
        <v>716</v>
      </c>
      <c r="C596" s="4"/>
      <c r="D596" s="4"/>
      <c r="E596" s="4"/>
      <c r="F596" s="7">
        <f>SUM(F597)</f>
        <v>0</v>
      </c>
      <c r="G596" s="7">
        <f t="shared" ref="G596:H596" si="135">SUM(G597)</f>
        <v>0</v>
      </c>
      <c r="H596" s="7">
        <f t="shared" si="135"/>
        <v>0</v>
      </c>
    </row>
    <row r="597" spans="1:8" s="27" customFormat="1" ht="31.5" hidden="1" x14ac:dyDescent="0.25">
      <c r="A597" s="78" t="s">
        <v>45</v>
      </c>
      <c r="B597" s="6" t="s">
        <v>716</v>
      </c>
      <c r="C597" s="4" t="s">
        <v>84</v>
      </c>
      <c r="D597" s="4" t="s">
        <v>106</v>
      </c>
      <c r="E597" s="4" t="s">
        <v>37</v>
      </c>
      <c r="F597" s="7">
        <f>SUM(Ведомственная!G952)</f>
        <v>0</v>
      </c>
      <c r="G597" s="7"/>
      <c r="H597" s="7"/>
    </row>
    <row r="598" spans="1:8" s="27" customFormat="1" ht="47.25" x14ac:dyDescent="0.25">
      <c r="A598" s="78" t="s">
        <v>766</v>
      </c>
      <c r="B598" s="22" t="s">
        <v>619</v>
      </c>
      <c r="C598" s="4"/>
      <c r="D598" s="4"/>
      <c r="E598" s="4"/>
      <c r="F598" s="7">
        <f>SUM(F599:F600)</f>
        <v>15627.5</v>
      </c>
      <c r="G598" s="7">
        <f t="shared" ref="G598:H598" si="136">SUM(G599:G600)</f>
        <v>15627.5</v>
      </c>
      <c r="H598" s="7">
        <f t="shared" si="136"/>
        <v>15627.5</v>
      </c>
    </row>
    <row r="599" spans="1:8" s="27" customFormat="1" ht="31.5" x14ac:dyDescent="0.25">
      <c r="A599" s="78" t="s">
        <v>45</v>
      </c>
      <c r="B599" s="22" t="s">
        <v>619</v>
      </c>
      <c r="C599" s="4" t="s">
        <v>84</v>
      </c>
      <c r="D599" s="4" t="s">
        <v>106</v>
      </c>
      <c r="E599" s="4" t="s">
        <v>37</v>
      </c>
      <c r="F599" s="7">
        <f>SUM(Ведомственная!G954)</f>
        <v>4868.6000000000004</v>
      </c>
      <c r="G599" s="7">
        <f>SUM(Ведомственная!H954)</f>
        <v>4868.6000000000004</v>
      </c>
      <c r="H599" s="7">
        <f>SUM(Ведомственная!I954)</f>
        <v>4868.6000000000004</v>
      </c>
    </row>
    <row r="600" spans="1:8" s="27" customFormat="1" ht="31.5" x14ac:dyDescent="0.25">
      <c r="A600" s="78" t="s">
        <v>212</v>
      </c>
      <c r="B600" s="22" t="s">
        <v>619</v>
      </c>
      <c r="C600" s="4" t="s">
        <v>115</v>
      </c>
      <c r="D600" s="4" t="s">
        <v>106</v>
      </c>
      <c r="E600" s="4" t="s">
        <v>37</v>
      </c>
      <c r="F600" s="7">
        <f>SUM(Ведомственная!G955)</f>
        <v>10758.9</v>
      </c>
      <c r="G600" s="7">
        <f>SUM(Ведомственная!H955)</f>
        <v>10758.9</v>
      </c>
      <c r="H600" s="7">
        <f>SUM(Ведомственная!I955)</f>
        <v>10758.9</v>
      </c>
    </row>
    <row r="601" spans="1:8" s="27" customFormat="1" ht="94.5" x14ac:dyDescent="0.25">
      <c r="A601" s="78" t="s">
        <v>416</v>
      </c>
      <c r="B601" s="48" t="s">
        <v>814</v>
      </c>
      <c r="C601" s="4"/>
      <c r="D601" s="4"/>
      <c r="E601" s="4"/>
      <c r="F601" s="7">
        <f>SUM(F602:F603)</f>
        <v>571.9</v>
      </c>
      <c r="G601" s="7">
        <f t="shared" ref="G601:H601" si="137">SUM(G602:G603)</f>
        <v>571.9</v>
      </c>
      <c r="H601" s="7">
        <f t="shared" si="137"/>
        <v>571.9</v>
      </c>
    </row>
    <row r="602" spans="1:8" s="27" customFormat="1" ht="31.5" x14ac:dyDescent="0.25">
      <c r="A602" s="78" t="s">
        <v>212</v>
      </c>
      <c r="B602" s="48" t="s">
        <v>814</v>
      </c>
      <c r="C602" s="4" t="s">
        <v>115</v>
      </c>
      <c r="D602" s="4" t="s">
        <v>106</v>
      </c>
      <c r="E602" s="4" t="s">
        <v>28</v>
      </c>
      <c r="F602" s="7">
        <f>SUM(Ведомственная!G869)</f>
        <v>571.9</v>
      </c>
      <c r="G602" s="7">
        <f>SUM(Ведомственная!H869)</f>
        <v>571.9</v>
      </c>
      <c r="H602" s="7">
        <f>SUM(Ведомственная!I869)</f>
        <v>571.9</v>
      </c>
    </row>
    <row r="603" spans="1:8" s="27" customFormat="1" ht="31.5" x14ac:dyDescent="0.25">
      <c r="A603" s="78" t="s">
        <v>212</v>
      </c>
      <c r="B603" s="48" t="s">
        <v>814</v>
      </c>
      <c r="C603" s="4" t="s">
        <v>115</v>
      </c>
      <c r="D603" s="4" t="s">
        <v>106</v>
      </c>
      <c r="E603" s="4" t="s">
        <v>37</v>
      </c>
      <c r="F603" s="7">
        <f>SUM(Ведомственная!G957)</f>
        <v>0</v>
      </c>
      <c r="G603" s="7">
        <f>SUM(Ведомственная!H957)</f>
        <v>0</v>
      </c>
      <c r="H603" s="7">
        <f>SUM(Ведомственная!I957)</f>
        <v>0</v>
      </c>
    </row>
    <row r="604" spans="1:8" s="27" customFormat="1" ht="63" x14ac:dyDescent="0.25">
      <c r="A604" s="129" t="s">
        <v>996</v>
      </c>
      <c r="B604" s="132" t="s">
        <v>997</v>
      </c>
      <c r="C604" s="131"/>
      <c r="D604" s="4"/>
      <c r="E604" s="4"/>
      <c r="F604" s="7">
        <f>SUM(F605:F606)</f>
        <v>737.6</v>
      </c>
      <c r="G604" s="7">
        <f t="shared" ref="G604:H604" si="138">SUM(G605:G606)</f>
        <v>737.6</v>
      </c>
      <c r="H604" s="7">
        <f t="shared" si="138"/>
        <v>737.6</v>
      </c>
    </row>
    <row r="605" spans="1:8" s="27" customFormat="1" ht="31.5" x14ac:dyDescent="0.25">
      <c r="A605" s="129" t="s">
        <v>45</v>
      </c>
      <c r="B605" s="132" t="s">
        <v>997</v>
      </c>
      <c r="C605" s="131" t="s">
        <v>84</v>
      </c>
      <c r="D605" s="4" t="s">
        <v>106</v>
      </c>
      <c r="E605" s="4" t="s">
        <v>28</v>
      </c>
      <c r="F605" s="7">
        <f>SUM(Ведомственная!G871)</f>
        <v>245.3</v>
      </c>
      <c r="G605" s="7">
        <f>SUM(Ведомственная!H871)</f>
        <v>368.8</v>
      </c>
      <c r="H605" s="7">
        <f>SUM(Ведомственная!I871)</f>
        <v>0</v>
      </c>
    </row>
    <row r="606" spans="1:8" s="27" customFormat="1" ht="31.5" x14ac:dyDescent="0.25">
      <c r="A606" s="129" t="s">
        <v>212</v>
      </c>
      <c r="B606" s="132" t="s">
        <v>997</v>
      </c>
      <c r="C606" s="131" t="s">
        <v>115</v>
      </c>
      <c r="D606" s="4" t="s">
        <v>106</v>
      </c>
      <c r="E606" s="4" t="s">
        <v>28</v>
      </c>
      <c r="F606" s="7">
        <f>SUM(Ведомственная!G872)</f>
        <v>492.3</v>
      </c>
      <c r="G606" s="7">
        <f>SUM(Ведомственная!H872)</f>
        <v>368.8</v>
      </c>
      <c r="H606" s="7">
        <f>SUM(Ведомственная!I872)</f>
        <v>737.6</v>
      </c>
    </row>
    <row r="607" spans="1:8" s="27" customFormat="1" ht="94.5" x14ac:dyDescent="0.25">
      <c r="A607" s="99" t="s">
        <v>853</v>
      </c>
      <c r="B607" s="31" t="s">
        <v>682</v>
      </c>
      <c r="C607" s="4"/>
      <c r="D607" s="4"/>
      <c r="E607" s="4"/>
      <c r="F607" s="7">
        <f>SUM(F608)</f>
        <v>6196.6</v>
      </c>
      <c r="G607" s="7">
        <f t="shared" ref="G607:H607" si="139">SUM(G608)</f>
        <v>6196.6</v>
      </c>
      <c r="H607" s="7">
        <f t="shared" si="139"/>
        <v>6196.6</v>
      </c>
    </row>
    <row r="608" spans="1:8" s="27" customFormat="1" x14ac:dyDescent="0.25">
      <c r="A608" s="78" t="s">
        <v>36</v>
      </c>
      <c r="B608" s="31" t="s">
        <v>682</v>
      </c>
      <c r="C608" s="4" t="s">
        <v>92</v>
      </c>
      <c r="D608" s="4" t="s">
        <v>25</v>
      </c>
      <c r="E608" s="4" t="s">
        <v>11</v>
      </c>
      <c r="F608" s="7">
        <f>SUM(Ведомственная!G1168)</f>
        <v>6196.6</v>
      </c>
      <c r="G608" s="7">
        <f>SUM(Ведомственная!H1168)</f>
        <v>6196.6</v>
      </c>
      <c r="H608" s="7">
        <f>SUM(Ведомственная!I1168)</f>
        <v>6196.6</v>
      </c>
    </row>
    <row r="609" spans="1:8" s="27" customFormat="1" ht="31.5" x14ac:dyDescent="0.25">
      <c r="A609" s="78" t="s">
        <v>817</v>
      </c>
      <c r="B609" s="31" t="s">
        <v>818</v>
      </c>
      <c r="C609" s="4"/>
      <c r="D609" s="4"/>
      <c r="E609" s="4"/>
      <c r="F609" s="7">
        <f>SUM(F610)</f>
        <v>1266.4000000000001</v>
      </c>
      <c r="G609" s="7">
        <f t="shared" ref="G609:H609" si="140">SUM(G610)</f>
        <v>1266.4000000000001</v>
      </c>
      <c r="H609" s="7">
        <f t="shared" si="140"/>
        <v>1266.4000000000001</v>
      </c>
    </row>
    <row r="610" spans="1:8" s="27" customFormat="1" x14ac:dyDescent="0.25">
      <c r="A610" s="78" t="s">
        <v>20</v>
      </c>
      <c r="B610" s="31" t="s">
        <v>818</v>
      </c>
      <c r="C610" s="4" t="s">
        <v>89</v>
      </c>
      <c r="D610" s="4" t="s">
        <v>106</v>
      </c>
      <c r="E610" s="4" t="s">
        <v>160</v>
      </c>
      <c r="F610" s="7">
        <f>SUM(Ведомственная!G1108)</f>
        <v>1266.4000000000001</v>
      </c>
      <c r="G610" s="7">
        <f>SUM(Ведомственная!H1108)</f>
        <v>1266.4000000000001</v>
      </c>
      <c r="H610" s="7">
        <f>SUM(Ведомственная!I1108)</f>
        <v>1266.4000000000001</v>
      </c>
    </row>
    <row r="611" spans="1:8" s="27" customFormat="1" ht="31.5" x14ac:dyDescent="0.25">
      <c r="A611" s="78" t="s">
        <v>816</v>
      </c>
      <c r="B611" s="31" t="s">
        <v>907</v>
      </c>
      <c r="C611" s="4"/>
      <c r="D611" s="4"/>
      <c r="E611" s="4"/>
      <c r="F611" s="7">
        <f>SUM(F612)</f>
        <v>908.5</v>
      </c>
      <c r="G611" s="7">
        <f t="shared" ref="G611:H611" si="141">SUM(G612)</f>
        <v>908.5</v>
      </c>
      <c r="H611" s="7">
        <f t="shared" si="141"/>
        <v>908.5</v>
      </c>
    </row>
    <row r="612" spans="1:8" s="27" customFormat="1" ht="31.5" x14ac:dyDescent="0.25">
      <c r="A612" s="78" t="s">
        <v>212</v>
      </c>
      <c r="B612" s="31" t="s">
        <v>907</v>
      </c>
      <c r="C612" s="4" t="s">
        <v>115</v>
      </c>
      <c r="D612" s="4" t="s">
        <v>106</v>
      </c>
      <c r="E612" s="4" t="s">
        <v>37</v>
      </c>
      <c r="F612" s="7">
        <f>SUM(Ведомственная!G959)</f>
        <v>908.5</v>
      </c>
      <c r="G612" s="7">
        <f>SUM(Ведомственная!H959)</f>
        <v>908.5</v>
      </c>
      <c r="H612" s="7">
        <f>SUM(Ведомственная!I959)</f>
        <v>908.5</v>
      </c>
    </row>
    <row r="613" spans="1:8" s="27" customFormat="1" x14ac:dyDescent="0.25">
      <c r="A613" s="107" t="s">
        <v>846</v>
      </c>
      <c r="B613" s="31" t="s">
        <v>910</v>
      </c>
      <c r="C613" s="4"/>
      <c r="D613" s="4"/>
      <c r="E613" s="4"/>
      <c r="F613" s="7">
        <f>SUM(F614+F616)</f>
        <v>0</v>
      </c>
      <c r="G613" s="7">
        <f t="shared" ref="G613:H613" si="142">SUM(G614+G616)</f>
        <v>0</v>
      </c>
      <c r="H613" s="7">
        <f t="shared" si="142"/>
        <v>0</v>
      </c>
    </row>
    <row r="614" spans="1:8" s="27" customFormat="1" ht="31.5" x14ac:dyDescent="0.25">
      <c r="A614" s="107" t="s">
        <v>903</v>
      </c>
      <c r="B614" s="31" t="s">
        <v>908</v>
      </c>
      <c r="C614" s="4"/>
      <c r="D614" s="4"/>
      <c r="E614" s="4"/>
      <c r="F614" s="7">
        <f>SUM(F615)</f>
        <v>0</v>
      </c>
      <c r="G614" s="7">
        <f t="shared" ref="G614:H614" si="143">SUM(G615)</f>
        <v>0</v>
      </c>
      <c r="H614" s="7">
        <f t="shared" si="143"/>
        <v>0</v>
      </c>
    </row>
    <row r="615" spans="1:8" s="27" customFormat="1" ht="31.5" x14ac:dyDescent="0.25">
      <c r="A615" s="107" t="s">
        <v>45</v>
      </c>
      <c r="B615" s="31" t="s">
        <v>908</v>
      </c>
      <c r="C615" s="4" t="s">
        <v>84</v>
      </c>
      <c r="D615" s="4"/>
      <c r="E615" s="4"/>
      <c r="F615" s="7">
        <f>SUM(Ведомственная!G962)</f>
        <v>0</v>
      </c>
      <c r="G615" s="7">
        <f>SUM(Ведомственная!H962)</f>
        <v>0</v>
      </c>
      <c r="H615" s="7">
        <f>SUM(Ведомственная!I962)</f>
        <v>0</v>
      </c>
    </row>
    <row r="616" spans="1:8" s="27" customFormat="1" ht="31.5" x14ac:dyDescent="0.25">
      <c r="A616" s="107" t="s">
        <v>905</v>
      </c>
      <c r="B616" s="31" t="s">
        <v>909</v>
      </c>
      <c r="C616" s="4"/>
      <c r="D616" s="4"/>
      <c r="E616" s="4"/>
      <c r="F616" s="7">
        <f>SUM(F617)</f>
        <v>0</v>
      </c>
      <c r="G616" s="7">
        <f t="shared" ref="G616:H616" si="144">SUM(G617)</f>
        <v>0</v>
      </c>
      <c r="H616" s="7">
        <f t="shared" si="144"/>
        <v>0</v>
      </c>
    </row>
    <row r="617" spans="1:8" s="27" customFormat="1" ht="31.5" x14ac:dyDescent="0.25">
      <c r="A617" s="107" t="s">
        <v>45</v>
      </c>
      <c r="B617" s="31" t="s">
        <v>909</v>
      </c>
      <c r="C617" s="4" t="s">
        <v>84</v>
      </c>
      <c r="D617" s="4"/>
      <c r="E617" s="4"/>
      <c r="F617" s="7">
        <f>SUM(Ведомственная!G964)</f>
        <v>0</v>
      </c>
      <c r="G617" s="7">
        <f>SUM(Ведомственная!H964)</f>
        <v>0</v>
      </c>
      <c r="H617" s="7">
        <f>SUM(Ведомственная!I964)</f>
        <v>0</v>
      </c>
    </row>
    <row r="618" spans="1:8" s="27" customFormat="1" ht="47.25" x14ac:dyDescent="0.25">
      <c r="A618" s="78" t="s">
        <v>23</v>
      </c>
      <c r="B618" s="6" t="s">
        <v>603</v>
      </c>
      <c r="C618" s="4"/>
      <c r="D618" s="4"/>
      <c r="E618" s="4"/>
      <c r="F618" s="7">
        <f>F619+F625+F627+F621+F623</f>
        <v>1951212.1</v>
      </c>
      <c r="G618" s="7">
        <f>G619+G625+G627+G621+G623</f>
        <v>1941041</v>
      </c>
      <c r="H618" s="7">
        <f>H619+H625+H627+H621+H623</f>
        <v>1952442.6</v>
      </c>
    </row>
    <row r="619" spans="1:8" s="27" customFormat="1" ht="78.75" x14ac:dyDescent="0.25">
      <c r="A619" s="78" t="s">
        <v>358</v>
      </c>
      <c r="B619" s="48" t="s">
        <v>604</v>
      </c>
      <c r="C619" s="4"/>
      <c r="D619" s="4"/>
      <c r="E619" s="4"/>
      <c r="F619" s="7">
        <f>F620</f>
        <v>630757.80000000005</v>
      </c>
      <c r="G619" s="7">
        <f>G620</f>
        <v>630757.80000000005</v>
      </c>
      <c r="H619" s="7">
        <f>H620</f>
        <v>630757.80000000005</v>
      </c>
    </row>
    <row r="620" spans="1:8" s="27" customFormat="1" ht="31.5" x14ac:dyDescent="0.25">
      <c r="A620" s="78" t="s">
        <v>114</v>
      </c>
      <c r="B620" s="48" t="s">
        <v>604</v>
      </c>
      <c r="C620" s="4" t="s">
        <v>115</v>
      </c>
      <c r="D620" s="4" t="s">
        <v>106</v>
      </c>
      <c r="E620" s="4" t="s">
        <v>37</v>
      </c>
      <c r="F620" s="7">
        <f>SUM(Ведомственная!G967)</f>
        <v>630757.80000000005</v>
      </c>
      <c r="G620" s="7">
        <f>SUM(Ведомственная!H967)</f>
        <v>630757.80000000005</v>
      </c>
      <c r="H620" s="7">
        <f>SUM(Ведомственная!I967)</f>
        <v>630757.80000000005</v>
      </c>
    </row>
    <row r="621" spans="1:8" s="27" customFormat="1" ht="47.25" x14ac:dyDescent="0.25">
      <c r="A621" s="78" t="s">
        <v>356</v>
      </c>
      <c r="B621" s="6" t="s">
        <v>597</v>
      </c>
      <c r="C621" s="22"/>
      <c r="D621" s="4"/>
      <c r="E621" s="4"/>
      <c r="F621" s="7">
        <f>SUM(F622)</f>
        <v>559052.5</v>
      </c>
      <c r="G621" s="7">
        <f>SUM(G622)</f>
        <v>559655.69999999995</v>
      </c>
      <c r="H621" s="7">
        <f>SUM(H622)</f>
        <v>560283</v>
      </c>
    </row>
    <row r="622" spans="1:8" s="27" customFormat="1" ht="31.5" x14ac:dyDescent="0.25">
      <c r="A622" s="78" t="s">
        <v>212</v>
      </c>
      <c r="B622" s="6" t="s">
        <v>597</v>
      </c>
      <c r="C622" s="4" t="s">
        <v>115</v>
      </c>
      <c r="D622" s="4" t="s">
        <v>106</v>
      </c>
      <c r="E622" s="4" t="s">
        <v>28</v>
      </c>
      <c r="F622" s="7">
        <f>SUM(Ведомственная!G875)</f>
        <v>559052.5</v>
      </c>
      <c r="G622" s="7">
        <f>SUM(Ведомственная!H875)</f>
        <v>559655.69999999995</v>
      </c>
      <c r="H622" s="7">
        <f>SUM(Ведомственная!I875)</f>
        <v>560283</v>
      </c>
    </row>
    <row r="623" spans="1:8" s="27" customFormat="1" x14ac:dyDescent="0.25">
      <c r="A623" s="78" t="s">
        <v>298</v>
      </c>
      <c r="B623" s="31" t="s">
        <v>598</v>
      </c>
      <c r="C623" s="4"/>
      <c r="D623" s="4"/>
      <c r="E623" s="4"/>
      <c r="F623" s="7">
        <f>F624</f>
        <v>382006.9</v>
      </c>
      <c r="G623" s="7">
        <f>G624</f>
        <v>376392</v>
      </c>
      <c r="H623" s="7">
        <f>H624</f>
        <v>382006.9</v>
      </c>
    </row>
    <row r="624" spans="1:8" s="27" customFormat="1" ht="31.5" x14ac:dyDescent="0.25">
      <c r="A624" s="78" t="s">
        <v>212</v>
      </c>
      <c r="B624" s="31" t="s">
        <v>598</v>
      </c>
      <c r="C624" s="4" t="s">
        <v>115</v>
      </c>
      <c r="D624" s="4" t="s">
        <v>106</v>
      </c>
      <c r="E624" s="4" t="s">
        <v>28</v>
      </c>
      <c r="F624" s="7">
        <f>SUM(Ведомственная!G877)</f>
        <v>382006.9</v>
      </c>
      <c r="G624" s="7">
        <f>SUM(Ведомственная!H877)</f>
        <v>376392</v>
      </c>
      <c r="H624" s="7">
        <f>SUM(Ведомственная!I877)</f>
        <v>382006.9</v>
      </c>
    </row>
    <row r="625" spans="1:8" s="27" customFormat="1" x14ac:dyDescent="0.25">
      <c r="A625" s="78" t="s">
        <v>305</v>
      </c>
      <c r="B625" s="22" t="s">
        <v>605</v>
      </c>
      <c r="C625" s="4"/>
      <c r="D625" s="4"/>
      <c r="E625" s="4"/>
      <c r="F625" s="7">
        <f>F626</f>
        <v>260915.9</v>
      </c>
      <c r="G625" s="7">
        <f>G626</f>
        <v>256115.6</v>
      </c>
      <c r="H625" s="7">
        <f>H626</f>
        <v>260915.9</v>
      </c>
    </row>
    <row r="626" spans="1:8" s="27" customFormat="1" ht="31.5" x14ac:dyDescent="0.25">
      <c r="A626" s="78" t="s">
        <v>212</v>
      </c>
      <c r="B626" s="22" t="s">
        <v>605</v>
      </c>
      <c r="C626" s="4" t="s">
        <v>115</v>
      </c>
      <c r="D626" s="4" t="s">
        <v>106</v>
      </c>
      <c r="E626" s="4" t="s">
        <v>37</v>
      </c>
      <c r="F626" s="7">
        <f>SUM(Ведомственная!G969)</f>
        <v>260915.9</v>
      </c>
      <c r="G626" s="7">
        <f>SUM(Ведомственная!H969)</f>
        <v>256115.6</v>
      </c>
      <c r="H626" s="7">
        <f>SUM(Ведомственная!I969)</f>
        <v>260915.9</v>
      </c>
    </row>
    <row r="627" spans="1:8" s="27" customFormat="1" x14ac:dyDescent="0.25">
      <c r="A627" s="78" t="s">
        <v>306</v>
      </c>
      <c r="B627" s="48" t="s">
        <v>606</v>
      </c>
      <c r="C627" s="4"/>
      <c r="D627" s="4"/>
      <c r="E627" s="4"/>
      <c r="F627" s="7">
        <f>F628</f>
        <v>118479</v>
      </c>
      <c r="G627" s="7">
        <f>G628</f>
        <v>118119.9</v>
      </c>
      <c r="H627" s="7">
        <f>H628</f>
        <v>118479</v>
      </c>
    </row>
    <row r="628" spans="1:8" s="27" customFormat="1" ht="31.5" x14ac:dyDescent="0.25">
      <c r="A628" s="78" t="s">
        <v>212</v>
      </c>
      <c r="B628" s="48" t="s">
        <v>606</v>
      </c>
      <c r="C628" s="4" t="s">
        <v>115</v>
      </c>
      <c r="D628" s="4" t="s">
        <v>106</v>
      </c>
      <c r="E628" s="4" t="s">
        <v>47</v>
      </c>
      <c r="F628" s="7">
        <f>SUM(Ведомственная!G1034)</f>
        <v>118479</v>
      </c>
      <c r="G628" s="7">
        <f>SUM(Ведомственная!H1034)</f>
        <v>118119.9</v>
      </c>
      <c r="H628" s="7">
        <f>SUM(Ведомственная!I1034)</f>
        <v>118479</v>
      </c>
    </row>
    <row r="629" spans="1:8" s="27" customFormat="1" ht="31.5" x14ac:dyDescent="0.25">
      <c r="A629" s="78" t="s">
        <v>301</v>
      </c>
      <c r="B629" s="31" t="s">
        <v>714</v>
      </c>
      <c r="C629" s="4"/>
      <c r="D629" s="4"/>
      <c r="E629" s="4"/>
      <c r="F629" s="7">
        <f>SUM(F631)+F632+F634</f>
        <v>3400</v>
      </c>
      <c r="G629" s="7">
        <f t="shared" ref="G629:H629" si="145">SUM(G631)+G632+G634</f>
        <v>0</v>
      </c>
      <c r="H629" s="7">
        <f t="shared" si="145"/>
        <v>3400</v>
      </c>
    </row>
    <row r="630" spans="1:8" s="27" customFormat="1" x14ac:dyDescent="0.25">
      <c r="A630" s="78" t="s">
        <v>298</v>
      </c>
      <c r="B630" s="31" t="s">
        <v>599</v>
      </c>
      <c r="C630" s="4"/>
      <c r="D630" s="4"/>
      <c r="E630" s="4"/>
      <c r="F630" s="7">
        <f>SUM(F631)</f>
        <v>3000</v>
      </c>
      <c r="G630" s="7">
        <f t="shared" ref="G630:H630" si="146">SUM(G631)</f>
        <v>0</v>
      </c>
      <c r="H630" s="7">
        <f t="shared" si="146"/>
        <v>3000</v>
      </c>
    </row>
    <row r="631" spans="1:8" s="27" customFormat="1" ht="31.5" x14ac:dyDescent="0.25">
      <c r="A631" s="78" t="s">
        <v>212</v>
      </c>
      <c r="B631" s="31" t="s">
        <v>599</v>
      </c>
      <c r="C631" s="4" t="s">
        <v>115</v>
      </c>
      <c r="D631" s="4" t="s">
        <v>106</v>
      </c>
      <c r="E631" s="4" t="s">
        <v>28</v>
      </c>
      <c r="F631" s="7">
        <f>SUM(Ведомственная!G880)</f>
        <v>3000</v>
      </c>
      <c r="G631" s="7">
        <f>SUM(Ведомственная!H880)</f>
        <v>0</v>
      </c>
      <c r="H631" s="7">
        <f>SUM(Ведомственная!I880)</f>
        <v>3000</v>
      </c>
    </row>
    <row r="632" spans="1:8" s="27" customFormat="1" x14ac:dyDescent="0.25">
      <c r="A632" s="78" t="s">
        <v>305</v>
      </c>
      <c r="B632" s="22" t="s">
        <v>626</v>
      </c>
      <c r="C632" s="4"/>
      <c r="D632" s="4"/>
      <c r="E632" s="4"/>
      <c r="F632" s="7">
        <f>SUM(F633)</f>
        <v>400</v>
      </c>
      <c r="G632" s="7">
        <f t="shared" ref="G632:H632" si="147">SUM(G633)</f>
        <v>0</v>
      </c>
      <c r="H632" s="7">
        <f t="shared" si="147"/>
        <v>400</v>
      </c>
    </row>
    <row r="633" spans="1:8" s="27" customFormat="1" ht="31.5" x14ac:dyDescent="0.25">
      <c r="A633" s="78" t="s">
        <v>212</v>
      </c>
      <c r="B633" s="22" t="s">
        <v>626</v>
      </c>
      <c r="C633" s="4" t="s">
        <v>115</v>
      </c>
      <c r="D633" s="4" t="s">
        <v>106</v>
      </c>
      <c r="E633" s="4" t="s">
        <v>37</v>
      </c>
      <c r="F633" s="7">
        <f>SUM(Ведомственная!G972)</f>
        <v>400</v>
      </c>
      <c r="G633" s="7">
        <f>SUM(Ведомственная!H972)</f>
        <v>0</v>
      </c>
      <c r="H633" s="7">
        <f>SUM(Ведомственная!I972)</f>
        <v>400</v>
      </c>
    </row>
    <row r="634" spans="1:8" s="27" customFormat="1" x14ac:dyDescent="0.25">
      <c r="A634" s="78" t="s">
        <v>306</v>
      </c>
      <c r="B634" s="22" t="s">
        <v>726</v>
      </c>
      <c r="C634" s="4"/>
      <c r="D634" s="4"/>
      <c r="E634" s="4"/>
      <c r="F634" s="7">
        <f>SUM(F635)</f>
        <v>0</v>
      </c>
      <c r="G634" s="7">
        <f t="shared" ref="G634:H634" si="148">SUM(G635)</f>
        <v>0</v>
      </c>
      <c r="H634" s="7">
        <f t="shared" si="148"/>
        <v>0</v>
      </c>
    </row>
    <row r="635" spans="1:8" s="27" customFormat="1" ht="31.5" x14ac:dyDescent="0.25">
      <c r="A635" s="78" t="s">
        <v>212</v>
      </c>
      <c r="B635" s="22" t="s">
        <v>726</v>
      </c>
      <c r="C635" s="4" t="s">
        <v>115</v>
      </c>
      <c r="D635" s="4" t="s">
        <v>106</v>
      </c>
      <c r="E635" s="4" t="s">
        <v>47</v>
      </c>
      <c r="F635" s="7">
        <f>SUM(Ведомственная!G1037)</f>
        <v>0</v>
      </c>
      <c r="G635" s="7">
        <f>SUM(Ведомственная!H1037)</f>
        <v>0</v>
      </c>
      <c r="H635" s="7">
        <f>SUM(Ведомственная!I1037)</f>
        <v>0</v>
      </c>
    </row>
    <row r="636" spans="1:8" s="27" customFormat="1" ht="31.5" x14ac:dyDescent="0.25">
      <c r="A636" s="78" t="s">
        <v>38</v>
      </c>
      <c r="B636" s="6" t="s">
        <v>600</v>
      </c>
      <c r="C636" s="4"/>
      <c r="D636" s="4"/>
      <c r="E636" s="4"/>
      <c r="F636" s="7">
        <f>F640+F644+F655+F659+F637+F663+F647+F651</f>
        <v>608637.80000000005</v>
      </c>
      <c r="G636" s="7">
        <f>G640+G644+G655+G659+G637+G663+G647+G651</f>
        <v>601588.4</v>
      </c>
      <c r="H636" s="7">
        <f>H640+H644+H655+H659+H637+H663+H647+H651</f>
        <v>610330.70000000007</v>
      </c>
    </row>
    <row r="637" spans="1:8" s="27" customFormat="1" ht="63" x14ac:dyDescent="0.25">
      <c r="A637" s="78" t="s">
        <v>359</v>
      </c>
      <c r="B637" s="6" t="s">
        <v>627</v>
      </c>
      <c r="C637" s="4"/>
      <c r="D637" s="9"/>
      <c r="E637" s="4"/>
      <c r="F637" s="9">
        <f>F638+F639</f>
        <v>4644.2</v>
      </c>
      <c r="G637" s="9">
        <f>G638+G639</f>
        <v>4658.0999999999995</v>
      </c>
      <c r="H637" s="9">
        <f>H638+H639</f>
        <v>4672.7</v>
      </c>
    </row>
    <row r="638" spans="1:8" s="27" customFormat="1" ht="63" x14ac:dyDescent="0.25">
      <c r="A638" s="78" t="s">
        <v>44</v>
      </c>
      <c r="B638" s="6" t="s">
        <v>627</v>
      </c>
      <c r="C638" s="4" t="s">
        <v>82</v>
      </c>
      <c r="D638" s="4" t="s">
        <v>106</v>
      </c>
      <c r="E638" s="4" t="s">
        <v>160</v>
      </c>
      <c r="F638" s="9">
        <f>SUM(Ведомственная!G1111)</f>
        <v>4326.8999999999996</v>
      </c>
      <c r="G638" s="9">
        <f>SUM(Ведомственная!H1111)</f>
        <v>4340.8999999999996</v>
      </c>
      <c r="H638" s="9">
        <f>SUM(Ведомственная!I1111)</f>
        <v>4355.3999999999996</v>
      </c>
    </row>
    <row r="639" spans="1:8" s="27" customFormat="1" ht="31.5" x14ac:dyDescent="0.25">
      <c r="A639" s="78" t="s">
        <v>45</v>
      </c>
      <c r="B639" s="6" t="s">
        <v>627</v>
      </c>
      <c r="C639" s="4" t="s">
        <v>84</v>
      </c>
      <c r="D639" s="4" t="s">
        <v>106</v>
      </c>
      <c r="E639" s="4" t="s">
        <v>160</v>
      </c>
      <c r="F639" s="9">
        <f>SUM(Ведомственная!G1112)</f>
        <v>317.3</v>
      </c>
      <c r="G639" s="9">
        <f>SUM(Ведомственная!H1112)</f>
        <v>317.2</v>
      </c>
      <c r="H639" s="9">
        <f>SUM(Ведомственная!I1112)</f>
        <v>317.3</v>
      </c>
    </row>
    <row r="640" spans="1:8" s="27" customFormat="1" ht="94.5" x14ac:dyDescent="0.25">
      <c r="A640" s="78" t="s">
        <v>357</v>
      </c>
      <c r="B640" s="48" t="s">
        <v>620</v>
      </c>
      <c r="C640" s="4"/>
      <c r="D640" s="4"/>
      <c r="E640" s="4"/>
      <c r="F640" s="7">
        <f>F641+F642+F643</f>
        <v>52526.400000000001</v>
      </c>
      <c r="G640" s="7">
        <f t="shared" ref="G640:H640" si="149">G641+G642+G643</f>
        <v>52531.4</v>
      </c>
      <c r="H640" s="7">
        <f t="shared" si="149"/>
        <v>52536.5</v>
      </c>
    </row>
    <row r="641" spans="1:8" s="27" customFormat="1" ht="63" x14ac:dyDescent="0.25">
      <c r="A641" s="2" t="s">
        <v>44</v>
      </c>
      <c r="B641" s="48" t="s">
        <v>620</v>
      </c>
      <c r="C641" s="4" t="s">
        <v>82</v>
      </c>
      <c r="D641" s="4" t="s">
        <v>106</v>
      </c>
      <c r="E641" s="4" t="s">
        <v>37</v>
      </c>
      <c r="F641" s="7">
        <f>SUM(Ведомственная!G975)</f>
        <v>49589.1</v>
      </c>
      <c r="G641" s="7">
        <f>SUM(Ведомственная!H975)</f>
        <v>49589.1</v>
      </c>
      <c r="H641" s="7">
        <f>SUM(Ведомственная!I975)</f>
        <v>49589.1</v>
      </c>
    </row>
    <row r="642" spans="1:8" s="27" customFormat="1" ht="31.5" x14ac:dyDescent="0.25">
      <c r="A642" s="78" t="s">
        <v>45</v>
      </c>
      <c r="B642" s="48" t="s">
        <v>620</v>
      </c>
      <c r="C642" s="4" t="s">
        <v>84</v>
      </c>
      <c r="D642" s="4" t="s">
        <v>106</v>
      </c>
      <c r="E642" s="4" t="s">
        <v>37</v>
      </c>
      <c r="F642" s="7">
        <f>SUM(Ведомственная!G976)</f>
        <v>2560.9</v>
      </c>
      <c r="G642" s="7">
        <f>SUM(Ведомственная!H976)</f>
        <v>2565.9</v>
      </c>
      <c r="H642" s="7">
        <f>SUM(Ведомственная!I976)</f>
        <v>2571</v>
      </c>
    </row>
    <row r="643" spans="1:8" s="27" customFormat="1" x14ac:dyDescent="0.25">
      <c r="A643" s="78" t="s">
        <v>36</v>
      </c>
      <c r="B643" s="48" t="s">
        <v>620</v>
      </c>
      <c r="C643" s="4" t="s">
        <v>92</v>
      </c>
      <c r="D643" s="4" t="s">
        <v>25</v>
      </c>
      <c r="E643" s="4" t="s">
        <v>11</v>
      </c>
      <c r="F643" s="7">
        <f>SUM(Ведомственная!G1171)</f>
        <v>376.4</v>
      </c>
      <c r="G643" s="7">
        <f>SUM(Ведомственная!H1171)</f>
        <v>376.4</v>
      </c>
      <c r="H643" s="7">
        <f>SUM(Ведомственная!I1171)</f>
        <v>376.4</v>
      </c>
    </row>
    <row r="644" spans="1:8" s="27" customFormat="1" ht="78.75" x14ac:dyDescent="0.25">
      <c r="A644" s="78" t="s">
        <v>358</v>
      </c>
      <c r="B644" s="48" t="s">
        <v>621</v>
      </c>
      <c r="C644" s="4"/>
      <c r="D644" s="4"/>
      <c r="E644" s="4"/>
      <c r="F644" s="7">
        <f>F645+F646</f>
        <v>291268.2</v>
      </c>
      <c r="G644" s="7">
        <f>G645+G646</f>
        <v>292065.09999999998</v>
      </c>
      <c r="H644" s="7">
        <f>H645+H646</f>
        <v>292894</v>
      </c>
    </row>
    <row r="645" spans="1:8" s="27" customFormat="1" ht="63" x14ac:dyDescent="0.25">
      <c r="A645" s="78" t="s">
        <v>44</v>
      </c>
      <c r="B645" s="48" t="s">
        <v>621</v>
      </c>
      <c r="C645" s="4" t="s">
        <v>82</v>
      </c>
      <c r="D645" s="4" t="s">
        <v>106</v>
      </c>
      <c r="E645" s="4" t="s">
        <v>37</v>
      </c>
      <c r="F645" s="7">
        <f>SUM(Ведомственная!G978)</f>
        <v>288086.2</v>
      </c>
      <c r="G645" s="7">
        <f>SUM(Ведомственная!H978)</f>
        <v>288883.09999999998</v>
      </c>
      <c r="H645" s="7">
        <f>SUM(Ведомственная!I978)</f>
        <v>289712</v>
      </c>
    </row>
    <row r="646" spans="1:8" s="27" customFormat="1" ht="31.5" x14ac:dyDescent="0.25">
      <c r="A646" s="78" t="s">
        <v>45</v>
      </c>
      <c r="B646" s="48" t="s">
        <v>621</v>
      </c>
      <c r="C646" s="4" t="s">
        <v>84</v>
      </c>
      <c r="D646" s="4" t="s">
        <v>106</v>
      </c>
      <c r="E646" s="4" t="s">
        <v>37</v>
      </c>
      <c r="F646" s="7">
        <f>SUM(Ведомственная!G979)</f>
        <v>3182</v>
      </c>
      <c r="G646" s="7">
        <f>SUM(Ведомственная!H979)</f>
        <v>3182</v>
      </c>
      <c r="H646" s="7">
        <f>SUM(Ведомственная!I979)</f>
        <v>3182</v>
      </c>
    </row>
    <row r="647" spans="1:8" s="27" customFormat="1" ht="47.25" x14ac:dyDescent="0.25">
      <c r="A647" s="78" t="s">
        <v>356</v>
      </c>
      <c r="B647" s="6" t="s">
        <v>601</v>
      </c>
      <c r="C647" s="4"/>
      <c r="D647" s="7"/>
      <c r="E647" s="4"/>
      <c r="F647" s="7">
        <f>SUM(F648:F650)</f>
        <v>47127.399999999994</v>
      </c>
      <c r="G647" s="7">
        <f t="shared" ref="G647:H647" si="150">SUM(G648:G650)</f>
        <v>47127.399999999994</v>
      </c>
      <c r="H647" s="7">
        <f t="shared" si="150"/>
        <v>47127.399999999994</v>
      </c>
    </row>
    <row r="648" spans="1:8" s="27" customFormat="1" ht="63" x14ac:dyDescent="0.25">
      <c r="A648" s="78" t="s">
        <v>44</v>
      </c>
      <c r="B648" s="6" t="s">
        <v>601</v>
      </c>
      <c r="C648" s="4" t="s">
        <v>82</v>
      </c>
      <c r="D648" s="4" t="s">
        <v>106</v>
      </c>
      <c r="E648" s="4" t="s">
        <v>28</v>
      </c>
      <c r="F648" s="7">
        <f>SUM(Ведомственная!G883)</f>
        <v>46448.7</v>
      </c>
      <c r="G648" s="7">
        <f>SUM(Ведомственная!H883)</f>
        <v>46448.7</v>
      </c>
      <c r="H648" s="7">
        <f>SUM(Ведомственная!I883)</f>
        <v>46448.7</v>
      </c>
    </row>
    <row r="649" spans="1:8" s="27" customFormat="1" ht="31.5" x14ac:dyDescent="0.25">
      <c r="A649" s="78" t="s">
        <v>45</v>
      </c>
      <c r="B649" s="6" t="s">
        <v>601</v>
      </c>
      <c r="C649" s="4" t="s">
        <v>84</v>
      </c>
      <c r="D649" s="4" t="s">
        <v>106</v>
      </c>
      <c r="E649" s="4" t="s">
        <v>28</v>
      </c>
      <c r="F649" s="7">
        <f>SUM(Ведомственная!G884)</f>
        <v>678.7</v>
      </c>
      <c r="G649" s="7">
        <f>SUM(Ведомственная!H884)</f>
        <v>678.7</v>
      </c>
      <c r="H649" s="7">
        <f>SUM(Ведомственная!I884)</f>
        <v>678.7</v>
      </c>
    </row>
    <row r="650" spans="1:8" s="27" customFormat="1" x14ac:dyDescent="0.25">
      <c r="A650" s="78" t="s">
        <v>36</v>
      </c>
      <c r="B650" s="6" t="s">
        <v>601</v>
      </c>
      <c r="C650" s="4" t="s">
        <v>92</v>
      </c>
      <c r="D650" s="4" t="s">
        <v>106</v>
      </c>
      <c r="E650" s="4" t="s">
        <v>28</v>
      </c>
      <c r="F650" s="7">
        <f>SUM(Ведомственная!G885)</f>
        <v>0</v>
      </c>
      <c r="G650" s="7">
        <f>SUM(Ведомственная!H885)</f>
        <v>0</v>
      </c>
      <c r="H650" s="7">
        <f>SUM(Ведомственная!I885)</f>
        <v>0</v>
      </c>
    </row>
    <row r="651" spans="1:8" s="27" customFormat="1" x14ac:dyDescent="0.25">
      <c r="A651" s="78" t="s">
        <v>298</v>
      </c>
      <c r="B651" s="31" t="s">
        <v>602</v>
      </c>
      <c r="C651" s="4"/>
      <c r="D651" s="7"/>
      <c r="E651" s="4"/>
      <c r="F651" s="7">
        <f>F652+F653+F654</f>
        <v>40074.5</v>
      </c>
      <c r="G651" s="7">
        <f>G652+G653+G654</f>
        <v>39038.5</v>
      </c>
      <c r="H651" s="7">
        <f>H652+H653+H654</f>
        <v>40087.900000000009</v>
      </c>
    </row>
    <row r="652" spans="1:8" s="27" customFormat="1" ht="63" x14ac:dyDescent="0.25">
      <c r="A652" s="2" t="s">
        <v>44</v>
      </c>
      <c r="B652" s="31" t="s">
        <v>602</v>
      </c>
      <c r="C652" s="4" t="s">
        <v>82</v>
      </c>
      <c r="D652" s="4" t="s">
        <v>106</v>
      </c>
      <c r="E652" s="4" t="s">
        <v>28</v>
      </c>
      <c r="F652" s="7">
        <f>SUM(Ведомственная!G887)</f>
        <v>21239.4</v>
      </c>
      <c r="G652" s="7">
        <f>SUM(Ведомственная!H887)</f>
        <v>21239.4</v>
      </c>
      <c r="H652" s="7">
        <f>SUM(Ведомственная!I887)</f>
        <v>21239.4</v>
      </c>
    </row>
    <row r="653" spans="1:8" s="27" customFormat="1" ht="31.5" x14ac:dyDescent="0.25">
      <c r="A653" s="78" t="s">
        <v>45</v>
      </c>
      <c r="B653" s="31" t="s">
        <v>602</v>
      </c>
      <c r="C653" s="4" t="s">
        <v>84</v>
      </c>
      <c r="D653" s="4" t="s">
        <v>106</v>
      </c>
      <c r="E653" s="4" t="s">
        <v>28</v>
      </c>
      <c r="F653" s="7">
        <f>SUM(Ведомственная!G888)</f>
        <v>18327.3</v>
      </c>
      <c r="G653" s="7">
        <f>SUM(Ведомственная!H888)</f>
        <v>17291.3</v>
      </c>
      <c r="H653" s="7">
        <f>SUM(Ведомственная!I888)</f>
        <v>18340.7</v>
      </c>
    </row>
    <row r="654" spans="1:8" s="27" customFormat="1" x14ac:dyDescent="0.25">
      <c r="A654" s="78" t="s">
        <v>20</v>
      </c>
      <c r="B654" s="31" t="s">
        <v>602</v>
      </c>
      <c r="C654" s="4" t="s">
        <v>89</v>
      </c>
      <c r="D654" s="4" t="s">
        <v>106</v>
      </c>
      <c r="E654" s="4" t="s">
        <v>28</v>
      </c>
      <c r="F654" s="7">
        <f>SUM(Ведомственная!G889)</f>
        <v>507.8</v>
      </c>
      <c r="G654" s="7">
        <f>SUM(Ведомственная!H889)</f>
        <v>507.8</v>
      </c>
      <c r="H654" s="7">
        <f>SUM(Ведомственная!I889)</f>
        <v>507.8</v>
      </c>
    </row>
    <row r="655" spans="1:8" s="27" customFormat="1" x14ac:dyDescent="0.25">
      <c r="A655" s="78" t="s">
        <v>305</v>
      </c>
      <c r="B655" s="31" t="s">
        <v>622</v>
      </c>
      <c r="C655" s="31"/>
      <c r="D655" s="4"/>
      <c r="E655" s="4"/>
      <c r="F655" s="7">
        <f>F656+F657+F658</f>
        <v>149381.6</v>
      </c>
      <c r="G655" s="7">
        <f>G656+G657+G658</f>
        <v>143066.80000000002</v>
      </c>
      <c r="H655" s="7">
        <f>H656+H657+H658</f>
        <v>149396.70000000001</v>
      </c>
    </row>
    <row r="656" spans="1:8" s="27" customFormat="1" ht="63" x14ac:dyDescent="0.25">
      <c r="A656" s="2" t="s">
        <v>44</v>
      </c>
      <c r="B656" s="31" t="s">
        <v>622</v>
      </c>
      <c r="C656" s="4" t="s">
        <v>82</v>
      </c>
      <c r="D656" s="4" t="s">
        <v>106</v>
      </c>
      <c r="E656" s="4" t="s">
        <v>37</v>
      </c>
      <c r="F656" s="7">
        <f>SUM(Ведомственная!G981)</f>
        <v>84934.1</v>
      </c>
      <c r="G656" s="7">
        <f>SUM(Ведомственная!H981)</f>
        <v>84934.1</v>
      </c>
      <c r="H656" s="7">
        <f>SUM(Ведомственная!I981)</f>
        <v>84934.1</v>
      </c>
    </row>
    <row r="657" spans="1:8" s="27" customFormat="1" ht="31.5" x14ac:dyDescent="0.25">
      <c r="A657" s="78" t="s">
        <v>45</v>
      </c>
      <c r="B657" s="31" t="s">
        <v>622</v>
      </c>
      <c r="C657" s="4" t="s">
        <v>84</v>
      </c>
      <c r="D657" s="4" t="s">
        <v>106</v>
      </c>
      <c r="E657" s="4" t="s">
        <v>37</v>
      </c>
      <c r="F657" s="7">
        <f>SUM(Ведомственная!G982)</f>
        <v>59574.9</v>
      </c>
      <c r="G657" s="7">
        <f>SUM(Ведомственная!H982)</f>
        <v>53260.1</v>
      </c>
      <c r="H657" s="7">
        <f>SUM(Ведомственная!I982)</f>
        <v>59590</v>
      </c>
    </row>
    <row r="658" spans="1:8" s="27" customFormat="1" x14ac:dyDescent="0.25">
      <c r="A658" s="78" t="s">
        <v>20</v>
      </c>
      <c r="B658" s="31" t="s">
        <v>622</v>
      </c>
      <c r="C658" s="4" t="s">
        <v>89</v>
      </c>
      <c r="D658" s="4" t="s">
        <v>106</v>
      </c>
      <c r="E658" s="4" t="s">
        <v>37</v>
      </c>
      <c r="F658" s="7">
        <f>SUM(Ведомственная!G983)</f>
        <v>4872.6000000000004</v>
      </c>
      <c r="G658" s="7">
        <f>SUM(Ведомственная!H983)</f>
        <v>4872.6000000000004</v>
      </c>
      <c r="H658" s="7">
        <f>SUM(Ведомственная!I983)</f>
        <v>4872.6000000000004</v>
      </c>
    </row>
    <row r="659" spans="1:8" s="27" customFormat="1" ht="31.5" x14ac:dyDescent="0.25">
      <c r="A659" s="78" t="s">
        <v>505</v>
      </c>
      <c r="B659" s="22" t="s">
        <v>623</v>
      </c>
      <c r="C659" s="22"/>
      <c r="D659" s="4"/>
      <c r="E659" s="4"/>
      <c r="F659" s="7">
        <f>F660+F661+F662</f>
        <v>17772.2</v>
      </c>
      <c r="G659" s="7">
        <f>G660+G661+G662</f>
        <v>17262.8</v>
      </c>
      <c r="H659" s="7">
        <f>H660+H661+H662</f>
        <v>17772.2</v>
      </c>
    </row>
    <row r="660" spans="1:8" s="27" customFormat="1" ht="63" x14ac:dyDescent="0.25">
      <c r="A660" s="2" t="s">
        <v>44</v>
      </c>
      <c r="B660" s="22" t="s">
        <v>623</v>
      </c>
      <c r="C660" s="22">
        <v>100</v>
      </c>
      <c r="D660" s="4" t="s">
        <v>106</v>
      </c>
      <c r="E660" s="4" t="s">
        <v>37</v>
      </c>
      <c r="F660" s="7">
        <f>SUM(Ведомственная!G985)</f>
        <v>10245</v>
      </c>
      <c r="G660" s="7">
        <f>SUM(Ведомственная!H985)</f>
        <v>10245</v>
      </c>
      <c r="H660" s="7">
        <f>SUM(Ведомственная!I985)</f>
        <v>10245</v>
      </c>
    </row>
    <row r="661" spans="1:8" s="27" customFormat="1" ht="31.5" x14ac:dyDescent="0.25">
      <c r="A661" s="78" t="s">
        <v>45</v>
      </c>
      <c r="B661" s="22" t="s">
        <v>623</v>
      </c>
      <c r="C661" s="22">
        <v>200</v>
      </c>
      <c r="D661" s="4" t="s">
        <v>106</v>
      </c>
      <c r="E661" s="4" t="s">
        <v>37</v>
      </c>
      <c r="F661" s="7">
        <f>SUM(Ведомственная!G986)</f>
        <v>6749.2</v>
      </c>
      <c r="G661" s="7">
        <f>SUM(Ведомственная!H986)</f>
        <v>6239.8</v>
      </c>
      <c r="H661" s="7">
        <f>SUM(Ведомственная!I986)</f>
        <v>6749.2</v>
      </c>
    </row>
    <row r="662" spans="1:8" s="27" customFormat="1" x14ac:dyDescent="0.25">
      <c r="A662" s="78" t="s">
        <v>20</v>
      </c>
      <c r="B662" s="22" t="s">
        <v>623</v>
      </c>
      <c r="C662" s="22">
        <v>800</v>
      </c>
      <c r="D662" s="4" t="s">
        <v>106</v>
      </c>
      <c r="E662" s="4" t="s">
        <v>37</v>
      </c>
      <c r="F662" s="7">
        <f>SUM(Ведомственная!G987)</f>
        <v>778</v>
      </c>
      <c r="G662" s="7">
        <f>SUM(Ведомственная!H987)</f>
        <v>778</v>
      </c>
      <c r="H662" s="7">
        <f>SUM(Ведомственная!I987)</f>
        <v>778</v>
      </c>
    </row>
    <row r="663" spans="1:8" s="27" customFormat="1" ht="31.5" x14ac:dyDescent="0.25">
      <c r="A663" s="32" t="s">
        <v>486</v>
      </c>
      <c r="B663" s="54" t="s">
        <v>635</v>
      </c>
      <c r="C663" s="49"/>
      <c r="D663" s="51"/>
      <c r="E663" s="4"/>
      <c r="F663" s="51">
        <f>F664+F665</f>
        <v>5843.3</v>
      </c>
      <c r="G663" s="51">
        <f>G664+G665</f>
        <v>5838.3</v>
      </c>
      <c r="H663" s="51">
        <f>H664+H665</f>
        <v>5843.3</v>
      </c>
    </row>
    <row r="664" spans="1:8" s="27" customFormat="1" ht="63" x14ac:dyDescent="0.25">
      <c r="A664" s="53" t="s">
        <v>44</v>
      </c>
      <c r="B664" s="54" t="s">
        <v>635</v>
      </c>
      <c r="C664" s="49" t="s">
        <v>82</v>
      </c>
      <c r="D664" s="4" t="s">
        <v>106</v>
      </c>
      <c r="E664" s="4" t="s">
        <v>160</v>
      </c>
      <c r="F664" s="51">
        <f>SUM(Ведомственная!G1114)</f>
        <v>5713.3</v>
      </c>
      <c r="G664" s="51">
        <f>SUM(Ведомственная!H1114)</f>
        <v>5713.3</v>
      </c>
      <c r="H664" s="51">
        <f>SUM(Ведомственная!I1114)</f>
        <v>5713.3</v>
      </c>
    </row>
    <row r="665" spans="1:8" s="27" customFormat="1" ht="31.5" x14ac:dyDescent="0.25">
      <c r="A665" s="32" t="s">
        <v>45</v>
      </c>
      <c r="B665" s="54" t="s">
        <v>635</v>
      </c>
      <c r="C665" s="49" t="s">
        <v>84</v>
      </c>
      <c r="D665" s="4" t="s">
        <v>106</v>
      </c>
      <c r="E665" s="4" t="s">
        <v>160</v>
      </c>
      <c r="F665" s="51">
        <f>SUM(Ведомственная!G1115)</f>
        <v>130</v>
      </c>
      <c r="G665" s="51">
        <f>SUM(Ведомственная!H1115)</f>
        <v>125</v>
      </c>
      <c r="H665" s="51">
        <f>SUM(Ведомственная!I1115)</f>
        <v>130</v>
      </c>
    </row>
    <row r="666" spans="1:8" s="27" customFormat="1" x14ac:dyDescent="0.25">
      <c r="A666" s="52" t="s">
        <v>885</v>
      </c>
      <c r="B666" s="6" t="s">
        <v>624</v>
      </c>
      <c r="C666" s="4"/>
      <c r="D666" s="4"/>
      <c r="E666" s="4"/>
      <c r="F666" s="7">
        <f>F673+F667+F671+F669</f>
        <v>1413.5</v>
      </c>
      <c r="G666" s="7">
        <f>G673+G667+G671+G669</f>
        <v>48593.5</v>
      </c>
      <c r="H666" s="7">
        <f>H673+H667+H671+H669</f>
        <v>0</v>
      </c>
    </row>
    <row r="667" spans="1:8" s="27" customFormat="1" ht="63" x14ac:dyDescent="0.25">
      <c r="A667" s="105" t="s">
        <v>764</v>
      </c>
      <c r="B667" s="6" t="s">
        <v>681</v>
      </c>
      <c r="C667" s="4"/>
      <c r="D667" s="4"/>
      <c r="E667" s="4"/>
      <c r="F667" s="7">
        <f>SUM(F668)</f>
        <v>0</v>
      </c>
      <c r="G667" s="7">
        <f t="shared" ref="G667:H667" si="151">SUM(G668)</f>
        <v>2219.9</v>
      </c>
      <c r="H667" s="7">
        <f t="shared" si="151"/>
        <v>0</v>
      </c>
    </row>
    <row r="668" spans="1:8" s="27" customFormat="1" ht="31.5" x14ac:dyDescent="0.25">
      <c r="A668" s="78" t="s">
        <v>45</v>
      </c>
      <c r="B668" s="6" t="s">
        <v>681</v>
      </c>
      <c r="C668" s="4" t="s">
        <v>84</v>
      </c>
      <c r="D668" s="4" t="s">
        <v>106</v>
      </c>
      <c r="E668" s="4" t="s">
        <v>37</v>
      </c>
      <c r="F668" s="7">
        <f>SUM(Ведомственная!G990)</f>
        <v>0</v>
      </c>
      <c r="G668" s="7">
        <f>SUM(Ведомственная!H990)</f>
        <v>2219.9</v>
      </c>
      <c r="H668" s="7">
        <f>SUM(Ведомственная!I990)</f>
        <v>0</v>
      </c>
    </row>
    <row r="669" spans="1:8" s="27" customFormat="1" ht="26.25" customHeight="1" x14ac:dyDescent="0.25">
      <c r="A669" s="76" t="s">
        <v>1005</v>
      </c>
      <c r="B669" s="6" t="s">
        <v>1006</v>
      </c>
      <c r="C669" s="131"/>
      <c r="D669" s="4"/>
      <c r="E669" s="4"/>
      <c r="F669" s="7">
        <f>SUM(F670)</f>
        <v>0</v>
      </c>
      <c r="G669" s="7">
        <f t="shared" ref="G669:H669" si="152">SUM(G670)</f>
        <v>27120.400000000001</v>
      </c>
      <c r="H669" s="7">
        <f t="shared" si="152"/>
        <v>0</v>
      </c>
    </row>
    <row r="670" spans="1:8" s="27" customFormat="1" ht="31.5" x14ac:dyDescent="0.25">
      <c r="A670" s="76" t="s">
        <v>212</v>
      </c>
      <c r="B670" s="6" t="s">
        <v>1006</v>
      </c>
      <c r="C670" s="131" t="s">
        <v>115</v>
      </c>
      <c r="D670" s="4" t="s">
        <v>106</v>
      </c>
      <c r="E670" s="4" t="s">
        <v>37</v>
      </c>
      <c r="F670" s="7">
        <f>SUM(Ведомственная!G996)</f>
        <v>0</v>
      </c>
      <c r="G670" s="7">
        <f>SUM(Ведомственная!H996)</f>
        <v>27120.400000000001</v>
      </c>
      <c r="H670" s="7">
        <f>SUM(Ведомственная!I996)</f>
        <v>0</v>
      </c>
    </row>
    <row r="671" spans="1:8" s="27" customFormat="1" ht="47.25" x14ac:dyDescent="0.25">
      <c r="A671" s="78" t="s">
        <v>819</v>
      </c>
      <c r="B671" s="6" t="s">
        <v>820</v>
      </c>
      <c r="C671" s="4"/>
      <c r="D671" s="4"/>
      <c r="E671" s="4"/>
      <c r="F671" s="7">
        <f>SUM(F672)</f>
        <v>0</v>
      </c>
      <c r="G671" s="7">
        <f t="shared" ref="G671:H671" si="153">SUM(G672)</f>
        <v>17839.7</v>
      </c>
      <c r="H671" s="7">
        <f t="shared" si="153"/>
        <v>0</v>
      </c>
    </row>
    <row r="672" spans="1:8" s="27" customFormat="1" ht="31.5" x14ac:dyDescent="0.25">
      <c r="A672" s="78" t="s">
        <v>45</v>
      </c>
      <c r="B672" s="6" t="s">
        <v>820</v>
      </c>
      <c r="C672" s="4" t="s">
        <v>84</v>
      </c>
      <c r="D672" s="4" t="s">
        <v>106</v>
      </c>
      <c r="E672" s="4" t="s">
        <v>37</v>
      </c>
      <c r="F672" s="7">
        <f>SUM(Ведомственная!G992)</f>
        <v>0</v>
      </c>
      <c r="G672" s="7">
        <f>SUM(Ведомственная!H992)</f>
        <v>17839.7</v>
      </c>
      <c r="H672" s="7">
        <f>SUM(Ведомственная!I992)</f>
        <v>0</v>
      </c>
    </row>
    <row r="673" spans="1:8" s="27" customFormat="1" ht="47.25" x14ac:dyDescent="0.25">
      <c r="A673" s="78" t="s">
        <v>421</v>
      </c>
      <c r="B673" s="6" t="s">
        <v>625</v>
      </c>
      <c r="C673" s="4"/>
      <c r="D673" s="4"/>
      <c r="E673" s="4"/>
      <c r="F673" s="7">
        <f t="shared" ref="F673:H673" si="154">F674</f>
        <v>1413.5</v>
      </c>
      <c r="G673" s="7">
        <f t="shared" si="154"/>
        <v>1413.5</v>
      </c>
      <c r="H673" s="7">
        <f t="shared" si="154"/>
        <v>0</v>
      </c>
    </row>
    <row r="674" spans="1:8" s="27" customFormat="1" ht="31.5" x14ac:dyDescent="0.25">
      <c r="A674" s="78" t="s">
        <v>212</v>
      </c>
      <c r="B674" s="6" t="s">
        <v>625</v>
      </c>
      <c r="C674" s="4" t="s">
        <v>115</v>
      </c>
      <c r="D674" s="4" t="s">
        <v>106</v>
      </c>
      <c r="E674" s="4" t="s">
        <v>37</v>
      </c>
      <c r="F674" s="7">
        <f>SUM(Ведомственная!G994)</f>
        <v>1413.5</v>
      </c>
      <c r="G674" s="7">
        <f>SUM(Ведомственная!H994)</f>
        <v>1413.5</v>
      </c>
      <c r="H674" s="7">
        <f>SUM(Ведомственная!I994)</f>
        <v>0</v>
      </c>
    </row>
    <row r="675" spans="1:8" s="27" customFormat="1" x14ac:dyDescent="0.25">
      <c r="A675" s="76" t="s">
        <v>1007</v>
      </c>
      <c r="B675" s="132" t="s">
        <v>1008</v>
      </c>
      <c r="C675" s="131"/>
      <c r="D675" s="4"/>
      <c r="E675" s="4"/>
      <c r="F675" s="7">
        <f>SUM(F676)</f>
        <v>2197</v>
      </c>
      <c r="G675" s="7">
        <f t="shared" ref="G675:H675" si="155">SUM(G676)</f>
        <v>2197</v>
      </c>
      <c r="H675" s="7">
        <f t="shared" si="155"/>
        <v>0</v>
      </c>
    </row>
    <row r="676" spans="1:8" s="27" customFormat="1" ht="63" x14ac:dyDescent="0.25">
      <c r="A676" s="76" t="s">
        <v>1009</v>
      </c>
      <c r="B676" s="132" t="s">
        <v>1010</v>
      </c>
      <c r="C676" s="131"/>
      <c r="D676" s="4"/>
      <c r="E676" s="4"/>
      <c r="F676" s="7">
        <f>SUM(F677)</f>
        <v>2197</v>
      </c>
      <c r="G676" s="7">
        <f t="shared" ref="G676:H676" si="156">SUM(G677)</f>
        <v>2197</v>
      </c>
      <c r="H676" s="7">
        <f t="shared" si="156"/>
        <v>0</v>
      </c>
    </row>
    <row r="677" spans="1:8" s="27" customFormat="1" ht="31.5" x14ac:dyDescent="0.25">
      <c r="A677" s="76" t="s">
        <v>212</v>
      </c>
      <c r="B677" s="132" t="s">
        <v>1010</v>
      </c>
      <c r="C677" s="131" t="s">
        <v>115</v>
      </c>
      <c r="D677" s="4" t="s">
        <v>106</v>
      </c>
      <c r="E677" s="4" t="s">
        <v>47</v>
      </c>
      <c r="F677" s="7">
        <f>SUM(Ведомственная!G1040)</f>
        <v>2197</v>
      </c>
      <c r="G677" s="7">
        <f>SUM(Ведомственная!H1040)</f>
        <v>2197</v>
      </c>
      <c r="H677" s="7">
        <f>SUM(Ведомственная!I1040)</f>
        <v>0</v>
      </c>
    </row>
    <row r="678" spans="1:8" s="27" customFormat="1" ht="31.5" x14ac:dyDescent="0.25">
      <c r="A678" s="78" t="s">
        <v>436</v>
      </c>
      <c r="B678" s="4" t="s">
        <v>310</v>
      </c>
      <c r="C678" s="4"/>
      <c r="D678" s="7"/>
      <c r="E678" s="4"/>
      <c r="F678" s="7">
        <f>F679+F689+F692</f>
        <v>873</v>
      </c>
      <c r="G678" s="7">
        <f>G679+G689+G692</f>
        <v>873</v>
      </c>
      <c r="H678" s="7">
        <f>H679+H689+H692</f>
        <v>500</v>
      </c>
    </row>
    <row r="679" spans="1:8" s="27" customFormat="1" x14ac:dyDescent="0.25">
      <c r="A679" s="78" t="s">
        <v>29</v>
      </c>
      <c r="B679" s="4" t="s">
        <v>311</v>
      </c>
      <c r="C679" s="4"/>
      <c r="D679" s="7"/>
      <c r="E679" s="4"/>
      <c r="F679" s="7">
        <f>F685+F680</f>
        <v>500</v>
      </c>
      <c r="G679" s="7">
        <f>G685+G680</f>
        <v>500</v>
      </c>
      <c r="H679" s="7">
        <f>H685+H680</f>
        <v>500</v>
      </c>
    </row>
    <row r="680" spans="1:8" s="27" customFormat="1" x14ac:dyDescent="0.25">
      <c r="A680" s="78" t="s">
        <v>419</v>
      </c>
      <c r="B680" s="6" t="s">
        <v>420</v>
      </c>
      <c r="C680" s="4"/>
      <c r="D680" s="7"/>
      <c r="E680" s="4"/>
      <c r="F680" s="7">
        <f>SUM(F681:F684)</f>
        <v>0</v>
      </c>
      <c r="G680" s="7">
        <f>SUM(G681:G684)</f>
        <v>0</v>
      </c>
      <c r="H680" s="7">
        <f>SUM(H681:H684)</f>
        <v>0</v>
      </c>
    </row>
    <row r="681" spans="1:8" s="27" customFormat="1" ht="63" hidden="1" x14ac:dyDescent="0.25">
      <c r="A681" s="2" t="s">
        <v>44</v>
      </c>
      <c r="B681" s="6" t="s">
        <v>420</v>
      </c>
      <c r="C681" s="4" t="s">
        <v>82</v>
      </c>
      <c r="D681" s="4" t="s">
        <v>106</v>
      </c>
      <c r="E681" s="4" t="s">
        <v>106</v>
      </c>
      <c r="F681" s="7">
        <f>SUM(Ведомственная!G1072)</f>
        <v>0</v>
      </c>
      <c r="G681" s="7">
        <f>SUM(Ведомственная!H1072)</f>
        <v>0</v>
      </c>
      <c r="H681" s="7">
        <f>SUM(Ведомственная!I1072)</f>
        <v>0</v>
      </c>
    </row>
    <row r="682" spans="1:8" s="27" customFormat="1" ht="31.5" x14ac:dyDescent="0.25">
      <c r="A682" s="78" t="s">
        <v>45</v>
      </c>
      <c r="B682" s="6" t="s">
        <v>420</v>
      </c>
      <c r="C682" s="4" t="s">
        <v>84</v>
      </c>
      <c r="D682" s="4" t="s">
        <v>106</v>
      </c>
      <c r="E682" s="4" t="s">
        <v>106</v>
      </c>
      <c r="F682" s="7">
        <f>SUM(Ведомственная!G1073)</f>
        <v>0</v>
      </c>
      <c r="G682" s="7">
        <f>SUM(Ведомственная!H1073)</f>
        <v>0</v>
      </c>
      <c r="H682" s="7">
        <f>SUM(Ведомственная!I1073)</f>
        <v>0</v>
      </c>
    </row>
    <row r="683" spans="1:8" s="27" customFormat="1" x14ac:dyDescent="0.25">
      <c r="A683" s="78" t="s">
        <v>36</v>
      </c>
      <c r="B683" s="6" t="s">
        <v>420</v>
      </c>
      <c r="C683" s="4" t="s">
        <v>92</v>
      </c>
      <c r="D683" s="4" t="s">
        <v>106</v>
      </c>
      <c r="E683" s="4" t="s">
        <v>106</v>
      </c>
      <c r="F683" s="7">
        <f>SUM(Ведомственная!G1074)</f>
        <v>0</v>
      </c>
      <c r="G683" s="7">
        <f>SUM(Ведомственная!H1074)</f>
        <v>0</v>
      </c>
      <c r="H683" s="7">
        <f>SUM(Ведомственная!I1074)</f>
        <v>0</v>
      </c>
    </row>
    <row r="684" spans="1:8" s="27" customFormat="1" ht="31.5" hidden="1" x14ac:dyDescent="0.25">
      <c r="A684" s="78" t="s">
        <v>212</v>
      </c>
      <c r="B684" s="6" t="s">
        <v>420</v>
      </c>
      <c r="C684" s="4" t="s">
        <v>115</v>
      </c>
      <c r="D684" s="4" t="s">
        <v>106</v>
      </c>
      <c r="E684" s="4" t="s">
        <v>106</v>
      </c>
      <c r="F684" s="7">
        <f>SUM(Ведомственная!G1075)</f>
        <v>0</v>
      </c>
      <c r="G684" s="7">
        <f>SUM(Ведомственная!H1075)</f>
        <v>0</v>
      </c>
      <c r="H684" s="7">
        <f>SUM(Ведомственная!I1075)</f>
        <v>0</v>
      </c>
    </row>
    <row r="685" spans="1:8" s="27" customFormat="1" ht="31.5" x14ac:dyDescent="0.25">
      <c r="A685" s="78" t="s">
        <v>312</v>
      </c>
      <c r="B685" s="4" t="s">
        <v>313</v>
      </c>
      <c r="C685" s="4"/>
      <c r="D685" s="7"/>
      <c r="E685" s="4"/>
      <c r="F685" s="7">
        <f>SUM(F686:F688)</f>
        <v>500</v>
      </c>
      <c r="G685" s="7">
        <f>SUM(G686:G688)</f>
        <v>500</v>
      </c>
      <c r="H685" s="7">
        <f>SUM(H686:H688)</f>
        <v>500</v>
      </c>
    </row>
    <row r="686" spans="1:8" s="27" customFormat="1" ht="63" x14ac:dyDescent="0.25">
      <c r="A686" s="2" t="s">
        <v>44</v>
      </c>
      <c r="B686" s="4" t="s">
        <v>313</v>
      </c>
      <c r="C686" s="4" t="s">
        <v>82</v>
      </c>
      <c r="D686" s="4" t="s">
        <v>106</v>
      </c>
      <c r="E686" s="4" t="s">
        <v>106</v>
      </c>
      <c r="F686" s="7">
        <f>SUM(Ведомственная!G593)+Ведомственная!G1077+Ведомственная!G1224</f>
        <v>500</v>
      </c>
      <c r="G686" s="7">
        <f>SUM(Ведомственная!H593)+Ведомственная!H1077</f>
        <v>500</v>
      </c>
      <c r="H686" s="7">
        <f>SUM(Ведомственная!I593)+Ведомственная!I1077</f>
        <v>500</v>
      </c>
    </row>
    <row r="687" spans="1:8" s="27" customFormat="1" ht="31.5" x14ac:dyDescent="0.25">
      <c r="A687" s="78" t="s">
        <v>45</v>
      </c>
      <c r="B687" s="4" t="s">
        <v>313</v>
      </c>
      <c r="C687" s="4" t="s">
        <v>84</v>
      </c>
      <c r="D687" s="4" t="s">
        <v>106</v>
      </c>
      <c r="E687" s="4" t="s">
        <v>106</v>
      </c>
      <c r="F687" s="7">
        <f>SUM(Ведомственная!G1078)+Ведомственная!G594+Ведомственная!G1225</f>
        <v>0</v>
      </c>
      <c r="G687" s="7">
        <f>SUM(Ведомственная!H1078)+Ведомственная!H594</f>
        <v>0</v>
      </c>
      <c r="H687" s="7">
        <f>SUM(Ведомственная!I1078)+Ведомственная!I594</f>
        <v>0</v>
      </c>
    </row>
    <row r="688" spans="1:8" s="27" customFormat="1" ht="31.5" hidden="1" x14ac:dyDescent="0.25">
      <c r="A688" s="78" t="s">
        <v>212</v>
      </c>
      <c r="B688" s="4" t="s">
        <v>313</v>
      </c>
      <c r="C688" s="4" t="s">
        <v>115</v>
      </c>
      <c r="D688" s="4" t="s">
        <v>106</v>
      </c>
      <c r="E688" s="4" t="s">
        <v>106</v>
      </c>
      <c r="F688" s="7">
        <f>SUM(Ведомственная!G764)+Ведомственная!G1226+Ведомственная!G1079</f>
        <v>0</v>
      </c>
      <c r="G688" s="7">
        <f>SUM(Ведомственная!H764)+Ведомственная!H1226+Ведомственная!H1079</f>
        <v>0</v>
      </c>
      <c r="H688" s="7">
        <f>SUM(Ведомственная!I764)+Ведомственная!I1226+Ведомственная!I1079</f>
        <v>0</v>
      </c>
    </row>
    <row r="689" spans="1:8" s="27" customFormat="1" ht="31.5" hidden="1" x14ac:dyDescent="0.25">
      <c r="A689" s="78" t="s">
        <v>38</v>
      </c>
      <c r="B689" s="31" t="s">
        <v>314</v>
      </c>
      <c r="C689" s="4"/>
      <c r="D689" s="7"/>
      <c r="E689" s="4"/>
      <c r="F689" s="7">
        <f>SUM(F690)</f>
        <v>0</v>
      </c>
      <c r="G689" s="7">
        <f>SUM(G690)</f>
        <v>0</v>
      </c>
      <c r="H689" s="7">
        <f>SUM(H690)</f>
        <v>0</v>
      </c>
    </row>
    <row r="690" spans="1:8" s="27" customFormat="1" ht="31.5" hidden="1" x14ac:dyDescent="0.25">
      <c r="A690" s="78" t="s">
        <v>315</v>
      </c>
      <c r="B690" s="31" t="s">
        <v>316</v>
      </c>
      <c r="C690" s="4"/>
      <c r="D690" s="7"/>
      <c r="E690" s="4"/>
      <c r="F690" s="7">
        <f>F691</f>
        <v>0</v>
      </c>
      <c r="G690" s="7">
        <f>G691</f>
        <v>0</v>
      </c>
      <c r="H690" s="7">
        <f>H691</f>
        <v>0</v>
      </c>
    </row>
    <row r="691" spans="1:8" s="27" customFormat="1" ht="63" hidden="1" x14ac:dyDescent="0.25">
      <c r="A691" s="2" t="s">
        <v>44</v>
      </c>
      <c r="B691" s="31" t="s">
        <v>316</v>
      </c>
      <c r="C691" s="4" t="s">
        <v>82</v>
      </c>
      <c r="D691" s="4" t="s">
        <v>106</v>
      </c>
      <c r="E691" s="4" t="s">
        <v>106</v>
      </c>
      <c r="F691" s="7">
        <f>SUM(Ведомственная!G1082)</f>
        <v>0</v>
      </c>
      <c r="G691" s="7">
        <f>SUM(Ведомственная!H1082)</f>
        <v>0</v>
      </c>
      <c r="H691" s="7">
        <f>SUM(Ведомственная!I1082)</f>
        <v>0</v>
      </c>
    </row>
    <row r="692" spans="1:8" s="27" customFormat="1" x14ac:dyDescent="0.25">
      <c r="A692" s="78" t="s">
        <v>697</v>
      </c>
      <c r="B692" s="4" t="s">
        <v>695</v>
      </c>
      <c r="C692" s="4"/>
      <c r="D692" s="7"/>
      <c r="E692" s="4"/>
      <c r="F692" s="7">
        <f>F693</f>
        <v>373</v>
      </c>
      <c r="G692" s="7">
        <f>G693</f>
        <v>373</v>
      </c>
      <c r="H692" s="7">
        <f>H693</f>
        <v>0</v>
      </c>
    </row>
    <row r="693" spans="1:8" s="27" customFormat="1" x14ac:dyDescent="0.25">
      <c r="A693" s="78" t="s">
        <v>419</v>
      </c>
      <c r="B693" s="4" t="s">
        <v>696</v>
      </c>
      <c r="C693" s="4"/>
      <c r="D693" s="7"/>
      <c r="E693" s="4"/>
      <c r="F693" s="7">
        <f>SUM(F694:F696)</f>
        <v>373</v>
      </c>
      <c r="G693" s="7">
        <f>SUM(G694:G696)</f>
        <v>373</v>
      </c>
      <c r="H693" s="7">
        <f>SUM(H694:H696)</f>
        <v>0</v>
      </c>
    </row>
    <row r="694" spans="1:8" s="27" customFormat="1" ht="63" hidden="1" x14ac:dyDescent="0.25">
      <c r="A694" s="2" t="s">
        <v>44</v>
      </c>
      <c r="B694" s="4" t="s">
        <v>696</v>
      </c>
      <c r="C694" s="4" t="s">
        <v>82</v>
      </c>
      <c r="D694" s="4" t="s">
        <v>106</v>
      </c>
      <c r="E694" s="4" t="s">
        <v>106</v>
      </c>
      <c r="F694" s="7">
        <f>SUM(Ведомственная!G1085)</f>
        <v>0</v>
      </c>
      <c r="G694" s="7">
        <f>SUM(Ведомственная!H1085)</f>
        <v>0</v>
      </c>
      <c r="H694" s="7">
        <f>SUM(Ведомственная!I1085)</f>
        <v>0</v>
      </c>
    </row>
    <row r="695" spans="1:8" s="27" customFormat="1" ht="31.5" x14ac:dyDescent="0.25">
      <c r="A695" s="78" t="s">
        <v>45</v>
      </c>
      <c r="B695" s="4" t="s">
        <v>696</v>
      </c>
      <c r="C695" s="4" t="s">
        <v>84</v>
      </c>
      <c r="D695" s="4" t="s">
        <v>106</v>
      </c>
      <c r="E695" s="4" t="s">
        <v>106</v>
      </c>
      <c r="F695" s="7">
        <f>SUM(Ведомственная!G1086)</f>
        <v>273</v>
      </c>
      <c r="G695" s="7">
        <f>SUM(Ведомственная!H1086)</f>
        <v>373</v>
      </c>
      <c r="H695" s="7">
        <f>SUM(Ведомственная!I1086)</f>
        <v>0</v>
      </c>
    </row>
    <row r="696" spans="1:8" s="27" customFormat="1" x14ac:dyDescent="0.25">
      <c r="A696" s="78" t="s">
        <v>36</v>
      </c>
      <c r="B696" s="4" t="s">
        <v>696</v>
      </c>
      <c r="C696" s="4" t="s">
        <v>92</v>
      </c>
      <c r="D696" s="4" t="s">
        <v>106</v>
      </c>
      <c r="E696" s="4" t="s">
        <v>106</v>
      </c>
      <c r="F696" s="7">
        <f>SUM(Ведомственная!G1087)</f>
        <v>100</v>
      </c>
      <c r="G696" s="7">
        <f>SUM(Ведомственная!H1087)</f>
        <v>0</v>
      </c>
      <c r="H696" s="7">
        <f>SUM(Ведомственная!I1087)</f>
        <v>0</v>
      </c>
    </row>
    <row r="697" spans="1:8" s="27" customFormat="1" ht="47.25" x14ac:dyDescent="0.25">
      <c r="A697" s="78" t="s">
        <v>540</v>
      </c>
      <c r="B697" s="31" t="s">
        <v>303</v>
      </c>
      <c r="C697" s="4"/>
      <c r="D697" s="4"/>
      <c r="E697" s="4"/>
      <c r="F697" s="7">
        <f>SUM(F698+F721)</f>
        <v>171492.1</v>
      </c>
      <c r="G697" s="7">
        <f>SUM(G698+G721)</f>
        <v>21110.9</v>
      </c>
      <c r="H697" s="7">
        <f>SUM(H698+H721)</f>
        <v>35170.800000000003</v>
      </c>
    </row>
    <row r="698" spans="1:8" s="27" customFormat="1" x14ac:dyDescent="0.25">
      <c r="A698" s="78" t="s">
        <v>29</v>
      </c>
      <c r="B698" s="31" t="s">
        <v>304</v>
      </c>
      <c r="C698" s="4"/>
      <c r="D698" s="4"/>
      <c r="E698" s="4"/>
      <c r="F698" s="7">
        <f>SUM(F699+F700+F701+F702+F703+F707+F714)+F716+F704+F709+F712</f>
        <v>163752.5</v>
      </c>
      <c r="G698" s="7">
        <f t="shared" ref="G698:H698" si="157">SUM(G699+G700+G701+G702+G703+G707+G714)+G716+G704+G709+G712</f>
        <v>20881.2</v>
      </c>
      <c r="H698" s="7">
        <f t="shared" si="157"/>
        <v>32192.9</v>
      </c>
    </row>
    <row r="699" spans="1:8" s="27" customFormat="1" ht="31.5" x14ac:dyDescent="0.25">
      <c r="A699" s="78" t="s">
        <v>45</v>
      </c>
      <c r="B699" s="31" t="s">
        <v>304</v>
      </c>
      <c r="C699" s="4" t="s">
        <v>84</v>
      </c>
      <c r="D699" s="4" t="s">
        <v>106</v>
      </c>
      <c r="E699" s="4" t="s">
        <v>28</v>
      </c>
      <c r="F699" s="7">
        <f>SUM(Ведомственная!G907)</f>
        <v>2427.5</v>
      </c>
      <c r="G699" s="7">
        <f>SUM(Ведомственная!H907)</f>
        <v>0</v>
      </c>
      <c r="H699" s="7">
        <f>SUM(Ведомственная!I907)</f>
        <v>0</v>
      </c>
    </row>
    <row r="700" spans="1:8" s="27" customFormat="1" ht="31.5" x14ac:dyDescent="0.25">
      <c r="A700" s="78" t="s">
        <v>45</v>
      </c>
      <c r="B700" s="31" t="s">
        <v>304</v>
      </c>
      <c r="C700" s="4" t="s">
        <v>84</v>
      </c>
      <c r="D700" s="4" t="s">
        <v>106</v>
      </c>
      <c r="E700" s="4" t="s">
        <v>37</v>
      </c>
      <c r="F700" s="7">
        <f>SUM(Ведомственная!G999)</f>
        <v>11103.5</v>
      </c>
      <c r="G700" s="7">
        <f>SUM(Ведомственная!H999)</f>
        <v>3493.7</v>
      </c>
      <c r="H700" s="7">
        <f>SUM(Ведомственная!I999)</f>
        <v>6177.4</v>
      </c>
    </row>
    <row r="701" spans="1:8" s="27" customFormat="1" ht="31.5" x14ac:dyDescent="0.25">
      <c r="A701" s="78" t="s">
        <v>45</v>
      </c>
      <c r="B701" s="31" t="s">
        <v>304</v>
      </c>
      <c r="C701" s="4" t="s">
        <v>84</v>
      </c>
      <c r="D701" s="4" t="s">
        <v>106</v>
      </c>
      <c r="E701" s="4" t="s">
        <v>160</v>
      </c>
      <c r="F701" s="7">
        <f>SUM(Ведомственная!G1118)</f>
        <v>0</v>
      </c>
      <c r="G701" s="7">
        <f>SUM(Ведомственная!H1118)</f>
        <v>0</v>
      </c>
      <c r="H701" s="7">
        <f>SUM(Ведомственная!I1118)</f>
        <v>0</v>
      </c>
    </row>
    <row r="702" spans="1:8" s="27" customFormat="1" ht="31.5" x14ac:dyDescent="0.25">
      <c r="A702" s="78" t="s">
        <v>212</v>
      </c>
      <c r="B702" s="31" t="s">
        <v>304</v>
      </c>
      <c r="C702" s="4" t="s">
        <v>115</v>
      </c>
      <c r="D702" s="4" t="s">
        <v>106</v>
      </c>
      <c r="E702" s="4" t="s">
        <v>28</v>
      </c>
      <c r="F702" s="7">
        <f>SUM(Ведомственная!G908)</f>
        <v>2000</v>
      </c>
      <c r="G702" s="7">
        <f>SUM(Ведомственная!H908)</f>
        <v>2000</v>
      </c>
      <c r="H702" s="7">
        <f>SUM(Ведомственная!I908)</f>
        <v>5600</v>
      </c>
    </row>
    <row r="703" spans="1:8" s="27" customFormat="1" ht="31.5" x14ac:dyDescent="0.25">
      <c r="A703" s="78" t="s">
        <v>212</v>
      </c>
      <c r="B703" s="31" t="s">
        <v>304</v>
      </c>
      <c r="C703" s="4" t="s">
        <v>115</v>
      </c>
      <c r="D703" s="4" t="s">
        <v>106</v>
      </c>
      <c r="E703" s="4" t="s">
        <v>37</v>
      </c>
      <c r="F703" s="7">
        <f>SUM(Ведомственная!G1000)</f>
        <v>3812.6</v>
      </c>
      <c r="G703" s="7">
        <f>SUM(Ведомственная!H1000)</f>
        <v>1500</v>
      </c>
      <c r="H703" s="7">
        <f>SUM(Ведомственная!I1000)</f>
        <v>7200</v>
      </c>
    </row>
    <row r="704" spans="1:8" s="27" customFormat="1" ht="31.5" x14ac:dyDescent="0.25">
      <c r="A704" s="129" t="s">
        <v>999</v>
      </c>
      <c r="B704" s="31" t="s">
        <v>1000</v>
      </c>
      <c r="C704" s="4"/>
      <c r="D704" s="4"/>
      <c r="E704" s="4"/>
      <c r="F704" s="7">
        <f>SUM(F705:F706)</f>
        <v>130414.9</v>
      </c>
      <c r="G704" s="7">
        <f t="shared" ref="G704:H704" si="158">SUM(G705:G706)</f>
        <v>0</v>
      </c>
      <c r="H704" s="7">
        <f t="shared" si="158"/>
        <v>0</v>
      </c>
    </row>
    <row r="705" spans="1:8" s="27" customFormat="1" ht="31.5" x14ac:dyDescent="0.25">
      <c r="A705" s="129" t="s">
        <v>45</v>
      </c>
      <c r="B705" s="31" t="s">
        <v>1000</v>
      </c>
      <c r="C705" s="4" t="s">
        <v>84</v>
      </c>
      <c r="D705" s="4" t="s">
        <v>106</v>
      </c>
      <c r="E705" s="4" t="s">
        <v>37</v>
      </c>
      <c r="F705" s="7">
        <f>SUM(Ведомственная!G1002)</f>
        <v>84210.299999999988</v>
      </c>
      <c r="G705" s="7">
        <f>SUM(Ведомственная!H1002)</f>
        <v>0</v>
      </c>
      <c r="H705" s="7">
        <f>SUM(Ведомственная!I1002)</f>
        <v>0</v>
      </c>
    </row>
    <row r="706" spans="1:8" s="27" customFormat="1" ht="31.5" x14ac:dyDescent="0.25">
      <c r="A706" s="129" t="s">
        <v>212</v>
      </c>
      <c r="B706" s="31" t="s">
        <v>1000</v>
      </c>
      <c r="C706" s="4" t="s">
        <v>115</v>
      </c>
      <c r="D706" s="4" t="s">
        <v>106</v>
      </c>
      <c r="E706" s="4" t="s">
        <v>37</v>
      </c>
      <c r="F706" s="7">
        <f>SUM(Ведомственная!G1003)</f>
        <v>46204.6</v>
      </c>
      <c r="G706" s="7">
        <f>SUM(Ведомственная!H1003)</f>
        <v>0</v>
      </c>
      <c r="H706" s="7">
        <f>SUM(Ведомственная!I1003)</f>
        <v>0</v>
      </c>
    </row>
    <row r="707" spans="1:8" s="27" customFormat="1" ht="31.5" x14ac:dyDescent="0.25">
      <c r="A707" s="78" t="s">
        <v>628</v>
      </c>
      <c r="B707" s="31" t="s">
        <v>629</v>
      </c>
      <c r="C707" s="4"/>
      <c r="D707" s="4"/>
      <c r="E707" s="4"/>
      <c r="F707" s="7">
        <f>SUM(F708)</f>
        <v>1020.5</v>
      </c>
      <c r="G707" s="7">
        <f t="shared" ref="G707:H707" si="159">SUM(G708)</f>
        <v>914</v>
      </c>
      <c r="H707" s="7">
        <f t="shared" si="159"/>
        <v>242</v>
      </c>
    </row>
    <row r="708" spans="1:8" s="27" customFormat="1" ht="31.5" x14ac:dyDescent="0.25">
      <c r="A708" s="78" t="s">
        <v>45</v>
      </c>
      <c r="B708" s="31" t="s">
        <v>629</v>
      </c>
      <c r="C708" s="4" t="s">
        <v>84</v>
      </c>
      <c r="D708" s="4" t="s">
        <v>106</v>
      </c>
      <c r="E708" s="4" t="s">
        <v>37</v>
      </c>
      <c r="F708" s="7">
        <f>SUM(Ведомственная!G1005)</f>
        <v>1020.5</v>
      </c>
      <c r="G708" s="7">
        <f>SUM(Ведомственная!H1005)</f>
        <v>914</v>
      </c>
      <c r="H708" s="7">
        <f>SUM(Ведомственная!I1005)</f>
        <v>242</v>
      </c>
    </row>
    <row r="709" spans="1:8" s="27" customFormat="1" ht="47.25" x14ac:dyDescent="0.25">
      <c r="A709" s="76" t="s">
        <v>1001</v>
      </c>
      <c r="B709" s="31" t="s">
        <v>1002</v>
      </c>
      <c r="C709" s="4"/>
      <c r="D709" s="4"/>
      <c r="E709" s="4"/>
      <c r="F709" s="7">
        <f>SUM(F710:F711)</f>
        <v>3616.8</v>
      </c>
      <c r="G709" s="7">
        <f t="shared" ref="G709:H709" si="160">SUM(G710:G711)</f>
        <v>3616.8</v>
      </c>
      <c r="H709" s="7">
        <f t="shared" si="160"/>
        <v>3616.8</v>
      </c>
    </row>
    <row r="710" spans="1:8" s="27" customFormat="1" ht="31.5" x14ac:dyDescent="0.25">
      <c r="A710" s="76" t="s">
        <v>45</v>
      </c>
      <c r="B710" s="31" t="s">
        <v>1002</v>
      </c>
      <c r="C710" s="4" t="s">
        <v>84</v>
      </c>
      <c r="D710" s="4" t="s">
        <v>106</v>
      </c>
      <c r="E710" s="4" t="s">
        <v>37</v>
      </c>
      <c r="F710" s="7">
        <f>SUM(Ведомственная!G1007)</f>
        <v>2699.6</v>
      </c>
      <c r="G710" s="7">
        <f>SUM(Ведомственная!H1007)</f>
        <v>2712.6</v>
      </c>
      <c r="H710" s="7">
        <f>SUM(Ведомственная!I1007)</f>
        <v>1205.5</v>
      </c>
    </row>
    <row r="711" spans="1:8" s="27" customFormat="1" ht="31.5" x14ac:dyDescent="0.25">
      <c r="A711" s="76" t="s">
        <v>212</v>
      </c>
      <c r="B711" s="31" t="s">
        <v>1002</v>
      </c>
      <c r="C711" s="4" t="s">
        <v>115</v>
      </c>
      <c r="D711" s="4" t="s">
        <v>106</v>
      </c>
      <c r="E711" s="4" t="s">
        <v>37</v>
      </c>
      <c r="F711" s="7">
        <f>SUM(Ведомственная!G1008)</f>
        <v>917.2</v>
      </c>
      <c r="G711" s="7">
        <f>SUM(Ведомственная!H1008)</f>
        <v>904.2</v>
      </c>
      <c r="H711" s="7">
        <f>SUM(Ведомственная!I1008)</f>
        <v>2411.3000000000002</v>
      </c>
    </row>
    <row r="712" spans="1:8" s="27" customFormat="1" ht="31.5" x14ac:dyDescent="0.25">
      <c r="A712" s="133" t="s">
        <v>1003</v>
      </c>
      <c r="B712" s="31" t="s">
        <v>1004</v>
      </c>
      <c r="C712" s="4"/>
      <c r="D712" s="4"/>
      <c r="E712" s="4"/>
      <c r="F712" s="7">
        <f>SUM(F713)</f>
        <v>9356.7000000000007</v>
      </c>
      <c r="G712" s="7">
        <f t="shared" ref="G712:H712" si="161">SUM(G713)</f>
        <v>9356.7000000000007</v>
      </c>
      <c r="H712" s="7">
        <f t="shared" si="161"/>
        <v>9356.7000000000007</v>
      </c>
    </row>
    <row r="713" spans="1:8" s="27" customFormat="1" ht="31.5" x14ac:dyDescent="0.25">
      <c r="A713" s="76" t="s">
        <v>45</v>
      </c>
      <c r="B713" s="31" t="s">
        <v>1004</v>
      </c>
      <c r="C713" s="4" t="s">
        <v>84</v>
      </c>
      <c r="D713" s="4" t="s">
        <v>106</v>
      </c>
      <c r="E713" s="4" t="s">
        <v>37</v>
      </c>
      <c r="F713" s="7">
        <f>SUM(Ведомственная!G1010)</f>
        <v>9356.7000000000007</v>
      </c>
      <c r="G713" s="7">
        <f>SUM(Ведомственная!H1010)</f>
        <v>9356.7000000000007</v>
      </c>
      <c r="H713" s="7">
        <f>SUM(Ведомственная!I1010)</f>
        <v>9356.7000000000007</v>
      </c>
    </row>
    <row r="714" spans="1:8" s="27" customFormat="1" ht="31.5" x14ac:dyDescent="0.25">
      <c r="A714" s="78" t="s">
        <v>611</v>
      </c>
      <c r="B714" s="31" t="s">
        <v>613</v>
      </c>
      <c r="C714" s="4"/>
      <c r="D714" s="4"/>
      <c r="E714" s="4"/>
      <c r="F714" s="7">
        <f>SUM(F715)</f>
        <v>0</v>
      </c>
      <c r="G714" s="7">
        <f t="shared" ref="G714:H714" si="162">SUM(G715)</f>
        <v>0</v>
      </c>
      <c r="H714" s="7">
        <f t="shared" si="162"/>
        <v>0</v>
      </c>
    </row>
    <row r="715" spans="1:8" s="27" customFormat="1" ht="31.5" x14ac:dyDescent="0.25">
      <c r="A715" s="78" t="s">
        <v>45</v>
      </c>
      <c r="B715" s="31" t="s">
        <v>613</v>
      </c>
      <c r="C715" s="4" t="s">
        <v>84</v>
      </c>
      <c r="D715" s="4" t="s">
        <v>106</v>
      </c>
      <c r="E715" s="4" t="s">
        <v>28</v>
      </c>
      <c r="F715" s="7">
        <f>SUM(Ведомственная!G910)</f>
        <v>0</v>
      </c>
      <c r="G715" s="7">
        <f>SUM(Ведомственная!H910)</f>
        <v>0</v>
      </c>
      <c r="H715" s="7">
        <f>SUM(Ведомственная!I910)</f>
        <v>0</v>
      </c>
    </row>
    <row r="716" spans="1:8" s="27" customFormat="1" hidden="1" x14ac:dyDescent="0.25">
      <c r="A716" s="107" t="s">
        <v>846</v>
      </c>
      <c r="B716" s="31" t="s">
        <v>913</v>
      </c>
      <c r="C716" s="4"/>
      <c r="D716" s="4"/>
      <c r="E716" s="4"/>
      <c r="F716" s="7">
        <f>SUM(F717)</f>
        <v>0</v>
      </c>
      <c r="G716" s="7">
        <f t="shared" ref="G716:H716" si="163">SUM(G717)</f>
        <v>0</v>
      </c>
      <c r="H716" s="7">
        <f t="shared" si="163"/>
        <v>0</v>
      </c>
    </row>
    <row r="717" spans="1:8" s="27" customFormat="1" ht="31.5" hidden="1" x14ac:dyDescent="0.25">
      <c r="A717" s="107" t="s">
        <v>912</v>
      </c>
      <c r="B717" s="31" t="s">
        <v>911</v>
      </c>
      <c r="C717" s="4"/>
      <c r="D717" s="4"/>
      <c r="E717" s="4"/>
      <c r="F717" s="7">
        <f>SUM(F718)</f>
        <v>0</v>
      </c>
      <c r="G717" s="7"/>
      <c r="H717" s="7"/>
    </row>
    <row r="718" spans="1:8" s="27" customFormat="1" ht="31.5" hidden="1" x14ac:dyDescent="0.25">
      <c r="A718" s="107" t="s">
        <v>45</v>
      </c>
      <c r="B718" s="31" t="s">
        <v>911</v>
      </c>
      <c r="C718" s="4" t="s">
        <v>84</v>
      </c>
      <c r="D718" s="4" t="s">
        <v>106</v>
      </c>
      <c r="E718" s="4" t="s">
        <v>37</v>
      </c>
      <c r="F718" s="7">
        <f>SUM(Ведомственная!G1013)</f>
        <v>0</v>
      </c>
      <c r="G718" s="7">
        <f>SUM(Ведомственная!H1013)</f>
        <v>0</v>
      </c>
      <c r="H718" s="7">
        <f>SUM(Ведомственная!I1013)</f>
        <v>0</v>
      </c>
    </row>
    <row r="719" spans="1:8" s="27" customFormat="1" ht="31.5" hidden="1" x14ac:dyDescent="0.25">
      <c r="A719" s="32" t="s">
        <v>633</v>
      </c>
      <c r="B719" s="31" t="s">
        <v>634</v>
      </c>
      <c r="C719" s="49"/>
      <c r="D719" s="4"/>
      <c r="E719" s="4"/>
      <c r="F719" s="7">
        <f>SUM(F720)</f>
        <v>0</v>
      </c>
      <c r="G719" s="7">
        <f t="shared" ref="G719:H719" si="164">SUM(G720)</f>
        <v>0</v>
      </c>
      <c r="H719" s="7">
        <f t="shared" si="164"/>
        <v>0</v>
      </c>
    </row>
    <row r="720" spans="1:8" s="27" customFormat="1" ht="31.5" hidden="1" x14ac:dyDescent="0.25">
      <c r="A720" s="78" t="s">
        <v>212</v>
      </c>
      <c r="B720" s="31" t="s">
        <v>634</v>
      </c>
      <c r="C720" s="49" t="s">
        <v>115</v>
      </c>
      <c r="D720" s="4" t="s">
        <v>106</v>
      </c>
      <c r="E720" s="4" t="s">
        <v>47</v>
      </c>
      <c r="F720" s="7">
        <f>SUM(Ведомственная!G1048)</f>
        <v>0</v>
      </c>
      <c r="G720" s="7">
        <f>SUM(Ведомственная!H1048)</f>
        <v>0</v>
      </c>
      <c r="H720" s="7">
        <f>SUM(Ведомственная!I1048)</f>
        <v>0</v>
      </c>
    </row>
    <row r="721" spans="1:8" s="27" customFormat="1" x14ac:dyDescent="0.25">
      <c r="A721" s="129" t="s">
        <v>139</v>
      </c>
      <c r="B721" s="22" t="s">
        <v>610</v>
      </c>
      <c r="C721" s="49"/>
      <c r="D721" s="4"/>
      <c r="E721" s="4"/>
      <c r="F721" s="7">
        <f t="shared" ref="F721:G721" si="165">SUM(F722:F723)+F724+F726</f>
        <v>7739.6</v>
      </c>
      <c r="G721" s="7">
        <f t="shared" si="165"/>
        <v>229.7</v>
      </c>
      <c r="H721" s="7">
        <f>SUM(H722:H723)+H724+H726</f>
        <v>2977.9</v>
      </c>
    </row>
    <row r="722" spans="1:8" s="27" customFormat="1" ht="31.5" x14ac:dyDescent="0.25">
      <c r="A722" s="102" t="s">
        <v>212</v>
      </c>
      <c r="B722" s="22" t="s">
        <v>631</v>
      </c>
      <c r="C722" s="4" t="s">
        <v>115</v>
      </c>
      <c r="D722" s="4" t="s">
        <v>106</v>
      </c>
      <c r="E722" s="4" t="s">
        <v>28</v>
      </c>
      <c r="F722" s="7">
        <f>SUM(Ведомственная!G912)</f>
        <v>2739.6</v>
      </c>
      <c r="G722" s="7">
        <f>SUM(Ведомственная!H912)</f>
        <v>0</v>
      </c>
      <c r="H722" s="7">
        <f>SUM(Ведомственная!I912)</f>
        <v>0</v>
      </c>
    </row>
    <row r="723" spans="1:8" s="27" customFormat="1" ht="31.5" x14ac:dyDescent="0.25">
      <c r="A723" s="129" t="s">
        <v>212</v>
      </c>
      <c r="B723" s="22" t="s">
        <v>631</v>
      </c>
      <c r="C723" s="4" t="s">
        <v>115</v>
      </c>
      <c r="D723" s="4" t="s">
        <v>106</v>
      </c>
      <c r="E723" s="4" t="s">
        <v>47</v>
      </c>
      <c r="F723" s="7">
        <f>SUM(Ведомственная!G1046)</f>
        <v>5000</v>
      </c>
      <c r="G723" s="7">
        <f>SUM(Ведомственная!H1046)</f>
        <v>0</v>
      </c>
      <c r="H723" s="7">
        <f>SUM(Ведомственная!I1046)</f>
        <v>2000</v>
      </c>
    </row>
    <row r="724" spans="1:8" s="27" customFormat="1" ht="31.5" x14ac:dyDescent="0.25">
      <c r="A724" s="78" t="s">
        <v>611</v>
      </c>
      <c r="B724" s="31" t="s">
        <v>612</v>
      </c>
      <c r="C724" s="4"/>
      <c r="D724" s="4"/>
      <c r="E724" s="4"/>
      <c r="F724" s="7">
        <f>SUM(F725)</f>
        <v>0</v>
      </c>
      <c r="G724" s="7">
        <f t="shared" ref="G724:H724" si="166">SUM(G725)</f>
        <v>0</v>
      </c>
      <c r="H724" s="7">
        <f t="shared" si="166"/>
        <v>0</v>
      </c>
    </row>
    <row r="725" spans="1:8" s="27" customFormat="1" ht="31.5" x14ac:dyDescent="0.25">
      <c r="A725" s="78" t="s">
        <v>212</v>
      </c>
      <c r="B725" s="31" t="s">
        <v>612</v>
      </c>
      <c r="C725" s="4" t="s">
        <v>115</v>
      </c>
      <c r="D725" s="4" t="s">
        <v>106</v>
      </c>
      <c r="E725" s="4" t="s">
        <v>28</v>
      </c>
      <c r="F725" s="7">
        <f>SUM(Ведомственная!G914)</f>
        <v>0</v>
      </c>
      <c r="G725" s="7">
        <f>SUM(Ведомственная!H914)</f>
        <v>0</v>
      </c>
      <c r="H725" s="7">
        <f>SUM(Ведомственная!I914)</f>
        <v>0</v>
      </c>
    </row>
    <row r="726" spans="1:8" s="27" customFormat="1" ht="31.5" x14ac:dyDescent="0.25">
      <c r="A726" s="78" t="s">
        <v>240</v>
      </c>
      <c r="B726" s="31" t="s">
        <v>632</v>
      </c>
      <c r="C726" s="4"/>
      <c r="D726" s="4"/>
      <c r="E726" s="4"/>
      <c r="F726" s="7">
        <f>SUM(F727)</f>
        <v>0</v>
      </c>
      <c r="G726" s="7">
        <f t="shared" ref="G726:H726" si="167">SUM(G727)</f>
        <v>229.7</v>
      </c>
      <c r="H726" s="7">
        <f t="shared" si="167"/>
        <v>977.9</v>
      </c>
    </row>
    <row r="727" spans="1:8" s="27" customFormat="1" ht="31.5" x14ac:dyDescent="0.25">
      <c r="A727" s="78" t="s">
        <v>628</v>
      </c>
      <c r="B727" s="31" t="s">
        <v>630</v>
      </c>
      <c r="C727" s="4"/>
      <c r="D727" s="4"/>
      <c r="E727" s="4"/>
      <c r="F727" s="7">
        <f>SUM(F728)</f>
        <v>0</v>
      </c>
      <c r="G727" s="7">
        <f t="shared" ref="G727:H727" si="168">SUM(G728)</f>
        <v>229.7</v>
      </c>
      <c r="H727" s="7">
        <f t="shared" si="168"/>
        <v>977.9</v>
      </c>
    </row>
    <row r="728" spans="1:8" s="27" customFormat="1" ht="31.5" x14ac:dyDescent="0.25">
      <c r="A728" s="78" t="s">
        <v>212</v>
      </c>
      <c r="B728" s="31" t="s">
        <v>630</v>
      </c>
      <c r="C728" s="4" t="s">
        <v>115</v>
      </c>
      <c r="D728" s="4" t="s">
        <v>106</v>
      </c>
      <c r="E728" s="4" t="s">
        <v>37</v>
      </c>
      <c r="F728" s="7">
        <f>SUM(Ведомственная!G1016)</f>
        <v>0</v>
      </c>
      <c r="G728" s="7">
        <f>SUM(Ведомственная!H1016)</f>
        <v>229.7</v>
      </c>
      <c r="H728" s="7">
        <f>SUM(Ведомственная!I1016)</f>
        <v>977.9</v>
      </c>
    </row>
    <row r="729" spans="1:8" s="27" customFormat="1" ht="47.25" x14ac:dyDescent="0.25">
      <c r="A729" s="78" t="s">
        <v>887</v>
      </c>
      <c r="B729" s="48" t="s">
        <v>317</v>
      </c>
      <c r="C729" s="4"/>
      <c r="D729" s="7"/>
      <c r="E729" s="24"/>
      <c r="F729" s="7">
        <f>SUM(F747+F730+F736+F738)+F742+F733</f>
        <v>68268.800000000003</v>
      </c>
      <c r="G729" s="7">
        <f t="shared" ref="G729:H729" si="169">SUM(G747+G730+G736+G738)+G742+G733</f>
        <v>67950.500000000015</v>
      </c>
      <c r="H729" s="7">
        <f t="shared" si="169"/>
        <v>68268.800000000003</v>
      </c>
    </row>
    <row r="730" spans="1:8" s="27" customFormat="1" x14ac:dyDescent="0.25">
      <c r="A730" s="32" t="s">
        <v>73</v>
      </c>
      <c r="B730" s="55" t="s">
        <v>434</v>
      </c>
      <c r="C730" s="49"/>
      <c r="D730" s="51"/>
      <c r="E730" s="24"/>
      <c r="F730" s="51">
        <f>+F731+F732</f>
        <v>17537.599999999999</v>
      </c>
      <c r="G730" s="51">
        <f>+G731+G732</f>
        <v>17537.599999999999</v>
      </c>
      <c r="H730" s="51">
        <f>+H731+H732</f>
        <v>17537.599999999999</v>
      </c>
    </row>
    <row r="731" spans="1:8" s="27" customFormat="1" ht="63" x14ac:dyDescent="0.25">
      <c r="A731" s="32" t="s">
        <v>44</v>
      </c>
      <c r="B731" s="55" t="s">
        <v>434</v>
      </c>
      <c r="C731" s="49" t="s">
        <v>82</v>
      </c>
      <c r="D731" s="4" t="s">
        <v>106</v>
      </c>
      <c r="E731" s="4" t="s">
        <v>160</v>
      </c>
      <c r="F731" s="51">
        <f>SUM(Ведомственная!G1121)</f>
        <v>17537.099999999999</v>
      </c>
      <c r="G731" s="51">
        <f>SUM(Ведомственная!H1121)</f>
        <v>17537.099999999999</v>
      </c>
      <c r="H731" s="51">
        <f>SUM(Ведомственная!I1121)</f>
        <v>17537.099999999999</v>
      </c>
    </row>
    <row r="732" spans="1:8" s="27" customFormat="1" ht="31.5" x14ac:dyDescent="0.25">
      <c r="A732" s="32" t="s">
        <v>45</v>
      </c>
      <c r="B732" s="55" t="s">
        <v>434</v>
      </c>
      <c r="C732" s="49" t="s">
        <v>84</v>
      </c>
      <c r="D732" s="4" t="s">
        <v>106</v>
      </c>
      <c r="E732" s="4" t="s">
        <v>160</v>
      </c>
      <c r="F732" s="51">
        <f>SUM(Ведомственная!G1122)</f>
        <v>0.5</v>
      </c>
      <c r="G732" s="51">
        <f>SUM(Ведомственная!H1122)</f>
        <v>0.5</v>
      </c>
      <c r="H732" s="51">
        <f>SUM(Ведомственная!I1122)</f>
        <v>0.5</v>
      </c>
    </row>
    <row r="733" spans="1:8" s="27" customFormat="1" x14ac:dyDescent="0.25">
      <c r="A733" s="32" t="s">
        <v>88</v>
      </c>
      <c r="B733" s="55" t="s">
        <v>638</v>
      </c>
      <c r="C733" s="49"/>
      <c r="D733" s="4"/>
      <c r="E733" s="4"/>
      <c r="F733" s="51">
        <f>SUM(F734)+F735</f>
        <v>421.5</v>
      </c>
      <c r="G733" s="51">
        <f t="shared" ref="G733:H733" si="170">SUM(G734)+G735</f>
        <v>421.5</v>
      </c>
      <c r="H733" s="51">
        <f t="shared" si="170"/>
        <v>421.5</v>
      </c>
    </row>
    <row r="734" spans="1:8" s="27" customFormat="1" ht="31.5" x14ac:dyDescent="0.25">
      <c r="A734" s="32" t="s">
        <v>45</v>
      </c>
      <c r="B734" s="55" t="s">
        <v>638</v>
      </c>
      <c r="C734" s="49" t="s">
        <v>84</v>
      </c>
      <c r="D734" s="4" t="s">
        <v>106</v>
      </c>
      <c r="E734" s="4" t="s">
        <v>160</v>
      </c>
      <c r="F734" s="51">
        <f>SUM(Ведомственная!G1124)</f>
        <v>420</v>
      </c>
      <c r="G734" s="51">
        <f>SUM(Ведомственная!H1124)</f>
        <v>420</v>
      </c>
      <c r="H734" s="51">
        <f>SUM(Ведомственная!I1124)</f>
        <v>420</v>
      </c>
    </row>
    <row r="735" spans="1:8" s="27" customFormat="1" x14ac:dyDescent="0.25">
      <c r="A735" s="78" t="s">
        <v>20</v>
      </c>
      <c r="B735" s="55" t="s">
        <v>638</v>
      </c>
      <c r="C735" s="49" t="s">
        <v>89</v>
      </c>
      <c r="D735" s="4" t="s">
        <v>106</v>
      </c>
      <c r="E735" s="4" t="s">
        <v>160</v>
      </c>
      <c r="F735" s="51">
        <f>SUM(Ведомственная!G1125)</f>
        <v>1.5</v>
      </c>
      <c r="G735" s="51">
        <f>SUM(Ведомственная!H1125)</f>
        <v>1.5</v>
      </c>
      <c r="H735" s="51">
        <f>SUM(Ведомственная!I1125)</f>
        <v>1.5</v>
      </c>
    </row>
    <row r="736" spans="1:8" s="27" customFormat="1" ht="31.5" x14ac:dyDescent="0.25">
      <c r="A736" s="32" t="s">
        <v>90</v>
      </c>
      <c r="B736" s="55" t="s">
        <v>499</v>
      </c>
      <c r="C736" s="49"/>
      <c r="D736" s="4"/>
      <c r="E736" s="4"/>
      <c r="F736" s="51">
        <f>SUM(F737)</f>
        <v>1125.5</v>
      </c>
      <c r="G736" s="51">
        <f>SUM(G737)</f>
        <v>1062.0999999999999</v>
      </c>
      <c r="H736" s="51">
        <f>SUM(H737)</f>
        <v>1125.5</v>
      </c>
    </row>
    <row r="737" spans="1:8" s="27" customFormat="1" ht="31.5" x14ac:dyDescent="0.25">
      <c r="A737" s="32" t="s">
        <v>45</v>
      </c>
      <c r="B737" s="55" t="s">
        <v>499</v>
      </c>
      <c r="C737" s="49" t="s">
        <v>84</v>
      </c>
      <c r="D737" s="4" t="s">
        <v>106</v>
      </c>
      <c r="E737" s="4" t="s">
        <v>160</v>
      </c>
      <c r="F737" s="51">
        <f>SUM(Ведомственная!G1127)</f>
        <v>1125.5</v>
      </c>
      <c r="G737" s="51">
        <f>SUM(Ведомственная!H1127)</f>
        <v>1062.0999999999999</v>
      </c>
      <c r="H737" s="51">
        <f>SUM(Ведомственная!I1127)</f>
        <v>1125.5</v>
      </c>
    </row>
    <row r="738" spans="1:8" s="27" customFormat="1" ht="31.5" x14ac:dyDescent="0.25">
      <c r="A738" s="32" t="s">
        <v>439</v>
      </c>
      <c r="B738" s="55" t="s">
        <v>440</v>
      </c>
      <c r="C738" s="49"/>
      <c r="D738" s="51"/>
      <c r="E738" s="24"/>
      <c r="F738" s="51">
        <f>SUM(F739:F741)</f>
        <v>374</v>
      </c>
      <c r="G738" s="51">
        <f t="shared" ref="G738:H738" si="171">SUM(G739:G741)</f>
        <v>249.1</v>
      </c>
      <c r="H738" s="51">
        <f t="shared" si="171"/>
        <v>374</v>
      </c>
    </row>
    <row r="739" spans="1:8" s="27" customFormat="1" ht="31.5" x14ac:dyDescent="0.25">
      <c r="A739" s="32" t="s">
        <v>45</v>
      </c>
      <c r="B739" s="55" t="s">
        <v>440</v>
      </c>
      <c r="C739" s="49" t="s">
        <v>84</v>
      </c>
      <c r="D739" s="4" t="s">
        <v>106</v>
      </c>
      <c r="E739" s="4" t="s">
        <v>157</v>
      </c>
      <c r="F739" s="51">
        <f>SUM(Ведомственная!G1053)</f>
        <v>0</v>
      </c>
      <c r="G739" s="51">
        <f>SUM(Ведомственная!H1053)</f>
        <v>0</v>
      </c>
      <c r="H739" s="51">
        <f>SUM(Ведомственная!I1053)</f>
        <v>0</v>
      </c>
    </row>
    <row r="740" spans="1:8" s="27" customFormat="1" ht="31.5" x14ac:dyDescent="0.25">
      <c r="A740" s="32" t="s">
        <v>45</v>
      </c>
      <c r="B740" s="55" t="s">
        <v>440</v>
      </c>
      <c r="C740" s="49" t="s">
        <v>84</v>
      </c>
      <c r="D740" s="4" t="s">
        <v>106</v>
      </c>
      <c r="E740" s="4" t="s">
        <v>160</v>
      </c>
      <c r="F740" s="51">
        <f>SUM(Ведомственная!G1129)</f>
        <v>319.89999999999998</v>
      </c>
      <c r="G740" s="51">
        <f>SUM(Ведомственная!H1129)</f>
        <v>195</v>
      </c>
      <c r="H740" s="51">
        <f>SUM(Ведомственная!I1129)</f>
        <v>319.89999999999998</v>
      </c>
    </row>
    <row r="741" spans="1:8" s="27" customFormat="1" x14ac:dyDescent="0.25">
      <c r="A741" s="78" t="s">
        <v>20</v>
      </c>
      <c r="B741" s="55" t="s">
        <v>440</v>
      </c>
      <c r="C741" s="49" t="s">
        <v>89</v>
      </c>
      <c r="D741" s="4" t="s">
        <v>106</v>
      </c>
      <c r="E741" s="4" t="s">
        <v>160</v>
      </c>
      <c r="F741" s="51">
        <f>SUM(Ведомственная!G1130)</f>
        <v>54.1</v>
      </c>
      <c r="G741" s="51">
        <f>SUM(Ведомственная!H1130)</f>
        <v>54.1</v>
      </c>
      <c r="H741" s="51">
        <f>SUM(Ведомственная!I1130)</f>
        <v>54.1</v>
      </c>
    </row>
    <row r="742" spans="1:8" s="27" customFormat="1" x14ac:dyDescent="0.25">
      <c r="A742" s="78" t="s">
        <v>29</v>
      </c>
      <c r="B742" s="22" t="s">
        <v>639</v>
      </c>
      <c r="C742" s="22"/>
      <c r="D742" s="4"/>
      <c r="E742" s="4"/>
      <c r="F742" s="51">
        <f>SUM(F745)+F743</f>
        <v>0</v>
      </c>
      <c r="G742" s="51">
        <f t="shared" ref="G742:H742" si="172">SUM(G745)+G743</f>
        <v>0</v>
      </c>
      <c r="H742" s="51">
        <f t="shared" si="172"/>
        <v>0</v>
      </c>
    </row>
    <row r="743" spans="1:8" s="27" customFormat="1" ht="31.5" x14ac:dyDescent="0.25">
      <c r="A743" s="32" t="s">
        <v>439</v>
      </c>
      <c r="B743" s="22" t="s">
        <v>757</v>
      </c>
      <c r="C743" s="22"/>
      <c r="D743" s="7"/>
      <c r="E743" s="24"/>
      <c r="F743" s="7">
        <f>SUM(F744)</f>
        <v>0</v>
      </c>
      <c r="G743" s="7">
        <f t="shared" ref="G743:H743" si="173">SUM(G744)</f>
        <v>0</v>
      </c>
      <c r="H743" s="7">
        <f t="shared" si="173"/>
        <v>0</v>
      </c>
    </row>
    <row r="744" spans="1:8" s="27" customFormat="1" ht="31.5" x14ac:dyDescent="0.25">
      <c r="A744" s="32" t="s">
        <v>45</v>
      </c>
      <c r="B744" s="22" t="s">
        <v>757</v>
      </c>
      <c r="C744" s="22">
        <v>200</v>
      </c>
      <c r="D744" s="7"/>
      <c r="E744" s="24"/>
      <c r="F744" s="7">
        <f>SUM(Ведомственная!G1133)</f>
        <v>0</v>
      </c>
      <c r="G744" s="7">
        <f>SUM(Ведомственная!H1133)</f>
        <v>0</v>
      </c>
      <c r="H744" s="7">
        <f>SUM(Ведомственная!I1133)</f>
        <v>0</v>
      </c>
    </row>
    <row r="745" spans="1:8" s="27" customFormat="1" ht="31.5" x14ac:dyDescent="0.25">
      <c r="A745" s="33" t="s">
        <v>888</v>
      </c>
      <c r="B745" s="4" t="s">
        <v>609</v>
      </c>
      <c r="C745" s="79"/>
      <c r="D745" s="4"/>
      <c r="E745" s="4"/>
      <c r="F745" s="51">
        <f>SUM(F746)</f>
        <v>0</v>
      </c>
      <c r="G745" s="51">
        <f t="shared" ref="G745:H745" si="174">SUM(G746)</f>
        <v>0</v>
      </c>
      <c r="H745" s="51">
        <f t="shared" si="174"/>
        <v>0</v>
      </c>
    </row>
    <row r="746" spans="1:8" s="27" customFormat="1" ht="31.5" x14ac:dyDescent="0.25">
      <c r="A746" s="78" t="s">
        <v>45</v>
      </c>
      <c r="B746" s="4" t="s">
        <v>609</v>
      </c>
      <c r="C746" s="79" t="s">
        <v>84</v>
      </c>
      <c r="D746" s="4" t="s">
        <v>106</v>
      </c>
      <c r="E746" s="4" t="s">
        <v>160</v>
      </c>
      <c r="F746" s="51">
        <f>SUM(Ведомственная!G1135)</f>
        <v>0</v>
      </c>
      <c r="G746" s="51">
        <f>SUM(Ведомственная!H1135)</f>
        <v>0</v>
      </c>
      <c r="H746" s="51">
        <f>SUM(Ведомственная!I1135)</f>
        <v>0</v>
      </c>
    </row>
    <row r="747" spans="1:8" s="27" customFormat="1" ht="31.5" x14ac:dyDescent="0.25">
      <c r="A747" s="78" t="s">
        <v>38</v>
      </c>
      <c r="B747" s="22" t="s">
        <v>318</v>
      </c>
      <c r="C747" s="4"/>
      <c r="D747" s="7"/>
      <c r="E747" s="24"/>
      <c r="F747" s="7">
        <f>SUM(F748)</f>
        <v>48810.200000000004</v>
      </c>
      <c r="G747" s="7">
        <f>SUM(G748)</f>
        <v>48680.200000000004</v>
      </c>
      <c r="H747" s="7">
        <f>SUM(H748)</f>
        <v>48810.200000000004</v>
      </c>
    </row>
    <row r="748" spans="1:8" s="27" customFormat="1" ht="31.5" x14ac:dyDescent="0.25">
      <c r="A748" s="33" t="s">
        <v>888</v>
      </c>
      <c r="B748" s="22" t="s">
        <v>319</v>
      </c>
      <c r="C748" s="4"/>
      <c r="D748" s="7"/>
      <c r="E748" s="24"/>
      <c r="F748" s="7">
        <f>SUM(F749:F754)</f>
        <v>48810.200000000004</v>
      </c>
      <c r="G748" s="7">
        <f t="shared" ref="G748:H748" si="175">SUM(G749:G754)</f>
        <v>48680.200000000004</v>
      </c>
      <c r="H748" s="7">
        <f t="shared" si="175"/>
        <v>48810.200000000004</v>
      </c>
    </row>
    <row r="749" spans="1:8" s="27" customFormat="1" ht="63" x14ac:dyDescent="0.25">
      <c r="A749" s="2" t="s">
        <v>44</v>
      </c>
      <c r="B749" s="22" t="s">
        <v>319</v>
      </c>
      <c r="C749" s="4" t="s">
        <v>82</v>
      </c>
      <c r="D749" s="4" t="s">
        <v>106</v>
      </c>
      <c r="E749" s="4" t="s">
        <v>160</v>
      </c>
      <c r="F749" s="7">
        <f>SUM(Ведомственная!G1138)</f>
        <v>41210.5</v>
      </c>
      <c r="G749" s="7">
        <f>SUM(Ведомственная!H1138)</f>
        <v>41210.5</v>
      </c>
      <c r="H749" s="7">
        <f>SUM(Ведомственная!I1138)</f>
        <v>41210.5</v>
      </c>
    </row>
    <row r="750" spans="1:8" s="27" customFormat="1" ht="63" x14ac:dyDescent="0.25">
      <c r="A750" s="2" t="s">
        <v>44</v>
      </c>
      <c r="B750" s="22" t="s">
        <v>319</v>
      </c>
      <c r="C750" s="4" t="s">
        <v>82</v>
      </c>
      <c r="D750" s="4" t="s">
        <v>158</v>
      </c>
      <c r="E750" s="4" t="s">
        <v>157</v>
      </c>
      <c r="F750" s="7">
        <f>SUM(Ведомственная!G1184)</f>
        <v>2967.8</v>
      </c>
      <c r="G750" s="7">
        <f>SUM(Ведомственная!H1184)</f>
        <v>2967.8</v>
      </c>
      <c r="H750" s="7">
        <f>SUM(Ведомственная!I1184)</f>
        <v>2967.8</v>
      </c>
    </row>
    <row r="751" spans="1:8" s="27" customFormat="1" ht="31.5" x14ac:dyDescent="0.25">
      <c r="A751" s="78" t="s">
        <v>45</v>
      </c>
      <c r="B751" s="22" t="s">
        <v>319</v>
      </c>
      <c r="C751" s="4" t="s">
        <v>84</v>
      </c>
      <c r="D751" s="4" t="s">
        <v>106</v>
      </c>
      <c r="E751" s="4" t="s">
        <v>157</v>
      </c>
      <c r="F751" s="7">
        <f>SUM(Ведомственная!G1056)</f>
        <v>0</v>
      </c>
      <c r="G751" s="7">
        <f>SUM(Ведомственная!H1056)</f>
        <v>0</v>
      </c>
      <c r="H751" s="7">
        <f>SUM(Ведомственная!I1056)</f>
        <v>0</v>
      </c>
    </row>
    <row r="752" spans="1:8" s="27" customFormat="1" ht="31.5" x14ac:dyDescent="0.25">
      <c r="A752" s="78" t="s">
        <v>45</v>
      </c>
      <c r="B752" s="22" t="s">
        <v>319</v>
      </c>
      <c r="C752" s="4" t="s">
        <v>84</v>
      </c>
      <c r="D752" s="4" t="s">
        <v>106</v>
      </c>
      <c r="E752" s="4" t="s">
        <v>160</v>
      </c>
      <c r="F752" s="7">
        <f>SUM(Ведомственная!G1139)</f>
        <v>4504.8</v>
      </c>
      <c r="G752" s="7">
        <f>SUM(Ведомственная!H1139)</f>
        <v>4374.8</v>
      </c>
      <c r="H752" s="7">
        <f>SUM(Ведомственная!I1139)</f>
        <v>4504.8</v>
      </c>
    </row>
    <row r="753" spans="1:8" s="27" customFormat="1" x14ac:dyDescent="0.25">
      <c r="A753" s="102" t="s">
        <v>36</v>
      </c>
      <c r="B753" s="22" t="s">
        <v>319</v>
      </c>
      <c r="C753" s="4" t="s">
        <v>92</v>
      </c>
      <c r="D753" s="4" t="s">
        <v>106</v>
      </c>
      <c r="E753" s="4" t="s">
        <v>160</v>
      </c>
      <c r="F753" s="7">
        <f>SUM(Ведомственная!G1140)</f>
        <v>0</v>
      </c>
      <c r="G753" s="7">
        <f>SUM(Ведомственная!H1140)</f>
        <v>0</v>
      </c>
      <c r="H753" s="7">
        <f>SUM(Ведомственная!I1140)</f>
        <v>0</v>
      </c>
    </row>
    <row r="754" spans="1:8" s="27" customFormat="1" x14ac:dyDescent="0.25">
      <c r="A754" s="78" t="s">
        <v>20</v>
      </c>
      <c r="B754" s="22" t="s">
        <v>319</v>
      </c>
      <c r="C754" s="4" t="s">
        <v>89</v>
      </c>
      <c r="D754" s="4" t="s">
        <v>106</v>
      </c>
      <c r="E754" s="4" t="s">
        <v>160</v>
      </c>
      <c r="F754" s="7">
        <f>SUM(Ведомственная!G1141)</f>
        <v>127.1</v>
      </c>
      <c r="G754" s="7">
        <f>SUM(Ведомственная!H1141)</f>
        <v>127.1</v>
      </c>
      <c r="H754" s="7">
        <f>SUM(Ведомственная!I1141)</f>
        <v>127.1</v>
      </c>
    </row>
    <row r="755" spans="1:8" s="27" customFormat="1" ht="31.5" x14ac:dyDescent="0.25">
      <c r="A755" s="23" t="s">
        <v>537</v>
      </c>
      <c r="B755" s="24" t="s">
        <v>236</v>
      </c>
      <c r="C755" s="24"/>
      <c r="D755" s="24"/>
      <c r="E755" s="24"/>
      <c r="F755" s="26">
        <f>SUM(F756+F768)+F827</f>
        <v>383528.6</v>
      </c>
      <c r="G755" s="26">
        <f>SUM(G756+G768)+G827</f>
        <v>247366.1</v>
      </c>
      <c r="H755" s="26">
        <f>SUM(H756+H768)+H827</f>
        <v>280039.2</v>
      </c>
    </row>
    <row r="756" spans="1:8" s="27" customFormat="1" ht="31.5" x14ac:dyDescent="0.25">
      <c r="A756" s="78" t="s">
        <v>285</v>
      </c>
      <c r="B756" s="31" t="s">
        <v>237</v>
      </c>
      <c r="C756" s="31"/>
      <c r="D756" s="24"/>
      <c r="E756" s="24"/>
      <c r="F756" s="9">
        <f>SUM(F757+F760+F763+F765)</f>
        <v>10553.6</v>
      </c>
      <c r="G756" s="9">
        <f>SUM(G757+G760+G763+G765)</f>
        <v>10553.6</v>
      </c>
      <c r="H756" s="9">
        <f>SUM(H757+H760+H763+H765)</f>
        <v>10553.6</v>
      </c>
    </row>
    <row r="757" spans="1:8" s="27" customFormat="1" x14ac:dyDescent="0.25">
      <c r="A757" s="78" t="s">
        <v>73</v>
      </c>
      <c r="B757" s="31" t="s">
        <v>429</v>
      </c>
      <c r="C757" s="31"/>
      <c r="D757" s="24"/>
      <c r="E757" s="24"/>
      <c r="F757" s="9">
        <f>F758+F759</f>
        <v>7907.4</v>
      </c>
      <c r="G757" s="9">
        <f>G758+G759</f>
        <v>7907.4</v>
      </c>
      <c r="H757" s="9">
        <f>H758+H759</f>
        <v>7907.4</v>
      </c>
    </row>
    <row r="758" spans="1:8" s="27" customFormat="1" ht="63" x14ac:dyDescent="0.25">
      <c r="A758" s="78" t="s">
        <v>44</v>
      </c>
      <c r="B758" s="31" t="s">
        <v>429</v>
      </c>
      <c r="C758" s="31">
        <v>100</v>
      </c>
      <c r="D758" s="4" t="s">
        <v>158</v>
      </c>
      <c r="E758" s="4" t="s">
        <v>157</v>
      </c>
      <c r="F758" s="9">
        <f>SUM(Ведомственная!G848)</f>
        <v>7906.9</v>
      </c>
      <c r="G758" s="9">
        <f>SUM(Ведомственная!H848)</f>
        <v>7906.9</v>
      </c>
      <c r="H758" s="9">
        <f>SUM(Ведомственная!I848)</f>
        <v>7906.9</v>
      </c>
    </row>
    <row r="759" spans="1:8" s="27" customFormat="1" ht="31.5" x14ac:dyDescent="0.25">
      <c r="A759" s="78" t="s">
        <v>45</v>
      </c>
      <c r="B759" s="31" t="s">
        <v>429</v>
      </c>
      <c r="C759" s="41">
        <v>200</v>
      </c>
      <c r="D759" s="4" t="s">
        <v>158</v>
      </c>
      <c r="E759" s="4" t="s">
        <v>157</v>
      </c>
      <c r="F759" s="9">
        <f>SUM(Ведомственная!G849)</f>
        <v>0.5</v>
      </c>
      <c r="G759" s="9">
        <f>SUM(Ведомственная!H849)</f>
        <v>0.5</v>
      </c>
      <c r="H759" s="9">
        <f>SUM(Ведомственная!I849)</f>
        <v>0.5</v>
      </c>
    </row>
    <row r="760" spans="1:8" s="27" customFormat="1" x14ac:dyDescent="0.25">
      <c r="A760" s="78" t="s">
        <v>88</v>
      </c>
      <c r="B760" s="31" t="s">
        <v>430</v>
      </c>
      <c r="C760" s="41"/>
      <c r="D760" s="24"/>
      <c r="E760" s="24"/>
      <c r="F760" s="42">
        <f>F761+F762</f>
        <v>432.59999999999997</v>
      </c>
      <c r="G760" s="42">
        <f>G761+G762</f>
        <v>432.59999999999997</v>
      </c>
      <c r="H760" s="42">
        <f>H761+H762</f>
        <v>432.59999999999997</v>
      </c>
    </row>
    <row r="761" spans="1:8" s="27" customFormat="1" ht="31.5" x14ac:dyDescent="0.25">
      <c r="A761" s="78" t="s">
        <v>45</v>
      </c>
      <c r="B761" s="31" t="s">
        <v>430</v>
      </c>
      <c r="C761" s="31">
        <v>200</v>
      </c>
      <c r="D761" s="4" t="s">
        <v>158</v>
      </c>
      <c r="E761" s="4" t="s">
        <v>157</v>
      </c>
      <c r="F761" s="9">
        <f>SUM(Ведомственная!G851)</f>
        <v>412.4</v>
      </c>
      <c r="G761" s="9">
        <f>SUM(Ведомственная!H851)</f>
        <v>412.4</v>
      </c>
      <c r="H761" s="9">
        <f>SUM(Ведомственная!I851)</f>
        <v>412.4</v>
      </c>
    </row>
    <row r="762" spans="1:8" s="27" customFormat="1" x14ac:dyDescent="0.25">
      <c r="A762" s="78" t="s">
        <v>20</v>
      </c>
      <c r="B762" s="31" t="s">
        <v>430</v>
      </c>
      <c r="C762" s="31">
        <v>800</v>
      </c>
      <c r="D762" s="4" t="s">
        <v>158</v>
      </c>
      <c r="E762" s="4" t="s">
        <v>157</v>
      </c>
      <c r="F762" s="9">
        <f>SUM(Ведомственная!G852)</f>
        <v>20.2</v>
      </c>
      <c r="G762" s="9">
        <f>SUM(Ведомственная!H852)</f>
        <v>20.2</v>
      </c>
      <c r="H762" s="9">
        <f>SUM(Ведомственная!I852)</f>
        <v>20.2</v>
      </c>
    </row>
    <row r="763" spans="1:8" s="27" customFormat="1" ht="31.5" x14ac:dyDescent="0.25">
      <c r="A763" s="78" t="s">
        <v>90</v>
      </c>
      <c r="B763" s="31" t="s">
        <v>431</v>
      </c>
      <c r="C763" s="31"/>
      <c r="D763" s="24"/>
      <c r="E763" s="24"/>
      <c r="F763" s="9">
        <f>F764</f>
        <v>1645.7</v>
      </c>
      <c r="G763" s="9">
        <f>G764</f>
        <v>1645.7</v>
      </c>
      <c r="H763" s="9">
        <f>H764</f>
        <v>1645.7</v>
      </c>
    </row>
    <row r="764" spans="1:8" ht="31.5" x14ac:dyDescent="0.25">
      <c r="A764" s="78" t="s">
        <v>45</v>
      </c>
      <c r="B764" s="31" t="s">
        <v>431</v>
      </c>
      <c r="C764" s="31">
        <v>200</v>
      </c>
      <c r="D764" s="4" t="s">
        <v>158</v>
      </c>
      <c r="E764" s="4" t="s">
        <v>157</v>
      </c>
      <c r="F764" s="9">
        <f>SUM(Ведомственная!G854)</f>
        <v>1645.7</v>
      </c>
      <c r="G764" s="9">
        <f>SUM(Ведомственная!H854)</f>
        <v>1645.7</v>
      </c>
      <c r="H764" s="9">
        <f>SUM(Ведомственная!I854)</f>
        <v>1645.7</v>
      </c>
    </row>
    <row r="765" spans="1:8" ht="31.5" x14ac:dyDescent="0.25">
      <c r="A765" s="78" t="s">
        <v>91</v>
      </c>
      <c r="B765" s="31" t="s">
        <v>432</v>
      </c>
      <c r="C765" s="31"/>
      <c r="D765" s="4"/>
      <c r="E765" s="4"/>
      <c r="F765" s="9">
        <f>F766+F767</f>
        <v>567.9</v>
      </c>
      <c r="G765" s="9">
        <f>G766+G767</f>
        <v>567.9</v>
      </c>
      <c r="H765" s="9">
        <f>H766+H767</f>
        <v>567.9</v>
      </c>
    </row>
    <row r="766" spans="1:8" ht="31.5" x14ac:dyDescent="0.25">
      <c r="A766" s="78" t="s">
        <v>45</v>
      </c>
      <c r="B766" s="31" t="s">
        <v>432</v>
      </c>
      <c r="C766" s="31">
        <v>200</v>
      </c>
      <c r="D766" s="4" t="s">
        <v>158</v>
      </c>
      <c r="E766" s="4" t="s">
        <v>157</v>
      </c>
      <c r="F766" s="9">
        <f>SUM(Ведомственная!G856)</f>
        <v>448.8</v>
      </c>
      <c r="G766" s="9">
        <f>SUM(Ведомственная!H856)</f>
        <v>448.8</v>
      </c>
      <c r="H766" s="9">
        <f>SUM(Ведомственная!I856)</f>
        <v>448.8</v>
      </c>
    </row>
    <row r="767" spans="1:8" x14ac:dyDescent="0.25">
      <c r="A767" s="78" t="s">
        <v>20</v>
      </c>
      <c r="B767" s="31" t="s">
        <v>432</v>
      </c>
      <c r="C767" s="31">
        <v>800</v>
      </c>
      <c r="D767" s="4" t="s">
        <v>158</v>
      </c>
      <c r="E767" s="4" t="s">
        <v>157</v>
      </c>
      <c r="F767" s="9">
        <f>SUM(Ведомственная!G857)</f>
        <v>119.1</v>
      </c>
      <c r="G767" s="9">
        <f>SUM(Ведомственная!H857)</f>
        <v>119.1</v>
      </c>
      <c r="H767" s="9">
        <f>SUM(Ведомственная!I857)</f>
        <v>119.1</v>
      </c>
    </row>
    <row r="768" spans="1:8" ht="94.5" x14ac:dyDescent="0.25">
      <c r="A768" s="78" t="s">
        <v>883</v>
      </c>
      <c r="B768" s="22" t="s">
        <v>239</v>
      </c>
      <c r="C768" s="4"/>
      <c r="D768" s="4"/>
      <c r="E768" s="4"/>
      <c r="F768" s="7">
        <f>SUM(F769+F790+F799+F804)</f>
        <v>230267.30000000002</v>
      </c>
      <c r="G768" s="7">
        <f t="shared" ref="G768:H768" si="176">SUM(G769+G790+G799+G804)</f>
        <v>218223.2</v>
      </c>
      <c r="H768" s="7">
        <f t="shared" si="176"/>
        <v>219686.39999999999</v>
      </c>
    </row>
    <row r="769" spans="1:8" x14ac:dyDescent="0.25">
      <c r="A769" s="78" t="s">
        <v>29</v>
      </c>
      <c r="B769" s="4" t="s">
        <v>641</v>
      </c>
      <c r="C769" s="4"/>
      <c r="D769" s="4"/>
      <c r="E769" s="4"/>
      <c r="F769" s="7">
        <f>SUM(F770+F775+F777+F779+F781+F784+F786+F788)</f>
        <v>19817.100000000002</v>
      </c>
      <c r="G769" s="7">
        <f t="shared" ref="G769:H769" si="177">SUM(G770+G775+G777+G779+G781+G784+G786+G788)</f>
        <v>19037.600000000002</v>
      </c>
      <c r="H769" s="7">
        <f t="shared" si="177"/>
        <v>19037.600000000002</v>
      </c>
    </row>
    <row r="770" spans="1:8" x14ac:dyDescent="0.25">
      <c r="A770" s="126" t="s">
        <v>238</v>
      </c>
      <c r="B770" s="4" t="s">
        <v>642</v>
      </c>
      <c r="C770" s="4"/>
      <c r="D770" s="4"/>
      <c r="E770" s="4"/>
      <c r="F770" s="7">
        <f>SUM(F771:F774)</f>
        <v>8020.5</v>
      </c>
      <c r="G770" s="7">
        <f t="shared" ref="G770:H770" si="178">SUM(G771:G774)</f>
        <v>7270.5</v>
      </c>
      <c r="H770" s="7">
        <f t="shared" si="178"/>
        <v>7270.5</v>
      </c>
    </row>
    <row r="771" spans="1:8" ht="63" x14ac:dyDescent="0.25">
      <c r="A771" s="126" t="s">
        <v>44</v>
      </c>
      <c r="B771" s="4" t="s">
        <v>642</v>
      </c>
      <c r="C771" s="4" t="s">
        <v>82</v>
      </c>
      <c r="D771" s="4" t="s">
        <v>158</v>
      </c>
      <c r="E771" s="4" t="s">
        <v>28</v>
      </c>
      <c r="F771" s="7">
        <f>SUM(Ведомственная!G778)</f>
        <v>4041</v>
      </c>
      <c r="G771" s="7">
        <f>SUM(Ведомственная!H778)</f>
        <v>4041</v>
      </c>
      <c r="H771" s="7">
        <f>SUM(Ведомственная!I778)</f>
        <v>4041</v>
      </c>
    </row>
    <row r="772" spans="1:8" ht="31.5" x14ac:dyDescent="0.25">
      <c r="A772" s="126" t="s">
        <v>45</v>
      </c>
      <c r="B772" s="4" t="s">
        <v>642</v>
      </c>
      <c r="C772" s="4" t="s">
        <v>84</v>
      </c>
      <c r="D772" s="4" t="s">
        <v>158</v>
      </c>
      <c r="E772" s="4" t="s">
        <v>28</v>
      </c>
      <c r="F772" s="7">
        <f>SUM(Ведомственная!G779)</f>
        <v>2952.5</v>
      </c>
      <c r="G772" s="7">
        <f>SUM(Ведомственная!H779)</f>
        <v>2952.5</v>
      </c>
      <c r="H772" s="7">
        <f>SUM(Ведомственная!I779)</f>
        <v>2952.5</v>
      </c>
    </row>
    <row r="773" spans="1:8" x14ac:dyDescent="0.25">
      <c r="A773" s="126" t="s">
        <v>36</v>
      </c>
      <c r="B773" s="4" t="s">
        <v>642</v>
      </c>
      <c r="C773" s="4" t="s">
        <v>92</v>
      </c>
      <c r="D773" s="4" t="s">
        <v>158</v>
      </c>
      <c r="E773" s="4" t="s">
        <v>28</v>
      </c>
      <c r="F773" s="7">
        <f>SUM(Ведомственная!G780)</f>
        <v>277</v>
      </c>
      <c r="G773" s="7">
        <f>SUM(Ведомственная!H780)</f>
        <v>277</v>
      </c>
      <c r="H773" s="7">
        <f>SUM(Ведомственная!I780)</f>
        <v>277</v>
      </c>
    </row>
    <row r="774" spans="1:8" ht="31.5" x14ac:dyDescent="0.25">
      <c r="A774" s="126" t="s">
        <v>212</v>
      </c>
      <c r="B774" s="4" t="s">
        <v>642</v>
      </c>
      <c r="C774" s="4" t="s">
        <v>115</v>
      </c>
      <c r="D774" s="4" t="s">
        <v>158</v>
      </c>
      <c r="E774" s="4" t="s">
        <v>28</v>
      </c>
      <c r="F774" s="7">
        <f>SUM(Ведомственная!G781)</f>
        <v>750</v>
      </c>
      <c r="G774" s="7">
        <f>SUM(Ведомственная!H781)</f>
        <v>0</v>
      </c>
      <c r="H774" s="7">
        <f>SUM(Ведомственная!I781)</f>
        <v>0</v>
      </c>
    </row>
    <row r="775" spans="1:8" ht="31.5" x14ac:dyDescent="0.25">
      <c r="A775" s="78" t="s">
        <v>655</v>
      </c>
      <c r="B775" s="4" t="s">
        <v>748</v>
      </c>
      <c r="C775" s="4"/>
      <c r="D775" s="4"/>
      <c r="E775" s="4"/>
      <c r="F775" s="7">
        <f>SUM(F776)</f>
        <v>2390.5</v>
      </c>
      <c r="G775" s="7">
        <f t="shared" ref="G775:H775" si="179">SUM(G776)</f>
        <v>2382.4</v>
      </c>
      <c r="H775" s="7">
        <f t="shared" si="179"/>
        <v>2382.4</v>
      </c>
    </row>
    <row r="776" spans="1:8" ht="31.5" x14ac:dyDescent="0.25">
      <c r="A776" s="78" t="s">
        <v>212</v>
      </c>
      <c r="B776" s="4" t="s">
        <v>748</v>
      </c>
      <c r="C776" s="4" t="s">
        <v>115</v>
      </c>
      <c r="D776" s="4" t="s">
        <v>158</v>
      </c>
      <c r="E776" s="4" t="s">
        <v>37</v>
      </c>
      <c r="F776" s="7">
        <f>SUM(Ведомственная!G814)</f>
        <v>2390.5</v>
      </c>
      <c r="G776" s="7">
        <f>SUM(Ведомственная!H814)</f>
        <v>2382.4</v>
      </c>
      <c r="H776" s="7">
        <f>SUM(Ведомственная!I814)</f>
        <v>2382.4</v>
      </c>
    </row>
    <row r="777" spans="1:8" ht="47.25" x14ac:dyDescent="0.25">
      <c r="A777" s="99" t="s">
        <v>854</v>
      </c>
      <c r="B777" s="4" t="s">
        <v>648</v>
      </c>
      <c r="C777" s="4"/>
      <c r="D777" s="4"/>
      <c r="E777" s="4"/>
      <c r="F777" s="7">
        <f>SUM(F778)</f>
        <v>1586.5</v>
      </c>
      <c r="G777" s="7">
        <f>SUM(G778)</f>
        <v>1586.5</v>
      </c>
      <c r="H777" s="7">
        <f>SUM(H778)</f>
        <v>1586.5</v>
      </c>
    </row>
    <row r="778" spans="1:8" ht="31.5" x14ac:dyDescent="0.25">
      <c r="A778" s="78" t="s">
        <v>212</v>
      </c>
      <c r="B778" s="4" t="s">
        <v>648</v>
      </c>
      <c r="C778" s="4" t="s">
        <v>115</v>
      </c>
      <c r="D778" s="4" t="s">
        <v>158</v>
      </c>
      <c r="E778" s="4" t="s">
        <v>37</v>
      </c>
      <c r="F778" s="7">
        <f>SUM(Ведомственная!G816)</f>
        <v>1586.5</v>
      </c>
      <c r="G778" s="7">
        <f>SUM(Ведомственная!H816)</f>
        <v>1586.5</v>
      </c>
      <c r="H778" s="7">
        <f>SUM(Ведомственная!I816)</f>
        <v>1586.5</v>
      </c>
    </row>
    <row r="779" spans="1:8" ht="47.25" x14ac:dyDescent="0.25">
      <c r="A779" s="78" t="s">
        <v>850</v>
      </c>
      <c r="B779" s="4" t="s">
        <v>649</v>
      </c>
      <c r="C779" s="4"/>
      <c r="D779" s="4"/>
      <c r="E779" s="4"/>
      <c r="F779" s="7">
        <f>SUM(F780)</f>
        <v>881.4</v>
      </c>
      <c r="G779" s="7">
        <f>SUM(G780)</f>
        <v>881.4</v>
      </c>
      <c r="H779" s="7">
        <f>SUM(H780)</f>
        <v>881.4</v>
      </c>
    </row>
    <row r="780" spans="1:8" ht="31.5" x14ac:dyDescent="0.25">
      <c r="A780" s="78" t="s">
        <v>45</v>
      </c>
      <c r="B780" s="4" t="s">
        <v>649</v>
      </c>
      <c r="C780" s="4" t="s">
        <v>84</v>
      </c>
      <c r="D780" s="4" t="s">
        <v>158</v>
      </c>
      <c r="E780" s="4" t="s">
        <v>37</v>
      </c>
      <c r="F780" s="7">
        <f>SUM(Ведомственная!G818)</f>
        <v>881.4</v>
      </c>
      <c r="G780" s="7">
        <f>SUM(Ведомственная!H818)</f>
        <v>881.4</v>
      </c>
      <c r="H780" s="7">
        <f>SUM(Ведомственная!I818)</f>
        <v>881.4</v>
      </c>
    </row>
    <row r="781" spans="1:8" ht="31.5" x14ac:dyDescent="0.25">
      <c r="A781" s="78" t="s">
        <v>750</v>
      </c>
      <c r="B781" s="47" t="s">
        <v>658</v>
      </c>
      <c r="C781" s="4"/>
      <c r="D781" s="4"/>
      <c r="E781" s="4"/>
      <c r="F781" s="7">
        <f>SUM(F782:F783)</f>
        <v>4947.3</v>
      </c>
      <c r="G781" s="7">
        <f t="shared" ref="G781:H781" si="180">SUM(G782:G783)</f>
        <v>4927.6000000000004</v>
      </c>
      <c r="H781" s="7">
        <f t="shared" si="180"/>
        <v>4927.6000000000004</v>
      </c>
    </row>
    <row r="782" spans="1:8" ht="31.5" hidden="1" x14ac:dyDescent="0.25">
      <c r="A782" s="78" t="s">
        <v>45</v>
      </c>
      <c r="B782" s="47" t="s">
        <v>658</v>
      </c>
      <c r="C782" s="4" t="s">
        <v>84</v>
      </c>
      <c r="D782" s="4" t="s">
        <v>158</v>
      </c>
      <c r="E782" s="4" t="s">
        <v>37</v>
      </c>
      <c r="F782" s="7">
        <f>SUM(Ведомственная!G836)</f>
        <v>0</v>
      </c>
      <c r="G782" s="7">
        <f>SUM(Ведомственная!H836)</f>
        <v>0</v>
      </c>
      <c r="H782" s="7">
        <f>SUM(Ведомственная!I836)</f>
        <v>0</v>
      </c>
    </row>
    <row r="783" spans="1:8" ht="31.5" x14ac:dyDescent="0.25">
      <c r="A783" s="78" t="s">
        <v>212</v>
      </c>
      <c r="B783" s="47" t="s">
        <v>658</v>
      </c>
      <c r="C783" s="4" t="s">
        <v>115</v>
      </c>
      <c r="D783" s="4" t="s">
        <v>158</v>
      </c>
      <c r="E783" s="4" t="s">
        <v>47</v>
      </c>
      <c r="F783" s="7">
        <f>SUM(Ведомственная!G837)</f>
        <v>4947.3</v>
      </c>
      <c r="G783" s="7">
        <f>SUM(Ведомственная!H837)</f>
        <v>4927.6000000000004</v>
      </c>
      <c r="H783" s="7">
        <f>SUM(Ведомственная!I837)</f>
        <v>4927.6000000000004</v>
      </c>
    </row>
    <row r="784" spans="1:8" ht="31.5" x14ac:dyDescent="0.25">
      <c r="A784" s="126" t="s">
        <v>990</v>
      </c>
      <c r="B784" s="47" t="s">
        <v>989</v>
      </c>
      <c r="C784" s="4"/>
      <c r="D784" s="4"/>
      <c r="E784" s="4"/>
      <c r="F784" s="7">
        <f>SUM(F785)</f>
        <v>404.4</v>
      </c>
      <c r="G784" s="7">
        <f t="shared" ref="G784:H784" si="181">SUM(G785)</f>
        <v>402.7</v>
      </c>
      <c r="H784" s="7">
        <f t="shared" si="181"/>
        <v>402.7</v>
      </c>
    </row>
    <row r="785" spans="1:8" ht="31.5" x14ac:dyDescent="0.25">
      <c r="A785" s="126" t="s">
        <v>212</v>
      </c>
      <c r="B785" s="47" t="s">
        <v>989</v>
      </c>
      <c r="C785" s="4" t="s">
        <v>115</v>
      </c>
      <c r="D785" s="4" t="s">
        <v>158</v>
      </c>
      <c r="E785" s="4" t="s">
        <v>37</v>
      </c>
      <c r="F785" s="7">
        <f>SUM(Ведомственная!G826)</f>
        <v>404.4</v>
      </c>
      <c r="G785" s="7">
        <f>SUM(Ведомственная!H826)</f>
        <v>402.7</v>
      </c>
      <c r="H785" s="7">
        <f>SUM(Ведомственная!I826)</f>
        <v>402.7</v>
      </c>
    </row>
    <row r="786" spans="1:8" ht="47.25" x14ac:dyDescent="0.25">
      <c r="A786" s="126" t="s">
        <v>759</v>
      </c>
      <c r="B786" s="4" t="s">
        <v>871</v>
      </c>
      <c r="C786" s="4"/>
      <c r="D786" s="4"/>
      <c r="E786" s="4"/>
      <c r="F786" s="7">
        <f>SUM(F787)</f>
        <v>881.4</v>
      </c>
      <c r="G786" s="7">
        <f t="shared" ref="G786:H786" si="182">SUM(G787)</f>
        <v>881.4</v>
      </c>
      <c r="H786" s="7">
        <f t="shared" si="182"/>
        <v>881.4</v>
      </c>
    </row>
    <row r="787" spans="1:8" ht="31.5" x14ac:dyDescent="0.25">
      <c r="A787" s="126" t="s">
        <v>45</v>
      </c>
      <c r="B787" s="4" t="s">
        <v>871</v>
      </c>
      <c r="C787" s="4" t="s">
        <v>84</v>
      </c>
      <c r="D787" s="4" t="s">
        <v>158</v>
      </c>
      <c r="E787" s="4" t="s">
        <v>37</v>
      </c>
      <c r="F787" s="7">
        <f>SUM(Ведомственная!G822)</f>
        <v>881.4</v>
      </c>
      <c r="G787" s="7">
        <f>SUM(Ведомственная!H822)</f>
        <v>881.4</v>
      </c>
      <c r="H787" s="7">
        <f>SUM(Ведомственная!I822)</f>
        <v>881.4</v>
      </c>
    </row>
    <row r="788" spans="1:8" ht="47.25" x14ac:dyDescent="0.25">
      <c r="A788" s="126" t="s">
        <v>758</v>
      </c>
      <c r="B788" s="4" t="s">
        <v>872</v>
      </c>
      <c r="C788" s="4"/>
      <c r="D788" s="4"/>
      <c r="E788" s="4"/>
      <c r="F788" s="7">
        <f>SUM(F789)</f>
        <v>705.1</v>
      </c>
      <c r="G788" s="7">
        <f>SUM(G789)</f>
        <v>705.1</v>
      </c>
      <c r="H788" s="7">
        <f>SUM(H789)</f>
        <v>705.1</v>
      </c>
    </row>
    <row r="789" spans="1:8" ht="31.5" x14ac:dyDescent="0.25">
      <c r="A789" s="126" t="s">
        <v>45</v>
      </c>
      <c r="B789" s="4" t="s">
        <v>872</v>
      </c>
      <c r="C789" s="4" t="s">
        <v>84</v>
      </c>
      <c r="D789" s="4" t="s">
        <v>158</v>
      </c>
      <c r="E789" s="4" t="s">
        <v>37</v>
      </c>
      <c r="F789" s="7">
        <f>SUM(Ведомственная!G824)</f>
        <v>705.1</v>
      </c>
      <c r="G789" s="7">
        <f>SUM(Ведомственная!H824)</f>
        <v>705.1</v>
      </c>
      <c r="H789" s="7">
        <f>SUM(Ведомственная!I824)</f>
        <v>705.1</v>
      </c>
    </row>
    <row r="790" spans="1:8" ht="47.25" x14ac:dyDescent="0.25">
      <c r="A790" s="99" t="s">
        <v>23</v>
      </c>
      <c r="B790" s="22" t="s">
        <v>286</v>
      </c>
      <c r="C790" s="4"/>
      <c r="D790" s="4"/>
      <c r="E790" s="4"/>
      <c r="F790" s="7">
        <f t="shared" ref="F790:H791" si="183">F791</f>
        <v>194260.1</v>
      </c>
      <c r="G790" s="7">
        <f t="shared" si="183"/>
        <v>182758.1</v>
      </c>
      <c r="H790" s="7">
        <f t="shared" si="183"/>
        <v>189713.8</v>
      </c>
    </row>
    <row r="791" spans="1:8" x14ac:dyDescent="0.25">
      <c r="A791" s="78" t="s">
        <v>238</v>
      </c>
      <c r="B791" s="22" t="s">
        <v>287</v>
      </c>
      <c r="C791" s="4"/>
      <c r="D791" s="4"/>
      <c r="E791" s="4"/>
      <c r="F791" s="7">
        <f t="shared" si="183"/>
        <v>194260.1</v>
      </c>
      <c r="G791" s="7">
        <f t="shared" si="183"/>
        <v>182758.1</v>
      </c>
      <c r="H791" s="7">
        <f t="shared" si="183"/>
        <v>189713.8</v>
      </c>
    </row>
    <row r="792" spans="1:8" ht="31.5" x14ac:dyDescent="0.25">
      <c r="A792" s="78" t="s">
        <v>65</v>
      </c>
      <c r="B792" s="22" t="s">
        <v>287</v>
      </c>
      <c r="C792" s="4" t="s">
        <v>115</v>
      </c>
      <c r="D792" s="4" t="s">
        <v>158</v>
      </c>
      <c r="E792" s="4" t="s">
        <v>28</v>
      </c>
      <c r="F792" s="7">
        <f>SUM(Ведомственная!G784)</f>
        <v>194260.1</v>
      </c>
      <c r="G792" s="7">
        <f>SUM(Ведомственная!H784)</f>
        <v>182758.1</v>
      </c>
      <c r="H792" s="7">
        <f>SUM(Ведомственная!I784)</f>
        <v>189713.8</v>
      </c>
    </row>
    <row r="793" spans="1:8" ht="31.5" hidden="1" x14ac:dyDescent="0.25">
      <c r="A793" s="78" t="s">
        <v>241</v>
      </c>
      <c r="B793" s="22" t="s">
        <v>401</v>
      </c>
      <c r="C793" s="4"/>
      <c r="D793" s="4"/>
      <c r="E793" s="4"/>
      <c r="F793" s="7">
        <f t="shared" ref="F793:H794" si="184">F794</f>
        <v>0</v>
      </c>
      <c r="G793" s="7">
        <f t="shared" si="184"/>
        <v>0</v>
      </c>
      <c r="H793" s="7">
        <f t="shared" si="184"/>
        <v>0</v>
      </c>
    </row>
    <row r="794" spans="1:8" hidden="1" x14ac:dyDescent="0.25">
      <c r="A794" s="78" t="s">
        <v>238</v>
      </c>
      <c r="B794" s="22" t="s">
        <v>402</v>
      </c>
      <c r="C794" s="4"/>
      <c r="D794" s="4"/>
      <c r="E794" s="4"/>
      <c r="F794" s="7">
        <f t="shared" si="184"/>
        <v>0</v>
      </c>
      <c r="G794" s="7">
        <f t="shared" si="184"/>
        <v>0</v>
      </c>
      <c r="H794" s="7">
        <f t="shared" si="184"/>
        <v>0</v>
      </c>
    </row>
    <row r="795" spans="1:8" ht="31.5" hidden="1" x14ac:dyDescent="0.25">
      <c r="A795" s="78" t="s">
        <v>212</v>
      </c>
      <c r="B795" s="22" t="s">
        <v>402</v>
      </c>
      <c r="C795" s="4" t="s">
        <v>115</v>
      </c>
      <c r="D795" s="4" t="s">
        <v>158</v>
      </c>
      <c r="E795" s="4" t="s">
        <v>28</v>
      </c>
      <c r="F795" s="7">
        <f>SUM(Ведомственная!G787)</f>
        <v>0</v>
      </c>
      <c r="G795" s="7">
        <f>SUM(Ведомственная!H787)</f>
        <v>0</v>
      </c>
      <c r="H795" s="7">
        <f>SUM(Ведомственная!I787)</f>
        <v>0</v>
      </c>
    </row>
    <row r="796" spans="1:8" ht="31.5" hidden="1" x14ac:dyDescent="0.25">
      <c r="A796" s="78" t="s">
        <v>242</v>
      </c>
      <c r="B796" s="4" t="s">
        <v>414</v>
      </c>
      <c r="C796" s="4"/>
      <c r="D796" s="4"/>
      <c r="E796" s="4"/>
      <c r="F796" s="7">
        <f t="shared" ref="F796:H797" si="185">F797</f>
        <v>0</v>
      </c>
      <c r="G796" s="7">
        <f t="shared" si="185"/>
        <v>0</v>
      </c>
      <c r="H796" s="7">
        <f t="shared" si="185"/>
        <v>0</v>
      </c>
    </row>
    <row r="797" spans="1:8" hidden="1" x14ac:dyDescent="0.25">
      <c r="A797" s="78" t="s">
        <v>238</v>
      </c>
      <c r="B797" s="4" t="s">
        <v>415</v>
      </c>
      <c r="C797" s="4"/>
      <c r="D797" s="4"/>
      <c r="E797" s="4"/>
      <c r="F797" s="7">
        <f t="shared" si="185"/>
        <v>0</v>
      </c>
      <c r="G797" s="7">
        <f t="shared" si="185"/>
        <v>0</v>
      </c>
      <c r="H797" s="7">
        <f t="shared" si="185"/>
        <v>0</v>
      </c>
    </row>
    <row r="798" spans="1:8" ht="31.5" hidden="1" x14ac:dyDescent="0.25">
      <c r="A798" s="78" t="s">
        <v>65</v>
      </c>
      <c r="B798" s="4" t="s">
        <v>415</v>
      </c>
      <c r="C798" s="4" t="s">
        <v>115</v>
      </c>
      <c r="D798" s="4" t="s">
        <v>158</v>
      </c>
      <c r="E798" s="4" t="s">
        <v>28</v>
      </c>
      <c r="F798" s="7">
        <f>SUM(Ведомственная!G790)</f>
        <v>0</v>
      </c>
      <c r="G798" s="7">
        <f>SUM(Ведомственная!H790)</f>
        <v>0</v>
      </c>
      <c r="H798" s="7">
        <f>SUM(Ведомственная!I790)</f>
        <v>0</v>
      </c>
    </row>
    <row r="799" spans="1:8" ht="31.5" x14ac:dyDescent="0.25">
      <c r="A799" s="78" t="s">
        <v>38</v>
      </c>
      <c r="B799" s="4" t="s">
        <v>643</v>
      </c>
      <c r="C799" s="4"/>
      <c r="D799" s="4"/>
      <c r="E799" s="4"/>
      <c r="F799" s="7">
        <f>SUM(F800)</f>
        <v>10935</v>
      </c>
      <c r="G799" s="7">
        <f t="shared" ref="G799:H799" si="186">SUM(G800)</f>
        <v>10935</v>
      </c>
      <c r="H799" s="7">
        <f t="shared" si="186"/>
        <v>10935</v>
      </c>
    </row>
    <row r="800" spans="1:8" x14ac:dyDescent="0.25">
      <c r="A800" s="78" t="s">
        <v>238</v>
      </c>
      <c r="B800" s="4" t="s">
        <v>644</v>
      </c>
      <c r="C800" s="4"/>
      <c r="D800" s="4"/>
      <c r="E800" s="4"/>
      <c r="F800" s="7">
        <f>SUM(F801:F803)</f>
        <v>10935</v>
      </c>
      <c r="G800" s="7">
        <f t="shared" ref="G800:H800" si="187">SUM(G801:G803)</f>
        <v>10935</v>
      </c>
      <c r="H800" s="7">
        <f t="shared" si="187"/>
        <v>10935</v>
      </c>
    </row>
    <row r="801" spans="1:8" ht="63" x14ac:dyDescent="0.25">
      <c r="A801" s="78" t="s">
        <v>44</v>
      </c>
      <c r="B801" s="4" t="s">
        <v>644</v>
      </c>
      <c r="C801" s="4" t="s">
        <v>82</v>
      </c>
      <c r="D801" s="4" t="s">
        <v>158</v>
      </c>
      <c r="E801" s="4" t="s">
        <v>28</v>
      </c>
      <c r="F801" s="7">
        <f>SUM(Ведомственная!G793)</f>
        <v>9498.1</v>
      </c>
      <c r="G801" s="7">
        <f>SUM(Ведомственная!H793)</f>
        <v>9498.1</v>
      </c>
      <c r="H801" s="7">
        <f>SUM(Ведомственная!I793)</f>
        <v>9498.1</v>
      </c>
    </row>
    <row r="802" spans="1:8" ht="31.5" x14ac:dyDescent="0.25">
      <c r="A802" s="78" t="s">
        <v>45</v>
      </c>
      <c r="B802" s="4" t="s">
        <v>644</v>
      </c>
      <c r="C802" s="4" t="s">
        <v>84</v>
      </c>
      <c r="D802" s="4" t="s">
        <v>158</v>
      </c>
      <c r="E802" s="4" t="s">
        <v>28</v>
      </c>
      <c r="F802" s="7">
        <f>SUM(Ведомственная!G794)</f>
        <v>1385.6</v>
      </c>
      <c r="G802" s="7">
        <f>SUM(Ведомственная!H794)</f>
        <v>1385.6</v>
      </c>
      <c r="H802" s="7">
        <f>SUM(Ведомственная!I794)</f>
        <v>1385.6</v>
      </c>
    </row>
    <row r="803" spans="1:8" x14ac:dyDescent="0.25">
      <c r="A803" s="78" t="s">
        <v>20</v>
      </c>
      <c r="B803" s="4" t="s">
        <v>644</v>
      </c>
      <c r="C803" s="4" t="s">
        <v>89</v>
      </c>
      <c r="D803" s="4" t="s">
        <v>158</v>
      </c>
      <c r="E803" s="4" t="s">
        <v>28</v>
      </c>
      <c r="F803" s="7">
        <f>SUM(Ведомственная!G795)</f>
        <v>51.3</v>
      </c>
      <c r="G803" s="7">
        <f>SUM(Ведомственная!H795)</f>
        <v>51.3</v>
      </c>
      <c r="H803" s="7">
        <f>SUM(Ведомственная!I795)</f>
        <v>51.3</v>
      </c>
    </row>
    <row r="804" spans="1:8" ht="78.75" x14ac:dyDescent="0.25">
      <c r="A804" s="78" t="s">
        <v>884</v>
      </c>
      <c r="B804" s="47" t="s">
        <v>659</v>
      </c>
      <c r="C804" s="4"/>
      <c r="D804" s="4"/>
      <c r="E804" s="4"/>
      <c r="F804" s="7">
        <f>SUM(F805)+F825</f>
        <v>5255.1</v>
      </c>
      <c r="G804" s="7">
        <f t="shared" ref="G804:H804" si="188">SUM(G805)+G825</f>
        <v>5492.5</v>
      </c>
      <c r="H804" s="7">
        <f t="shared" si="188"/>
        <v>0</v>
      </c>
    </row>
    <row r="805" spans="1:8" ht="47.25" x14ac:dyDescent="0.25">
      <c r="A805" s="36" t="s">
        <v>851</v>
      </c>
      <c r="B805" s="47" t="s">
        <v>660</v>
      </c>
      <c r="C805" s="4"/>
      <c r="D805" s="4"/>
      <c r="E805" s="4"/>
      <c r="F805" s="7">
        <f>SUM(F806:F807)</f>
        <v>4952.1000000000004</v>
      </c>
      <c r="G805" s="7">
        <f t="shared" ref="G805:H805" si="189">SUM(G806:G807)</f>
        <v>5177.8999999999996</v>
      </c>
      <c r="H805" s="7">
        <f t="shared" si="189"/>
        <v>0</v>
      </c>
    </row>
    <row r="806" spans="1:8" ht="31.5" x14ac:dyDescent="0.25">
      <c r="A806" s="78" t="s">
        <v>212</v>
      </c>
      <c r="B806" s="47" t="s">
        <v>660</v>
      </c>
      <c r="C806" s="4" t="s">
        <v>115</v>
      </c>
      <c r="D806" s="4" t="s">
        <v>158</v>
      </c>
      <c r="E806" s="4" t="s">
        <v>47</v>
      </c>
      <c r="F806" s="7">
        <f>SUM(Ведомственная!G840)</f>
        <v>4952.1000000000004</v>
      </c>
      <c r="G806" s="7">
        <f>SUM(Ведомственная!H840)</f>
        <v>5177.8999999999996</v>
      </c>
      <c r="H806" s="7">
        <f>SUM(Ведомственная!I840)</f>
        <v>0</v>
      </c>
    </row>
    <row r="807" spans="1:8" x14ac:dyDescent="0.25">
      <c r="A807" s="78" t="s">
        <v>20</v>
      </c>
      <c r="B807" s="47" t="s">
        <v>660</v>
      </c>
      <c r="C807" s="4" t="s">
        <v>89</v>
      </c>
      <c r="D807" s="4" t="s">
        <v>158</v>
      </c>
      <c r="E807" s="4" t="s">
        <v>47</v>
      </c>
      <c r="F807" s="7">
        <f>SUM(Ведомственная!G841)</f>
        <v>0</v>
      </c>
      <c r="G807" s="7">
        <f>SUM(Ведомственная!H841)</f>
        <v>0</v>
      </c>
      <c r="H807" s="7">
        <f>SUM(Ведомственная!I841)</f>
        <v>0</v>
      </c>
    </row>
    <row r="808" spans="1:8" ht="63" hidden="1" x14ac:dyDescent="0.25">
      <c r="A808" s="45" t="s">
        <v>647</v>
      </c>
      <c r="B808" s="4" t="s">
        <v>650</v>
      </c>
      <c r="C808" s="4"/>
      <c r="D808" s="4"/>
      <c r="E808" s="4"/>
      <c r="F808" s="7" t="e">
        <f>SUM(F809+F811)</f>
        <v>#REF!</v>
      </c>
      <c r="G808" s="7" t="e">
        <f t="shared" ref="G808:H808" si="190">SUM(G809+G811)</f>
        <v>#REF!</v>
      </c>
      <c r="H808" s="7" t="e">
        <f t="shared" si="190"/>
        <v>#REF!</v>
      </c>
    </row>
    <row r="809" spans="1:8" ht="47.25" hidden="1" x14ac:dyDescent="0.25">
      <c r="A809" s="78" t="s">
        <v>651</v>
      </c>
      <c r="B809" s="4" t="s">
        <v>652</v>
      </c>
      <c r="C809" s="4"/>
      <c r="D809" s="4"/>
      <c r="E809" s="4"/>
      <c r="F809" s="7" t="e">
        <f>SUM(F810)</f>
        <v>#REF!</v>
      </c>
      <c r="G809" s="7" t="e">
        <f>SUM(G810)</f>
        <v>#REF!</v>
      </c>
      <c r="H809" s="7" t="e">
        <f>SUM(H810)</f>
        <v>#REF!</v>
      </c>
    </row>
    <row r="810" spans="1:8" ht="31.5" hidden="1" x14ac:dyDescent="0.25">
      <c r="A810" s="78" t="s">
        <v>212</v>
      </c>
      <c r="B810" s="4" t="s">
        <v>652</v>
      </c>
      <c r="C810" s="4" t="s">
        <v>115</v>
      </c>
      <c r="D810" s="4" t="s">
        <v>158</v>
      </c>
      <c r="E810" s="4" t="s">
        <v>37</v>
      </c>
      <c r="F810" s="7" t="e">
        <f>SUM(Ведомственная!#REF!)</f>
        <v>#REF!</v>
      </c>
      <c r="G810" s="7" t="e">
        <f>SUM(Ведомственная!#REF!)</f>
        <v>#REF!</v>
      </c>
      <c r="H810" s="7" t="e">
        <f>SUM(Ведомственная!#REF!)</f>
        <v>#REF!</v>
      </c>
    </row>
    <row r="811" spans="1:8" ht="31.5" hidden="1" x14ac:dyDescent="0.25">
      <c r="A811" s="78" t="s">
        <v>655</v>
      </c>
      <c r="B811" s="4" t="s">
        <v>661</v>
      </c>
      <c r="C811" s="4"/>
      <c r="D811" s="4"/>
      <c r="E811" s="4"/>
      <c r="F811" s="7" t="e">
        <f>SUM(F812)</f>
        <v>#REF!</v>
      </c>
      <c r="G811" s="7" t="e">
        <f t="shared" ref="G811:H811" si="191">SUM(G812)</f>
        <v>#REF!</v>
      </c>
      <c r="H811" s="7" t="e">
        <f t="shared" si="191"/>
        <v>#REF!</v>
      </c>
    </row>
    <row r="812" spans="1:8" ht="31.5" hidden="1" x14ac:dyDescent="0.25">
      <c r="A812" s="78" t="s">
        <v>45</v>
      </c>
      <c r="B812" s="4" t="s">
        <v>661</v>
      </c>
      <c r="C812" s="4" t="s">
        <v>84</v>
      </c>
      <c r="D812" s="4" t="s">
        <v>158</v>
      </c>
      <c r="E812" s="4" t="s">
        <v>37</v>
      </c>
      <c r="F812" s="7" t="e">
        <f>SUM(Ведомственная!#REF!)</f>
        <v>#REF!</v>
      </c>
      <c r="G812" s="7" t="e">
        <f>SUM(Ведомственная!#REF!)</f>
        <v>#REF!</v>
      </c>
      <c r="H812" s="7" t="e">
        <f>SUM(Ведомственная!#REF!)</f>
        <v>#REF!</v>
      </c>
    </row>
    <row r="813" spans="1:8" ht="63" hidden="1" x14ac:dyDescent="0.25">
      <c r="A813" s="78" t="s">
        <v>653</v>
      </c>
      <c r="B813" s="47" t="s">
        <v>654</v>
      </c>
      <c r="C813" s="4"/>
      <c r="D813" s="4"/>
      <c r="E813" s="4"/>
      <c r="F813" s="7" t="e">
        <f>SUM(F814)</f>
        <v>#REF!</v>
      </c>
      <c r="G813" s="7" t="e">
        <f>SUM(G814)</f>
        <v>#REF!</v>
      </c>
      <c r="H813" s="7" t="e">
        <f>SUM(H814)</f>
        <v>#REF!</v>
      </c>
    </row>
    <row r="814" spans="1:8" ht="31.5" hidden="1" x14ac:dyDescent="0.25">
      <c r="A814" s="78" t="s">
        <v>212</v>
      </c>
      <c r="B814" s="47" t="s">
        <v>654</v>
      </c>
      <c r="C814" s="4" t="s">
        <v>115</v>
      </c>
      <c r="D814" s="4" t="s">
        <v>158</v>
      </c>
      <c r="E814" s="4" t="s">
        <v>37</v>
      </c>
      <c r="F814" s="7" t="e">
        <f>SUM(Ведомственная!#REF!)</f>
        <v>#REF!</v>
      </c>
      <c r="G814" s="7" t="e">
        <f>SUM(Ведомственная!#REF!)</f>
        <v>#REF!</v>
      </c>
      <c r="H814" s="7" t="e">
        <f>SUM(Ведомственная!#REF!)</f>
        <v>#REF!</v>
      </c>
    </row>
    <row r="815" spans="1:8" ht="31.5" hidden="1" x14ac:dyDescent="0.25">
      <c r="A815" s="78" t="s">
        <v>656</v>
      </c>
      <c r="B815" s="47" t="s">
        <v>663</v>
      </c>
      <c r="C815" s="4"/>
      <c r="D815" s="4"/>
      <c r="E815" s="4"/>
      <c r="F815" s="7" t="e">
        <f>SUM(F816)</f>
        <v>#REF!</v>
      </c>
      <c r="G815" s="7" t="e">
        <f t="shared" ref="G815:H815" si="192">SUM(G816)</f>
        <v>#REF!</v>
      </c>
      <c r="H815" s="7" t="e">
        <f t="shared" si="192"/>
        <v>#REF!</v>
      </c>
    </row>
    <row r="816" spans="1:8" ht="31.5" hidden="1" x14ac:dyDescent="0.25">
      <c r="A816" s="78" t="s">
        <v>212</v>
      </c>
      <c r="B816" s="47" t="s">
        <v>663</v>
      </c>
      <c r="C816" s="4" t="s">
        <v>84</v>
      </c>
      <c r="D816" s="4" t="s">
        <v>158</v>
      </c>
      <c r="E816" s="4" t="s">
        <v>37</v>
      </c>
      <c r="F816" s="7" t="e">
        <f>SUM(Ведомственная!#REF!)</f>
        <v>#REF!</v>
      </c>
      <c r="G816" s="7" t="e">
        <f>SUM(Ведомственная!#REF!)</f>
        <v>#REF!</v>
      </c>
      <c r="H816" s="7" t="e">
        <f>SUM(Ведомственная!#REF!)</f>
        <v>#REF!</v>
      </c>
    </row>
    <row r="817" spans="1:8" hidden="1" x14ac:dyDescent="0.25">
      <c r="A817" s="78" t="s">
        <v>238</v>
      </c>
      <c r="B817" s="4" t="s">
        <v>646</v>
      </c>
      <c r="C817" s="4"/>
      <c r="D817" s="4"/>
      <c r="E817" s="4"/>
      <c r="F817" s="7" t="e">
        <f>SUM(F818:F819)</f>
        <v>#REF!</v>
      </c>
      <c r="G817" s="7" t="e">
        <f t="shared" ref="G817:H817" si="193">SUM(G818:G819)</f>
        <v>#REF!</v>
      </c>
      <c r="H817" s="7" t="e">
        <f t="shared" si="193"/>
        <v>#REF!</v>
      </c>
    </row>
    <row r="818" spans="1:8" ht="31.5" hidden="1" x14ac:dyDescent="0.25">
      <c r="A818" s="78" t="s">
        <v>45</v>
      </c>
      <c r="B818" s="4" t="s">
        <v>646</v>
      </c>
      <c r="C818" s="4" t="s">
        <v>84</v>
      </c>
      <c r="D818" s="4" t="s">
        <v>158</v>
      </c>
      <c r="E818" s="4" t="s">
        <v>28</v>
      </c>
      <c r="F818" s="7">
        <f>SUM(Ведомственная!G799)</f>
        <v>0</v>
      </c>
      <c r="G818" s="7">
        <f>SUM(Ведомственная!H799)</f>
        <v>0</v>
      </c>
      <c r="H818" s="7">
        <f>SUM(Ведомственная!I799)</f>
        <v>0</v>
      </c>
    </row>
    <row r="819" spans="1:8" ht="31.5" hidden="1" x14ac:dyDescent="0.25">
      <c r="A819" s="78" t="s">
        <v>45</v>
      </c>
      <c r="B819" s="4" t="s">
        <v>646</v>
      </c>
      <c r="C819" s="4" t="s">
        <v>84</v>
      </c>
      <c r="D819" s="4" t="s">
        <v>158</v>
      </c>
      <c r="E819" s="4" t="s">
        <v>37</v>
      </c>
      <c r="F819" s="7" t="e">
        <f>SUM(Ведомственная!#REF!)</f>
        <v>#REF!</v>
      </c>
      <c r="G819" s="7" t="e">
        <f>SUM(Ведомственная!#REF!)</f>
        <v>#REF!</v>
      </c>
      <c r="H819" s="7" t="e">
        <f>SUM(Ведомственная!#REF!)</f>
        <v>#REF!</v>
      </c>
    </row>
    <row r="820" spans="1:8" ht="47.25" hidden="1" x14ac:dyDescent="0.25">
      <c r="A820" s="78" t="s">
        <v>657</v>
      </c>
      <c r="B820" s="4" t="s">
        <v>662</v>
      </c>
      <c r="C820" s="4"/>
      <c r="D820" s="4"/>
      <c r="E820" s="4"/>
      <c r="F820" s="7" t="e">
        <f>SUM(F821)+F822</f>
        <v>#REF!</v>
      </c>
      <c r="G820" s="7" t="e">
        <f t="shared" ref="G820:H820" si="194">SUM(G821)+G822</f>
        <v>#REF!</v>
      </c>
      <c r="H820" s="7" t="e">
        <f t="shared" si="194"/>
        <v>#REF!</v>
      </c>
    </row>
    <row r="821" spans="1:8" ht="31.5" hidden="1" x14ac:dyDescent="0.25">
      <c r="A821" s="78" t="s">
        <v>45</v>
      </c>
      <c r="B821" s="4" t="s">
        <v>662</v>
      </c>
      <c r="C821" s="4" t="s">
        <v>84</v>
      </c>
      <c r="D821" s="4" t="s">
        <v>158</v>
      </c>
      <c r="E821" s="4" t="s">
        <v>37</v>
      </c>
      <c r="F821" s="7" t="e">
        <f>SUM(Ведомственная!#REF!)</f>
        <v>#REF!</v>
      </c>
      <c r="G821" s="7" t="e">
        <f>SUM(Ведомственная!#REF!)</f>
        <v>#REF!</v>
      </c>
      <c r="H821" s="7" t="e">
        <f>SUM(Ведомственная!#REF!)</f>
        <v>#REF!</v>
      </c>
    </row>
    <row r="822" spans="1:8" ht="31.5" hidden="1" x14ac:dyDescent="0.25">
      <c r="A822" s="78" t="s">
        <v>212</v>
      </c>
      <c r="B822" s="4" t="s">
        <v>662</v>
      </c>
      <c r="C822" s="4" t="s">
        <v>115</v>
      </c>
      <c r="D822" s="4" t="s">
        <v>158</v>
      </c>
      <c r="E822" s="4" t="s">
        <v>37</v>
      </c>
      <c r="F822" s="7" t="e">
        <f>SUM(Ведомственная!#REF!)</f>
        <v>#REF!</v>
      </c>
      <c r="G822" s="7" t="e">
        <f>SUM(Ведомственная!#REF!)</f>
        <v>#REF!</v>
      </c>
      <c r="H822" s="7" t="e">
        <f>SUM(Ведомственная!#REF!)</f>
        <v>#REF!</v>
      </c>
    </row>
    <row r="823" spans="1:8" ht="47.25" hidden="1" x14ac:dyDescent="0.25">
      <c r="A823" s="78" t="s">
        <v>692</v>
      </c>
      <c r="B823" s="4" t="s">
        <v>691</v>
      </c>
      <c r="C823" s="4"/>
      <c r="D823" s="4"/>
      <c r="E823" s="4"/>
      <c r="F823" s="7" t="e">
        <f>SUM(F824)</f>
        <v>#REF!</v>
      </c>
      <c r="G823" s="7" t="e">
        <f t="shared" ref="G823:H823" si="195">SUM(G824)</f>
        <v>#REF!</v>
      </c>
      <c r="H823" s="7" t="e">
        <f t="shared" si="195"/>
        <v>#REF!</v>
      </c>
    </row>
    <row r="824" spans="1:8" ht="31.5" hidden="1" x14ac:dyDescent="0.25">
      <c r="A824" s="78" t="s">
        <v>45</v>
      </c>
      <c r="B824" s="4" t="s">
        <v>691</v>
      </c>
      <c r="C824" s="4" t="s">
        <v>84</v>
      </c>
      <c r="D824" s="4" t="s">
        <v>158</v>
      </c>
      <c r="E824" s="4" t="s">
        <v>37</v>
      </c>
      <c r="F824" s="7" t="e">
        <f>SUM(Ведомственная!#REF!)</f>
        <v>#REF!</v>
      </c>
      <c r="G824" s="7" t="e">
        <f>SUM(Ведомственная!#REF!)</f>
        <v>#REF!</v>
      </c>
      <c r="H824" s="7" t="e">
        <f>SUM(Ведомственная!#REF!)</f>
        <v>#REF!</v>
      </c>
    </row>
    <row r="825" spans="1:8" ht="47.25" x14ac:dyDescent="0.25">
      <c r="A825" s="78" t="s">
        <v>813</v>
      </c>
      <c r="B825" s="47" t="s">
        <v>812</v>
      </c>
      <c r="C825" s="4"/>
      <c r="D825" s="4"/>
      <c r="E825" s="4"/>
      <c r="F825" s="7">
        <f>SUM(F826)</f>
        <v>303</v>
      </c>
      <c r="G825" s="7">
        <f t="shared" ref="G825:H825" si="196">SUM(G826)</f>
        <v>314.60000000000002</v>
      </c>
      <c r="H825" s="7">
        <f t="shared" si="196"/>
        <v>0</v>
      </c>
    </row>
    <row r="826" spans="1:8" ht="31.5" x14ac:dyDescent="0.25">
      <c r="A826" s="78" t="s">
        <v>212</v>
      </c>
      <c r="B826" s="47" t="s">
        <v>812</v>
      </c>
      <c r="C826" s="4" t="s">
        <v>115</v>
      </c>
      <c r="D826" s="4" t="s">
        <v>158</v>
      </c>
      <c r="E826" s="4" t="s">
        <v>47</v>
      </c>
      <c r="F826" s="7">
        <f>SUM(Ведомственная!G843)</f>
        <v>303</v>
      </c>
      <c r="G826" s="7">
        <f>SUM(Ведомственная!H843)</f>
        <v>314.60000000000002</v>
      </c>
      <c r="H826" s="7">
        <f>SUM(Ведомственная!I843)</f>
        <v>0</v>
      </c>
    </row>
    <row r="827" spans="1:8" ht="31.5" x14ac:dyDescent="0.25">
      <c r="A827" s="78" t="s">
        <v>244</v>
      </c>
      <c r="B827" s="47" t="s">
        <v>243</v>
      </c>
      <c r="C827" s="4"/>
      <c r="D827" s="4"/>
      <c r="E827" s="4"/>
      <c r="F827" s="7">
        <f>SUM(F833+F828+F837+F843)+F840</f>
        <v>142707.69999999998</v>
      </c>
      <c r="G827" s="7">
        <f t="shared" ref="G827:H827" si="197">SUM(G833+G828+G837+G843)+G840</f>
        <v>18589.3</v>
      </c>
      <c r="H827" s="7">
        <f t="shared" si="197"/>
        <v>49799.199999999997</v>
      </c>
    </row>
    <row r="828" spans="1:8" x14ac:dyDescent="0.25">
      <c r="A828" s="78" t="s">
        <v>29</v>
      </c>
      <c r="B828" s="4" t="s">
        <v>645</v>
      </c>
      <c r="C828" s="4"/>
      <c r="D828" s="4"/>
      <c r="E828" s="4"/>
      <c r="F828" s="7">
        <f>SUM(F831)+F829</f>
        <v>0</v>
      </c>
      <c r="G828" s="7">
        <f t="shared" ref="G828:H828" si="198">SUM(G831)+G829</f>
        <v>0</v>
      </c>
      <c r="H828" s="7">
        <f t="shared" si="198"/>
        <v>49799.199999999997</v>
      </c>
    </row>
    <row r="829" spans="1:8" ht="47.25" x14ac:dyDescent="0.25">
      <c r="A829" s="100" t="s">
        <v>858</v>
      </c>
      <c r="B829" s="4" t="s">
        <v>654</v>
      </c>
      <c r="C829" s="4"/>
      <c r="D829" s="4"/>
      <c r="E829" s="4"/>
      <c r="F829" s="7">
        <f>SUM(F830)</f>
        <v>0</v>
      </c>
      <c r="G829" s="7">
        <f t="shared" ref="G829:H829" si="199">SUM(G830)</f>
        <v>0</v>
      </c>
      <c r="H829" s="7">
        <f t="shared" si="199"/>
        <v>49799.199999999997</v>
      </c>
    </row>
    <row r="830" spans="1:8" ht="31.5" x14ac:dyDescent="0.25">
      <c r="A830" s="100" t="s">
        <v>212</v>
      </c>
      <c r="B830" s="4" t="s">
        <v>654</v>
      </c>
      <c r="C830" s="4" t="s">
        <v>115</v>
      </c>
      <c r="D830" s="4" t="s">
        <v>158</v>
      </c>
      <c r="E830" s="4" t="s">
        <v>37</v>
      </c>
      <c r="F830" s="7">
        <f>SUM(Ведомственная!G830)</f>
        <v>0</v>
      </c>
      <c r="G830" s="7">
        <f>SUM(Ведомственная!H830)</f>
        <v>0</v>
      </c>
      <c r="H830" s="7">
        <f>SUM(Ведомственная!I830)</f>
        <v>49799.199999999997</v>
      </c>
    </row>
    <row r="831" spans="1:8" x14ac:dyDescent="0.25">
      <c r="A831" s="78" t="s">
        <v>238</v>
      </c>
      <c r="B831" s="4" t="s">
        <v>646</v>
      </c>
      <c r="C831" s="4"/>
      <c r="D831" s="4"/>
      <c r="E831" s="4"/>
      <c r="F831" s="7">
        <f>SUM(F832)</f>
        <v>0</v>
      </c>
      <c r="G831" s="7">
        <f t="shared" ref="G831:H831" si="200">SUM(G832)</f>
        <v>0</v>
      </c>
      <c r="H831" s="7">
        <f t="shared" si="200"/>
        <v>0</v>
      </c>
    </row>
    <row r="832" spans="1:8" ht="31.5" x14ac:dyDescent="0.25">
      <c r="A832" s="78" t="s">
        <v>45</v>
      </c>
      <c r="B832" s="4" t="s">
        <v>646</v>
      </c>
      <c r="C832" s="4" t="s">
        <v>84</v>
      </c>
      <c r="D832" s="4" t="s">
        <v>158</v>
      </c>
      <c r="E832" s="4" t="s">
        <v>28</v>
      </c>
      <c r="F832" s="7">
        <f>SUM(Ведомственная!G799)</f>
        <v>0</v>
      </c>
      <c r="G832" s="7">
        <f>SUM(Ведомственная!H799)</f>
        <v>0</v>
      </c>
      <c r="H832" s="7">
        <f>SUM(Ведомственная!I799)</f>
        <v>0</v>
      </c>
    </row>
    <row r="833" spans="1:8" ht="31.5" x14ac:dyDescent="0.25">
      <c r="A833" s="2" t="s">
        <v>330</v>
      </c>
      <c r="B833" s="31" t="s">
        <v>282</v>
      </c>
      <c r="C833" s="31"/>
      <c r="D833" s="4"/>
      <c r="E833" s="4"/>
      <c r="F833" s="7">
        <f>SUM(F835)+F834</f>
        <v>140707.69999999998</v>
      </c>
      <c r="G833" s="7">
        <f t="shared" ref="G833:H833" si="201">SUM(G835)+G834</f>
        <v>18589.3</v>
      </c>
      <c r="H833" s="7">
        <f t="shared" si="201"/>
        <v>0</v>
      </c>
    </row>
    <row r="834" spans="1:8" ht="31.5" x14ac:dyDescent="0.25">
      <c r="A834" s="2" t="s">
        <v>248</v>
      </c>
      <c r="B834" s="31" t="s">
        <v>282</v>
      </c>
      <c r="C834" s="31">
        <v>400</v>
      </c>
      <c r="D834" s="4" t="s">
        <v>158</v>
      </c>
      <c r="E834" s="4" t="s">
        <v>28</v>
      </c>
      <c r="F834" s="7">
        <f>SUM(Ведомственная!G531)</f>
        <v>2501.5</v>
      </c>
      <c r="G834" s="7">
        <f>SUM(Ведомственная!H531)</f>
        <v>2264.4</v>
      </c>
      <c r="H834" s="7">
        <f>SUM(Ведомственная!I531)</f>
        <v>0</v>
      </c>
    </row>
    <row r="835" spans="1:8" x14ac:dyDescent="0.25">
      <c r="A835" s="2" t="s">
        <v>828</v>
      </c>
      <c r="B835" s="31" t="s">
        <v>827</v>
      </c>
      <c r="C835" s="31"/>
      <c r="D835" s="4"/>
      <c r="E835" s="4"/>
      <c r="F835" s="7">
        <f>SUM(F836)</f>
        <v>138206.19999999998</v>
      </c>
      <c r="G835" s="7">
        <f t="shared" ref="G835:H835" si="202">SUM(G836)</f>
        <v>16324.9</v>
      </c>
      <c r="H835" s="7">
        <f t="shared" si="202"/>
        <v>0</v>
      </c>
    </row>
    <row r="836" spans="1:8" ht="31.5" x14ac:dyDescent="0.25">
      <c r="A836" s="2" t="s">
        <v>248</v>
      </c>
      <c r="B836" s="31" t="s">
        <v>827</v>
      </c>
      <c r="C836" s="31">
        <v>400</v>
      </c>
      <c r="D836" s="4" t="s">
        <v>158</v>
      </c>
      <c r="E836" s="4" t="s">
        <v>28</v>
      </c>
      <c r="F836" s="7">
        <f>SUM(Ведомственная!G533)</f>
        <v>138206.19999999998</v>
      </c>
      <c r="G836" s="7">
        <f>SUM(Ведомственная!H533)</f>
        <v>16324.9</v>
      </c>
      <c r="H836" s="7">
        <f>SUM(Ведомственная!I533)</f>
        <v>0</v>
      </c>
    </row>
    <row r="837" spans="1:8" ht="31.5" hidden="1" x14ac:dyDescent="0.25">
      <c r="A837" s="78" t="s">
        <v>240</v>
      </c>
      <c r="B837" s="4" t="s">
        <v>288</v>
      </c>
      <c r="C837" s="4"/>
      <c r="D837" s="4"/>
      <c r="E837" s="4"/>
      <c r="F837" s="7">
        <f t="shared" ref="F837:H838" si="203">F838</f>
        <v>0</v>
      </c>
      <c r="G837" s="7">
        <f t="shared" si="203"/>
        <v>0</v>
      </c>
      <c r="H837" s="7">
        <f t="shared" si="203"/>
        <v>0</v>
      </c>
    </row>
    <row r="838" spans="1:8" hidden="1" x14ac:dyDescent="0.25">
      <c r="A838" s="78" t="s">
        <v>238</v>
      </c>
      <c r="B838" s="4" t="s">
        <v>289</v>
      </c>
      <c r="C838" s="4"/>
      <c r="D838" s="4"/>
      <c r="E838" s="4"/>
      <c r="F838" s="7">
        <f t="shared" si="203"/>
        <v>0</v>
      </c>
      <c r="G838" s="7">
        <f t="shared" si="203"/>
        <v>0</v>
      </c>
      <c r="H838" s="7">
        <f t="shared" si="203"/>
        <v>0</v>
      </c>
    </row>
    <row r="839" spans="1:8" ht="31.5" hidden="1" x14ac:dyDescent="0.25">
      <c r="A839" s="78" t="s">
        <v>212</v>
      </c>
      <c r="B839" s="4" t="s">
        <v>289</v>
      </c>
      <c r="C839" s="4" t="s">
        <v>115</v>
      </c>
      <c r="D839" s="4" t="s">
        <v>158</v>
      </c>
      <c r="E839" s="4" t="s">
        <v>28</v>
      </c>
      <c r="F839" s="7">
        <f>SUM(Ведомственная!G802)</f>
        <v>0</v>
      </c>
      <c r="G839" s="7">
        <f>SUM(Ведомственная!H802)</f>
        <v>0</v>
      </c>
      <c r="H839" s="7">
        <f>SUM(Ведомственная!I802)</f>
        <v>0</v>
      </c>
    </row>
    <row r="840" spans="1:8" ht="31.5" x14ac:dyDescent="0.25">
      <c r="A840" s="78" t="s">
        <v>241</v>
      </c>
      <c r="B840" s="4" t="s">
        <v>290</v>
      </c>
      <c r="C840" s="4"/>
      <c r="D840" s="4"/>
      <c r="E840" s="4"/>
      <c r="F840" s="7">
        <f>SUM(F841)</f>
        <v>2000</v>
      </c>
      <c r="G840" s="7">
        <f t="shared" ref="G840:H840" si="204">SUM(G841)</f>
        <v>0</v>
      </c>
      <c r="H840" s="7">
        <f t="shared" si="204"/>
        <v>0</v>
      </c>
    </row>
    <row r="841" spans="1:8" x14ac:dyDescent="0.25">
      <c r="A841" s="78" t="s">
        <v>238</v>
      </c>
      <c r="B841" s="4" t="s">
        <v>291</v>
      </c>
      <c r="C841" s="4"/>
      <c r="D841" s="4"/>
      <c r="E841" s="4"/>
      <c r="F841" s="7">
        <f>SUM(F842)</f>
        <v>2000</v>
      </c>
      <c r="G841" s="7">
        <f t="shared" ref="G841:H841" si="205">SUM(G842)</f>
        <v>0</v>
      </c>
      <c r="H841" s="7">
        <f t="shared" si="205"/>
        <v>0</v>
      </c>
    </row>
    <row r="842" spans="1:8" ht="31.5" x14ac:dyDescent="0.25">
      <c r="A842" s="78" t="s">
        <v>212</v>
      </c>
      <c r="B842" s="4" t="s">
        <v>291</v>
      </c>
      <c r="C842" s="4" t="s">
        <v>115</v>
      </c>
      <c r="D842" s="4" t="s">
        <v>158</v>
      </c>
      <c r="E842" s="4" t="s">
        <v>37</v>
      </c>
      <c r="F842" s="7">
        <f>SUM(Ведомственная!G805)</f>
        <v>2000</v>
      </c>
      <c r="G842" s="7">
        <f>SUM(Ведомственная!H805)</f>
        <v>0</v>
      </c>
      <c r="H842" s="7">
        <f>SUM(Ведомственная!I805)</f>
        <v>0</v>
      </c>
    </row>
    <row r="843" spans="1:8" ht="31.5" hidden="1" x14ac:dyDescent="0.25">
      <c r="A843" s="78" t="s">
        <v>242</v>
      </c>
      <c r="B843" s="4" t="s">
        <v>292</v>
      </c>
      <c r="C843" s="4"/>
      <c r="D843" s="4"/>
      <c r="E843" s="4"/>
      <c r="F843" s="7">
        <f t="shared" ref="F843:H843" si="206">F844</f>
        <v>0</v>
      </c>
      <c r="G843" s="7">
        <f t="shared" si="206"/>
        <v>0</v>
      </c>
      <c r="H843" s="7">
        <f t="shared" si="206"/>
        <v>0</v>
      </c>
    </row>
    <row r="844" spans="1:8" hidden="1" x14ac:dyDescent="0.25">
      <c r="A844" s="78" t="s">
        <v>238</v>
      </c>
      <c r="B844" s="4" t="s">
        <v>293</v>
      </c>
      <c r="C844" s="4"/>
      <c r="D844" s="4"/>
      <c r="E844" s="4"/>
      <c r="F844" s="7">
        <f>SUM(F845)</f>
        <v>0</v>
      </c>
      <c r="G844" s="7">
        <f t="shared" ref="G844:H844" si="207">SUM(G845)</f>
        <v>0</v>
      </c>
      <c r="H844" s="7">
        <f t="shared" si="207"/>
        <v>0</v>
      </c>
    </row>
    <row r="845" spans="1:8" ht="31.5" hidden="1" x14ac:dyDescent="0.25">
      <c r="A845" s="78" t="s">
        <v>212</v>
      </c>
      <c r="B845" s="4" t="s">
        <v>293</v>
      </c>
      <c r="C845" s="4" t="s">
        <v>115</v>
      </c>
      <c r="D845" s="4" t="s">
        <v>158</v>
      </c>
      <c r="E845" s="4" t="s">
        <v>28</v>
      </c>
      <c r="F845" s="7">
        <f>SUM(Ведомственная!G808)</f>
        <v>0</v>
      </c>
      <c r="G845" s="7">
        <f>SUM(Ведомственная!H808)</f>
        <v>0</v>
      </c>
      <c r="H845" s="7">
        <f>SUM(Ведомственная!I808)</f>
        <v>0</v>
      </c>
    </row>
    <row r="846" spans="1:8" s="27" customFormat="1" ht="31.5" x14ac:dyDescent="0.25">
      <c r="A846" s="23" t="s">
        <v>536</v>
      </c>
      <c r="B846" s="29" t="s">
        <v>14</v>
      </c>
      <c r="C846" s="29"/>
      <c r="D846" s="38"/>
      <c r="E846" s="38"/>
      <c r="F846" s="10">
        <f>SUM(F847+F877+F882+F893)</f>
        <v>32782.800000000003</v>
      </c>
      <c r="G846" s="10">
        <f>SUM(G847+G877+G882+G893)</f>
        <v>31660</v>
      </c>
      <c r="H846" s="10">
        <f>SUM(H847+H877+H882+H893)</f>
        <v>31660</v>
      </c>
    </row>
    <row r="847" spans="1:8" ht="47.25" x14ac:dyDescent="0.25">
      <c r="A847" s="78" t="s">
        <v>75</v>
      </c>
      <c r="B847" s="31" t="s">
        <v>15</v>
      </c>
      <c r="C847" s="31"/>
      <c r="D847" s="79"/>
      <c r="E847" s="79"/>
      <c r="F847" s="9">
        <f>F867+F848+F870</f>
        <v>23788.1</v>
      </c>
      <c r="G847" s="9">
        <f>G867+G848+G870</f>
        <v>23786.1</v>
      </c>
      <c r="H847" s="9">
        <f>H867+H848+H870</f>
        <v>23786.1</v>
      </c>
    </row>
    <row r="848" spans="1:8" x14ac:dyDescent="0.25">
      <c r="A848" s="78" t="s">
        <v>29</v>
      </c>
      <c r="B848" s="31" t="s">
        <v>30</v>
      </c>
      <c r="C848" s="31"/>
      <c r="D848" s="79"/>
      <c r="E848" s="79"/>
      <c r="F848" s="9">
        <f>SUM(F849+F852+F863)</f>
        <v>23788.1</v>
      </c>
      <c r="G848" s="9">
        <f>SUM(G849+G852+G863)</f>
        <v>23786.1</v>
      </c>
      <c r="H848" s="9">
        <f>SUM(H849+H852+H863)</f>
        <v>23786.1</v>
      </c>
    </row>
    <row r="849" spans="1:8" x14ac:dyDescent="0.25">
      <c r="A849" s="78" t="s">
        <v>32</v>
      </c>
      <c r="B849" s="31" t="s">
        <v>33</v>
      </c>
      <c r="C849" s="31"/>
      <c r="D849" s="79"/>
      <c r="E849" s="79"/>
      <c r="F849" s="9">
        <f t="shared" ref="F849:H850" si="208">F850</f>
        <v>16800</v>
      </c>
      <c r="G849" s="9">
        <f t="shared" si="208"/>
        <v>16800</v>
      </c>
      <c r="H849" s="9">
        <f t="shared" si="208"/>
        <v>16800</v>
      </c>
    </row>
    <row r="850" spans="1:8" ht="31.5" x14ac:dyDescent="0.25">
      <c r="A850" s="78" t="s">
        <v>34</v>
      </c>
      <c r="B850" s="31" t="s">
        <v>35</v>
      </c>
      <c r="C850" s="31"/>
      <c r="D850" s="79"/>
      <c r="E850" s="79"/>
      <c r="F850" s="9">
        <f t="shared" si="208"/>
        <v>16800</v>
      </c>
      <c r="G850" s="9">
        <f t="shared" si="208"/>
        <v>16800</v>
      </c>
      <c r="H850" s="9">
        <f t="shared" si="208"/>
        <v>16800</v>
      </c>
    </row>
    <row r="851" spans="1:8" x14ac:dyDescent="0.25">
      <c r="A851" s="78" t="s">
        <v>36</v>
      </c>
      <c r="B851" s="31" t="s">
        <v>35</v>
      </c>
      <c r="C851" s="31">
        <v>300</v>
      </c>
      <c r="D851" s="79" t="s">
        <v>25</v>
      </c>
      <c r="E851" s="79" t="s">
        <v>28</v>
      </c>
      <c r="F851" s="9">
        <f>SUM(Ведомственная!G602)</f>
        <v>16800</v>
      </c>
      <c r="G851" s="9">
        <f>SUM(Ведомственная!H602)</f>
        <v>16800</v>
      </c>
      <c r="H851" s="9">
        <f>SUM(Ведомственная!I602)</f>
        <v>16800</v>
      </c>
    </row>
    <row r="852" spans="1:8" x14ac:dyDescent="0.25">
      <c r="A852" s="78" t="s">
        <v>48</v>
      </c>
      <c r="B852" s="31" t="s">
        <v>49</v>
      </c>
      <c r="C852" s="31"/>
      <c r="D852" s="79"/>
      <c r="E852" s="79"/>
      <c r="F852" s="9">
        <f>F853+F855+F857+F859+F861</f>
        <v>5826.0999999999995</v>
      </c>
      <c r="G852" s="9">
        <f t="shared" ref="G852:H852" si="209">G853+G855+G857+G859+G861</f>
        <v>5826.0999999999995</v>
      </c>
      <c r="H852" s="9">
        <f t="shared" si="209"/>
        <v>5826.0999999999995</v>
      </c>
    </row>
    <row r="853" spans="1:8" x14ac:dyDescent="0.25">
      <c r="A853" s="78" t="s">
        <v>50</v>
      </c>
      <c r="B853" s="31" t="s">
        <v>51</v>
      </c>
      <c r="C853" s="31"/>
      <c r="D853" s="79"/>
      <c r="E853" s="79"/>
      <c r="F853" s="9">
        <f>F854</f>
        <v>2600</v>
      </c>
      <c r="G853" s="9">
        <f>G854</f>
        <v>2519.6999999999998</v>
      </c>
      <c r="H853" s="9">
        <f>H854</f>
        <v>2436.1</v>
      </c>
    </row>
    <row r="854" spans="1:8" x14ac:dyDescent="0.25">
      <c r="A854" s="78" t="s">
        <v>36</v>
      </c>
      <c r="B854" s="31" t="s">
        <v>51</v>
      </c>
      <c r="C854" s="31">
        <v>300</v>
      </c>
      <c r="D854" s="79" t="s">
        <v>25</v>
      </c>
      <c r="E854" s="79" t="s">
        <v>47</v>
      </c>
      <c r="F854" s="9">
        <f>SUM(Ведомственная!G658)</f>
        <v>2600</v>
      </c>
      <c r="G854" s="9">
        <f>SUM(Ведомственная!H658)</f>
        <v>2519.6999999999998</v>
      </c>
      <c r="H854" s="9">
        <f>SUM(Ведомственная!I658)</f>
        <v>2436.1</v>
      </c>
    </row>
    <row r="855" spans="1:8" ht="31.5" x14ac:dyDescent="0.25">
      <c r="A855" s="78" t="s">
        <v>52</v>
      </c>
      <c r="B855" s="31" t="s">
        <v>53</v>
      </c>
      <c r="C855" s="31"/>
      <c r="D855" s="79"/>
      <c r="E855" s="79"/>
      <c r="F855" s="9">
        <f>F856</f>
        <v>2008.9</v>
      </c>
      <c r="G855" s="9">
        <f>G856</f>
        <v>2089.1999999999998</v>
      </c>
      <c r="H855" s="9">
        <f>H856</f>
        <v>2172.8000000000002</v>
      </c>
    </row>
    <row r="856" spans="1:8" x14ac:dyDescent="0.25">
      <c r="A856" s="78" t="s">
        <v>36</v>
      </c>
      <c r="B856" s="31" t="s">
        <v>53</v>
      </c>
      <c r="C856" s="31">
        <v>300</v>
      </c>
      <c r="D856" s="79" t="s">
        <v>25</v>
      </c>
      <c r="E856" s="79" t="s">
        <v>47</v>
      </c>
      <c r="F856" s="9">
        <f>SUM(Ведомственная!G660)</f>
        <v>2008.9</v>
      </c>
      <c r="G856" s="9">
        <f>SUM(Ведомственная!H660)</f>
        <v>2089.1999999999998</v>
      </c>
      <c r="H856" s="9">
        <f>SUM(Ведомственная!I660)</f>
        <v>2172.8000000000002</v>
      </c>
    </row>
    <row r="857" spans="1:8" ht="47.25" x14ac:dyDescent="0.25">
      <c r="A857" s="78" t="s">
        <v>399</v>
      </c>
      <c r="B857" s="4" t="s">
        <v>400</v>
      </c>
      <c r="C857" s="79"/>
      <c r="D857" s="79"/>
      <c r="E857" s="79"/>
      <c r="F857" s="9">
        <f>F858</f>
        <v>850</v>
      </c>
      <c r="G857" s="9">
        <f>G858</f>
        <v>850</v>
      </c>
      <c r="H857" s="9">
        <f>H858</f>
        <v>850</v>
      </c>
    </row>
    <row r="858" spans="1:8" x14ac:dyDescent="0.25">
      <c r="A858" s="78" t="s">
        <v>36</v>
      </c>
      <c r="B858" s="4" t="s">
        <v>400</v>
      </c>
      <c r="C858" s="79" t="s">
        <v>92</v>
      </c>
      <c r="D858" s="79" t="s">
        <v>25</v>
      </c>
      <c r="E858" s="79" t="s">
        <v>47</v>
      </c>
      <c r="F858" s="7">
        <f>SUM(Ведомственная!G662)</f>
        <v>850</v>
      </c>
      <c r="G858" s="7">
        <f>SUM(Ведомственная!H662)</f>
        <v>850</v>
      </c>
      <c r="H858" s="7">
        <f>SUM(Ведомственная!I662)</f>
        <v>850</v>
      </c>
    </row>
    <row r="859" spans="1:8" ht="31.5" x14ac:dyDescent="0.25">
      <c r="A859" s="78" t="s">
        <v>724</v>
      </c>
      <c r="B859" s="4" t="s">
        <v>723</v>
      </c>
      <c r="C859" s="79"/>
      <c r="D859" s="79"/>
      <c r="E859" s="79"/>
      <c r="F859" s="7">
        <f>SUM(F860)</f>
        <v>0</v>
      </c>
      <c r="G859" s="7">
        <f t="shared" ref="G859:H859" si="210">SUM(G860)</f>
        <v>0</v>
      </c>
      <c r="H859" s="7">
        <f t="shared" si="210"/>
        <v>0</v>
      </c>
    </row>
    <row r="860" spans="1:8" x14ac:dyDescent="0.25">
      <c r="A860" s="78" t="s">
        <v>36</v>
      </c>
      <c r="B860" s="4" t="s">
        <v>723</v>
      </c>
      <c r="C860" s="79" t="s">
        <v>92</v>
      </c>
      <c r="D860" s="79" t="s">
        <v>25</v>
      </c>
      <c r="E860" s="79" t="s">
        <v>47</v>
      </c>
      <c r="F860" s="7">
        <f>SUM(Ведомственная!G664)</f>
        <v>0</v>
      </c>
      <c r="G860" s="7">
        <f>SUM(Ведомственная!H664)</f>
        <v>0</v>
      </c>
      <c r="H860" s="7">
        <f>SUM(Ведомственная!I664)</f>
        <v>0</v>
      </c>
    </row>
    <row r="861" spans="1:8" ht="47.25" x14ac:dyDescent="0.25">
      <c r="A861" s="122" t="s">
        <v>984</v>
      </c>
      <c r="B861" s="4" t="s">
        <v>983</v>
      </c>
      <c r="C861" s="4"/>
      <c r="D861" s="123"/>
      <c r="E861" s="123"/>
      <c r="F861" s="7">
        <f>SUM(F862)</f>
        <v>367.2</v>
      </c>
      <c r="G861" s="7">
        <f t="shared" ref="G861:H861" si="211">SUM(G862)</f>
        <v>367.2</v>
      </c>
      <c r="H861" s="7">
        <f t="shared" si="211"/>
        <v>367.2</v>
      </c>
    </row>
    <row r="862" spans="1:8" ht="31.5" x14ac:dyDescent="0.25">
      <c r="A862" s="122" t="s">
        <v>45</v>
      </c>
      <c r="B862" s="4" t="s">
        <v>983</v>
      </c>
      <c r="C862" s="4" t="s">
        <v>84</v>
      </c>
      <c r="D862" s="123" t="s">
        <v>25</v>
      </c>
      <c r="E862" s="123" t="s">
        <v>47</v>
      </c>
      <c r="F862" s="7">
        <f>SUM(Ведомственная!G666)</f>
        <v>367.2</v>
      </c>
      <c r="G862" s="7">
        <f>SUM(Ведомственная!H666)</f>
        <v>367.2</v>
      </c>
      <c r="H862" s="7">
        <f>SUM(Ведомственная!I666)</f>
        <v>367.2</v>
      </c>
    </row>
    <row r="863" spans="1:8" ht="31.5" x14ac:dyDescent="0.25">
      <c r="A863" s="78" t="s">
        <v>54</v>
      </c>
      <c r="B863" s="31" t="s">
        <v>55</v>
      </c>
      <c r="C863" s="31"/>
      <c r="D863" s="79"/>
      <c r="E863" s="79"/>
      <c r="F863" s="9">
        <f>F864</f>
        <v>1162</v>
      </c>
      <c r="G863" s="9">
        <f>G864</f>
        <v>1160</v>
      </c>
      <c r="H863" s="9">
        <f>H864</f>
        <v>1160</v>
      </c>
    </row>
    <row r="864" spans="1:8" x14ac:dyDescent="0.25">
      <c r="A864" s="78" t="s">
        <v>56</v>
      </c>
      <c r="B864" s="31" t="s">
        <v>57</v>
      </c>
      <c r="C864" s="31"/>
      <c r="D864" s="79"/>
      <c r="E864" s="79"/>
      <c r="F864" s="9">
        <f>F865+F866</f>
        <v>1162</v>
      </c>
      <c r="G864" s="9">
        <f>G865+G866</f>
        <v>1160</v>
      </c>
      <c r="H864" s="9">
        <f>H865+H866</f>
        <v>1160</v>
      </c>
    </row>
    <row r="865" spans="1:8" ht="31.5" x14ac:dyDescent="0.25">
      <c r="A865" s="78" t="s">
        <v>45</v>
      </c>
      <c r="B865" s="31" t="s">
        <v>57</v>
      </c>
      <c r="C865" s="31">
        <v>200</v>
      </c>
      <c r="D865" s="79" t="s">
        <v>25</v>
      </c>
      <c r="E865" s="79" t="s">
        <v>47</v>
      </c>
      <c r="F865" s="9">
        <f>SUM(Ведомственная!G669)</f>
        <v>478</v>
      </c>
      <c r="G865" s="9">
        <f>SUM(Ведомственная!H669)</f>
        <v>476</v>
      </c>
      <c r="H865" s="9">
        <f>SUM(Ведомственная!I669)</f>
        <v>476</v>
      </c>
    </row>
    <row r="866" spans="1:8" x14ac:dyDescent="0.25">
      <c r="A866" s="78" t="s">
        <v>36</v>
      </c>
      <c r="B866" s="31" t="s">
        <v>57</v>
      </c>
      <c r="C866" s="31">
        <v>300</v>
      </c>
      <c r="D866" s="79" t="s">
        <v>25</v>
      </c>
      <c r="E866" s="79" t="s">
        <v>47</v>
      </c>
      <c r="F866" s="9">
        <f>SUM(Ведомственная!G670)</f>
        <v>684</v>
      </c>
      <c r="G866" s="9">
        <f>SUM(Ведомственная!H670)</f>
        <v>684</v>
      </c>
      <c r="H866" s="9">
        <f>SUM(Ведомственная!I670)</f>
        <v>684</v>
      </c>
    </row>
    <row r="867" spans="1:8" ht="47.25" hidden="1" x14ac:dyDescent="0.25">
      <c r="A867" s="78" t="s">
        <v>16</v>
      </c>
      <c r="B867" s="31" t="s">
        <v>17</v>
      </c>
      <c r="C867" s="31"/>
      <c r="D867" s="79"/>
      <c r="E867" s="79"/>
      <c r="F867" s="9">
        <f>SUM(F868)</f>
        <v>0</v>
      </c>
      <c r="G867" s="9">
        <f>SUM(G868)</f>
        <v>0</v>
      </c>
      <c r="H867" s="9">
        <f>SUM(H868)</f>
        <v>0</v>
      </c>
    </row>
    <row r="868" spans="1:8" hidden="1" x14ac:dyDescent="0.25">
      <c r="A868" s="78" t="s">
        <v>18</v>
      </c>
      <c r="B868" s="31" t="s">
        <v>19</v>
      </c>
      <c r="C868" s="31"/>
      <c r="D868" s="79"/>
      <c r="E868" s="79"/>
      <c r="F868" s="9">
        <f>F869</f>
        <v>0</v>
      </c>
      <c r="G868" s="9">
        <f>G869</f>
        <v>0</v>
      </c>
      <c r="H868" s="9">
        <f>H869</f>
        <v>0</v>
      </c>
    </row>
    <row r="869" spans="1:8" hidden="1" x14ac:dyDescent="0.25">
      <c r="A869" s="78" t="s">
        <v>20</v>
      </c>
      <c r="B869" s="31" t="s">
        <v>19</v>
      </c>
      <c r="C869" s="31">
        <v>800</v>
      </c>
      <c r="D869" s="79" t="s">
        <v>11</v>
      </c>
      <c r="E869" s="79" t="s">
        <v>13</v>
      </c>
      <c r="F869" s="9">
        <v>0</v>
      </c>
      <c r="G869" s="9">
        <v>0</v>
      </c>
      <c r="H869" s="9">
        <v>0</v>
      </c>
    </row>
    <row r="870" spans="1:8" ht="31.5" hidden="1" x14ac:dyDescent="0.25">
      <c r="A870" s="78" t="s">
        <v>38</v>
      </c>
      <c r="B870" s="31" t="s">
        <v>39</v>
      </c>
      <c r="C870" s="31"/>
      <c r="D870" s="79"/>
      <c r="E870" s="79"/>
      <c r="F870" s="9">
        <f>SUM(F871)+F874</f>
        <v>0</v>
      </c>
      <c r="G870" s="9">
        <f>SUM(G871)+G874</f>
        <v>0</v>
      </c>
      <c r="H870" s="9">
        <f>SUM(H871)+H874</f>
        <v>0</v>
      </c>
    </row>
    <row r="871" spans="1:8" hidden="1" x14ac:dyDescent="0.25">
      <c r="A871" s="78" t="s">
        <v>40</v>
      </c>
      <c r="B871" s="31" t="s">
        <v>41</v>
      </c>
      <c r="C871" s="31"/>
      <c r="D871" s="79"/>
      <c r="E871" s="79"/>
      <c r="F871" s="9">
        <f>F872</f>
        <v>0</v>
      </c>
      <c r="G871" s="9">
        <f>G872</f>
        <v>0</v>
      </c>
      <c r="H871" s="9">
        <f>H872</f>
        <v>0</v>
      </c>
    </row>
    <row r="872" spans="1:8" ht="47.25" hidden="1" x14ac:dyDescent="0.25">
      <c r="A872" s="78" t="s">
        <v>42</v>
      </c>
      <c r="B872" s="31" t="s">
        <v>43</v>
      </c>
      <c r="C872" s="31"/>
      <c r="D872" s="79"/>
      <c r="E872" s="79"/>
      <c r="F872" s="9">
        <f>SUM(F873:F873)</f>
        <v>0</v>
      </c>
      <c r="G872" s="9">
        <f>SUM(G873:G873)</f>
        <v>0</v>
      </c>
      <c r="H872" s="9">
        <f>SUM(H873:H873)</f>
        <v>0</v>
      </c>
    </row>
    <row r="873" spans="1:8" ht="31.5" hidden="1" x14ac:dyDescent="0.25">
      <c r="A873" s="118" t="s">
        <v>45</v>
      </c>
      <c r="B873" s="31" t="s">
        <v>43</v>
      </c>
      <c r="C873" s="31">
        <v>200</v>
      </c>
      <c r="D873" s="119" t="s">
        <v>106</v>
      </c>
      <c r="E873" s="119" t="s">
        <v>157</v>
      </c>
      <c r="F873" s="9">
        <f>SUM(Ведомственная!G584)</f>
        <v>0</v>
      </c>
      <c r="G873" s="9">
        <f>SUM(Ведомственная!H584)</f>
        <v>0</v>
      </c>
      <c r="H873" s="9">
        <f>SUM(Ведомственная!I584)</f>
        <v>0</v>
      </c>
    </row>
    <row r="874" spans="1:8" hidden="1" x14ac:dyDescent="0.25">
      <c r="A874" s="78" t="s">
        <v>496</v>
      </c>
      <c r="B874" s="31" t="s">
        <v>495</v>
      </c>
      <c r="C874" s="31"/>
      <c r="D874" s="79"/>
      <c r="E874" s="79"/>
      <c r="F874" s="9">
        <f>SUM(F876)</f>
        <v>0</v>
      </c>
      <c r="G874" s="9">
        <f>SUM(G876)</f>
        <v>0</v>
      </c>
      <c r="H874" s="9">
        <f>SUM(H876)</f>
        <v>0</v>
      </c>
    </row>
    <row r="875" spans="1:8" ht="47.25" hidden="1" x14ac:dyDescent="0.25">
      <c r="A875" s="78" t="s">
        <v>503</v>
      </c>
      <c r="B875" s="31" t="s">
        <v>502</v>
      </c>
      <c r="C875" s="31"/>
      <c r="D875" s="79"/>
      <c r="E875" s="79"/>
      <c r="F875" s="9">
        <f>SUM(F876)</f>
        <v>0</v>
      </c>
      <c r="G875" s="9">
        <f>SUM(G876)</f>
        <v>0</v>
      </c>
      <c r="H875" s="9">
        <f>SUM(H876)</f>
        <v>0</v>
      </c>
    </row>
    <row r="876" spans="1:8" ht="31.5" hidden="1" x14ac:dyDescent="0.25">
      <c r="A876" s="78" t="s">
        <v>45</v>
      </c>
      <c r="B876" s="31" t="s">
        <v>502</v>
      </c>
      <c r="C876" s="31">
        <v>200</v>
      </c>
      <c r="D876" s="79" t="s">
        <v>25</v>
      </c>
      <c r="E876" s="79" t="s">
        <v>11</v>
      </c>
      <c r="F876" s="9">
        <f>SUM(Ведомственная!G718)</f>
        <v>0</v>
      </c>
      <c r="G876" s="9">
        <f>SUM(Ведомственная!H718)</f>
        <v>0</v>
      </c>
      <c r="H876" s="9">
        <f>SUM(Ведомственная!I718)</f>
        <v>0</v>
      </c>
    </row>
    <row r="877" spans="1:8" x14ac:dyDescent="0.25">
      <c r="A877" s="78" t="s">
        <v>76</v>
      </c>
      <c r="B877" s="31" t="s">
        <v>58</v>
      </c>
      <c r="C877" s="31"/>
      <c r="D877" s="79"/>
      <c r="E877" s="79"/>
      <c r="F877" s="9">
        <f t="shared" ref="F877:H878" si="212">F878</f>
        <v>57.8</v>
      </c>
      <c r="G877" s="9">
        <f t="shared" si="212"/>
        <v>0</v>
      </c>
      <c r="H877" s="9">
        <f t="shared" si="212"/>
        <v>0</v>
      </c>
    </row>
    <row r="878" spans="1:8" x14ac:dyDescent="0.25">
      <c r="A878" s="78" t="s">
        <v>29</v>
      </c>
      <c r="B878" s="31" t="s">
        <v>59</v>
      </c>
      <c r="C878" s="31"/>
      <c r="D878" s="79"/>
      <c r="E878" s="79"/>
      <c r="F878" s="9">
        <f t="shared" si="212"/>
        <v>57.8</v>
      </c>
      <c r="G878" s="9">
        <f t="shared" si="212"/>
        <v>0</v>
      </c>
      <c r="H878" s="9">
        <f t="shared" si="212"/>
        <v>0</v>
      </c>
    </row>
    <row r="879" spans="1:8" x14ac:dyDescent="0.25">
      <c r="A879" s="78" t="s">
        <v>31</v>
      </c>
      <c r="B879" s="31" t="s">
        <v>60</v>
      </c>
      <c r="C879" s="31"/>
      <c r="D879" s="79"/>
      <c r="E879" s="79"/>
      <c r="F879" s="9">
        <f>F880+F881</f>
        <v>57.8</v>
      </c>
      <c r="G879" s="9">
        <f>G880+G881</f>
        <v>0</v>
      </c>
      <c r="H879" s="9">
        <f>H880+H881</f>
        <v>0</v>
      </c>
    </row>
    <row r="880" spans="1:8" ht="27.75" customHeight="1" x14ac:dyDescent="0.25">
      <c r="A880" s="78" t="s">
        <v>45</v>
      </c>
      <c r="B880" s="31" t="s">
        <v>60</v>
      </c>
      <c r="C880" s="31">
        <v>200</v>
      </c>
      <c r="D880" s="79" t="s">
        <v>25</v>
      </c>
      <c r="E880" s="79" t="s">
        <v>47</v>
      </c>
      <c r="F880" s="9">
        <f>SUM(Ведомственная!G674)</f>
        <v>57.8</v>
      </c>
      <c r="G880" s="9">
        <f>SUM(Ведомственная!H674)</f>
        <v>0</v>
      </c>
      <c r="H880" s="9">
        <f>SUM(Ведомственная!I674)</f>
        <v>0</v>
      </c>
    </row>
    <row r="881" spans="1:8" hidden="1" x14ac:dyDescent="0.25">
      <c r="A881" s="78" t="s">
        <v>36</v>
      </c>
      <c r="B881" s="31" t="s">
        <v>60</v>
      </c>
      <c r="C881" s="31">
        <v>300</v>
      </c>
      <c r="D881" s="79" t="s">
        <v>25</v>
      </c>
      <c r="E881" s="79" t="s">
        <v>47</v>
      </c>
      <c r="F881" s="9"/>
      <c r="G881" s="9"/>
      <c r="H881" s="9"/>
    </row>
    <row r="882" spans="1:8" x14ac:dyDescent="0.25">
      <c r="A882" s="78" t="s">
        <v>77</v>
      </c>
      <c r="B882" s="31" t="s">
        <v>61</v>
      </c>
      <c r="C882" s="31"/>
      <c r="D882" s="79"/>
      <c r="E882" s="79"/>
      <c r="F882" s="9">
        <f>SUM(F883)</f>
        <v>519</v>
      </c>
      <c r="G882" s="9">
        <f>SUM(G883)</f>
        <v>45</v>
      </c>
      <c r="H882" s="9">
        <f>SUM(H883)</f>
        <v>45</v>
      </c>
    </row>
    <row r="883" spans="1:8" x14ac:dyDescent="0.25">
      <c r="A883" s="78" t="s">
        <v>29</v>
      </c>
      <c r="B883" s="31" t="s">
        <v>378</v>
      </c>
      <c r="C883" s="31"/>
      <c r="D883" s="37"/>
      <c r="E883" s="37"/>
      <c r="F883" s="9">
        <f>SUM(F888)+F886+F884</f>
        <v>519</v>
      </c>
      <c r="G883" s="9">
        <f t="shared" ref="G883:H883" si="213">SUM(G888)+G886+G884</f>
        <v>45</v>
      </c>
      <c r="H883" s="9">
        <f t="shared" si="213"/>
        <v>45</v>
      </c>
    </row>
    <row r="884" spans="1:8" ht="47.25" hidden="1" x14ac:dyDescent="0.25">
      <c r="A884" s="78" t="s">
        <v>752</v>
      </c>
      <c r="B884" s="31" t="s">
        <v>592</v>
      </c>
      <c r="C884" s="31"/>
      <c r="D884" s="37"/>
      <c r="E884" s="37"/>
      <c r="F884" s="9">
        <f>SUM(F885)</f>
        <v>0</v>
      </c>
      <c r="G884" s="9">
        <f>SUM(G885)</f>
        <v>0</v>
      </c>
      <c r="H884" s="9">
        <f>SUM(H885)</f>
        <v>0</v>
      </c>
    </row>
    <row r="885" spans="1:8" ht="31.5" hidden="1" x14ac:dyDescent="0.25">
      <c r="A885" s="78" t="s">
        <v>45</v>
      </c>
      <c r="B885" s="31" t="s">
        <v>592</v>
      </c>
      <c r="C885" s="31">
        <v>200</v>
      </c>
      <c r="D885" s="79" t="s">
        <v>25</v>
      </c>
      <c r="E885" s="79" t="s">
        <v>71</v>
      </c>
      <c r="F885" s="9">
        <f>SUM(Ведомственная!G745)</f>
        <v>0</v>
      </c>
      <c r="G885" s="9">
        <f>SUM(Ведомственная!H745)</f>
        <v>0</v>
      </c>
      <c r="H885" s="9">
        <f>SUM(Ведомственная!I745)</f>
        <v>0</v>
      </c>
    </row>
    <row r="886" spans="1:8" ht="63" hidden="1" x14ac:dyDescent="0.25">
      <c r="A886" s="78" t="s">
        <v>811</v>
      </c>
      <c r="B886" s="31" t="s">
        <v>810</v>
      </c>
      <c r="C886" s="31"/>
      <c r="D886" s="37"/>
      <c r="E886" s="37"/>
      <c r="F886" s="9">
        <f>SUM(F887)</f>
        <v>0</v>
      </c>
      <c r="G886" s="9">
        <f t="shared" ref="G886:H886" si="214">SUM(G887)</f>
        <v>0</v>
      </c>
      <c r="H886" s="9">
        <f t="shared" si="214"/>
        <v>0</v>
      </c>
    </row>
    <row r="887" spans="1:8" ht="31.5" hidden="1" x14ac:dyDescent="0.25">
      <c r="A887" s="78" t="s">
        <v>45</v>
      </c>
      <c r="B887" s="31" t="s">
        <v>810</v>
      </c>
      <c r="C887" s="31">
        <v>200</v>
      </c>
      <c r="D887" s="79" t="s">
        <v>25</v>
      </c>
      <c r="E887" s="79" t="s">
        <v>71</v>
      </c>
      <c r="F887" s="9">
        <f>SUM(Ведомственная!G743)</f>
        <v>0</v>
      </c>
      <c r="G887" s="9">
        <f>SUM(Ведомственная!H743)</f>
        <v>0</v>
      </c>
      <c r="H887" s="9">
        <f>SUM(Ведомственная!I743)</f>
        <v>0</v>
      </c>
    </row>
    <row r="888" spans="1:8" x14ac:dyDescent="0.25">
      <c r="A888" s="78" t="s">
        <v>31</v>
      </c>
      <c r="B888" s="31" t="s">
        <v>379</v>
      </c>
      <c r="C888" s="31"/>
      <c r="D888" s="37"/>
      <c r="E888" s="37"/>
      <c r="F888" s="9">
        <f>SUM(F889:F892)</f>
        <v>519</v>
      </c>
      <c r="G888" s="9">
        <f t="shared" ref="G888:H888" si="215">SUM(G889:G892)</f>
        <v>45</v>
      </c>
      <c r="H888" s="9">
        <f t="shared" si="215"/>
        <v>45</v>
      </c>
    </row>
    <row r="889" spans="1:8" ht="31.5" x14ac:dyDescent="0.25">
      <c r="A889" s="129" t="s">
        <v>45</v>
      </c>
      <c r="B889" s="31" t="s">
        <v>379</v>
      </c>
      <c r="C889" s="31">
        <v>200</v>
      </c>
      <c r="D889" s="130" t="s">
        <v>106</v>
      </c>
      <c r="E889" s="130" t="s">
        <v>37</v>
      </c>
      <c r="F889" s="9">
        <f>SUM(Ведомственная!G1021)</f>
        <v>16.8</v>
      </c>
      <c r="G889" s="9">
        <f>SUM(Ведомственная!H1021)</f>
        <v>30</v>
      </c>
      <c r="H889" s="9">
        <f>SUM(Ведомственная!I1021)</f>
        <v>30</v>
      </c>
    </row>
    <row r="890" spans="1:8" ht="29.25" customHeight="1" x14ac:dyDescent="0.25">
      <c r="A890" s="78" t="s">
        <v>45</v>
      </c>
      <c r="B890" s="31" t="s">
        <v>379</v>
      </c>
      <c r="C890" s="31">
        <v>200</v>
      </c>
      <c r="D890" s="79" t="s">
        <v>25</v>
      </c>
      <c r="E890" s="79" t="s">
        <v>47</v>
      </c>
      <c r="F890" s="9">
        <f>SUM(Ведомственная!G1314)+Ведомственная!G679</f>
        <v>489</v>
      </c>
      <c r="G890" s="9">
        <f>SUM(Ведомственная!H1314)+Ведомственная!H679</f>
        <v>15</v>
      </c>
      <c r="H890" s="9">
        <f>SUM(Ведомственная!I1314)+Ведомственная!I679</f>
        <v>15</v>
      </c>
    </row>
    <row r="891" spans="1:8" ht="31.5" x14ac:dyDescent="0.25">
      <c r="A891" s="78" t="s">
        <v>212</v>
      </c>
      <c r="B891" s="31" t="s">
        <v>379</v>
      </c>
      <c r="C891" s="31">
        <v>600</v>
      </c>
      <c r="D891" s="79" t="s">
        <v>106</v>
      </c>
      <c r="E891" s="79" t="s">
        <v>28</v>
      </c>
      <c r="F891" s="9">
        <f>SUM(Ведомственная!G919)</f>
        <v>0</v>
      </c>
      <c r="G891" s="9">
        <f>SUM(Ведомственная!H919)</f>
        <v>0</v>
      </c>
      <c r="H891" s="9">
        <f>SUM(Ведомственная!I919)</f>
        <v>0</v>
      </c>
    </row>
    <row r="892" spans="1:8" ht="31.5" x14ac:dyDescent="0.25">
      <c r="A892" s="129" t="s">
        <v>212</v>
      </c>
      <c r="B892" s="31" t="s">
        <v>379</v>
      </c>
      <c r="C892" s="31">
        <v>600</v>
      </c>
      <c r="D892" s="130" t="s">
        <v>106</v>
      </c>
      <c r="E892" s="130" t="s">
        <v>37</v>
      </c>
      <c r="F892" s="9">
        <f>SUM(Ведомственная!G1022)</f>
        <v>13.2</v>
      </c>
      <c r="G892" s="9">
        <f>SUM(Ведомственная!H1022)</f>
        <v>0</v>
      </c>
      <c r="H892" s="9">
        <f>SUM(Ведомственная!I1022)</f>
        <v>0</v>
      </c>
    </row>
    <row r="893" spans="1:8" ht="47.25" x14ac:dyDescent="0.25">
      <c r="A893" s="78" t="s">
        <v>543</v>
      </c>
      <c r="B893" s="31" t="s">
        <v>72</v>
      </c>
      <c r="C893" s="31"/>
      <c r="D893" s="79"/>
      <c r="E893" s="79"/>
      <c r="F893" s="9">
        <f>SUM(F894+F897+F899+F901)</f>
        <v>8417.9000000000015</v>
      </c>
      <c r="G893" s="9">
        <f t="shared" ref="G893:H893" si="216">SUM(G894+G897+G899+G901)</f>
        <v>7828.9000000000005</v>
      </c>
      <c r="H893" s="9">
        <f t="shared" si="216"/>
        <v>7828.9000000000005</v>
      </c>
    </row>
    <row r="894" spans="1:8" x14ac:dyDescent="0.25">
      <c r="A894" s="78" t="s">
        <v>73</v>
      </c>
      <c r="B894" s="31" t="s">
        <v>74</v>
      </c>
      <c r="C894" s="31"/>
      <c r="D894" s="79"/>
      <c r="E894" s="79"/>
      <c r="F894" s="9">
        <f>F895+F896</f>
        <v>5941.1</v>
      </c>
      <c r="G894" s="9">
        <f t="shared" ref="G894:H894" si="217">G895+G896</f>
        <v>5941.1</v>
      </c>
      <c r="H894" s="9">
        <f t="shared" si="217"/>
        <v>5941.1</v>
      </c>
    </row>
    <row r="895" spans="1:8" ht="63" x14ac:dyDescent="0.25">
      <c r="A895" s="78" t="s">
        <v>44</v>
      </c>
      <c r="B895" s="31" t="s">
        <v>74</v>
      </c>
      <c r="C895" s="31">
        <v>100</v>
      </c>
      <c r="D895" s="79" t="s">
        <v>25</v>
      </c>
      <c r="E895" s="79" t="s">
        <v>71</v>
      </c>
      <c r="F895" s="9">
        <f>SUM(Ведомственная!G748)</f>
        <v>5934.1</v>
      </c>
      <c r="G895" s="9">
        <f>SUM(Ведомственная!H748)</f>
        <v>5934.1</v>
      </c>
      <c r="H895" s="9">
        <f>SUM(Ведомственная!I748)</f>
        <v>5934.1</v>
      </c>
    </row>
    <row r="896" spans="1:8" ht="31.5" x14ac:dyDescent="0.25">
      <c r="A896" s="78" t="s">
        <v>45</v>
      </c>
      <c r="B896" s="31" t="s">
        <v>74</v>
      </c>
      <c r="C896" s="31">
        <v>200</v>
      </c>
      <c r="D896" s="79" t="s">
        <v>25</v>
      </c>
      <c r="E896" s="79" t="s">
        <v>71</v>
      </c>
      <c r="F896" s="9">
        <f>SUM(Ведомственная!G749)</f>
        <v>7</v>
      </c>
      <c r="G896" s="9">
        <f>SUM(Ведомственная!H749)</f>
        <v>7</v>
      </c>
      <c r="H896" s="9">
        <f>SUM(Ведомственная!I749)</f>
        <v>7</v>
      </c>
    </row>
    <row r="897" spans="1:8" ht="20.25" customHeight="1" x14ac:dyDescent="0.25">
      <c r="A897" s="78" t="s">
        <v>88</v>
      </c>
      <c r="B897" s="31" t="s">
        <v>426</v>
      </c>
      <c r="C897" s="41"/>
      <c r="D897" s="79"/>
      <c r="E897" s="79"/>
      <c r="F897" s="9">
        <f>F898</f>
        <v>535</v>
      </c>
      <c r="G897" s="9">
        <f>G898</f>
        <v>535</v>
      </c>
      <c r="H897" s="9">
        <f>H898</f>
        <v>535</v>
      </c>
    </row>
    <row r="898" spans="1:8" ht="31.5" x14ac:dyDescent="0.25">
      <c r="A898" s="78" t="s">
        <v>45</v>
      </c>
      <c r="B898" s="31" t="s">
        <v>426</v>
      </c>
      <c r="C898" s="31">
        <v>200</v>
      </c>
      <c r="D898" s="79" t="s">
        <v>25</v>
      </c>
      <c r="E898" s="79" t="s">
        <v>71</v>
      </c>
      <c r="F898" s="9">
        <f>SUM(Ведомственная!G751)</f>
        <v>535</v>
      </c>
      <c r="G898" s="9">
        <f>SUM(Ведомственная!H751)</f>
        <v>535</v>
      </c>
      <c r="H898" s="9">
        <f>SUM(Ведомственная!I751)</f>
        <v>535</v>
      </c>
    </row>
    <row r="899" spans="1:8" ht="31.5" x14ac:dyDescent="0.25">
      <c r="A899" s="78" t="s">
        <v>90</v>
      </c>
      <c r="B899" s="31" t="s">
        <v>427</v>
      </c>
      <c r="C899" s="31"/>
      <c r="D899" s="79"/>
      <c r="E899" s="79"/>
      <c r="F899" s="9">
        <f>F900</f>
        <v>1062.5999999999999</v>
      </c>
      <c r="G899" s="9">
        <f>G900</f>
        <v>973.6</v>
      </c>
      <c r="H899" s="9">
        <f>H900</f>
        <v>973.6</v>
      </c>
    </row>
    <row r="900" spans="1:8" ht="31.5" x14ac:dyDescent="0.25">
      <c r="A900" s="78" t="s">
        <v>45</v>
      </c>
      <c r="B900" s="31" t="s">
        <v>427</v>
      </c>
      <c r="C900" s="31">
        <v>200</v>
      </c>
      <c r="D900" s="79" t="s">
        <v>25</v>
      </c>
      <c r="E900" s="79" t="s">
        <v>71</v>
      </c>
      <c r="F900" s="9">
        <f>SUM(Ведомственная!G753)</f>
        <v>1062.5999999999999</v>
      </c>
      <c r="G900" s="9">
        <f>SUM(Ведомственная!H753)</f>
        <v>973.6</v>
      </c>
      <c r="H900" s="9">
        <f>SUM(Ведомственная!I753)</f>
        <v>973.6</v>
      </c>
    </row>
    <row r="901" spans="1:8" ht="31.5" x14ac:dyDescent="0.25">
      <c r="A901" s="78" t="s">
        <v>91</v>
      </c>
      <c r="B901" s="31" t="s">
        <v>428</v>
      </c>
      <c r="C901" s="31"/>
      <c r="D901" s="79"/>
      <c r="E901" s="79"/>
      <c r="F901" s="9">
        <f>F903+F904+F902</f>
        <v>879.2</v>
      </c>
      <c r="G901" s="9">
        <f t="shared" ref="G901:H901" si="218">G903+G904+G902</f>
        <v>379.2</v>
      </c>
      <c r="H901" s="9">
        <f t="shared" si="218"/>
        <v>379.2</v>
      </c>
    </row>
    <row r="902" spans="1:8" ht="31.5" hidden="1" x14ac:dyDescent="0.25">
      <c r="A902" s="78" t="s">
        <v>45</v>
      </c>
      <c r="B902" s="31" t="s">
        <v>428</v>
      </c>
      <c r="C902" s="31">
        <v>200</v>
      </c>
      <c r="D902" s="79" t="s">
        <v>106</v>
      </c>
      <c r="E902" s="79" t="s">
        <v>157</v>
      </c>
      <c r="F902" s="9">
        <f>SUM(Ведомственная!G587)</f>
        <v>0</v>
      </c>
      <c r="G902" s="9">
        <f>SUM(Ведомственная!H587)</f>
        <v>0</v>
      </c>
      <c r="H902" s="9">
        <f>SUM(Ведомственная!I587)</f>
        <v>0</v>
      </c>
    </row>
    <row r="903" spans="1:8" ht="31.5" x14ac:dyDescent="0.25">
      <c r="A903" s="78" t="s">
        <v>45</v>
      </c>
      <c r="B903" s="31" t="s">
        <v>428</v>
      </c>
      <c r="C903" s="31">
        <v>200</v>
      </c>
      <c r="D903" s="79" t="s">
        <v>25</v>
      </c>
      <c r="E903" s="79" t="s">
        <v>71</v>
      </c>
      <c r="F903" s="9">
        <f>SUM(Ведомственная!G755)</f>
        <v>799.7</v>
      </c>
      <c r="G903" s="9">
        <f>SUM(Ведомственная!H755)</f>
        <v>299.7</v>
      </c>
      <c r="H903" s="9">
        <f>SUM(Ведомственная!I755)</f>
        <v>299.7</v>
      </c>
    </row>
    <row r="904" spans="1:8" x14ac:dyDescent="0.25">
      <c r="A904" s="78" t="s">
        <v>20</v>
      </c>
      <c r="B904" s="31" t="s">
        <v>428</v>
      </c>
      <c r="C904" s="31">
        <v>800</v>
      </c>
      <c r="D904" s="79" t="s">
        <v>25</v>
      </c>
      <c r="E904" s="79" t="s">
        <v>71</v>
      </c>
      <c r="F904" s="9">
        <f>SUM(Ведомственная!G756)</f>
        <v>79.5</v>
      </c>
      <c r="G904" s="9">
        <f>SUM(Ведомственная!H756)</f>
        <v>79.5</v>
      </c>
      <c r="H904" s="9">
        <f>SUM(Ведомственная!I756)</f>
        <v>79.5</v>
      </c>
    </row>
    <row r="905" spans="1:8" s="27" customFormat="1" ht="63" x14ac:dyDescent="0.25">
      <c r="A905" s="23" t="s">
        <v>539</v>
      </c>
      <c r="B905" s="29" t="s">
        <v>66</v>
      </c>
      <c r="C905" s="29"/>
      <c r="D905" s="38"/>
      <c r="E905" s="38"/>
      <c r="F905" s="10">
        <f>F906</f>
        <v>3850</v>
      </c>
      <c r="G905" s="10">
        <f>G906</f>
        <v>3850</v>
      </c>
      <c r="H905" s="10">
        <f>H906</f>
        <v>3850</v>
      </c>
    </row>
    <row r="906" spans="1:8" x14ac:dyDescent="0.25">
      <c r="A906" s="78" t="s">
        <v>29</v>
      </c>
      <c r="B906" s="31" t="s">
        <v>67</v>
      </c>
      <c r="C906" s="31"/>
      <c r="D906" s="79"/>
      <c r="E906" s="79"/>
      <c r="F906" s="9">
        <f>SUM(F907)</f>
        <v>3850</v>
      </c>
      <c r="G906" s="9">
        <f>SUM(G907)</f>
        <v>3850</v>
      </c>
      <c r="H906" s="9">
        <f>SUM(H907)</f>
        <v>3850</v>
      </c>
    </row>
    <row r="907" spans="1:8" ht="31.5" x14ac:dyDescent="0.25">
      <c r="A907" s="78" t="s">
        <v>68</v>
      </c>
      <c r="B907" s="31" t="s">
        <v>69</v>
      </c>
      <c r="C907" s="31"/>
      <c r="D907" s="79"/>
      <c r="E907" s="79"/>
      <c r="F907" s="9">
        <f>F908</f>
        <v>3850</v>
      </c>
      <c r="G907" s="9">
        <f>G908</f>
        <v>3850</v>
      </c>
      <c r="H907" s="9">
        <f>H908</f>
        <v>3850</v>
      </c>
    </row>
    <row r="908" spans="1:8" ht="31.5" x14ac:dyDescent="0.25">
      <c r="A908" s="78" t="s">
        <v>45</v>
      </c>
      <c r="B908" s="31" t="s">
        <v>69</v>
      </c>
      <c r="C908" s="31">
        <v>200</v>
      </c>
      <c r="D908" s="79" t="s">
        <v>25</v>
      </c>
      <c r="E908" s="79" t="s">
        <v>47</v>
      </c>
      <c r="F908" s="9">
        <f>SUM(Ведомственная!G687)</f>
        <v>3850</v>
      </c>
      <c r="G908" s="9">
        <f>SUM(Ведомственная!H687)</f>
        <v>3850</v>
      </c>
      <c r="H908" s="9">
        <f>SUM(Ведомственная!I687)</f>
        <v>3850</v>
      </c>
    </row>
    <row r="909" spans="1:8" s="27" customFormat="1" ht="31.5" x14ac:dyDescent="0.25">
      <c r="A909" s="23" t="s">
        <v>798</v>
      </c>
      <c r="B909" s="29" t="s">
        <v>208</v>
      </c>
      <c r="C909" s="29"/>
      <c r="D909" s="38"/>
      <c r="E909" s="38"/>
      <c r="F909" s="10">
        <f>SUM(F910)</f>
        <v>234.4</v>
      </c>
      <c r="G909" s="10">
        <f t="shared" ref="G909:H909" si="219">SUM(G910)</f>
        <v>234.4</v>
      </c>
      <c r="H909" s="10">
        <f t="shared" si="219"/>
        <v>234.4</v>
      </c>
    </row>
    <row r="910" spans="1:8" ht="31.5" x14ac:dyDescent="0.25">
      <c r="A910" s="78" t="s">
        <v>91</v>
      </c>
      <c r="B910" s="31" t="s">
        <v>456</v>
      </c>
      <c r="C910" s="31"/>
      <c r="D910" s="79"/>
      <c r="E910" s="79"/>
      <c r="F910" s="9">
        <f>SUM(F911:F912)</f>
        <v>234.4</v>
      </c>
      <c r="G910" s="9">
        <f>SUM(G911:G912)</f>
        <v>234.4</v>
      </c>
      <c r="H910" s="9">
        <f>SUM(H911:H912)</f>
        <v>234.4</v>
      </c>
    </row>
    <row r="911" spans="1:8" ht="31.5" x14ac:dyDescent="0.25">
      <c r="A911" s="78" t="s">
        <v>45</v>
      </c>
      <c r="B911" s="31" t="s">
        <v>456</v>
      </c>
      <c r="C911" s="31">
        <v>200</v>
      </c>
      <c r="D911" s="79" t="s">
        <v>28</v>
      </c>
      <c r="E911" s="79">
        <v>13</v>
      </c>
      <c r="F911" s="9">
        <f>SUM(Ведомственная!G114)</f>
        <v>84.4</v>
      </c>
      <c r="G911" s="9">
        <f>SUM(Ведомственная!H114)</f>
        <v>84.4</v>
      </c>
      <c r="H911" s="9">
        <f>SUM(Ведомственная!I114)</f>
        <v>84.4</v>
      </c>
    </row>
    <row r="912" spans="1:8" ht="25.5" customHeight="1" x14ac:dyDescent="0.25">
      <c r="A912" s="78" t="s">
        <v>36</v>
      </c>
      <c r="B912" s="31" t="s">
        <v>456</v>
      </c>
      <c r="C912" s="31">
        <v>300</v>
      </c>
      <c r="D912" s="79" t="s">
        <v>28</v>
      </c>
      <c r="E912" s="79">
        <v>13</v>
      </c>
      <c r="F912" s="9">
        <f>SUM(Ведомственная!G115)</f>
        <v>150</v>
      </c>
      <c r="G912" s="9">
        <f>SUM(Ведомственная!H115)</f>
        <v>150</v>
      </c>
      <c r="H912" s="9">
        <f>SUM(Ведомственная!I115)</f>
        <v>150</v>
      </c>
    </row>
    <row r="913" spans="1:8" s="27" customFormat="1" ht="47.25" x14ac:dyDescent="0.25">
      <c r="A913" s="23" t="s">
        <v>507</v>
      </c>
      <c r="B913" s="29" t="s">
        <v>181</v>
      </c>
      <c r="C913" s="29"/>
      <c r="D913" s="38"/>
      <c r="E913" s="38"/>
      <c r="F913" s="10">
        <f>SUM(F916+F919+F922+F924)+F914</f>
        <v>44369.2</v>
      </c>
      <c r="G913" s="10">
        <f t="shared" ref="G913:H913" si="220">SUM(G916+G919+G922+G924)+G914</f>
        <v>43227.199999999997</v>
      </c>
      <c r="H913" s="10">
        <f t="shared" si="220"/>
        <v>44369.2</v>
      </c>
    </row>
    <row r="914" spans="1:8" s="27" customFormat="1" hidden="1" x14ac:dyDescent="0.25">
      <c r="A914" s="78" t="s">
        <v>730</v>
      </c>
      <c r="B914" s="31" t="s">
        <v>731</v>
      </c>
      <c r="C914" s="31"/>
      <c r="D914" s="79"/>
      <c r="E914" s="79"/>
      <c r="F914" s="9">
        <f>SUM(F915)</f>
        <v>0</v>
      </c>
      <c r="G914" s="9">
        <f t="shared" ref="G914:H914" si="221">SUM(G915)</f>
        <v>0</v>
      </c>
      <c r="H914" s="9">
        <f t="shared" si="221"/>
        <v>0</v>
      </c>
    </row>
    <row r="915" spans="1:8" s="27" customFormat="1" hidden="1" x14ac:dyDescent="0.25">
      <c r="A915" s="78" t="s">
        <v>732</v>
      </c>
      <c r="B915" s="31" t="s">
        <v>731</v>
      </c>
      <c r="C915" s="31">
        <v>700</v>
      </c>
      <c r="D915" s="79" t="s">
        <v>87</v>
      </c>
      <c r="E915" s="79" t="s">
        <v>28</v>
      </c>
      <c r="F915" s="9">
        <f>SUM(Ведомственная!G571)</f>
        <v>0</v>
      </c>
      <c r="G915" s="9">
        <f>SUM(Ведомственная!H571)</f>
        <v>0</v>
      </c>
      <c r="H915" s="9">
        <f>SUM(Ведомственная!I571)</f>
        <v>0</v>
      </c>
    </row>
    <row r="916" spans="1:8" x14ac:dyDescent="0.25">
      <c r="A916" s="78" t="s">
        <v>73</v>
      </c>
      <c r="B916" s="79" t="s">
        <v>182</v>
      </c>
      <c r="C916" s="79"/>
      <c r="D916" s="79"/>
      <c r="E916" s="79"/>
      <c r="F916" s="9">
        <f>SUM(F917:F918)</f>
        <v>34418.400000000001</v>
      </c>
      <c r="G916" s="9">
        <f>SUM(G917:G918)</f>
        <v>33276.400000000001</v>
      </c>
      <c r="H916" s="9">
        <f>SUM(H917:H918)</f>
        <v>34418.400000000001</v>
      </c>
    </row>
    <row r="917" spans="1:8" ht="63" x14ac:dyDescent="0.25">
      <c r="A917" s="78" t="s">
        <v>44</v>
      </c>
      <c r="B917" s="79" t="s">
        <v>182</v>
      </c>
      <c r="C917" s="79" t="s">
        <v>82</v>
      </c>
      <c r="D917" s="79" t="s">
        <v>28</v>
      </c>
      <c r="E917" s="79" t="s">
        <v>71</v>
      </c>
      <c r="F917" s="9">
        <f>SUM(Ведомственная!G539)</f>
        <v>34402.5</v>
      </c>
      <c r="G917" s="9">
        <f>SUM(Ведомственная!H539)</f>
        <v>33260.5</v>
      </c>
      <c r="H917" s="9">
        <f>SUM(Ведомственная!I539)</f>
        <v>34402.5</v>
      </c>
    </row>
    <row r="918" spans="1:8" ht="31.5" x14ac:dyDescent="0.25">
      <c r="A918" s="78" t="s">
        <v>45</v>
      </c>
      <c r="B918" s="79" t="s">
        <v>182</v>
      </c>
      <c r="C918" s="79" t="s">
        <v>84</v>
      </c>
      <c r="D918" s="79" t="s">
        <v>28</v>
      </c>
      <c r="E918" s="79" t="s">
        <v>71</v>
      </c>
      <c r="F918" s="9">
        <f>SUM(Ведомственная!G540)</f>
        <v>15.9</v>
      </c>
      <c r="G918" s="9">
        <f>SUM(Ведомственная!H540)</f>
        <v>15.9</v>
      </c>
      <c r="H918" s="9">
        <f>SUM(Ведомственная!I540)</f>
        <v>15.9</v>
      </c>
    </row>
    <row r="919" spans="1:8" x14ac:dyDescent="0.25">
      <c r="A919" s="78" t="s">
        <v>88</v>
      </c>
      <c r="B919" s="31" t="s">
        <v>184</v>
      </c>
      <c r="C919" s="31"/>
      <c r="D919" s="79"/>
      <c r="E919" s="79"/>
      <c r="F919" s="9">
        <f>SUM(F920:F921)</f>
        <v>215.9</v>
      </c>
      <c r="G919" s="9">
        <f>SUM(G920:G921)</f>
        <v>215.9</v>
      </c>
      <c r="H919" s="9">
        <f>SUM(H920:H921)</f>
        <v>215.9</v>
      </c>
    </row>
    <row r="920" spans="1:8" ht="31.5" x14ac:dyDescent="0.25">
      <c r="A920" s="78" t="s">
        <v>45</v>
      </c>
      <c r="B920" s="31" t="s">
        <v>184</v>
      </c>
      <c r="C920" s="31">
        <v>200</v>
      </c>
      <c r="D920" s="79" t="s">
        <v>28</v>
      </c>
      <c r="E920" s="79" t="s">
        <v>87</v>
      </c>
      <c r="F920" s="9">
        <f>SUM(Ведомственная!G548)</f>
        <v>214.5</v>
      </c>
      <c r="G920" s="9">
        <f>SUM(Ведомственная!H548)</f>
        <v>214.5</v>
      </c>
      <c r="H920" s="9">
        <f>SUM(Ведомственная!I548)</f>
        <v>214.5</v>
      </c>
    </row>
    <row r="921" spans="1:8" x14ac:dyDescent="0.25">
      <c r="A921" s="78" t="s">
        <v>20</v>
      </c>
      <c r="B921" s="31" t="s">
        <v>184</v>
      </c>
      <c r="C921" s="31">
        <v>800</v>
      </c>
      <c r="D921" s="79" t="s">
        <v>28</v>
      </c>
      <c r="E921" s="79" t="s">
        <v>87</v>
      </c>
      <c r="F921" s="9">
        <f>SUM(Ведомственная!G549)</f>
        <v>1.4</v>
      </c>
      <c r="G921" s="9">
        <f>SUM(Ведомственная!H549)</f>
        <v>1.4</v>
      </c>
      <c r="H921" s="9">
        <f>SUM(Ведомственная!I549)</f>
        <v>1.4</v>
      </c>
    </row>
    <row r="922" spans="1:8" ht="31.5" x14ac:dyDescent="0.25">
      <c r="A922" s="78" t="s">
        <v>90</v>
      </c>
      <c r="B922" s="31" t="s">
        <v>185</v>
      </c>
      <c r="C922" s="31"/>
      <c r="D922" s="79"/>
      <c r="E922" s="79"/>
      <c r="F922" s="9">
        <f>SUM(F923)</f>
        <v>326.7</v>
      </c>
      <c r="G922" s="9">
        <f>SUM(G923)</f>
        <v>326.7</v>
      </c>
      <c r="H922" s="9">
        <f>SUM(H923)</f>
        <v>326.7</v>
      </c>
    </row>
    <row r="923" spans="1:8" ht="31.5" x14ac:dyDescent="0.25">
      <c r="A923" s="78" t="s">
        <v>45</v>
      </c>
      <c r="B923" s="31" t="s">
        <v>185</v>
      </c>
      <c r="C923" s="31">
        <v>200</v>
      </c>
      <c r="D923" s="79" t="s">
        <v>28</v>
      </c>
      <c r="E923" s="79" t="s">
        <v>87</v>
      </c>
      <c r="F923" s="9">
        <f>SUM(Ведомственная!G551)</f>
        <v>326.7</v>
      </c>
      <c r="G923" s="9">
        <f>SUM(Ведомственная!H551)</f>
        <v>326.7</v>
      </c>
      <c r="H923" s="9">
        <f>SUM(Ведомственная!I551)</f>
        <v>326.7</v>
      </c>
    </row>
    <row r="924" spans="1:8" ht="31.5" x14ac:dyDescent="0.25">
      <c r="A924" s="78" t="s">
        <v>91</v>
      </c>
      <c r="B924" s="31" t="s">
        <v>186</v>
      </c>
      <c r="C924" s="31"/>
      <c r="D924" s="79"/>
      <c r="E924" s="79"/>
      <c r="F924" s="9">
        <f>SUM(F925:F927)</f>
        <v>9408.1999999999989</v>
      </c>
      <c r="G924" s="9">
        <f>SUM(G925:G927)</f>
        <v>9408.1999999999989</v>
      </c>
      <c r="H924" s="9">
        <f>SUM(H925:H927)</f>
        <v>9408.1999999999989</v>
      </c>
    </row>
    <row r="925" spans="1:8" ht="31.5" x14ac:dyDescent="0.25">
      <c r="A925" s="78" t="s">
        <v>45</v>
      </c>
      <c r="B925" s="31" t="s">
        <v>186</v>
      </c>
      <c r="C925" s="31">
        <v>200</v>
      </c>
      <c r="D925" s="79" t="s">
        <v>28</v>
      </c>
      <c r="E925" s="79" t="s">
        <v>87</v>
      </c>
      <c r="F925" s="9">
        <f>SUM(Ведомственная!G553)</f>
        <v>9293.2999999999993</v>
      </c>
      <c r="G925" s="9">
        <f>SUM(Ведомственная!H553)</f>
        <v>9293.2999999999993</v>
      </c>
      <c r="H925" s="9">
        <f>SUM(Ведомственная!I553)</f>
        <v>9293.2999999999993</v>
      </c>
    </row>
    <row r="926" spans="1:8" ht="31.5" x14ac:dyDescent="0.25">
      <c r="A926" s="78" t="s">
        <v>45</v>
      </c>
      <c r="B926" s="31" t="s">
        <v>186</v>
      </c>
      <c r="C926" s="31">
        <v>200</v>
      </c>
      <c r="D926" s="79" t="s">
        <v>106</v>
      </c>
      <c r="E926" s="79" t="s">
        <v>157</v>
      </c>
      <c r="F926" s="9">
        <f>SUM(Ведомственная!G561)</f>
        <v>114.9</v>
      </c>
      <c r="G926" s="9">
        <f>SUM(Ведомственная!H561)</f>
        <v>114.9</v>
      </c>
      <c r="H926" s="9">
        <f>SUM(Ведомственная!I561)</f>
        <v>114.9</v>
      </c>
    </row>
    <row r="927" spans="1:8" ht="23.25" hidden="1" customHeight="1" x14ac:dyDescent="0.25">
      <c r="A927" s="78" t="s">
        <v>20</v>
      </c>
      <c r="B927" s="31" t="s">
        <v>186</v>
      </c>
      <c r="C927" s="31">
        <v>800</v>
      </c>
      <c r="D927" s="79" t="s">
        <v>28</v>
      </c>
      <c r="E927" s="79" t="s">
        <v>87</v>
      </c>
      <c r="F927" s="9">
        <f>SUM(Ведомственная!G554)</f>
        <v>0</v>
      </c>
      <c r="G927" s="9">
        <f>SUM(Ведомственная!H554)</f>
        <v>0</v>
      </c>
      <c r="H927" s="9">
        <f>SUM(Ведомственная!I554)</f>
        <v>0</v>
      </c>
    </row>
    <row r="928" spans="1:8" s="27" customFormat="1" ht="31.5" x14ac:dyDescent="0.25">
      <c r="A928" s="23" t="s">
        <v>791</v>
      </c>
      <c r="B928" s="29" t="s">
        <v>209</v>
      </c>
      <c r="C928" s="29"/>
      <c r="D928" s="38"/>
      <c r="E928" s="38"/>
      <c r="F928" s="10">
        <f>SUM(F929)</f>
        <v>290</v>
      </c>
      <c r="G928" s="10">
        <f>SUM(G929)</f>
        <v>290</v>
      </c>
      <c r="H928" s="10">
        <f>SUM(H929)</f>
        <v>290</v>
      </c>
    </row>
    <row r="929" spans="1:8" x14ac:dyDescent="0.25">
      <c r="A929" s="78" t="s">
        <v>29</v>
      </c>
      <c r="B929" s="31" t="s">
        <v>546</v>
      </c>
      <c r="C929" s="31"/>
      <c r="D929" s="79"/>
      <c r="E929" s="79"/>
      <c r="F929" s="9">
        <f>SUM(Ведомственная!G117)</f>
        <v>290</v>
      </c>
      <c r="G929" s="9">
        <f>SUM(Ведомственная!H117)</f>
        <v>290</v>
      </c>
      <c r="H929" s="9">
        <f>SUM(Ведомственная!I117)</f>
        <v>290</v>
      </c>
    </row>
    <row r="930" spans="1:8" ht="31.5" x14ac:dyDescent="0.25">
      <c r="A930" s="78" t="s">
        <v>45</v>
      </c>
      <c r="B930" s="31" t="s">
        <v>209</v>
      </c>
      <c r="C930" s="31">
        <v>200</v>
      </c>
      <c r="D930" s="79" t="s">
        <v>28</v>
      </c>
      <c r="E930" s="79">
        <v>13</v>
      </c>
      <c r="F930" s="9">
        <f>SUM(Ведомственная!G118)</f>
        <v>290</v>
      </c>
      <c r="G930" s="9">
        <f>SUM(Ведомственная!H118)</f>
        <v>290</v>
      </c>
      <c r="H930" s="9">
        <f>SUM(Ведомственная!I118)</f>
        <v>290</v>
      </c>
    </row>
    <row r="931" spans="1:8" s="27" customFormat="1" ht="47.25" x14ac:dyDescent="0.25">
      <c r="A931" s="23" t="s">
        <v>544</v>
      </c>
      <c r="B931" s="29" t="s">
        <v>210</v>
      </c>
      <c r="C931" s="29"/>
      <c r="D931" s="38"/>
      <c r="E931" s="38"/>
      <c r="F931" s="10">
        <f>SUM(F932+F934)+F936</f>
        <v>6592.9</v>
      </c>
      <c r="G931" s="10">
        <f>SUM(G932+G934)+G936</f>
        <v>6592.9</v>
      </c>
      <c r="H931" s="10">
        <f>SUM(H932+H934)+H936</f>
        <v>6592.9</v>
      </c>
    </row>
    <row r="932" spans="1:8" ht="47.25" x14ac:dyDescent="0.25">
      <c r="A932" s="78" t="s">
        <v>324</v>
      </c>
      <c r="B932" s="31" t="s">
        <v>451</v>
      </c>
      <c r="C932" s="31"/>
      <c r="D932" s="79"/>
      <c r="E932" s="79"/>
      <c r="F932" s="9">
        <f>SUM(F933)</f>
        <v>236.4</v>
      </c>
      <c r="G932" s="9">
        <f>SUM(G933)</f>
        <v>236.4</v>
      </c>
      <c r="H932" s="9">
        <f>SUM(H933)</f>
        <v>236.4</v>
      </c>
    </row>
    <row r="933" spans="1:8" ht="31.5" x14ac:dyDescent="0.25">
      <c r="A933" s="78" t="s">
        <v>212</v>
      </c>
      <c r="B933" s="31" t="s">
        <v>451</v>
      </c>
      <c r="C933" s="31">
        <v>600</v>
      </c>
      <c r="D933" s="79" t="s">
        <v>28</v>
      </c>
      <c r="E933" s="79">
        <v>13</v>
      </c>
      <c r="F933" s="9">
        <f>SUM(Ведомственная!G121)</f>
        <v>236.4</v>
      </c>
      <c r="G933" s="9">
        <f>SUM(Ведомственная!H121)</f>
        <v>236.4</v>
      </c>
      <c r="H933" s="9">
        <f>SUM(Ведомственная!I121)</f>
        <v>236.4</v>
      </c>
    </row>
    <row r="934" spans="1:8" ht="47.25" x14ac:dyDescent="0.25">
      <c r="A934" s="78" t="s">
        <v>23</v>
      </c>
      <c r="B934" s="31" t="s">
        <v>211</v>
      </c>
      <c r="C934" s="31"/>
      <c r="D934" s="79"/>
      <c r="E934" s="79"/>
      <c r="F934" s="9">
        <f>SUM(F935)</f>
        <v>6356.5</v>
      </c>
      <c r="G934" s="9">
        <f>SUM(G935)</f>
        <v>6356.5</v>
      </c>
      <c r="H934" s="9">
        <f>SUM(H935)</f>
        <v>6356.5</v>
      </c>
    </row>
    <row r="935" spans="1:8" ht="31.5" x14ac:dyDescent="0.25">
      <c r="A935" s="78" t="s">
        <v>212</v>
      </c>
      <c r="B935" s="31" t="s">
        <v>211</v>
      </c>
      <c r="C935" s="31">
        <v>600</v>
      </c>
      <c r="D935" s="79" t="s">
        <v>28</v>
      </c>
      <c r="E935" s="79">
        <v>13</v>
      </c>
      <c r="F935" s="9">
        <f>SUM(Ведомственная!G123)</f>
        <v>6356.5</v>
      </c>
      <c r="G935" s="9">
        <f>SUM(Ведомственная!H123)</f>
        <v>6356.5</v>
      </c>
      <c r="H935" s="9">
        <f>SUM(Ведомственная!I123)</f>
        <v>6356.5</v>
      </c>
    </row>
    <row r="936" spans="1:8" hidden="1" x14ac:dyDescent="0.25">
      <c r="A936" s="78" t="s">
        <v>139</v>
      </c>
      <c r="B936" s="31" t="s">
        <v>390</v>
      </c>
      <c r="C936" s="79"/>
      <c r="D936" s="79"/>
      <c r="E936" s="31"/>
      <c r="F936" s="9">
        <f t="shared" ref="F936:H937" si="222">SUM(F937)</f>
        <v>0</v>
      </c>
      <c r="G936" s="9">
        <f t="shared" si="222"/>
        <v>0</v>
      </c>
      <c r="H936" s="9">
        <f t="shared" si="222"/>
        <v>0</v>
      </c>
    </row>
    <row r="937" spans="1:8" ht="31.5" hidden="1" x14ac:dyDescent="0.25">
      <c r="A937" s="78" t="s">
        <v>373</v>
      </c>
      <c r="B937" s="31" t="s">
        <v>391</v>
      </c>
      <c r="C937" s="79"/>
      <c r="D937" s="79"/>
      <c r="E937" s="31"/>
      <c r="F937" s="9">
        <f t="shared" si="222"/>
        <v>0</v>
      </c>
      <c r="G937" s="9">
        <f t="shared" si="222"/>
        <v>0</v>
      </c>
      <c r="H937" s="9">
        <f t="shared" si="222"/>
        <v>0</v>
      </c>
    </row>
    <row r="938" spans="1:8" ht="31.5" hidden="1" x14ac:dyDescent="0.25">
      <c r="A938" s="78" t="s">
        <v>212</v>
      </c>
      <c r="B938" s="31" t="s">
        <v>391</v>
      </c>
      <c r="C938" s="31">
        <v>600</v>
      </c>
      <c r="D938" s="79" t="s">
        <v>28</v>
      </c>
      <c r="E938" s="79">
        <v>13</v>
      </c>
      <c r="F938" s="9"/>
      <c r="G938" s="9"/>
      <c r="H938" s="9"/>
    </row>
    <row r="939" spans="1:8" s="27" customFormat="1" ht="47.25" x14ac:dyDescent="0.25">
      <c r="A939" s="23" t="s">
        <v>535</v>
      </c>
      <c r="B939" s="29" t="s">
        <v>385</v>
      </c>
      <c r="C939" s="29"/>
      <c r="D939" s="38"/>
      <c r="E939" s="38"/>
      <c r="F939" s="10">
        <f>SUM(F940)</f>
        <v>5000</v>
      </c>
      <c r="G939" s="10">
        <f t="shared" ref="G939:H939" si="223">SUM(G940)</f>
        <v>5000</v>
      </c>
      <c r="H939" s="10">
        <f t="shared" si="223"/>
        <v>5000</v>
      </c>
    </row>
    <row r="940" spans="1:8" ht="63" x14ac:dyDescent="0.25">
      <c r="A940" s="78" t="s">
        <v>806</v>
      </c>
      <c r="B940" s="31" t="s">
        <v>388</v>
      </c>
      <c r="C940" s="31"/>
      <c r="D940" s="79"/>
      <c r="E940" s="79"/>
      <c r="F940" s="9">
        <f>SUM(F941)</f>
        <v>5000</v>
      </c>
      <c r="G940" s="9">
        <f>SUM(G941)</f>
        <v>5000</v>
      </c>
      <c r="H940" s="9">
        <f>SUM(H941)</f>
        <v>5000</v>
      </c>
    </row>
    <row r="941" spans="1:8" x14ac:dyDescent="0.25">
      <c r="A941" s="78" t="s">
        <v>36</v>
      </c>
      <c r="B941" s="31" t="s">
        <v>388</v>
      </c>
      <c r="C941" s="31">
        <v>300</v>
      </c>
      <c r="D941" s="79" t="s">
        <v>25</v>
      </c>
      <c r="E941" s="79" t="s">
        <v>47</v>
      </c>
      <c r="F941" s="9">
        <f>SUM(Ведомственная!G692)</f>
        <v>5000</v>
      </c>
      <c r="G941" s="9">
        <f>SUM(Ведомственная!H692)</f>
        <v>5000</v>
      </c>
      <c r="H941" s="9">
        <f>SUM(Ведомственная!I692)</f>
        <v>5000</v>
      </c>
    </row>
    <row r="942" spans="1:8" ht="47.25" x14ac:dyDescent="0.25">
      <c r="A942" s="23" t="s">
        <v>886</v>
      </c>
      <c r="B942" s="29" t="s">
        <v>754</v>
      </c>
      <c r="C942" s="4"/>
      <c r="D942" s="79"/>
      <c r="E942" s="79"/>
      <c r="F942" s="10">
        <f>SUM(F943)</f>
        <v>70</v>
      </c>
      <c r="G942" s="10">
        <f t="shared" ref="G942:H942" si="224">SUM(G943)</f>
        <v>70</v>
      </c>
      <c r="H942" s="10">
        <f t="shared" si="224"/>
        <v>70</v>
      </c>
    </row>
    <row r="943" spans="1:8" x14ac:dyDescent="0.25">
      <c r="A943" s="78" t="s">
        <v>29</v>
      </c>
      <c r="B943" s="31" t="s">
        <v>755</v>
      </c>
      <c r="C943" s="4"/>
      <c r="D943" s="79"/>
      <c r="E943" s="79"/>
      <c r="F943" s="9">
        <f>SUM(F944)</f>
        <v>70</v>
      </c>
      <c r="G943" s="9">
        <f t="shared" ref="G943:H943" si="225">SUM(G944)</f>
        <v>70</v>
      </c>
      <c r="H943" s="9">
        <f t="shared" si="225"/>
        <v>70</v>
      </c>
    </row>
    <row r="944" spans="1:8" ht="31.5" x14ac:dyDescent="0.25">
      <c r="A944" s="78" t="s">
        <v>45</v>
      </c>
      <c r="B944" s="31" t="s">
        <v>755</v>
      </c>
      <c r="C944" s="4" t="s">
        <v>84</v>
      </c>
      <c r="D944" s="79" t="s">
        <v>106</v>
      </c>
      <c r="E944" s="79" t="s">
        <v>160</v>
      </c>
      <c r="F944" s="9">
        <f>SUM(Ведомственная!G1144)</f>
        <v>70</v>
      </c>
      <c r="G944" s="9">
        <f>SUM(Ведомственная!H1144)</f>
        <v>70</v>
      </c>
      <c r="H944" s="9">
        <f>SUM(Ведомственная!I1144)</f>
        <v>70</v>
      </c>
    </row>
    <row r="945" spans="1:8" s="27" customFormat="1" ht="47.25" x14ac:dyDescent="0.25">
      <c r="A945" s="23" t="s">
        <v>666</v>
      </c>
      <c r="B945" s="29" t="s">
        <v>423</v>
      </c>
      <c r="C945" s="38"/>
      <c r="D945" s="38"/>
      <c r="E945" s="38"/>
      <c r="F945" s="10">
        <f t="shared" ref="F945:H947" si="226">SUM(F946)</f>
        <v>824</v>
      </c>
      <c r="G945" s="10">
        <f t="shared" si="226"/>
        <v>824</v>
      </c>
      <c r="H945" s="10">
        <f t="shared" si="226"/>
        <v>824</v>
      </c>
    </row>
    <row r="946" spans="1:8" ht="31.5" x14ac:dyDescent="0.25">
      <c r="A946" s="78" t="s">
        <v>62</v>
      </c>
      <c r="B946" s="31" t="s">
        <v>424</v>
      </c>
      <c r="C946" s="79"/>
      <c r="D946" s="79"/>
      <c r="E946" s="79"/>
      <c r="F946" s="9">
        <f>SUM(F947)</f>
        <v>824</v>
      </c>
      <c r="G946" s="9">
        <f t="shared" si="226"/>
        <v>824</v>
      </c>
      <c r="H946" s="9">
        <f t="shared" si="226"/>
        <v>824</v>
      </c>
    </row>
    <row r="947" spans="1:8" x14ac:dyDescent="0.25">
      <c r="A947" s="78" t="s">
        <v>31</v>
      </c>
      <c r="B947" s="31" t="s">
        <v>425</v>
      </c>
      <c r="C947" s="79"/>
      <c r="D947" s="79"/>
      <c r="E947" s="79"/>
      <c r="F947" s="9">
        <f t="shared" si="226"/>
        <v>824</v>
      </c>
      <c r="G947" s="9">
        <f t="shared" si="226"/>
        <v>824</v>
      </c>
      <c r="H947" s="9">
        <f t="shared" si="226"/>
        <v>824</v>
      </c>
    </row>
    <row r="948" spans="1:8" ht="38.25" customHeight="1" x14ac:dyDescent="0.25">
      <c r="A948" s="78" t="s">
        <v>212</v>
      </c>
      <c r="B948" s="31" t="s">
        <v>425</v>
      </c>
      <c r="C948" s="79" t="s">
        <v>115</v>
      </c>
      <c r="D948" s="79" t="s">
        <v>25</v>
      </c>
      <c r="E948" s="79" t="s">
        <v>47</v>
      </c>
      <c r="F948" s="9">
        <f>SUM(Ведомственная!G696)+Ведомственная!G771</f>
        <v>824</v>
      </c>
      <c r="G948" s="9">
        <f>SUM(Ведомственная!H696)+Ведомственная!H771</f>
        <v>824</v>
      </c>
      <c r="H948" s="9">
        <f>SUM(Ведомственная!I696)+Ведомственная!I771</f>
        <v>824</v>
      </c>
    </row>
    <row r="949" spans="1:8" ht="47.25" x14ac:dyDescent="0.25">
      <c r="A949" s="23" t="s">
        <v>699</v>
      </c>
      <c r="B949" s="29" t="s">
        <v>578</v>
      </c>
      <c r="C949" s="38"/>
      <c r="D949" s="38"/>
      <c r="E949" s="38"/>
      <c r="F949" s="10">
        <f>SUM(F952)+F950</f>
        <v>882</v>
      </c>
      <c r="G949" s="10">
        <f t="shared" ref="G949:H949" si="227">SUM(G952)+G950</f>
        <v>882</v>
      </c>
      <c r="H949" s="10">
        <f t="shared" si="227"/>
        <v>882</v>
      </c>
    </row>
    <row r="950" spans="1:8" ht="31.5" hidden="1" x14ac:dyDescent="0.25">
      <c r="A950" s="78" t="s">
        <v>708</v>
      </c>
      <c r="B950" s="31" t="s">
        <v>706</v>
      </c>
      <c r="C950" s="79"/>
      <c r="D950" s="79"/>
      <c r="E950" s="79"/>
      <c r="F950" s="9">
        <f>SUM(F951)</f>
        <v>0</v>
      </c>
      <c r="G950" s="9">
        <f t="shared" ref="G950:H950" si="228">SUM(G951)</f>
        <v>0</v>
      </c>
      <c r="H950" s="9">
        <f t="shared" si="228"/>
        <v>0</v>
      </c>
    </row>
    <row r="951" spans="1:8" ht="31.5" hidden="1" x14ac:dyDescent="0.25">
      <c r="A951" s="78" t="s">
        <v>212</v>
      </c>
      <c r="B951" s="31" t="s">
        <v>706</v>
      </c>
      <c r="C951" s="79" t="s">
        <v>115</v>
      </c>
      <c r="D951" s="79" t="s">
        <v>11</v>
      </c>
      <c r="E951" s="79" t="s">
        <v>22</v>
      </c>
      <c r="F951" s="9">
        <f>SUM(Ведомственная!G279)</f>
        <v>0</v>
      </c>
      <c r="G951" s="9"/>
      <c r="H951" s="9"/>
    </row>
    <row r="952" spans="1:8" ht="47.25" x14ac:dyDescent="0.25">
      <c r="A952" s="78" t="s">
        <v>700</v>
      </c>
      <c r="B952" s="31" t="s">
        <v>707</v>
      </c>
      <c r="C952" s="79"/>
      <c r="D952" s="79"/>
      <c r="E952" s="79"/>
      <c r="F952" s="9">
        <f t="shared" ref="F952:H952" si="229">SUM(F953)</f>
        <v>882</v>
      </c>
      <c r="G952" s="9">
        <f t="shared" si="229"/>
        <v>882</v>
      </c>
      <c r="H952" s="9">
        <f t="shared" si="229"/>
        <v>882</v>
      </c>
    </row>
    <row r="953" spans="1:8" ht="31.5" x14ac:dyDescent="0.25">
      <c r="A953" s="34" t="s">
        <v>212</v>
      </c>
      <c r="B953" s="31" t="s">
        <v>707</v>
      </c>
      <c r="C953" s="79" t="s">
        <v>115</v>
      </c>
      <c r="D953" s="79" t="s">
        <v>11</v>
      </c>
      <c r="E953" s="79" t="s">
        <v>22</v>
      </c>
      <c r="F953" s="9">
        <f>SUM(Ведомственная!G281)</f>
        <v>882</v>
      </c>
      <c r="G953" s="9">
        <f>SUM(Ведомственная!H281)</f>
        <v>882</v>
      </c>
      <c r="H953" s="9">
        <f>SUM(Ведомственная!I281)</f>
        <v>882</v>
      </c>
    </row>
    <row r="954" spans="1:8" ht="31.5" x14ac:dyDescent="0.25">
      <c r="A954" s="65" t="s">
        <v>572</v>
      </c>
      <c r="B954" s="29" t="s">
        <v>570</v>
      </c>
      <c r="C954" s="38"/>
      <c r="D954" s="38"/>
      <c r="E954" s="38"/>
      <c r="F954" s="10">
        <f>SUM(F955)</f>
        <v>8663.6</v>
      </c>
      <c r="G954" s="10">
        <f t="shared" ref="G954:H954" si="230">SUM(G955)</f>
        <v>1918.1</v>
      </c>
      <c r="H954" s="10">
        <f t="shared" si="230"/>
        <v>11731.3</v>
      </c>
    </row>
    <row r="955" spans="1:8" ht="31.5" x14ac:dyDescent="0.25">
      <c r="A955" s="78" t="s">
        <v>91</v>
      </c>
      <c r="B955" s="31" t="s">
        <v>571</v>
      </c>
      <c r="C955" s="79"/>
      <c r="D955" s="79"/>
      <c r="E955" s="79"/>
      <c r="F955" s="9">
        <f>SUM(F956:F957)</f>
        <v>8663.6</v>
      </c>
      <c r="G955" s="9">
        <f t="shared" ref="G955:H955" si="231">SUM(G956:G957)</f>
        <v>1918.1</v>
      </c>
      <c r="H955" s="9">
        <f t="shared" si="231"/>
        <v>11731.3</v>
      </c>
    </row>
    <row r="956" spans="1:8" ht="31.5" x14ac:dyDescent="0.25">
      <c r="A956" s="2" t="s">
        <v>45</v>
      </c>
      <c r="B956" s="31" t="s">
        <v>571</v>
      </c>
      <c r="C956" s="79" t="s">
        <v>84</v>
      </c>
      <c r="D956" s="79" t="s">
        <v>28</v>
      </c>
      <c r="E956" s="79" t="s">
        <v>87</v>
      </c>
      <c r="F956" s="9">
        <f>SUM(Ведомственная!G129)</f>
        <v>8663.6</v>
      </c>
      <c r="G956" s="9">
        <f>SUM(Ведомственная!H129)</f>
        <v>1918.1</v>
      </c>
      <c r="H956" s="9">
        <f>SUM(Ведомственная!I129)</f>
        <v>11731.3</v>
      </c>
    </row>
    <row r="957" spans="1:8" ht="31.5" x14ac:dyDescent="0.25">
      <c r="A957" s="78" t="s">
        <v>45</v>
      </c>
      <c r="B957" s="31" t="s">
        <v>571</v>
      </c>
      <c r="C957" s="31">
        <v>200</v>
      </c>
      <c r="D957" s="79" t="s">
        <v>106</v>
      </c>
      <c r="E957" s="79" t="s">
        <v>157</v>
      </c>
      <c r="F957" s="9">
        <f>SUM(Ведомственная!G479)</f>
        <v>0</v>
      </c>
      <c r="G957" s="9">
        <f>SUM(Ведомственная!H479)</f>
        <v>0</v>
      </c>
      <c r="H957" s="9">
        <f>SUM(Ведомственная!I479)</f>
        <v>0</v>
      </c>
    </row>
    <row r="958" spans="1:8" ht="47.25" x14ac:dyDescent="0.25">
      <c r="A958" s="23" t="s">
        <v>794</v>
      </c>
      <c r="B958" s="29" t="s">
        <v>795</v>
      </c>
      <c r="C958" s="31"/>
      <c r="D958" s="79"/>
      <c r="E958" s="79"/>
      <c r="F958" s="10">
        <f>SUM(F959+F963)</f>
        <v>4570.1000000000004</v>
      </c>
      <c r="G958" s="10">
        <f t="shared" ref="G958:H958" si="232">SUM(G959+G963)</f>
        <v>4570.1000000000004</v>
      </c>
      <c r="H958" s="10">
        <f t="shared" si="232"/>
        <v>4570.1000000000004</v>
      </c>
    </row>
    <row r="959" spans="1:8" ht="31.5" x14ac:dyDescent="0.25">
      <c r="A959" s="78" t="s">
        <v>448</v>
      </c>
      <c r="B959" s="31" t="s">
        <v>796</v>
      </c>
      <c r="C959" s="31"/>
      <c r="D959" s="79"/>
      <c r="E959" s="79"/>
      <c r="F959" s="9">
        <f>SUM(F960+F961)+F962</f>
        <v>4390.1000000000004</v>
      </c>
      <c r="G959" s="9">
        <f t="shared" ref="G959:H959" si="233">SUM(G960+G961)+G962</f>
        <v>4390.1000000000004</v>
      </c>
      <c r="H959" s="9">
        <f t="shared" si="233"/>
        <v>4390.1000000000004</v>
      </c>
    </row>
    <row r="960" spans="1:8" ht="63" x14ac:dyDescent="0.25">
      <c r="A960" s="2" t="s">
        <v>44</v>
      </c>
      <c r="B960" s="31" t="s">
        <v>796</v>
      </c>
      <c r="C960" s="31">
        <v>100</v>
      </c>
      <c r="D960" s="79" t="s">
        <v>28</v>
      </c>
      <c r="E960" s="79" t="s">
        <v>11</v>
      </c>
      <c r="F960" s="9">
        <f>SUM(Ведомственная!G73)</f>
        <v>3818.3</v>
      </c>
      <c r="G960" s="9">
        <f>SUM(Ведомственная!H73)</f>
        <v>3818.3</v>
      </c>
      <c r="H960" s="9">
        <f>SUM(Ведомственная!I73)</f>
        <v>3818.3</v>
      </c>
    </row>
    <row r="961" spans="1:8" ht="31.5" x14ac:dyDescent="0.25">
      <c r="A961" s="78" t="s">
        <v>45</v>
      </c>
      <c r="B961" s="31" t="s">
        <v>796</v>
      </c>
      <c r="C961" s="31">
        <v>200</v>
      </c>
      <c r="D961" s="79" t="s">
        <v>28</v>
      </c>
      <c r="E961" s="79" t="s">
        <v>11</v>
      </c>
      <c r="F961" s="9">
        <f>SUM(Ведомственная!G74)</f>
        <v>571.79999999999995</v>
      </c>
      <c r="G961" s="9">
        <f>SUM(Ведомственная!H74)</f>
        <v>571.79999999999995</v>
      </c>
      <c r="H961" s="9">
        <f>SUM(Ведомственная!I74)</f>
        <v>571.79999999999995</v>
      </c>
    </row>
    <row r="962" spans="1:8" ht="31.5" x14ac:dyDescent="0.25">
      <c r="A962" s="102" t="s">
        <v>45</v>
      </c>
      <c r="B962" s="31" t="s">
        <v>796</v>
      </c>
      <c r="C962" s="31">
        <v>200</v>
      </c>
      <c r="D962" s="103" t="s">
        <v>106</v>
      </c>
      <c r="E962" s="103" t="s">
        <v>157</v>
      </c>
      <c r="F962" s="9">
        <f>SUM(Ведомственная!G484)</f>
        <v>0</v>
      </c>
      <c r="G962" s="9">
        <f>SUM(Ведомственная!H484)</f>
        <v>0</v>
      </c>
      <c r="H962" s="9">
        <f>SUM(Ведомственная!I484)</f>
        <v>0</v>
      </c>
    </row>
    <row r="963" spans="1:8" ht="31.5" hidden="1" x14ac:dyDescent="0.25">
      <c r="A963" s="78" t="s">
        <v>91</v>
      </c>
      <c r="B963" s="31" t="s">
        <v>797</v>
      </c>
      <c r="C963" s="31"/>
      <c r="D963" s="79"/>
      <c r="E963" s="79"/>
      <c r="F963" s="9">
        <f>SUM(F964:F965)</f>
        <v>180</v>
      </c>
      <c r="G963" s="9">
        <f>SUM(G964:G965)</f>
        <v>180</v>
      </c>
      <c r="H963" s="9">
        <f>SUM(H964:H965)</f>
        <v>180</v>
      </c>
    </row>
    <row r="964" spans="1:8" ht="31.5" hidden="1" x14ac:dyDescent="0.25">
      <c r="A964" s="78" t="s">
        <v>45</v>
      </c>
      <c r="B964" s="31" t="s">
        <v>797</v>
      </c>
      <c r="C964" s="31">
        <v>200</v>
      </c>
      <c r="D964" s="79" t="s">
        <v>28</v>
      </c>
      <c r="E964" s="79">
        <v>13</v>
      </c>
      <c r="F964" s="9">
        <f>SUM(Ведомственная!G132)</f>
        <v>180</v>
      </c>
      <c r="G964" s="9">
        <f>SUM(Ведомственная!H132)</f>
        <v>180</v>
      </c>
      <c r="H964" s="9">
        <f>SUM(Ведомственная!I132)</f>
        <v>180</v>
      </c>
    </row>
    <row r="965" spans="1:8" hidden="1" x14ac:dyDescent="0.25">
      <c r="A965" s="78" t="s">
        <v>36</v>
      </c>
      <c r="B965" s="31" t="s">
        <v>797</v>
      </c>
      <c r="C965" s="31">
        <v>300</v>
      </c>
      <c r="D965" s="79" t="s">
        <v>28</v>
      </c>
      <c r="E965" s="79">
        <v>13</v>
      </c>
      <c r="F965" s="9">
        <f>SUM(Ведомственная!G133)</f>
        <v>0</v>
      </c>
      <c r="G965" s="9">
        <f>SUM(Ведомственная!H133)</f>
        <v>0</v>
      </c>
      <c r="H965" s="9">
        <f>SUM(Ведомственная!I133)</f>
        <v>0</v>
      </c>
    </row>
    <row r="966" spans="1:8" s="27" customFormat="1" ht="25.5" customHeight="1" x14ac:dyDescent="0.25">
      <c r="A966" s="23" t="s">
        <v>178</v>
      </c>
      <c r="B966" s="24" t="s">
        <v>179</v>
      </c>
      <c r="C966" s="24"/>
      <c r="D966" s="24"/>
      <c r="E966" s="24"/>
      <c r="F966" s="26">
        <f>SUM(F967+F997+F971+F1000+F1009+F975+F979+F982+F984+F987+F989+F991)+F1007+F1002+F973+F1012+F969</f>
        <v>57359.899999999987</v>
      </c>
      <c r="G966" s="26">
        <f>SUM(G967+G997+G971+G1000+G1009+G975+G979+G982+G984+G987+G989+G991)+G1007+G1002+G973+G1012+G969</f>
        <v>40098.899999999994</v>
      </c>
      <c r="H966" s="26">
        <f>SUM(H967+H997+H971+H1000+H1009+H975+H979+H982+H984+H987+H989+H991)+H1007+H1002+H973+H1012+H969</f>
        <v>41414.999999999993</v>
      </c>
    </row>
    <row r="967" spans="1:8" ht="31.5" x14ac:dyDescent="0.25">
      <c r="A967" s="78" t="s">
        <v>807</v>
      </c>
      <c r="B967" s="31" t="s">
        <v>188</v>
      </c>
      <c r="C967" s="31"/>
      <c r="D967" s="79"/>
      <c r="E967" s="79"/>
      <c r="F967" s="9">
        <f>SUM(F968)</f>
        <v>12490.3</v>
      </c>
      <c r="G967" s="9">
        <f>SUM(G968)</f>
        <v>0</v>
      </c>
      <c r="H967" s="9">
        <f>SUM(H968)</f>
        <v>0</v>
      </c>
    </row>
    <row r="968" spans="1:8" x14ac:dyDescent="0.25">
      <c r="A968" s="78" t="s">
        <v>20</v>
      </c>
      <c r="B968" s="31" t="s">
        <v>188</v>
      </c>
      <c r="C968" s="31">
        <v>800</v>
      </c>
      <c r="D968" s="79">
        <v>10</v>
      </c>
      <c r="E968" s="79" t="s">
        <v>71</v>
      </c>
      <c r="F968" s="9">
        <f>SUM(Ведомственная!G566)</f>
        <v>12490.3</v>
      </c>
      <c r="G968" s="9">
        <f>SUM(Ведомственная!H566)</f>
        <v>0</v>
      </c>
      <c r="H968" s="9">
        <f>SUM(Ведомственная!I566)</f>
        <v>0</v>
      </c>
    </row>
    <row r="969" spans="1:8" ht="47.25" hidden="1" x14ac:dyDescent="0.25">
      <c r="A969" s="78" t="s">
        <v>808</v>
      </c>
      <c r="B969" s="31" t="s">
        <v>187</v>
      </c>
      <c r="C969" s="31"/>
      <c r="D969" s="79"/>
      <c r="E969" s="79"/>
      <c r="F969" s="9">
        <f>SUM(F970)</f>
        <v>0</v>
      </c>
      <c r="G969" s="9">
        <f t="shared" ref="G969:H969" si="234">SUM(G970)</f>
        <v>0</v>
      </c>
      <c r="H969" s="9">
        <f t="shared" si="234"/>
        <v>0</v>
      </c>
    </row>
    <row r="970" spans="1:8" hidden="1" x14ac:dyDescent="0.25">
      <c r="A970" s="78" t="s">
        <v>20</v>
      </c>
      <c r="B970" s="31" t="s">
        <v>187</v>
      </c>
      <c r="C970" s="31">
        <v>800</v>
      </c>
      <c r="D970" s="79" t="s">
        <v>28</v>
      </c>
      <c r="E970" s="79" t="s">
        <v>87</v>
      </c>
      <c r="F970" s="9">
        <f>SUM(Ведомственная!G557)</f>
        <v>0</v>
      </c>
      <c r="G970" s="9">
        <f>SUM(Ведомственная!H557)</f>
        <v>0</v>
      </c>
      <c r="H970" s="9">
        <f>SUM(Ведомственная!I557)</f>
        <v>0</v>
      </c>
    </row>
    <row r="971" spans="1:8" x14ac:dyDescent="0.25">
      <c r="A971" s="78" t="s">
        <v>847</v>
      </c>
      <c r="B971" s="79" t="s">
        <v>183</v>
      </c>
      <c r="C971" s="31"/>
      <c r="D971" s="79"/>
      <c r="E971" s="79"/>
      <c r="F971" s="9">
        <f>SUM(F972)</f>
        <v>3000</v>
      </c>
      <c r="G971" s="9">
        <f>SUM(G972)</f>
        <v>0</v>
      </c>
      <c r="H971" s="9">
        <f>SUM(H972)</f>
        <v>0</v>
      </c>
    </row>
    <row r="972" spans="1:8" x14ac:dyDescent="0.25">
      <c r="A972" s="78" t="s">
        <v>20</v>
      </c>
      <c r="B972" s="79" t="s">
        <v>183</v>
      </c>
      <c r="C972" s="31">
        <v>800</v>
      </c>
      <c r="D972" s="79" t="s">
        <v>28</v>
      </c>
      <c r="E972" s="79" t="s">
        <v>158</v>
      </c>
      <c r="F972" s="9">
        <f>SUM(Ведомственная!G544)</f>
        <v>3000</v>
      </c>
      <c r="G972" s="9">
        <f>SUM(Ведомственная!H544)</f>
        <v>0</v>
      </c>
      <c r="H972" s="9">
        <f>SUM(Ведомственная!I544)</f>
        <v>0</v>
      </c>
    </row>
    <row r="973" spans="1:8" ht="31.5" x14ac:dyDescent="0.25">
      <c r="A973" s="2" t="s">
        <v>283</v>
      </c>
      <c r="B973" s="4" t="s">
        <v>284</v>
      </c>
      <c r="C973" s="4"/>
      <c r="D973" s="4"/>
      <c r="E973" s="4"/>
      <c r="F973" s="7">
        <f t="shared" ref="F973:H973" si="235">SUM(F974)</f>
        <v>500</v>
      </c>
      <c r="G973" s="7">
        <f t="shared" si="235"/>
        <v>500</v>
      </c>
      <c r="H973" s="7">
        <f t="shared" si="235"/>
        <v>500</v>
      </c>
    </row>
    <row r="974" spans="1:8" ht="31.5" x14ac:dyDescent="0.25">
      <c r="A974" s="2" t="s">
        <v>45</v>
      </c>
      <c r="B974" s="4" t="s">
        <v>284</v>
      </c>
      <c r="C974" s="4" t="s">
        <v>84</v>
      </c>
      <c r="D974" s="4" t="s">
        <v>47</v>
      </c>
      <c r="E974" s="4" t="s">
        <v>25</v>
      </c>
      <c r="F974" s="7">
        <f>SUM(Ведомственная!G174)</f>
        <v>500</v>
      </c>
      <c r="G974" s="7">
        <f>SUM(Ведомственная!H174)</f>
        <v>500</v>
      </c>
      <c r="H974" s="7">
        <f>SUM(Ведомственная!I174)</f>
        <v>500</v>
      </c>
    </row>
    <row r="975" spans="1:8" x14ac:dyDescent="0.25">
      <c r="A975" s="78" t="s">
        <v>73</v>
      </c>
      <c r="B975" s="4" t="s">
        <v>97</v>
      </c>
      <c r="C975" s="4"/>
      <c r="D975" s="4"/>
      <c r="E975" s="4"/>
      <c r="F975" s="7">
        <f>SUM(F976+F977)+F978</f>
        <v>18629.099999999999</v>
      </c>
      <c r="G975" s="7">
        <f>SUM(G976+G977)+G978</f>
        <v>18629.099999999999</v>
      </c>
      <c r="H975" s="7">
        <f>SUM(H976+H977)+H978</f>
        <v>18629.099999999999</v>
      </c>
    </row>
    <row r="976" spans="1:8" ht="63" x14ac:dyDescent="0.25">
      <c r="A976" s="78" t="s">
        <v>44</v>
      </c>
      <c r="B976" s="4" t="s">
        <v>97</v>
      </c>
      <c r="C976" s="4" t="s">
        <v>82</v>
      </c>
      <c r="D976" s="4" t="s">
        <v>28</v>
      </c>
      <c r="E976" s="4" t="s">
        <v>47</v>
      </c>
      <c r="F976" s="7">
        <f>SUM(Ведомственная!G15)</f>
        <v>18619.099999999999</v>
      </c>
      <c r="G976" s="7">
        <f>SUM(Ведомственная!H15)</f>
        <v>18619.099999999999</v>
      </c>
      <c r="H976" s="7">
        <f>SUM(Ведомственная!I15)</f>
        <v>18619.099999999999</v>
      </c>
    </row>
    <row r="977" spans="1:8" x14ac:dyDescent="0.25">
      <c r="A977" s="78" t="s">
        <v>83</v>
      </c>
      <c r="B977" s="4" t="s">
        <v>97</v>
      </c>
      <c r="C977" s="4" t="s">
        <v>84</v>
      </c>
      <c r="D977" s="4" t="s">
        <v>28</v>
      </c>
      <c r="E977" s="4" t="s">
        <v>47</v>
      </c>
      <c r="F977" s="9">
        <f>SUM(Ведомственная!G16)</f>
        <v>10</v>
      </c>
      <c r="G977" s="9">
        <f>SUM(Ведомственная!H16)</f>
        <v>10</v>
      </c>
      <c r="H977" s="9">
        <f>SUM(Ведомственная!I16)</f>
        <v>10</v>
      </c>
    </row>
    <row r="978" spans="1:8" x14ac:dyDescent="0.25">
      <c r="A978" s="78" t="s">
        <v>36</v>
      </c>
      <c r="B978" s="4" t="s">
        <v>97</v>
      </c>
      <c r="C978" s="4" t="s">
        <v>92</v>
      </c>
      <c r="D978" s="4" t="s">
        <v>28</v>
      </c>
      <c r="E978" s="4" t="s">
        <v>47</v>
      </c>
      <c r="F978" s="9">
        <f>SUM(Ведомственная!G17)</f>
        <v>0</v>
      </c>
      <c r="G978" s="9">
        <f>SUM(Ведомственная!H17)</f>
        <v>0</v>
      </c>
      <c r="H978" s="9">
        <f>SUM(Ведомственная!I17)</f>
        <v>0</v>
      </c>
    </row>
    <row r="979" spans="1:8" ht="31.5" x14ac:dyDescent="0.25">
      <c r="A979" s="78" t="s">
        <v>180</v>
      </c>
      <c r="B979" s="4" t="s">
        <v>102</v>
      </c>
      <c r="C979" s="4"/>
      <c r="D979" s="4"/>
      <c r="E979" s="4"/>
      <c r="F979" s="7">
        <f>SUM(F980:F981)</f>
        <v>6439.4000000000005</v>
      </c>
      <c r="G979" s="7">
        <f>SUM(G980:G981)</f>
        <v>5741.8</v>
      </c>
      <c r="H979" s="7">
        <f>SUM(H980:H981)</f>
        <v>6439.4000000000005</v>
      </c>
    </row>
    <row r="980" spans="1:8" ht="63" x14ac:dyDescent="0.25">
      <c r="A980" s="78" t="s">
        <v>44</v>
      </c>
      <c r="B980" s="4" t="s">
        <v>102</v>
      </c>
      <c r="C980" s="4" t="s">
        <v>82</v>
      </c>
      <c r="D980" s="4" t="s">
        <v>28</v>
      </c>
      <c r="E980" s="4" t="s">
        <v>71</v>
      </c>
      <c r="F980" s="7">
        <f>SUM(Ведомственная!G41)</f>
        <v>6423.6</v>
      </c>
      <c r="G980" s="7">
        <f>SUM(Ведомственная!H41)</f>
        <v>5741.8</v>
      </c>
      <c r="H980" s="7">
        <f>SUM(Ведомственная!I41)</f>
        <v>6423.6</v>
      </c>
    </row>
    <row r="981" spans="1:8" ht="31.5" x14ac:dyDescent="0.25">
      <c r="A981" s="78" t="s">
        <v>45</v>
      </c>
      <c r="B981" s="4" t="s">
        <v>102</v>
      </c>
      <c r="C981" s="4" t="s">
        <v>84</v>
      </c>
      <c r="D981" s="4" t="s">
        <v>28</v>
      </c>
      <c r="E981" s="4" t="s">
        <v>71</v>
      </c>
      <c r="F981" s="7">
        <f>SUM(Ведомственная!G42)</f>
        <v>15.8</v>
      </c>
      <c r="G981" s="7">
        <f>SUM(Ведомственная!H42)</f>
        <v>0</v>
      </c>
      <c r="H981" s="7">
        <f>SUM(Ведомственная!I42)</f>
        <v>15.8</v>
      </c>
    </row>
    <row r="982" spans="1:8" x14ac:dyDescent="0.25">
      <c r="A982" s="78" t="s">
        <v>85</v>
      </c>
      <c r="B982" s="4" t="s">
        <v>98</v>
      </c>
      <c r="C982" s="4"/>
      <c r="D982" s="4"/>
      <c r="E982" s="4"/>
      <c r="F982" s="7">
        <f>SUM(F983)</f>
        <v>2207.6</v>
      </c>
      <c r="G982" s="7">
        <f>SUM(G983)</f>
        <v>2207.6</v>
      </c>
      <c r="H982" s="7">
        <f>SUM(H983)</f>
        <v>2207.6</v>
      </c>
    </row>
    <row r="983" spans="1:8" ht="63" x14ac:dyDescent="0.25">
      <c r="A983" s="78" t="s">
        <v>44</v>
      </c>
      <c r="B983" s="4" t="s">
        <v>98</v>
      </c>
      <c r="C983" s="4" t="s">
        <v>82</v>
      </c>
      <c r="D983" s="4" t="s">
        <v>28</v>
      </c>
      <c r="E983" s="4" t="s">
        <v>47</v>
      </c>
      <c r="F983" s="7">
        <f>SUM(Ведомственная!G19)</f>
        <v>2207.6</v>
      </c>
      <c r="G983" s="7">
        <f>SUM(Ведомственная!H19)</f>
        <v>2207.6</v>
      </c>
      <c r="H983" s="7">
        <f>SUM(Ведомственная!I19)</f>
        <v>2207.6</v>
      </c>
    </row>
    <row r="984" spans="1:8" x14ac:dyDescent="0.25">
      <c r="A984" s="78" t="s">
        <v>88</v>
      </c>
      <c r="B984" s="4" t="s">
        <v>99</v>
      </c>
      <c r="C984" s="4"/>
      <c r="D984" s="4"/>
      <c r="E984" s="4"/>
      <c r="F984" s="9">
        <f>SUM(F985:F986)</f>
        <v>443.7</v>
      </c>
      <c r="G984" s="9">
        <f>SUM(G985:G986)</f>
        <v>226.7</v>
      </c>
      <c r="H984" s="9">
        <f>SUM(H985:H986)</f>
        <v>336.7</v>
      </c>
    </row>
    <row r="985" spans="1:8" ht="31.5" x14ac:dyDescent="0.25">
      <c r="A985" s="78" t="s">
        <v>45</v>
      </c>
      <c r="B985" s="4" t="s">
        <v>99</v>
      </c>
      <c r="C985" s="4" t="s">
        <v>84</v>
      </c>
      <c r="D985" s="4" t="s">
        <v>28</v>
      </c>
      <c r="E985" s="4" t="s">
        <v>87</v>
      </c>
      <c r="F985" s="9">
        <f>SUM(Ведомственная!G23+Ведомственная!G48)</f>
        <v>433</v>
      </c>
      <c r="G985" s="9">
        <f>SUM(Ведомственная!H23+Ведомственная!H48)</f>
        <v>216</v>
      </c>
      <c r="H985" s="9">
        <f>SUM(Ведомственная!I23+Ведомственная!I48)</f>
        <v>326</v>
      </c>
    </row>
    <row r="986" spans="1:8" x14ac:dyDescent="0.25">
      <c r="A986" s="78" t="s">
        <v>20</v>
      </c>
      <c r="B986" s="4" t="s">
        <v>99</v>
      </c>
      <c r="C986" s="4" t="s">
        <v>89</v>
      </c>
      <c r="D986" s="4" t="s">
        <v>28</v>
      </c>
      <c r="E986" s="4" t="s">
        <v>87</v>
      </c>
      <c r="F986" s="9">
        <f>SUM(Ведомственная!G49+Ведомственная!G24)</f>
        <v>10.7</v>
      </c>
      <c r="G986" s="9">
        <f>SUM(Ведомственная!H49+Ведомственная!H24)</f>
        <v>10.7</v>
      </c>
      <c r="H986" s="9">
        <f>SUM(Ведомственная!I49+Ведомственная!I24)</f>
        <v>10.7</v>
      </c>
    </row>
    <row r="987" spans="1:8" ht="31.5" x14ac:dyDescent="0.25">
      <c r="A987" s="78" t="s">
        <v>90</v>
      </c>
      <c r="B987" s="4" t="s">
        <v>100</v>
      </c>
      <c r="C987" s="4"/>
      <c r="D987" s="4"/>
      <c r="E987" s="4"/>
      <c r="F987" s="9">
        <f>SUM(F988)</f>
        <v>452.7</v>
      </c>
      <c r="G987" s="9">
        <f>SUM(G988)</f>
        <v>352.7</v>
      </c>
      <c r="H987" s="9">
        <f>SUM(H988)</f>
        <v>352.7</v>
      </c>
    </row>
    <row r="988" spans="1:8" ht="31.5" x14ac:dyDescent="0.25">
      <c r="A988" s="78" t="s">
        <v>45</v>
      </c>
      <c r="B988" s="4" t="s">
        <v>100</v>
      </c>
      <c r="C988" s="4" t="s">
        <v>84</v>
      </c>
      <c r="D988" s="4" t="s">
        <v>28</v>
      </c>
      <c r="E988" s="4" t="s">
        <v>87</v>
      </c>
      <c r="F988" s="9">
        <f>SUM(Ведомственная!G26+Ведомственная!G51)</f>
        <v>452.7</v>
      </c>
      <c r="G988" s="9">
        <f>SUM(Ведомственная!H26+Ведомственная!H51)</f>
        <v>352.7</v>
      </c>
      <c r="H988" s="9">
        <f>SUM(Ведомственная!I26+Ведомственная!I51)</f>
        <v>352.7</v>
      </c>
    </row>
    <row r="989" spans="1:8" ht="31.5" x14ac:dyDescent="0.25">
      <c r="A989" s="78" t="s">
        <v>96</v>
      </c>
      <c r="B989" s="4" t="s">
        <v>103</v>
      </c>
      <c r="C989" s="4"/>
      <c r="D989" s="4"/>
      <c r="E989" s="4"/>
      <c r="F989" s="7">
        <f>SUM(F990)</f>
        <v>2694</v>
      </c>
      <c r="G989" s="7">
        <f>SUM(G990)</f>
        <v>2591.4</v>
      </c>
      <c r="H989" s="7">
        <f>SUM(H990)</f>
        <v>2694</v>
      </c>
    </row>
    <row r="990" spans="1:8" ht="63" x14ac:dyDescent="0.25">
      <c r="A990" s="78" t="s">
        <v>44</v>
      </c>
      <c r="B990" s="4" t="s">
        <v>103</v>
      </c>
      <c r="C990" s="4" t="s">
        <v>82</v>
      </c>
      <c r="D990" s="4" t="s">
        <v>28</v>
      </c>
      <c r="E990" s="4" t="s">
        <v>71</v>
      </c>
      <c r="F990" s="7">
        <f>SUM(Ведомственная!G44)</f>
        <v>2694</v>
      </c>
      <c r="G990" s="7">
        <f>SUM(Ведомственная!H44)</f>
        <v>2591.4</v>
      </c>
      <c r="H990" s="7">
        <f>SUM(Ведомственная!I44)</f>
        <v>2694</v>
      </c>
    </row>
    <row r="991" spans="1:8" ht="31.5" x14ac:dyDescent="0.25">
      <c r="A991" s="78" t="s">
        <v>91</v>
      </c>
      <c r="B991" s="4" t="s">
        <v>101</v>
      </c>
      <c r="C991" s="4"/>
      <c r="D991" s="4"/>
      <c r="E991" s="4"/>
      <c r="F991" s="7">
        <f>SUM(F992:F996)</f>
        <v>5722.5</v>
      </c>
      <c r="G991" s="7">
        <f>SUM(G992:G996)</f>
        <v>4742.8999999999996</v>
      </c>
      <c r="H991" s="7">
        <f>SUM(H992:H996)</f>
        <v>4929.5</v>
      </c>
    </row>
    <row r="992" spans="1:8" ht="31.5" x14ac:dyDescent="0.25">
      <c r="A992" s="78" t="s">
        <v>45</v>
      </c>
      <c r="B992" s="4" t="s">
        <v>101</v>
      </c>
      <c r="C992" s="4" t="s">
        <v>84</v>
      </c>
      <c r="D992" s="4" t="s">
        <v>28</v>
      </c>
      <c r="E992" s="4" t="s">
        <v>87</v>
      </c>
      <c r="F992" s="7">
        <f>SUM(Ведомственная!G53+Ведомственная!G28)+Ведомственная!G136</f>
        <v>3217.5</v>
      </c>
      <c r="G992" s="7">
        <f>SUM(Ведомственная!H53+Ведомственная!H28)+Ведомственная!H136</f>
        <v>2237.9</v>
      </c>
      <c r="H992" s="7">
        <f>SUM(Ведомственная!I53+Ведомственная!I28)+Ведомственная!I136</f>
        <v>2424.5</v>
      </c>
    </row>
    <row r="993" spans="1:8" x14ac:dyDescent="0.25">
      <c r="A993" s="78" t="s">
        <v>36</v>
      </c>
      <c r="B993" s="4" t="s">
        <v>101</v>
      </c>
      <c r="C993" s="4" t="s">
        <v>92</v>
      </c>
      <c r="D993" s="4" t="s">
        <v>28</v>
      </c>
      <c r="E993" s="4" t="s">
        <v>87</v>
      </c>
      <c r="F993" s="7">
        <f>SUM(Ведомственная!G29)</f>
        <v>1000</v>
      </c>
      <c r="G993" s="7">
        <f>SUM(Ведомственная!H29)</f>
        <v>1000</v>
      </c>
      <c r="H993" s="7">
        <f>SUM(Ведомственная!I29)</f>
        <v>1000</v>
      </c>
    </row>
    <row r="994" spans="1:8" hidden="1" x14ac:dyDescent="0.25">
      <c r="A994" s="78" t="s">
        <v>20</v>
      </c>
      <c r="B994" s="4" t="s">
        <v>101</v>
      </c>
      <c r="C994" s="4" t="s">
        <v>89</v>
      </c>
      <c r="D994" s="4" t="s">
        <v>28</v>
      </c>
      <c r="E994" s="4" t="s">
        <v>106</v>
      </c>
      <c r="F994" s="7">
        <f>SUM(Ведомственная!G88)</f>
        <v>0</v>
      </c>
      <c r="G994" s="7">
        <f>SUM(Ведомственная!H88)</f>
        <v>0</v>
      </c>
      <c r="H994" s="7">
        <f>SUM(Ведомственная!I88)</f>
        <v>0</v>
      </c>
    </row>
    <row r="995" spans="1:8" x14ac:dyDescent="0.25">
      <c r="A995" s="78" t="s">
        <v>20</v>
      </c>
      <c r="B995" s="4" t="s">
        <v>101</v>
      </c>
      <c r="C995" s="4" t="s">
        <v>89</v>
      </c>
      <c r="D995" s="4" t="s">
        <v>28</v>
      </c>
      <c r="E995" s="4" t="s">
        <v>87</v>
      </c>
      <c r="F995" s="7">
        <f>SUM(Ведомственная!G30+Ведомственная!G54+Ведомственная!G137)</f>
        <v>1505</v>
      </c>
      <c r="G995" s="7">
        <f>SUM(Ведомственная!H30+Ведомственная!H54+Ведомственная!H137)</f>
        <v>1505</v>
      </c>
      <c r="H995" s="7">
        <f>SUM(Ведомственная!I30+Ведомственная!I54+Ведомственная!I137)</f>
        <v>1505</v>
      </c>
    </row>
    <row r="996" spans="1:8" ht="31.5" x14ac:dyDescent="0.25">
      <c r="A996" s="78" t="s">
        <v>45</v>
      </c>
      <c r="B996" s="4" t="s">
        <v>101</v>
      </c>
      <c r="C996" s="4" t="s">
        <v>84</v>
      </c>
      <c r="D996" s="4" t="s">
        <v>106</v>
      </c>
      <c r="E996" s="4" t="s">
        <v>157</v>
      </c>
      <c r="F996" s="7">
        <f>SUM(Ведомственная!G35)</f>
        <v>0</v>
      </c>
      <c r="G996" s="7">
        <f>SUM(Ведомственная!H35)</f>
        <v>0</v>
      </c>
      <c r="H996" s="7">
        <f>SUM(Ведомственная!I35)</f>
        <v>0</v>
      </c>
    </row>
    <row r="997" spans="1:8" ht="47.25" hidden="1" x14ac:dyDescent="0.25">
      <c r="A997" s="78" t="s">
        <v>407</v>
      </c>
      <c r="B997" s="31" t="s">
        <v>408</v>
      </c>
      <c r="C997" s="4"/>
      <c r="D997" s="4"/>
      <c r="E997" s="4"/>
      <c r="F997" s="7">
        <f>SUM(F998)</f>
        <v>0</v>
      </c>
      <c r="G997" s="7">
        <f>SUM(G998)</f>
        <v>0</v>
      </c>
      <c r="H997" s="7">
        <f>SUM(H998)</f>
        <v>0</v>
      </c>
    </row>
    <row r="998" spans="1:8" ht="31.5" hidden="1" x14ac:dyDescent="0.25">
      <c r="A998" s="78" t="s">
        <v>212</v>
      </c>
      <c r="B998" s="31" t="s">
        <v>408</v>
      </c>
      <c r="C998" s="4" t="s">
        <v>115</v>
      </c>
      <c r="D998" s="4" t="s">
        <v>11</v>
      </c>
      <c r="E998" s="4" t="s">
        <v>22</v>
      </c>
      <c r="F998" s="7"/>
      <c r="G998" s="7"/>
      <c r="H998" s="7"/>
    </row>
    <row r="999" spans="1:8" ht="31.5" hidden="1" x14ac:dyDescent="0.25">
      <c r="A999" s="78" t="s">
        <v>45</v>
      </c>
      <c r="B999" s="79" t="s">
        <v>196</v>
      </c>
      <c r="C999" s="79" t="s">
        <v>84</v>
      </c>
      <c r="D999" s="79" t="s">
        <v>28</v>
      </c>
      <c r="E999" s="79" t="s">
        <v>11</v>
      </c>
      <c r="F999" s="9"/>
      <c r="G999" s="9"/>
      <c r="H999" s="9"/>
    </row>
    <row r="1000" spans="1:8" ht="47.25" x14ac:dyDescent="0.25">
      <c r="A1000" s="78" t="s">
        <v>198</v>
      </c>
      <c r="B1000" s="79" t="s">
        <v>447</v>
      </c>
      <c r="C1000" s="79"/>
      <c r="D1000" s="79"/>
      <c r="E1000" s="79"/>
      <c r="F1000" s="9">
        <f>SUM(F1001)</f>
        <v>3</v>
      </c>
      <c r="G1000" s="9">
        <f>SUM(G1001)</f>
        <v>3.1</v>
      </c>
      <c r="H1000" s="9">
        <f>SUM(H1001)</f>
        <v>2.8</v>
      </c>
    </row>
    <row r="1001" spans="1:8" x14ac:dyDescent="0.25">
      <c r="A1001" s="78" t="s">
        <v>83</v>
      </c>
      <c r="B1001" s="79" t="s">
        <v>447</v>
      </c>
      <c r="C1001" s="79" t="s">
        <v>84</v>
      </c>
      <c r="D1001" s="79" t="s">
        <v>28</v>
      </c>
      <c r="E1001" s="79" t="s">
        <v>157</v>
      </c>
      <c r="F1001" s="9">
        <f>SUM(Ведомственная!G84)</f>
        <v>3</v>
      </c>
      <c r="G1001" s="9">
        <f>SUM(Ведомственная!H84)</f>
        <v>3.1</v>
      </c>
      <c r="H1001" s="9">
        <f>SUM(Ведомственная!I84)</f>
        <v>2.8</v>
      </c>
    </row>
    <row r="1002" spans="1:8" ht="31.5" x14ac:dyDescent="0.25">
      <c r="A1002" s="78" t="s">
        <v>214</v>
      </c>
      <c r="B1002" s="79" t="s">
        <v>579</v>
      </c>
      <c r="C1002" s="79"/>
      <c r="D1002" s="79"/>
      <c r="E1002" s="79"/>
      <c r="F1002" s="9">
        <f>SUM(F1003:F1006)</f>
        <v>4492.1000000000004</v>
      </c>
      <c r="G1002" s="9">
        <f>SUM(G1003:G1006)</f>
        <v>4818.1000000000004</v>
      </c>
      <c r="H1002" s="9">
        <f>SUM(H1003:H1006)</f>
        <v>5037.7</v>
      </c>
    </row>
    <row r="1003" spans="1:8" ht="63" x14ac:dyDescent="0.25">
      <c r="A1003" s="2" t="s">
        <v>44</v>
      </c>
      <c r="B1003" s="79" t="s">
        <v>579</v>
      </c>
      <c r="C1003" s="79" t="s">
        <v>82</v>
      </c>
      <c r="D1003" s="79" t="s">
        <v>47</v>
      </c>
      <c r="E1003" s="79" t="s">
        <v>11</v>
      </c>
      <c r="F1003" s="9">
        <f>SUM(Ведомственная!G142)</f>
        <v>4492.1000000000004</v>
      </c>
      <c r="G1003" s="9">
        <f>SUM(Ведомственная!H142)</f>
        <v>4818.1000000000004</v>
      </c>
      <c r="H1003" s="9">
        <f>SUM(Ведомственная!I142)</f>
        <v>5037.7</v>
      </c>
    </row>
    <row r="1004" spans="1:8" ht="31.5" x14ac:dyDescent="0.25">
      <c r="A1004" s="78" t="s">
        <v>45</v>
      </c>
      <c r="B1004" s="79" t="s">
        <v>579</v>
      </c>
      <c r="C1004" s="79" t="s">
        <v>84</v>
      </c>
      <c r="D1004" s="79" t="s">
        <v>47</v>
      </c>
      <c r="E1004" s="79" t="s">
        <v>11</v>
      </c>
      <c r="F1004" s="9">
        <f>SUM(Ведомственная!G143)</f>
        <v>0</v>
      </c>
      <c r="G1004" s="9">
        <f>SUM(Ведомственная!H143)</f>
        <v>0</v>
      </c>
      <c r="H1004" s="9">
        <f>SUM(Ведомственная!I143)</f>
        <v>0</v>
      </c>
    </row>
    <row r="1005" spans="1:8" ht="31.5" x14ac:dyDescent="0.25">
      <c r="A1005" s="107" t="s">
        <v>45</v>
      </c>
      <c r="B1005" s="108" t="s">
        <v>579</v>
      </c>
      <c r="C1005" s="108" t="s">
        <v>84</v>
      </c>
      <c r="D1005" s="108" t="s">
        <v>106</v>
      </c>
      <c r="E1005" s="108" t="s">
        <v>157</v>
      </c>
      <c r="F1005" s="9">
        <f>SUM(Ведомственная!G486)</f>
        <v>0</v>
      </c>
      <c r="G1005" s="9">
        <f>SUM(Ведомственная!H486)</f>
        <v>0</v>
      </c>
      <c r="H1005" s="9">
        <f>SUM(Ведомственная!I486)</f>
        <v>0</v>
      </c>
    </row>
    <row r="1006" spans="1:8" x14ac:dyDescent="0.25">
      <c r="A1006" s="78" t="s">
        <v>20</v>
      </c>
      <c r="B1006" s="79" t="s">
        <v>579</v>
      </c>
      <c r="C1006" s="79" t="s">
        <v>89</v>
      </c>
      <c r="D1006" s="79" t="s">
        <v>47</v>
      </c>
      <c r="E1006" s="79" t="s">
        <v>11</v>
      </c>
      <c r="F1006" s="9">
        <f>SUM(Ведомственная!G144)</f>
        <v>0</v>
      </c>
      <c r="G1006" s="9">
        <f>SUM(Ведомственная!H144)</f>
        <v>0</v>
      </c>
      <c r="H1006" s="9">
        <f>SUM(Ведомственная!I144)</f>
        <v>0</v>
      </c>
    </row>
    <row r="1007" spans="1:8" ht="221.25" customHeight="1" x14ac:dyDescent="0.25">
      <c r="A1007" s="78" t="s">
        <v>449</v>
      </c>
      <c r="B1007" s="79" t="s">
        <v>450</v>
      </c>
      <c r="C1007" s="31"/>
      <c r="D1007" s="79"/>
      <c r="E1007" s="79"/>
      <c r="F1007" s="9">
        <f>SUM(Ведомственная!G76)</f>
        <v>124.2</v>
      </c>
      <c r="G1007" s="9">
        <f>SUM(Ведомственная!H76)</f>
        <v>124.2</v>
      </c>
      <c r="H1007" s="9">
        <f>SUM(Ведомственная!I76)</f>
        <v>124.2</v>
      </c>
    </row>
    <row r="1008" spans="1:8" ht="63" x14ac:dyDescent="0.25">
      <c r="A1008" s="78" t="s">
        <v>44</v>
      </c>
      <c r="B1008" s="79" t="s">
        <v>450</v>
      </c>
      <c r="C1008" s="79" t="s">
        <v>82</v>
      </c>
      <c r="D1008" s="79" t="s">
        <v>28</v>
      </c>
      <c r="E1008" s="79" t="s">
        <v>11</v>
      </c>
      <c r="F1008" s="9">
        <f>SUM(Ведомственная!G77)</f>
        <v>124.2</v>
      </c>
      <c r="G1008" s="9">
        <f>SUM(Ведомственная!H77)</f>
        <v>124.2</v>
      </c>
      <c r="H1008" s="9">
        <f>SUM(Ведомственная!I77)</f>
        <v>124.2</v>
      </c>
    </row>
    <row r="1009" spans="1:8" ht="47.25" x14ac:dyDescent="0.25">
      <c r="A1009" s="78" t="s">
        <v>323</v>
      </c>
      <c r="B1009" s="79" t="s">
        <v>454</v>
      </c>
      <c r="C1009" s="31"/>
      <c r="D1009" s="79"/>
      <c r="E1009" s="79"/>
      <c r="F1009" s="9">
        <f>SUM(F1010:F1011)</f>
        <v>161.30000000000001</v>
      </c>
      <c r="G1009" s="9">
        <f>SUM(G1010:G1011)</f>
        <v>161.30000000000001</v>
      </c>
      <c r="H1009" s="9">
        <f>SUM(H1010:H1011)</f>
        <v>161.30000000000001</v>
      </c>
    </row>
    <row r="1010" spans="1:8" ht="63" x14ac:dyDescent="0.25">
      <c r="A1010" s="78" t="s">
        <v>44</v>
      </c>
      <c r="B1010" s="79" t="s">
        <v>454</v>
      </c>
      <c r="C1010" s="79" t="s">
        <v>82</v>
      </c>
      <c r="D1010" s="79" t="s">
        <v>157</v>
      </c>
      <c r="E1010" s="79" t="s">
        <v>157</v>
      </c>
      <c r="F1010" s="9">
        <f>SUM(Ведомственная!G436)</f>
        <v>151.80000000000001</v>
      </c>
      <c r="G1010" s="9">
        <f>SUM(Ведомственная!H436)</f>
        <v>151.80000000000001</v>
      </c>
      <c r="H1010" s="9">
        <f>SUM(Ведомственная!I436)</f>
        <v>151.80000000000001</v>
      </c>
    </row>
    <row r="1011" spans="1:8" x14ac:dyDescent="0.25">
      <c r="A1011" s="78" t="s">
        <v>83</v>
      </c>
      <c r="B1011" s="79" t="s">
        <v>454</v>
      </c>
      <c r="C1011" s="79" t="s">
        <v>84</v>
      </c>
      <c r="D1011" s="79" t="s">
        <v>157</v>
      </c>
      <c r="E1011" s="79" t="s">
        <v>157</v>
      </c>
      <c r="F1011" s="9">
        <f>SUM(Ведомственная!G437)</f>
        <v>9.5</v>
      </c>
      <c r="G1011" s="9">
        <f>SUM(Ведомственная!H437)</f>
        <v>9.5</v>
      </c>
      <c r="H1011" s="9">
        <f>SUM(Ведомственная!I437)</f>
        <v>9.5</v>
      </c>
    </row>
    <row r="1012" spans="1:8" hidden="1" x14ac:dyDescent="0.25">
      <c r="A1012" s="78"/>
      <c r="B1012" s="79" t="s">
        <v>782</v>
      </c>
      <c r="C1012" s="79"/>
      <c r="D1012" s="79"/>
      <c r="E1012" s="79"/>
      <c r="F1012" s="9">
        <f>SUM(F1013)</f>
        <v>0</v>
      </c>
      <c r="G1012" s="9">
        <f t="shared" ref="G1012:H1012" si="236">SUM(G1013)</f>
        <v>0</v>
      </c>
      <c r="H1012" s="9">
        <f t="shared" si="236"/>
        <v>0</v>
      </c>
    </row>
    <row r="1013" spans="1:8" ht="63" hidden="1" x14ac:dyDescent="0.25">
      <c r="A1013" s="78" t="s">
        <v>44</v>
      </c>
      <c r="B1013" s="79" t="s">
        <v>782</v>
      </c>
      <c r="C1013" s="79" t="s">
        <v>82</v>
      </c>
      <c r="D1013" s="79" t="s">
        <v>28</v>
      </c>
      <c r="E1013" s="79" t="s">
        <v>11</v>
      </c>
      <c r="F1013" s="9">
        <f>SUM(Ведомственная!G80)</f>
        <v>0</v>
      </c>
      <c r="G1013" s="9">
        <f>SUM(Ведомственная!H80)</f>
        <v>0</v>
      </c>
      <c r="H1013" s="9">
        <f>SUM(Ведомственная!I80)</f>
        <v>0</v>
      </c>
    </row>
    <row r="1014" spans="1:8" x14ac:dyDescent="0.25">
      <c r="A1014" s="78" t="s">
        <v>20</v>
      </c>
      <c r="B1014" s="31" t="s">
        <v>397</v>
      </c>
      <c r="C1014" s="79" t="s">
        <v>89</v>
      </c>
      <c r="D1014" s="79" t="s">
        <v>11</v>
      </c>
      <c r="E1014" s="79" t="s">
        <v>22</v>
      </c>
      <c r="F1014" s="9">
        <f>SUM(Ведомственная!G284)</f>
        <v>0</v>
      </c>
      <c r="G1014" s="9">
        <f>SUM(Ведомственная!H284)</f>
        <v>0</v>
      </c>
      <c r="H1014" s="9">
        <f>SUM(Ведомственная!I284)</f>
        <v>0</v>
      </c>
    </row>
    <row r="1015" spans="1:8" ht="78.75" hidden="1" x14ac:dyDescent="0.25">
      <c r="A1015" s="78" t="s">
        <v>703</v>
      </c>
      <c r="B1015" s="31" t="s">
        <v>702</v>
      </c>
      <c r="C1015" s="31"/>
      <c r="D1015" s="37"/>
      <c r="E1015" s="37"/>
      <c r="F1015" s="9" t="e">
        <f>SUM(F1016)</f>
        <v>#REF!</v>
      </c>
      <c r="G1015" s="9">
        <f t="shared" ref="G1015:H1015" si="237">SUM(G1016)</f>
        <v>0</v>
      </c>
      <c r="H1015" s="9">
        <f t="shared" si="237"/>
        <v>0</v>
      </c>
    </row>
    <row r="1016" spans="1:8" ht="63" hidden="1" x14ac:dyDescent="0.25">
      <c r="A1016" s="78" t="s">
        <v>44</v>
      </c>
      <c r="B1016" s="31" t="s">
        <v>702</v>
      </c>
      <c r="C1016" s="31">
        <v>100</v>
      </c>
      <c r="D1016" s="79" t="s">
        <v>25</v>
      </c>
      <c r="E1016" s="79" t="s">
        <v>11</v>
      </c>
      <c r="F1016" s="9" t="e">
        <f>SUM(Ведомственная!#REF!)</f>
        <v>#REF!</v>
      </c>
      <c r="G1016" s="69"/>
      <c r="H1016" s="69"/>
    </row>
    <row r="1017" spans="1:8" x14ac:dyDescent="0.25">
      <c r="A1017" s="70" t="s">
        <v>640</v>
      </c>
      <c r="B1017" s="31"/>
      <c r="C1017" s="79"/>
      <c r="D1017" s="79"/>
      <c r="E1017" s="79"/>
      <c r="F1017" s="9"/>
      <c r="G1017" s="10">
        <v>65000</v>
      </c>
      <c r="H1017" s="10">
        <v>135000</v>
      </c>
    </row>
    <row r="1018" spans="1:8" s="27" customFormat="1" ht="14.25" customHeight="1" x14ac:dyDescent="0.25">
      <c r="A1018" s="23" t="s">
        <v>177</v>
      </c>
      <c r="B1018" s="24"/>
      <c r="C1018" s="24"/>
      <c r="D1018" s="24"/>
      <c r="E1018" s="24"/>
      <c r="F1018" s="26">
        <f>SUM(F9+F13+F23+F98+F105+F114+F118+F122+F139+F145+F152+F156+F170+F175+F194+F243+F252+F274+F287+F296+F310+F331+F353+F377+F381+F508+F517+F530+F533+F538+F541+F551+F755+F846+F905+F909+F913+F928+F931+F939+F945+F966)+F954+F949+F360+F942+F1017+F958+F505+F149</f>
        <v>6170225.8000000007</v>
      </c>
      <c r="G1018" s="26">
        <f>SUM(G9+G13+G23+G98+G105+G114+G118+G122+G139+G145+G152+G156+G170+G175+G194+G243+G252+G274+G287+G296+G310+G331+G353+G377+G381+G508+G517+G530+G533+G538+G541+G551+G755+G846+G905+G909+G913+G928+G931+G939+G945+G966)+G954+G949+G360+G942+G1017+G958+G505+G149</f>
        <v>5879041.7999999998</v>
      </c>
      <c r="H1018" s="26">
        <f>SUM(H9+H13+H23+H98+H105+H114+H118+H122+H139+H145+H152+H156+H170+H175+H194+H243+H252+H274+H287+H296+H310+H331+H353+H377+H381+H508+H517+H530+H533+H538+H541+H551+H755+H846+H905+H909+H913+H928+H931+H939+H945+H966)+H954+H949+H360+H942+H1017+H958+H505+H149</f>
        <v>6045234.3000000007</v>
      </c>
    </row>
    <row r="1020" spans="1:8" hidden="1" x14ac:dyDescent="0.25">
      <c r="F1020" s="59">
        <f>SUM(Ведомственная!G1384)</f>
        <v>6170225.7999999989</v>
      </c>
      <c r="G1020" s="59">
        <f>SUM(Ведомственная!H1384)</f>
        <v>5879041.7999999998</v>
      </c>
      <c r="H1020" s="59">
        <f>SUM(Ведомственная!I1384)</f>
        <v>6045234.2999999989</v>
      </c>
    </row>
    <row r="1021" spans="1:8" hidden="1" x14ac:dyDescent="0.25">
      <c r="F1021" s="59"/>
      <c r="G1021" s="59"/>
      <c r="H1021" s="59"/>
    </row>
    <row r="1022" spans="1:8" hidden="1" x14ac:dyDescent="0.25">
      <c r="F1022" s="104">
        <f>SUM(F1020-F1018)</f>
        <v>-1.862645149230957E-9</v>
      </c>
      <c r="G1022" s="104">
        <f t="shared" ref="G1022:H1022" si="238">SUM(G1020-G1018)</f>
        <v>0</v>
      </c>
      <c r="H1022" s="104">
        <f t="shared" si="238"/>
        <v>-1.862645149230957E-9</v>
      </c>
    </row>
    <row r="1023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81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1408"/>
  <sheetViews>
    <sheetView tabSelected="1" zoomScale="90" zoomScaleNormal="90" workbookViewId="0">
      <selection activeCell="A7" sqref="A7:XFD7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857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/>
    </row>
    <row r="6" spans="1:9" ht="36.75" customHeight="1" x14ac:dyDescent="0.25">
      <c r="B6" s="19" t="s">
        <v>921</v>
      </c>
      <c r="C6" s="18"/>
      <c r="D6" s="18"/>
      <c r="E6" s="18"/>
      <c r="F6" s="18"/>
    </row>
    <row r="7" spans="1:9" x14ac:dyDescent="0.25">
      <c r="B7" s="20"/>
      <c r="I7" s="18" t="s">
        <v>435</v>
      </c>
    </row>
    <row r="8" spans="1:9" x14ac:dyDescent="0.25">
      <c r="A8" s="138" t="s">
        <v>3</v>
      </c>
      <c r="B8" s="139" t="s">
        <v>4</v>
      </c>
      <c r="C8" s="139"/>
      <c r="D8" s="139"/>
      <c r="E8" s="139"/>
      <c r="F8" s="139"/>
      <c r="G8" s="140" t="s">
        <v>787</v>
      </c>
      <c r="H8" s="140" t="s">
        <v>927</v>
      </c>
      <c r="I8" s="140" t="s">
        <v>928</v>
      </c>
    </row>
    <row r="9" spans="1:9" ht="63" x14ac:dyDescent="0.25">
      <c r="A9" s="138"/>
      <c r="B9" s="4" t="s">
        <v>5</v>
      </c>
      <c r="C9" s="22" t="s">
        <v>6</v>
      </c>
      <c r="D9" s="22" t="s">
        <v>7</v>
      </c>
      <c r="E9" s="22" t="s">
        <v>8</v>
      </c>
      <c r="F9" s="22" t="s">
        <v>150</v>
      </c>
      <c r="G9" s="141"/>
      <c r="H9" s="141"/>
      <c r="I9" s="142"/>
    </row>
    <row r="10" spans="1:9" s="27" customFormat="1" x14ac:dyDescent="0.25">
      <c r="A10" s="23" t="s">
        <v>78</v>
      </c>
      <c r="B10" s="24" t="s">
        <v>79</v>
      </c>
      <c r="C10" s="25"/>
      <c r="D10" s="25"/>
      <c r="E10" s="25"/>
      <c r="F10" s="25"/>
      <c r="G10" s="26">
        <f>SUM(G11)+G32</f>
        <v>25549.599999999999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 x14ac:dyDescent="0.25">
      <c r="A11" s="78" t="s">
        <v>80</v>
      </c>
      <c r="B11" s="4"/>
      <c r="C11" s="4" t="s">
        <v>28</v>
      </c>
      <c r="D11" s="4"/>
      <c r="E11" s="4"/>
      <c r="F11" s="4"/>
      <c r="G11" s="7">
        <f>SUM(G12+G20)</f>
        <v>25549.599999999999</v>
      </c>
      <c r="H11" s="7">
        <f>SUM(H12+H20)</f>
        <v>24549.599999999999</v>
      </c>
      <c r="I11" s="7">
        <f>SUM(I12+I20)</f>
        <v>24549.599999999999</v>
      </c>
    </row>
    <row r="12" spans="1:9" ht="47.25" x14ac:dyDescent="0.25">
      <c r="A12" s="78" t="s">
        <v>81</v>
      </c>
      <c r="B12" s="4"/>
      <c r="C12" s="4" t="s">
        <v>28</v>
      </c>
      <c r="D12" s="4" t="s">
        <v>47</v>
      </c>
      <c r="E12" s="4"/>
      <c r="F12" s="4"/>
      <c r="G12" s="7">
        <f>SUM(G13)</f>
        <v>20836.699999999997</v>
      </c>
      <c r="H12" s="7">
        <f>SUM(H13)</f>
        <v>20836.699999999997</v>
      </c>
      <c r="I12" s="7">
        <f>SUM(I13)</f>
        <v>20836.699999999997</v>
      </c>
    </row>
    <row r="13" spans="1:9" x14ac:dyDescent="0.25">
      <c r="A13" s="78" t="s">
        <v>178</v>
      </c>
      <c r="B13" s="4"/>
      <c r="C13" s="4" t="s">
        <v>28</v>
      </c>
      <c r="D13" s="4" t="s">
        <v>47</v>
      </c>
      <c r="E13" s="4" t="s">
        <v>179</v>
      </c>
      <c r="F13" s="4"/>
      <c r="G13" s="7">
        <f>SUM(G14)+G18</f>
        <v>20836.699999999997</v>
      </c>
      <c r="H13" s="7">
        <f>SUM(H14)+H18</f>
        <v>20836.699999999997</v>
      </c>
      <c r="I13" s="7">
        <f>SUM(I14)+I18</f>
        <v>20836.699999999997</v>
      </c>
    </row>
    <row r="14" spans="1:9" x14ac:dyDescent="0.25">
      <c r="A14" s="78" t="s">
        <v>73</v>
      </c>
      <c r="B14" s="4"/>
      <c r="C14" s="4" t="s">
        <v>28</v>
      </c>
      <c r="D14" s="4" t="s">
        <v>47</v>
      </c>
      <c r="E14" s="4" t="s">
        <v>97</v>
      </c>
      <c r="F14" s="4"/>
      <c r="G14" s="7">
        <f>SUM(G15+G16)+G17</f>
        <v>18629.099999999999</v>
      </c>
      <c r="H14" s="7">
        <f>SUM(H15+H16)+H17</f>
        <v>18629.099999999999</v>
      </c>
      <c r="I14" s="7">
        <f>SUM(I15+I16)+I17</f>
        <v>18629.099999999999</v>
      </c>
    </row>
    <row r="15" spans="1:9" ht="47.25" x14ac:dyDescent="0.25">
      <c r="A15" s="2" t="s">
        <v>44</v>
      </c>
      <c r="B15" s="4"/>
      <c r="C15" s="4" t="s">
        <v>28</v>
      </c>
      <c r="D15" s="4" t="s">
        <v>47</v>
      </c>
      <c r="E15" s="4" t="s">
        <v>97</v>
      </c>
      <c r="F15" s="4" t="s">
        <v>82</v>
      </c>
      <c r="G15" s="7">
        <v>18619.099999999999</v>
      </c>
      <c r="H15" s="7">
        <v>18619.099999999999</v>
      </c>
      <c r="I15" s="7">
        <v>18619.099999999999</v>
      </c>
    </row>
    <row r="16" spans="1:9" ht="31.5" x14ac:dyDescent="0.25">
      <c r="A16" s="78" t="s">
        <v>45</v>
      </c>
      <c r="B16" s="4"/>
      <c r="C16" s="4" t="s">
        <v>28</v>
      </c>
      <c r="D16" s="4" t="s">
        <v>47</v>
      </c>
      <c r="E16" s="4" t="s">
        <v>97</v>
      </c>
      <c r="F16" s="4" t="s">
        <v>84</v>
      </c>
      <c r="G16" s="9">
        <v>10</v>
      </c>
      <c r="H16" s="9">
        <v>10</v>
      </c>
      <c r="I16" s="9">
        <v>10</v>
      </c>
    </row>
    <row r="17" spans="1:9" x14ac:dyDescent="0.25">
      <c r="A17" s="78" t="s">
        <v>36</v>
      </c>
      <c r="B17" s="4"/>
      <c r="C17" s="4" t="s">
        <v>28</v>
      </c>
      <c r="D17" s="4" t="s">
        <v>47</v>
      </c>
      <c r="E17" s="4" t="s">
        <v>97</v>
      </c>
      <c r="F17" s="4" t="s">
        <v>92</v>
      </c>
      <c r="G17" s="9"/>
      <c r="H17" s="9"/>
      <c r="I17" s="9"/>
    </row>
    <row r="18" spans="1:9" x14ac:dyDescent="0.25">
      <c r="A18" s="78" t="s">
        <v>85</v>
      </c>
      <c r="B18" s="4"/>
      <c r="C18" s="4" t="s">
        <v>28</v>
      </c>
      <c r="D18" s="4" t="s">
        <v>47</v>
      </c>
      <c r="E18" s="4" t="s">
        <v>98</v>
      </c>
      <c r="F18" s="4"/>
      <c r="G18" s="7">
        <f>SUM(G19)</f>
        <v>2207.6</v>
      </c>
      <c r="H18" s="7">
        <f>SUM(H19)</f>
        <v>2207.6</v>
      </c>
      <c r="I18" s="7">
        <f>SUM(I19)</f>
        <v>2207.6</v>
      </c>
    </row>
    <row r="19" spans="1:9" ht="47.25" x14ac:dyDescent="0.25">
      <c r="A19" s="2" t="s">
        <v>44</v>
      </c>
      <c r="B19" s="4"/>
      <c r="C19" s="4" t="s">
        <v>28</v>
      </c>
      <c r="D19" s="4" t="s">
        <v>47</v>
      </c>
      <c r="E19" s="4" t="s">
        <v>98</v>
      </c>
      <c r="F19" s="4" t="s">
        <v>82</v>
      </c>
      <c r="G19" s="7">
        <v>2207.6</v>
      </c>
      <c r="H19" s="7">
        <v>2207.6</v>
      </c>
      <c r="I19" s="7">
        <v>2207.6</v>
      </c>
    </row>
    <row r="20" spans="1:9" x14ac:dyDescent="0.25">
      <c r="A20" s="78" t="s">
        <v>86</v>
      </c>
      <c r="B20" s="4"/>
      <c r="C20" s="4" t="s">
        <v>28</v>
      </c>
      <c r="D20" s="4" t="s">
        <v>87</v>
      </c>
      <c r="E20" s="4"/>
      <c r="F20" s="4"/>
      <c r="G20" s="7">
        <f>SUM(G21)</f>
        <v>4712.8999999999996</v>
      </c>
      <c r="H20" s="7">
        <f>SUM(H21)</f>
        <v>3712.9</v>
      </c>
      <c r="I20" s="7">
        <f>SUM(I21)</f>
        <v>3712.9</v>
      </c>
    </row>
    <row r="21" spans="1:9" x14ac:dyDescent="0.25">
      <c r="A21" s="78" t="s">
        <v>178</v>
      </c>
      <c r="B21" s="4"/>
      <c r="C21" s="4" t="s">
        <v>28</v>
      </c>
      <c r="D21" s="4" t="s">
        <v>87</v>
      </c>
      <c r="E21" s="4" t="s">
        <v>179</v>
      </c>
      <c r="F21" s="4"/>
      <c r="G21" s="7">
        <f>SUM(G22+G25+G27)</f>
        <v>4712.8999999999996</v>
      </c>
      <c r="H21" s="7">
        <f>SUM(H22+H25+H27)</f>
        <v>3712.9</v>
      </c>
      <c r="I21" s="7">
        <f>SUM(I22+I25+I27)</f>
        <v>3712.9</v>
      </c>
    </row>
    <row r="22" spans="1:9" x14ac:dyDescent="0.25">
      <c r="A22" s="78" t="s">
        <v>88</v>
      </c>
      <c r="B22" s="4"/>
      <c r="C22" s="4" t="s">
        <v>28</v>
      </c>
      <c r="D22" s="4" t="s">
        <v>87</v>
      </c>
      <c r="E22" s="4" t="s">
        <v>99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 x14ac:dyDescent="0.25">
      <c r="A23" s="78" t="s">
        <v>45</v>
      </c>
      <c r="B23" s="4"/>
      <c r="C23" s="4" t="s">
        <v>28</v>
      </c>
      <c r="D23" s="4" t="s">
        <v>87</v>
      </c>
      <c r="E23" s="4" t="s">
        <v>99</v>
      </c>
      <c r="F23" s="4" t="s">
        <v>84</v>
      </c>
      <c r="G23" s="9">
        <v>323</v>
      </c>
      <c r="H23" s="9">
        <v>216</v>
      </c>
      <c r="I23" s="9">
        <v>216</v>
      </c>
    </row>
    <row r="24" spans="1:9" x14ac:dyDescent="0.25">
      <c r="A24" s="78" t="s">
        <v>20</v>
      </c>
      <c r="B24" s="4"/>
      <c r="C24" s="4" t="s">
        <v>28</v>
      </c>
      <c r="D24" s="4" t="s">
        <v>87</v>
      </c>
      <c r="E24" s="4" t="s">
        <v>99</v>
      </c>
      <c r="F24" s="4" t="s">
        <v>89</v>
      </c>
      <c r="G24" s="9">
        <v>9</v>
      </c>
      <c r="H24" s="9">
        <v>9</v>
      </c>
      <c r="I24" s="9">
        <v>9</v>
      </c>
    </row>
    <row r="25" spans="1:9" ht="31.5" x14ac:dyDescent="0.25">
      <c r="A25" s="78" t="s">
        <v>90</v>
      </c>
      <c r="B25" s="4"/>
      <c r="C25" s="4" t="s">
        <v>28</v>
      </c>
      <c r="D25" s="4" t="s">
        <v>87</v>
      </c>
      <c r="E25" s="4" t="s">
        <v>100</v>
      </c>
      <c r="F25" s="4"/>
      <c r="G25" s="9">
        <f>SUM(G26)</f>
        <v>350</v>
      </c>
      <c r="H25" s="9">
        <f>SUM(H26)</f>
        <v>250</v>
      </c>
      <c r="I25" s="9">
        <f>SUM(I26)</f>
        <v>250</v>
      </c>
    </row>
    <row r="26" spans="1:9" ht="31.5" x14ac:dyDescent="0.25">
      <c r="A26" s="78" t="s">
        <v>45</v>
      </c>
      <c r="B26" s="4"/>
      <c r="C26" s="4" t="s">
        <v>28</v>
      </c>
      <c r="D26" s="4" t="s">
        <v>87</v>
      </c>
      <c r="E26" s="4" t="s">
        <v>100</v>
      </c>
      <c r="F26" s="4" t="s">
        <v>84</v>
      </c>
      <c r="G26" s="9">
        <v>350</v>
      </c>
      <c r="H26" s="9">
        <v>250</v>
      </c>
      <c r="I26" s="9">
        <v>250</v>
      </c>
    </row>
    <row r="27" spans="1:9" ht="31.5" x14ac:dyDescent="0.25">
      <c r="A27" s="78" t="s">
        <v>91</v>
      </c>
      <c r="B27" s="4"/>
      <c r="C27" s="4" t="s">
        <v>28</v>
      </c>
      <c r="D27" s="4" t="s">
        <v>87</v>
      </c>
      <c r="E27" s="4" t="s">
        <v>101</v>
      </c>
      <c r="F27" s="4"/>
      <c r="G27" s="7">
        <f>SUM(G28:G30)</f>
        <v>4030.9</v>
      </c>
      <c r="H27" s="7">
        <f>SUM(H28:H30)</f>
        <v>3237.9</v>
      </c>
      <c r="I27" s="7">
        <f>SUM(I28:I30)</f>
        <v>3237.9</v>
      </c>
    </row>
    <row r="28" spans="1:9" ht="28.5" customHeight="1" x14ac:dyDescent="0.25">
      <c r="A28" s="78" t="s">
        <v>45</v>
      </c>
      <c r="B28" s="4"/>
      <c r="C28" s="4" t="s">
        <v>28</v>
      </c>
      <c r="D28" s="4" t="s">
        <v>87</v>
      </c>
      <c r="E28" s="4" t="s">
        <v>101</v>
      </c>
      <c r="F28" s="4" t="s">
        <v>84</v>
      </c>
      <c r="G28" s="7">
        <v>3030.9</v>
      </c>
      <c r="H28" s="7">
        <v>2237.9</v>
      </c>
      <c r="I28" s="7">
        <v>2237.9</v>
      </c>
    </row>
    <row r="29" spans="1:9" ht="21" customHeight="1" x14ac:dyDescent="0.25">
      <c r="A29" s="78" t="s">
        <v>36</v>
      </c>
      <c r="B29" s="4"/>
      <c r="C29" s="4" t="s">
        <v>28</v>
      </c>
      <c r="D29" s="4" t="s">
        <v>87</v>
      </c>
      <c r="E29" s="4" t="s">
        <v>101</v>
      </c>
      <c r="F29" s="4" t="s">
        <v>92</v>
      </c>
      <c r="G29" s="7">
        <v>1000</v>
      </c>
      <c r="H29" s="7">
        <v>1000</v>
      </c>
      <c r="I29" s="7">
        <v>1000</v>
      </c>
    </row>
    <row r="30" spans="1:9" ht="22.5" hidden="1" customHeight="1" x14ac:dyDescent="0.25">
      <c r="A30" s="78" t="s">
        <v>20</v>
      </c>
      <c r="B30" s="4"/>
      <c r="C30" s="4" t="s">
        <v>28</v>
      </c>
      <c r="D30" s="4" t="s">
        <v>87</v>
      </c>
      <c r="E30" s="4" t="s">
        <v>101</v>
      </c>
      <c r="F30" s="4" t="s">
        <v>89</v>
      </c>
      <c r="G30" s="7"/>
      <c r="H30" s="7"/>
      <c r="I30" s="7"/>
    </row>
    <row r="31" spans="1:9" ht="22.5" customHeight="1" x14ac:dyDescent="0.25">
      <c r="A31" s="78" t="s">
        <v>105</v>
      </c>
      <c r="B31" s="4"/>
      <c r="C31" s="4" t="s">
        <v>106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709</v>
      </c>
      <c r="B32" s="22"/>
      <c r="C32" s="103" t="s">
        <v>106</v>
      </c>
      <c r="D32" s="103" t="s">
        <v>157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78" t="s">
        <v>178</v>
      </c>
      <c r="B33" s="4"/>
      <c r="C33" s="103" t="s">
        <v>106</v>
      </c>
      <c r="D33" s="103" t="s">
        <v>157</v>
      </c>
      <c r="E33" s="4" t="s">
        <v>179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78" t="s">
        <v>91</v>
      </c>
      <c r="B34" s="4"/>
      <c r="C34" s="103" t="s">
        <v>106</v>
      </c>
      <c r="D34" s="103" t="s">
        <v>157</v>
      </c>
      <c r="E34" s="4" t="s">
        <v>101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78" t="s">
        <v>45</v>
      </c>
      <c r="B35" s="4"/>
      <c r="C35" s="103" t="s">
        <v>106</v>
      </c>
      <c r="D35" s="103" t="s">
        <v>157</v>
      </c>
      <c r="E35" s="4" t="s">
        <v>101</v>
      </c>
      <c r="F35" s="4" t="s">
        <v>84</v>
      </c>
      <c r="G35" s="7"/>
      <c r="H35" s="7"/>
      <c r="I35" s="7"/>
    </row>
    <row r="36" spans="1:9" s="27" customFormat="1" x14ac:dyDescent="0.25">
      <c r="A36" s="23" t="s">
        <v>93</v>
      </c>
      <c r="B36" s="24" t="s">
        <v>94</v>
      </c>
      <c r="C36" s="24"/>
      <c r="D36" s="24"/>
      <c r="E36" s="24"/>
      <c r="F36" s="24"/>
      <c r="G36" s="26">
        <f>SUM(G37)</f>
        <v>9539.4000000000015</v>
      </c>
      <c r="H36" s="26">
        <f>SUM(H37)</f>
        <v>8442.6</v>
      </c>
      <c r="I36" s="26">
        <f>SUM(I37)</f>
        <v>9539.4000000000015</v>
      </c>
    </row>
    <row r="37" spans="1:9" x14ac:dyDescent="0.25">
      <c r="A37" s="78" t="s">
        <v>80</v>
      </c>
      <c r="B37" s="4"/>
      <c r="C37" s="4" t="s">
        <v>28</v>
      </c>
      <c r="D37" s="4"/>
      <c r="E37" s="4"/>
      <c r="F37" s="4"/>
      <c r="G37" s="7">
        <f>SUM(G38)+G45</f>
        <v>9539.4000000000015</v>
      </c>
      <c r="H37" s="7">
        <f>SUM(H38)+H45</f>
        <v>8442.6</v>
      </c>
      <c r="I37" s="7">
        <f>SUM(I38)+I45</f>
        <v>9539.4000000000015</v>
      </c>
    </row>
    <row r="38" spans="1:9" ht="31.5" x14ac:dyDescent="0.25">
      <c r="A38" s="78" t="s">
        <v>95</v>
      </c>
      <c r="B38" s="4"/>
      <c r="C38" s="4" t="s">
        <v>28</v>
      </c>
      <c r="D38" s="4" t="s">
        <v>71</v>
      </c>
      <c r="E38" s="4"/>
      <c r="F38" s="4"/>
      <c r="G38" s="7">
        <f>SUM(G39)</f>
        <v>9133.4000000000015</v>
      </c>
      <c r="H38" s="7">
        <f>SUM(H39)</f>
        <v>8333.2000000000007</v>
      </c>
      <c r="I38" s="7">
        <f>SUM(I39)</f>
        <v>9133.4000000000015</v>
      </c>
    </row>
    <row r="39" spans="1:9" x14ac:dyDescent="0.25">
      <c r="A39" s="78" t="s">
        <v>178</v>
      </c>
      <c r="B39" s="4"/>
      <c r="C39" s="4" t="s">
        <v>28</v>
      </c>
      <c r="D39" s="4" t="s">
        <v>71</v>
      </c>
      <c r="E39" s="4" t="s">
        <v>179</v>
      </c>
      <c r="F39" s="4"/>
      <c r="G39" s="7">
        <f>SUM(G40+G43)</f>
        <v>9133.4000000000015</v>
      </c>
      <c r="H39" s="7">
        <f>SUM(H40+H43)</f>
        <v>8333.2000000000007</v>
      </c>
      <c r="I39" s="7">
        <f>SUM(I40+I43)</f>
        <v>9133.4000000000015</v>
      </c>
    </row>
    <row r="40" spans="1:9" ht="31.5" x14ac:dyDescent="0.25">
      <c r="A40" s="78" t="s">
        <v>180</v>
      </c>
      <c r="B40" s="4"/>
      <c r="C40" s="4" t="s">
        <v>28</v>
      </c>
      <c r="D40" s="4" t="s">
        <v>71</v>
      </c>
      <c r="E40" s="4" t="s">
        <v>102</v>
      </c>
      <c r="F40" s="4"/>
      <c r="G40" s="7">
        <f>SUM(G41:G42)</f>
        <v>6439.4000000000005</v>
      </c>
      <c r="H40" s="7">
        <f>SUM(H41:H42)</f>
        <v>5741.8</v>
      </c>
      <c r="I40" s="7">
        <f>SUM(I41:I42)</f>
        <v>6439.4000000000005</v>
      </c>
    </row>
    <row r="41" spans="1:9" ht="47.25" x14ac:dyDescent="0.25">
      <c r="A41" s="2" t="s">
        <v>44</v>
      </c>
      <c r="B41" s="4"/>
      <c r="C41" s="4" t="s">
        <v>28</v>
      </c>
      <c r="D41" s="4" t="s">
        <v>71</v>
      </c>
      <c r="E41" s="4" t="s">
        <v>102</v>
      </c>
      <c r="F41" s="4" t="s">
        <v>82</v>
      </c>
      <c r="G41" s="7">
        <v>6423.6</v>
      </c>
      <c r="H41" s="7">
        <v>5741.8</v>
      </c>
      <c r="I41" s="7">
        <v>6423.6</v>
      </c>
    </row>
    <row r="42" spans="1:9" ht="31.5" x14ac:dyDescent="0.25">
      <c r="A42" s="78" t="s">
        <v>45</v>
      </c>
      <c r="B42" s="4"/>
      <c r="C42" s="4" t="s">
        <v>28</v>
      </c>
      <c r="D42" s="4" t="s">
        <v>71</v>
      </c>
      <c r="E42" s="4" t="s">
        <v>102</v>
      </c>
      <c r="F42" s="4" t="s">
        <v>84</v>
      </c>
      <c r="G42" s="9">
        <v>15.8</v>
      </c>
      <c r="H42" s="9"/>
      <c r="I42" s="9">
        <v>15.8</v>
      </c>
    </row>
    <row r="43" spans="1:9" ht="31.5" x14ac:dyDescent="0.25">
      <c r="A43" s="78" t="s">
        <v>96</v>
      </c>
      <c r="B43" s="4"/>
      <c r="C43" s="4" t="s">
        <v>28</v>
      </c>
      <c r="D43" s="4" t="s">
        <v>71</v>
      </c>
      <c r="E43" s="4" t="s">
        <v>103</v>
      </c>
      <c r="F43" s="4"/>
      <c r="G43" s="7">
        <f>SUM(G44)</f>
        <v>2694</v>
      </c>
      <c r="H43" s="7">
        <f>SUM(H44)</f>
        <v>2591.4</v>
      </c>
      <c r="I43" s="7">
        <f>SUM(I44)</f>
        <v>2694</v>
      </c>
    </row>
    <row r="44" spans="1:9" ht="47.25" x14ac:dyDescent="0.25">
      <c r="A44" s="2" t="s">
        <v>44</v>
      </c>
      <c r="B44" s="4"/>
      <c r="C44" s="4" t="s">
        <v>28</v>
      </c>
      <c r="D44" s="4" t="s">
        <v>71</v>
      </c>
      <c r="E44" s="4" t="s">
        <v>103</v>
      </c>
      <c r="F44" s="4" t="s">
        <v>82</v>
      </c>
      <c r="G44" s="7">
        <v>2694</v>
      </c>
      <c r="H44" s="7">
        <v>2591.4</v>
      </c>
      <c r="I44" s="7">
        <v>2694</v>
      </c>
    </row>
    <row r="45" spans="1:9" x14ac:dyDescent="0.25">
      <c r="A45" s="78" t="s">
        <v>86</v>
      </c>
      <c r="B45" s="4"/>
      <c r="C45" s="4" t="s">
        <v>28</v>
      </c>
      <c r="D45" s="4" t="s">
        <v>87</v>
      </c>
      <c r="E45" s="4"/>
      <c r="F45" s="4"/>
      <c r="G45" s="7">
        <f>SUM(G46)</f>
        <v>406</v>
      </c>
      <c r="H45" s="7">
        <f>SUM(H46)</f>
        <v>109.4</v>
      </c>
      <c r="I45" s="7">
        <f>SUM(I46)</f>
        <v>406</v>
      </c>
    </row>
    <row r="46" spans="1:9" x14ac:dyDescent="0.25">
      <c r="A46" s="78" t="s">
        <v>178</v>
      </c>
      <c r="B46" s="4"/>
      <c r="C46" s="4" t="s">
        <v>28</v>
      </c>
      <c r="D46" s="4" t="s">
        <v>87</v>
      </c>
      <c r="E46" s="4" t="s">
        <v>179</v>
      </c>
      <c r="F46" s="4"/>
      <c r="G46" s="7">
        <f>SUM(G47+G50+G52)</f>
        <v>406</v>
      </c>
      <c r="H46" s="7">
        <f>SUM(H47+H50+H52)</f>
        <v>109.4</v>
      </c>
      <c r="I46" s="7">
        <f>SUM(I47+I50+I52)</f>
        <v>406</v>
      </c>
    </row>
    <row r="47" spans="1:9" x14ac:dyDescent="0.25">
      <c r="A47" s="78" t="s">
        <v>88</v>
      </c>
      <c r="B47" s="4"/>
      <c r="C47" s="4" t="s">
        <v>28</v>
      </c>
      <c r="D47" s="4" t="s">
        <v>87</v>
      </c>
      <c r="E47" s="4" t="s">
        <v>99</v>
      </c>
      <c r="F47" s="4"/>
      <c r="G47" s="9">
        <f>SUM(G48:G49)</f>
        <v>111.7</v>
      </c>
      <c r="H47" s="9">
        <f>SUM(H48:H49)</f>
        <v>1.7</v>
      </c>
      <c r="I47" s="9">
        <f>SUM(I48:I49)</f>
        <v>111.7</v>
      </c>
    </row>
    <row r="48" spans="1:9" ht="31.5" x14ac:dyDescent="0.25">
      <c r="A48" s="78" t="s">
        <v>45</v>
      </c>
      <c r="B48" s="4"/>
      <c r="C48" s="4" t="s">
        <v>28</v>
      </c>
      <c r="D48" s="4" t="s">
        <v>87</v>
      </c>
      <c r="E48" s="4" t="s">
        <v>99</v>
      </c>
      <c r="F48" s="4" t="s">
        <v>84</v>
      </c>
      <c r="G48" s="9">
        <v>110</v>
      </c>
      <c r="H48" s="9">
        <v>0</v>
      </c>
      <c r="I48" s="9">
        <v>110</v>
      </c>
    </row>
    <row r="49" spans="1:9" x14ac:dyDescent="0.25">
      <c r="A49" s="78" t="s">
        <v>20</v>
      </c>
      <c r="B49" s="4"/>
      <c r="C49" s="4" t="s">
        <v>28</v>
      </c>
      <c r="D49" s="4" t="s">
        <v>87</v>
      </c>
      <c r="E49" s="4" t="s">
        <v>99</v>
      </c>
      <c r="F49" s="4" t="s">
        <v>89</v>
      </c>
      <c r="G49" s="9">
        <v>1.7</v>
      </c>
      <c r="H49" s="9">
        <v>1.7</v>
      </c>
      <c r="I49" s="9">
        <v>1.7</v>
      </c>
    </row>
    <row r="50" spans="1:9" ht="31.5" x14ac:dyDescent="0.25">
      <c r="A50" s="78" t="s">
        <v>90</v>
      </c>
      <c r="B50" s="4"/>
      <c r="C50" s="4" t="s">
        <v>28</v>
      </c>
      <c r="D50" s="4" t="s">
        <v>87</v>
      </c>
      <c r="E50" s="4" t="s">
        <v>100</v>
      </c>
      <c r="F50" s="4"/>
      <c r="G50" s="9">
        <f>SUM(G51)</f>
        <v>102.7</v>
      </c>
      <c r="H50" s="9">
        <f>SUM(H51)</f>
        <v>102.7</v>
      </c>
      <c r="I50" s="9">
        <f>SUM(I51)</f>
        <v>102.7</v>
      </c>
    </row>
    <row r="51" spans="1:9" ht="31.5" x14ac:dyDescent="0.25">
      <c r="A51" s="78" t="s">
        <v>45</v>
      </c>
      <c r="B51" s="4"/>
      <c r="C51" s="4" t="s">
        <v>28</v>
      </c>
      <c r="D51" s="4" t="s">
        <v>87</v>
      </c>
      <c r="E51" s="4" t="s">
        <v>100</v>
      </c>
      <c r="F51" s="4" t="s">
        <v>84</v>
      </c>
      <c r="G51" s="7">
        <v>102.7</v>
      </c>
      <c r="H51" s="7">
        <v>102.7</v>
      </c>
      <c r="I51" s="7">
        <v>102.7</v>
      </c>
    </row>
    <row r="52" spans="1:9" ht="31.5" x14ac:dyDescent="0.25">
      <c r="A52" s="78" t="s">
        <v>91</v>
      </c>
      <c r="B52" s="4"/>
      <c r="C52" s="4" t="s">
        <v>28</v>
      </c>
      <c r="D52" s="4" t="s">
        <v>87</v>
      </c>
      <c r="E52" s="4" t="s">
        <v>101</v>
      </c>
      <c r="F52" s="4"/>
      <c r="G52" s="7">
        <f>SUM(G53:G54)</f>
        <v>191.6</v>
      </c>
      <c r="H52" s="7">
        <f>SUM(H53:H54)</f>
        <v>5</v>
      </c>
      <c r="I52" s="7">
        <f>SUM(I53:I54)</f>
        <v>191.6</v>
      </c>
    </row>
    <row r="53" spans="1:9" ht="31.5" x14ac:dyDescent="0.25">
      <c r="A53" s="78" t="s">
        <v>45</v>
      </c>
      <c r="B53" s="4"/>
      <c r="C53" s="4" t="s">
        <v>28</v>
      </c>
      <c r="D53" s="4" t="s">
        <v>87</v>
      </c>
      <c r="E53" s="4" t="s">
        <v>101</v>
      </c>
      <c r="F53" s="4" t="s">
        <v>84</v>
      </c>
      <c r="G53" s="7">
        <v>186.6</v>
      </c>
      <c r="H53" s="7">
        <v>0</v>
      </c>
      <c r="I53" s="7">
        <v>186.6</v>
      </c>
    </row>
    <row r="54" spans="1:9" x14ac:dyDescent="0.25">
      <c r="A54" s="78" t="s">
        <v>20</v>
      </c>
      <c r="B54" s="4"/>
      <c r="C54" s="4" t="s">
        <v>28</v>
      </c>
      <c r="D54" s="4" t="s">
        <v>87</v>
      </c>
      <c r="E54" s="4" t="s">
        <v>101</v>
      </c>
      <c r="F54" s="4" t="s">
        <v>89</v>
      </c>
      <c r="G54" s="7">
        <v>5</v>
      </c>
      <c r="H54" s="7">
        <v>5</v>
      </c>
      <c r="I54" s="7">
        <v>5</v>
      </c>
    </row>
    <row r="55" spans="1:9" s="27" customFormat="1" x14ac:dyDescent="0.25">
      <c r="A55" s="23" t="s">
        <v>190</v>
      </c>
      <c r="B55" s="25">
        <v>283</v>
      </c>
      <c r="C55" s="29"/>
      <c r="D55" s="29"/>
      <c r="E55" s="29"/>
      <c r="F55" s="29"/>
      <c r="G55" s="30">
        <f>SUM(G56+G138+G177+G438+G502)+G285+G519+G491+G456</f>
        <v>1356332.7</v>
      </c>
      <c r="H55" s="30">
        <f>SUM(H56+H138+H177+H438+H502)+H285+H519+H491+H456</f>
        <v>1140649.8</v>
      </c>
      <c r="I55" s="30">
        <f>SUM(I56+I138+I177+I438+I502)+I285+I519+I491+I456</f>
        <v>1142316</v>
      </c>
    </row>
    <row r="56" spans="1:9" x14ac:dyDescent="0.25">
      <c r="A56" s="78" t="s">
        <v>80</v>
      </c>
      <c r="B56" s="22"/>
      <c r="C56" s="103" t="s">
        <v>28</v>
      </c>
      <c r="D56" s="103"/>
      <c r="E56" s="103"/>
      <c r="F56" s="31"/>
      <c r="G56" s="9">
        <f>SUM(G57+G61)+G81+G89+G85</f>
        <v>219276.80000000002</v>
      </c>
      <c r="H56" s="9">
        <f>SUM(H57+H61)+H81+H89+H85</f>
        <v>206289.30000000002</v>
      </c>
      <c r="I56" s="9">
        <f>SUM(I57+I61)+I81+I89+I85</f>
        <v>235222.90000000002</v>
      </c>
    </row>
    <row r="57" spans="1:9" ht="31.5" x14ac:dyDescent="0.25">
      <c r="A57" s="78" t="s">
        <v>153</v>
      </c>
      <c r="B57" s="22"/>
      <c r="C57" s="103" t="s">
        <v>28</v>
      </c>
      <c r="D57" s="103" t="s">
        <v>37</v>
      </c>
      <c r="E57" s="103"/>
      <c r="F57" s="31"/>
      <c r="G57" s="9">
        <f t="shared" ref="G57:I59" si="2">SUM(G58)</f>
        <v>3925.5</v>
      </c>
      <c r="H57" s="9">
        <f t="shared" si="2"/>
        <v>3925.5</v>
      </c>
      <c r="I57" s="9">
        <f t="shared" si="2"/>
        <v>3925.5</v>
      </c>
    </row>
    <row r="58" spans="1:9" ht="31.5" x14ac:dyDescent="0.25">
      <c r="A58" s="78" t="s">
        <v>855</v>
      </c>
      <c r="B58" s="22"/>
      <c r="C58" s="103" t="s">
        <v>28</v>
      </c>
      <c r="D58" s="103" t="s">
        <v>37</v>
      </c>
      <c r="E58" s="31" t="s">
        <v>191</v>
      </c>
      <c r="F58" s="31"/>
      <c r="G58" s="9">
        <f t="shared" si="2"/>
        <v>3925.5</v>
      </c>
      <c r="H58" s="9">
        <f t="shared" si="2"/>
        <v>3925.5</v>
      </c>
      <c r="I58" s="9">
        <f t="shared" si="2"/>
        <v>3925.5</v>
      </c>
    </row>
    <row r="59" spans="1:9" x14ac:dyDescent="0.25">
      <c r="A59" s="78" t="s">
        <v>192</v>
      </c>
      <c r="B59" s="22"/>
      <c r="C59" s="103" t="s">
        <v>28</v>
      </c>
      <c r="D59" s="103" t="s">
        <v>37</v>
      </c>
      <c r="E59" s="103" t="s">
        <v>193</v>
      </c>
      <c r="F59" s="103"/>
      <c r="G59" s="9">
        <f t="shared" si="2"/>
        <v>3925.5</v>
      </c>
      <c r="H59" s="9">
        <f t="shared" si="2"/>
        <v>3925.5</v>
      </c>
      <c r="I59" s="9">
        <f t="shared" si="2"/>
        <v>3925.5</v>
      </c>
    </row>
    <row r="60" spans="1:9" ht="47.25" x14ac:dyDescent="0.25">
      <c r="A60" s="2" t="s">
        <v>44</v>
      </c>
      <c r="B60" s="22"/>
      <c r="C60" s="103" t="s">
        <v>28</v>
      </c>
      <c r="D60" s="103" t="s">
        <v>37</v>
      </c>
      <c r="E60" s="103" t="s">
        <v>193</v>
      </c>
      <c r="F60" s="103" t="s">
        <v>82</v>
      </c>
      <c r="G60" s="9">
        <v>3925.5</v>
      </c>
      <c r="H60" s="9">
        <v>3925.5</v>
      </c>
      <c r="I60" s="9">
        <v>3925.5</v>
      </c>
    </row>
    <row r="61" spans="1:9" ht="31.5" x14ac:dyDescent="0.25">
      <c r="A61" s="78" t="s">
        <v>232</v>
      </c>
      <c r="B61" s="22"/>
      <c r="C61" s="103" t="s">
        <v>28</v>
      </c>
      <c r="D61" s="103" t="s">
        <v>11</v>
      </c>
      <c r="E61" s="31"/>
      <c r="F61" s="31"/>
      <c r="G61" s="9">
        <f>SUM(G66)+G62+G75+G71</f>
        <v>167675.80000000002</v>
      </c>
      <c r="H61" s="9">
        <f>SUM(H66)+H62+H75+H71</f>
        <v>167675.80000000002</v>
      </c>
      <c r="I61" s="9">
        <f>SUM(I66)+I62+I75+I71</f>
        <v>167675.80000000002</v>
      </c>
    </row>
    <row r="62" spans="1:9" ht="31.5" x14ac:dyDescent="0.25">
      <c r="A62" s="78" t="s">
        <v>506</v>
      </c>
      <c r="B62" s="31"/>
      <c r="C62" s="103" t="s">
        <v>28</v>
      </c>
      <c r="D62" s="103" t="s">
        <v>11</v>
      </c>
      <c r="E62" s="103" t="s">
        <v>199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9" x14ac:dyDescent="0.25">
      <c r="A63" s="78" t="s">
        <v>446</v>
      </c>
      <c r="B63" s="31"/>
      <c r="C63" s="103" t="s">
        <v>28</v>
      </c>
      <c r="D63" s="103" t="s">
        <v>11</v>
      </c>
      <c r="E63" s="31" t="s">
        <v>728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9" ht="47.25" x14ac:dyDescent="0.25">
      <c r="A64" s="2" t="s">
        <v>44</v>
      </c>
      <c r="B64" s="31"/>
      <c r="C64" s="103" t="s">
        <v>28</v>
      </c>
      <c r="D64" s="103" t="s">
        <v>11</v>
      </c>
      <c r="E64" s="31" t="s">
        <v>728</v>
      </c>
      <c r="F64" s="31">
        <v>100</v>
      </c>
      <c r="G64" s="9">
        <v>587.70000000000005</v>
      </c>
      <c r="H64" s="9">
        <v>587.70000000000005</v>
      </c>
      <c r="I64" s="9">
        <v>587.70000000000005</v>
      </c>
    </row>
    <row r="65" spans="1:9" ht="31.5" x14ac:dyDescent="0.25">
      <c r="A65" s="78" t="s">
        <v>45</v>
      </c>
      <c r="B65" s="31"/>
      <c r="C65" s="103" t="s">
        <v>28</v>
      </c>
      <c r="D65" s="103" t="s">
        <v>11</v>
      </c>
      <c r="E65" s="31" t="s">
        <v>728</v>
      </c>
      <c r="F65" s="103" t="s">
        <v>84</v>
      </c>
      <c r="G65" s="9">
        <v>144.19999999999999</v>
      </c>
      <c r="H65" s="9">
        <v>144.19999999999999</v>
      </c>
      <c r="I65" s="9">
        <v>144.19999999999999</v>
      </c>
    </row>
    <row r="66" spans="1:9" ht="31.5" x14ac:dyDescent="0.25">
      <c r="A66" s="78" t="s">
        <v>789</v>
      </c>
      <c r="B66" s="22"/>
      <c r="C66" s="103" t="s">
        <v>28</v>
      </c>
      <c r="D66" s="103" t="s">
        <v>11</v>
      </c>
      <c r="E66" s="31" t="s">
        <v>191</v>
      </c>
      <c r="F66" s="31"/>
      <c r="G66" s="9">
        <f>SUM(G67)</f>
        <v>162429.6</v>
      </c>
      <c r="H66" s="9">
        <f>SUM(H67)</f>
        <v>162429.6</v>
      </c>
      <c r="I66" s="9">
        <f>SUM(I67)</f>
        <v>162429.6</v>
      </c>
    </row>
    <row r="67" spans="1:9" x14ac:dyDescent="0.25">
      <c r="A67" s="78" t="s">
        <v>73</v>
      </c>
      <c r="B67" s="22"/>
      <c r="C67" s="103" t="s">
        <v>28</v>
      </c>
      <c r="D67" s="103" t="s">
        <v>11</v>
      </c>
      <c r="E67" s="103" t="s">
        <v>195</v>
      </c>
      <c r="F67" s="103"/>
      <c r="G67" s="9">
        <f>SUM(G68:G70)</f>
        <v>162429.6</v>
      </c>
      <c r="H67" s="9">
        <f>SUM(H68:H70)</f>
        <v>162429.6</v>
      </c>
      <c r="I67" s="9">
        <f>SUM(I68:I70)</f>
        <v>162429.6</v>
      </c>
    </row>
    <row r="68" spans="1:9" ht="47.25" x14ac:dyDescent="0.25">
      <c r="A68" s="2" t="s">
        <v>44</v>
      </c>
      <c r="B68" s="22"/>
      <c r="C68" s="103" t="s">
        <v>28</v>
      </c>
      <c r="D68" s="103" t="s">
        <v>11</v>
      </c>
      <c r="E68" s="103" t="s">
        <v>195</v>
      </c>
      <c r="F68" s="103" t="s">
        <v>82</v>
      </c>
      <c r="G68" s="9">
        <v>162331.5</v>
      </c>
      <c r="H68" s="9">
        <f>157331.5+5000</f>
        <v>162331.5</v>
      </c>
      <c r="I68" s="9">
        <v>162331.5</v>
      </c>
    </row>
    <row r="69" spans="1:9" ht="29.25" customHeight="1" x14ac:dyDescent="0.25">
      <c r="A69" s="78" t="s">
        <v>45</v>
      </c>
      <c r="B69" s="22"/>
      <c r="C69" s="103" t="s">
        <v>28</v>
      </c>
      <c r="D69" s="103" t="s">
        <v>11</v>
      </c>
      <c r="E69" s="103" t="s">
        <v>195</v>
      </c>
      <c r="F69" s="103" t="s">
        <v>84</v>
      </c>
      <c r="G69" s="9">
        <v>98.1</v>
      </c>
      <c r="H69" s="9">
        <v>98.1</v>
      </c>
      <c r="I69" s="9">
        <v>98.1</v>
      </c>
    </row>
    <row r="70" spans="1:9" hidden="1" x14ac:dyDescent="0.25">
      <c r="A70" s="78" t="s">
        <v>36</v>
      </c>
      <c r="B70" s="22"/>
      <c r="C70" s="103" t="s">
        <v>28</v>
      </c>
      <c r="D70" s="103" t="s">
        <v>11</v>
      </c>
      <c r="E70" s="103" t="s">
        <v>195</v>
      </c>
      <c r="F70" s="103" t="s">
        <v>92</v>
      </c>
      <c r="G70" s="9"/>
      <c r="H70" s="9"/>
      <c r="I70" s="9"/>
    </row>
    <row r="71" spans="1:9" ht="31.5" x14ac:dyDescent="0.25">
      <c r="A71" s="78" t="s">
        <v>799</v>
      </c>
      <c r="B71" s="22"/>
      <c r="C71" s="103" t="s">
        <v>28</v>
      </c>
      <c r="D71" s="103" t="s">
        <v>11</v>
      </c>
      <c r="E71" s="103" t="s">
        <v>795</v>
      </c>
      <c r="F71" s="103"/>
      <c r="G71" s="9">
        <f>SUM(G72)</f>
        <v>4390.1000000000004</v>
      </c>
      <c r="H71" s="9">
        <f>SUM(H72)</f>
        <v>4390.1000000000004</v>
      </c>
      <c r="I71" s="9">
        <f>SUM(I72)</f>
        <v>4390.1000000000004</v>
      </c>
    </row>
    <row r="72" spans="1:9" ht="31.5" x14ac:dyDescent="0.25">
      <c r="A72" s="78" t="s">
        <v>448</v>
      </c>
      <c r="B72" s="22"/>
      <c r="C72" s="103" t="s">
        <v>28</v>
      </c>
      <c r="D72" s="103" t="s">
        <v>11</v>
      </c>
      <c r="E72" s="103" t="s">
        <v>796</v>
      </c>
      <c r="F72" s="103"/>
      <c r="G72" s="9">
        <f>SUM(G73:G74)</f>
        <v>4390.1000000000004</v>
      </c>
      <c r="H72" s="9">
        <f>SUM(H73:H74)</f>
        <v>4390.1000000000004</v>
      </c>
      <c r="I72" s="9">
        <f>SUM(I73:I74)</f>
        <v>4390.1000000000004</v>
      </c>
    </row>
    <row r="73" spans="1:9" ht="47.25" x14ac:dyDescent="0.25">
      <c r="A73" s="2" t="s">
        <v>44</v>
      </c>
      <c r="B73" s="22"/>
      <c r="C73" s="103" t="s">
        <v>28</v>
      </c>
      <c r="D73" s="103" t="s">
        <v>11</v>
      </c>
      <c r="E73" s="103" t="s">
        <v>796</v>
      </c>
      <c r="F73" s="31">
        <v>100</v>
      </c>
      <c r="G73" s="9">
        <v>3818.3</v>
      </c>
      <c r="H73" s="9">
        <v>3818.3</v>
      </c>
      <c r="I73" s="9">
        <v>3818.3</v>
      </c>
    </row>
    <row r="74" spans="1:9" ht="31.5" x14ac:dyDescent="0.25">
      <c r="A74" s="78" t="s">
        <v>45</v>
      </c>
      <c r="B74" s="22"/>
      <c r="C74" s="103" t="s">
        <v>28</v>
      </c>
      <c r="D74" s="103" t="s">
        <v>11</v>
      </c>
      <c r="E74" s="103" t="s">
        <v>796</v>
      </c>
      <c r="F74" s="103" t="s">
        <v>84</v>
      </c>
      <c r="G74" s="9">
        <v>571.79999999999995</v>
      </c>
      <c r="H74" s="9">
        <v>571.79999999999995</v>
      </c>
      <c r="I74" s="9">
        <v>571.79999999999995</v>
      </c>
    </row>
    <row r="75" spans="1:9" x14ac:dyDescent="0.25">
      <c r="A75" s="78" t="s">
        <v>178</v>
      </c>
      <c r="B75" s="22"/>
      <c r="C75" s="103" t="s">
        <v>28</v>
      </c>
      <c r="D75" s="103" t="s">
        <v>11</v>
      </c>
      <c r="E75" s="103" t="s">
        <v>179</v>
      </c>
      <c r="F75" s="103"/>
      <c r="G75" s="9">
        <f>SUM(G76)+G79</f>
        <v>124.2</v>
      </c>
      <c r="H75" s="9">
        <f t="shared" ref="H75:I75" si="3">SUM(H76)+H79</f>
        <v>124.2</v>
      </c>
      <c r="I75" s="9">
        <f t="shared" si="3"/>
        <v>124.2</v>
      </c>
    </row>
    <row r="76" spans="1:9" ht="189.75" customHeight="1" x14ac:dyDescent="0.25">
      <c r="A76" s="78" t="s">
        <v>449</v>
      </c>
      <c r="B76" s="22"/>
      <c r="C76" s="103" t="s">
        <v>28</v>
      </c>
      <c r="D76" s="103" t="s">
        <v>11</v>
      </c>
      <c r="E76" s="103" t="s">
        <v>450</v>
      </c>
      <c r="F76" s="31"/>
      <c r="G76" s="9">
        <f>SUM(G77:G78)</f>
        <v>124.2</v>
      </c>
      <c r="H76" s="9">
        <f>SUM(H77:H78)</f>
        <v>124.2</v>
      </c>
      <c r="I76" s="9">
        <f>SUM(I77:I78)</f>
        <v>124.2</v>
      </c>
    </row>
    <row r="77" spans="1:9" ht="47.25" x14ac:dyDescent="0.25">
      <c r="A77" s="2" t="s">
        <v>44</v>
      </c>
      <c r="B77" s="22"/>
      <c r="C77" s="103" t="s">
        <v>28</v>
      </c>
      <c r="D77" s="103" t="s">
        <v>11</v>
      </c>
      <c r="E77" s="103" t="s">
        <v>450</v>
      </c>
      <c r="F77" s="103" t="s">
        <v>82</v>
      </c>
      <c r="G77" s="9">
        <v>124.2</v>
      </c>
      <c r="H77" s="9">
        <v>124.2</v>
      </c>
      <c r="I77" s="9">
        <v>124.2</v>
      </c>
    </row>
    <row r="78" spans="1:9" ht="27.75" hidden="1" customHeight="1" x14ac:dyDescent="0.25">
      <c r="A78" s="78" t="s">
        <v>45</v>
      </c>
      <c r="B78" s="22"/>
      <c r="C78" s="103" t="s">
        <v>28</v>
      </c>
      <c r="D78" s="103" t="s">
        <v>11</v>
      </c>
      <c r="E78" s="103"/>
      <c r="F78" s="103" t="s">
        <v>84</v>
      </c>
      <c r="G78" s="9"/>
      <c r="H78" s="9"/>
      <c r="I78" s="9"/>
    </row>
    <row r="79" spans="1:9" hidden="1" x14ac:dyDescent="0.25">
      <c r="A79" s="78"/>
      <c r="B79" s="79"/>
      <c r="C79" s="103" t="s">
        <v>28</v>
      </c>
      <c r="D79" s="103" t="s">
        <v>11</v>
      </c>
      <c r="E79" s="103" t="s">
        <v>782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 x14ac:dyDescent="0.25">
      <c r="A80" s="2" t="s">
        <v>44</v>
      </c>
      <c r="B80" s="79"/>
      <c r="C80" s="103" t="s">
        <v>28</v>
      </c>
      <c r="D80" s="103" t="s">
        <v>11</v>
      </c>
      <c r="E80" s="103" t="s">
        <v>782</v>
      </c>
      <c r="F80" s="103" t="s">
        <v>82</v>
      </c>
      <c r="G80" s="9"/>
      <c r="H80" s="9"/>
      <c r="I80" s="9"/>
    </row>
    <row r="81" spans="1:9" x14ac:dyDescent="0.25">
      <c r="A81" s="78" t="s">
        <v>156</v>
      </c>
      <c r="B81" s="22"/>
      <c r="C81" s="103" t="s">
        <v>28</v>
      </c>
      <c r="D81" s="103" t="s">
        <v>157</v>
      </c>
      <c r="E81" s="103"/>
      <c r="F81" s="103"/>
      <c r="G81" s="9">
        <f t="shared" ref="G81:I83" si="4">SUM(G82)</f>
        <v>3</v>
      </c>
      <c r="H81" s="9">
        <f t="shared" si="4"/>
        <v>3.1</v>
      </c>
      <c r="I81" s="9">
        <f t="shared" si="4"/>
        <v>2.8</v>
      </c>
    </row>
    <row r="82" spans="1:9" x14ac:dyDescent="0.25">
      <c r="A82" s="78" t="s">
        <v>444</v>
      </c>
      <c r="B82" s="22"/>
      <c r="C82" s="103" t="s">
        <v>28</v>
      </c>
      <c r="D82" s="103" t="s">
        <v>157</v>
      </c>
      <c r="E82" s="103" t="s">
        <v>179</v>
      </c>
      <c r="F82" s="103"/>
      <c r="G82" s="9">
        <f t="shared" si="4"/>
        <v>3</v>
      </c>
      <c r="H82" s="9">
        <f t="shared" si="4"/>
        <v>3.1</v>
      </c>
      <c r="I82" s="9">
        <f t="shared" si="4"/>
        <v>2.8</v>
      </c>
    </row>
    <row r="83" spans="1:9" ht="47.25" x14ac:dyDescent="0.25">
      <c r="A83" s="78" t="s">
        <v>198</v>
      </c>
      <c r="B83" s="22"/>
      <c r="C83" s="103" t="s">
        <v>28</v>
      </c>
      <c r="D83" s="103" t="s">
        <v>157</v>
      </c>
      <c r="E83" s="103" t="s">
        <v>447</v>
      </c>
      <c r="F83" s="103"/>
      <c r="G83" s="9">
        <f t="shared" si="4"/>
        <v>3</v>
      </c>
      <c r="H83" s="9">
        <f t="shared" si="4"/>
        <v>3.1</v>
      </c>
      <c r="I83" s="9">
        <f t="shared" si="4"/>
        <v>2.8</v>
      </c>
    </row>
    <row r="84" spans="1:9" ht="31.5" x14ac:dyDescent="0.25">
      <c r="A84" s="78" t="s">
        <v>45</v>
      </c>
      <c r="B84" s="22"/>
      <c r="C84" s="103" t="s">
        <v>28</v>
      </c>
      <c r="D84" s="103" t="s">
        <v>157</v>
      </c>
      <c r="E84" s="103" t="s">
        <v>447</v>
      </c>
      <c r="F84" s="103" t="s">
        <v>84</v>
      </c>
      <c r="G84" s="9">
        <v>3</v>
      </c>
      <c r="H84" s="9">
        <v>3.1</v>
      </c>
      <c r="I84" s="9">
        <v>2.8</v>
      </c>
    </row>
    <row r="85" spans="1:9" hidden="1" x14ac:dyDescent="0.25">
      <c r="A85" s="78" t="s">
        <v>501</v>
      </c>
      <c r="B85" s="22"/>
      <c r="C85" s="103" t="s">
        <v>28</v>
      </c>
      <c r="D85" s="103" t="s">
        <v>106</v>
      </c>
      <c r="E85" s="103"/>
      <c r="F85" s="103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 x14ac:dyDescent="0.25">
      <c r="A86" s="78" t="s">
        <v>178</v>
      </c>
      <c r="B86" s="22"/>
      <c r="C86" s="103" t="s">
        <v>28</v>
      </c>
      <c r="D86" s="103" t="s">
        <v>106</v>
      </c>
      <c r="E86" s="103" t="s">
        <v>179</v>
      </c>
      <c r="F86" s="103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 x14ac:dyDescent="0.25">
      <c r="A87" s="78" t="s">
        <v>91</v>
      </c>
      <c r="B87" s="22"/>
      <c r="C87" s="103" t="s">
        <v>28</v>
      </c>
      <c r="D87" s="103" t="s">
        <v>106</v>
      </c>
      <c r="E87" s="103" t="s">
        <v>101</v>
      </c>
      <c r="F87" s="103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 x14ac:dyDescent="0.25">
      <c r="A88" s="78" t="s">
        <v>20</v>
      </c>
      <c r="B88" s="22"/>
      <c r="C88" s="103" t="s">
        <v>28</v>
      </c>
      <c r="D88" s="103" t="s">
        <v>106</v>
      </c>
      <c r="E88" s="103" t="s">
        <v>101</v>
      </c>
      <c r="F88" s="103" t="s">
        <v>89</v>
      </c>
      <c r="G88" s="9"/>
      <c r="H88" s="9"/>
      <c r="I88" s="9"/>
    </row>
    <row r="89" spans="1:9" x14ac:dyDescent="0.25">
      <c r="A89" s="78" t="s">
        <v>86</v>
      </c>
      <c r="B89" s="22"/>
      <c r="C89" s="103" t="s">
        <v>28</v>
      </c>
      <c r="D89" s="103" t="s">
        <v>87</v>
      </c>
      <c r="E89" s="103"/>
      <c r="F89" s="31"/>
      <c r="G89" s="9">
        <f>SUM(G90+G93+G103+G112+G116+G119+G134)+G127+G130</f>
        <v>47672.5</v>
      </c>
      <c r="H89" s="9">
        <f t="shared" ref="H89:I89" si="6">SUM(H90+H93+H103+H112+H116+H119+H134)+H127+H130</f>
        <v>34684.9</v>
      </c>
      <c r="I89" s="9">
        <f t="shared" si="6"/>
        <v>63618.8</v>
      </c>
    </row>
    <row r="90" spans="1:9" ht="31.5" x14ac:dyDescent="0.25">
      <c r="A90" s="78" t="s">
        <v>665</v>
      </c>
      <c r="B90" s="22"/>
      <c r="C90" s="103" t="s">
        <v>28</v>
      </c>
      <c r="D90" s="103" t="s">
        <v>87</v>
      </c>
      <c r="E90" s="103" t="s">
        <v>200</v>
      </c>
      <c r="F90" s="31"/>
      <c r="G90" s="9">
        <f t="shared" ref="G90:I91" si="7">SUM(G91)</f>
        <v>150</v>
      </c>
      <c r="H90" s="9">
        <f t="shared" si="7"/>
        <v>150</v>
      </c>
      <c r="I90" s="9">
        <f t="shared" si="7"/>
        <v>150</v>
      </c>
    </row>
    <row r="91" spans="1:9" ht="25.5" customHeight="1" x14ac:dyDescent="0.25">
      <c r="A91" s="78" t="s">
        <v>91</v>
      </c>
      <c r="B91" s="22"/>
      <c r="C91" s="103" t="s">
        <v>28</v>
      </c>
      <c r="D91" s="103" t="s">
        <v>87</v>
      </c>
      <c r="E91" s="31" t="s">
        <v>545</v>
      </c>
      <c r="F91" s="31"/>
      <c r="G91" s="9">
        <f t="shared" si="7"/>
        <v>150</v>
      </c>
      <c r="H91" s="9">
        <f t="shared" si="7"/>
        <v>150</v>
      </c>
      <c r="I91" s="9">
        <f t="shared" si="7"/>
        <v>150</v>
      </c>
    </row>
    <row r="92" spans="1:9" ht="30.75" customHeight="1" x14ac:dyDescent="0.25">
      <c r="A92" s="78" t="s">
        <v>45</v>
      </c>
      <c r="B92" s="22"/>
      <c r="C92" s="103" t="s">
        <v>28</v>
      </c>
      <c r="D92" s="103" t="s">
        <v>87</v>
      </c>
      <c r="E92" s="31" t="s">
        <v>545</v>
      </c>
      <c r="F92" s="31">
        <v>200</v>
      </c>
      <c r="G92" s="9">
        <v>150</v>
      </c>
      <c r="H92" s="9">
        <v>150</v>
      </c>
      <c r="I92" s="9">
        <v>150</v>
      </c>
    </row>
    <row r="93" spans="1:9" ht="31.5" x14ac:dyDescent="0.25">
      <c r="A93" s="78" t="s">
        <v>789</v>
      </c>
      <c r="B93" s="22"/>
      <c r="C93" s="103" t="s">
        <v>28</v>
      </c>
      <c r="D93" s="103" t="s">
        <v>87</v>
      </c>
      <c r="E93" s="31" t="s">
        <v>191</v>
      </c>
      <c r="F93" s="31"/>
      <c r="G93" s="9">
        <f>SUM(G94+G97+G99)</f>
        <v>25352.699999999997</v>
      </c>
      <c r="H93" s="9">
        <f>SUM(H94+H97+H99)</f>
        <v>19110.599999999999</v>
      </c>
      <c r="I93" s="9">
        <f>SUM(I94+I97+I99)</f>
        <v>35128.300000000003</v>
      </c>
    </row>
    <row r="94" spans="1:9" x14ac:dyDescent="0.25">
      <c r="A94" s="78" t="s">
        <v>88</v>
      </c>
      <c r="B94" s="22"/>
      <c r="C94" s="103" t="s">
        <v>28</v>
      </c>
      <c r="D94" s="103" t="s">
        <v>87</v>
      </c>
      <c r="E94" s="31" t="s">
        <v>201</v>
      </c>
      <c r="F94" s="31"/>
      <c r="G94" s="9">
        <f>SUM(G95:G96)</f>
        <v>4347.3</v>
      </c>
      <c r="H94" s="9">
        <f>SUM(H95:H96)</f>
        <v>4347.3</v>
      </c>
      <c r="I94" s="9">
        <f>SUM(I95:I96)</f>
        <v>6347.3</v>
      </c>
    </row>
    <row r="95" spans="1:9" ht="31.5" x14ac:dyDescent="0.25">
      <c r="A95" s="78" t="s">
        <v>45</v>
      </c>
      <c r="B95" s="22"/>
      <c r="C95" s="103" t="s">
        <v>28</v>
      </c>
      <c r="D95" s="103" t="s">
        <v>87</v>
      </c>
      <c r="E95" s="31" t="s">
        <v>201</v>
      </c>
      <c r="F95" s="31">
        <v>200</v>
      </c>
      <c r="G95" s="9">
        <v>4255.8</v>
      </c>
      <c r="H95" s="9">
        <v>4255.8</v>
      </c>
      <c r="I95" s="9">
        <v>6255.8</v>
      </c>
    </row>
    <row r="96" spans="1:9" x14ac:dyDescent="0.25">
      <c r="A96" s="78" t="s">
        <v>20</v>
      </c>
      <c r="B96" s="22"/>
      <c r="C96" s="103" t="s">
        <v>28</v>
      </c>
      <c r="D96" s="103" t="s">
        <v>87</v>
      </c>
      <c r="E96" s="31" t="s">
        <v>201</v>
      </c>
      <c r="F96" s="31">
        <v>800</v>
      </c>
      <c r="G96" s="9">
        <v>91.5</v>
      </c>
      <c r="H96" s="9">
        <v>91.5</v>
      </c>
      <c r="I96" s="9">
        <v>91.5</v>
      </c>
    </row>
    <row r="97" spans="1:9" ht="31.5" x14ac:dyDescent="0.25">
      <c r="A97" s="78" t="s">
        <v>90</v>
      </c>
      <c r="B97" s="22"/>
      <c r="C97" s="103" t="s">
        <v>28</v>
      </c>
      <c r="D97" s="103" t="s">
        <v>87</v>
      </c>
      <c r="E97" s="31" t="s">
        <v>202</v>
      </c>
      <c r="F97" s="31"/>
      <c r="G97" s="9">
        <f>SUM(G98)</f>
        <v>8986</v>
      </c>
      <c r="H97" s="9">
        <f>SUM(H98)</f>
        <v>6968.3</v>
      </c>
      <c r="I97" s="9">
        <f>SUM(I98)</f>
        <v>10986</v>
      </c>
    </row>
    <row r="98" spans="1:9" ht="31.5" x14ac:dyDescent="0.25">
      <c r="A98" s="78" t="s">
        <v>45</v>
      </c>
      <c r="B98" s="22"/>
      <c r="C98" s="103" t="s">
        <v>28</v>
      </c>
      <c r="D98" s="103" t="s">
        <v>87</v>
      </c>
      <c r="E98" s="31" t="s">
        <v>202</v>
      </c>
      <c r="F98" s="31">
        <v>200</v>
      </c>
      <c r="G98" s="9">
        <v>8986</v>
      </c>
      <c r="H98" s="9">
        <v>6968.3</v>
      </c>
      <c r="I98" s="9">
        <v>10986</v>
      </c>
    </row>
    <row r="99" spans="1:9" ht="31.5" x14ac:dyDescent="0.25">
      <c r="A99" s="78" t="s">
        <v>91</v>
      </c>
      <c r="B99" s="22"/>
      <c r="C99" s="103" t="s">
        <v>28</v>
      </c>
      <c r="D99" s="103" t="s">
        <v>87</v>
      </c>
      <c r="E99" s="31" t="s">
        <v>203</v>
      </c>
      <c r="F99" s="31"/>
      <c r="G99" s="9">
        <f>SUM(G100:G102)</f>
        <v>12019.4</v>
      </c>
      <c r="H99" s="9">
        <f>SUM(H100:H102)</f>
        <v>7795</v>
      </c>
      <c r="I99" s="9">
        <f>SUM(I100:I102)</f>
        <v>17795</v>
      </c>
    </row>
    <row r="100" spans="1:9" ht="33" customHeight="1" x14ac:dyDescent="0.25">
      <c r="A100" s="78" t="s">
        <v>45</v>
      </c>
      <c r="B100" s="22"/>
      <c r="C100" s="103" t="s">
        <v>28</v>
      </c>
      <c r="D100" s="103" t="s">
        <v>87</v>
      </c>
      <c r="E100" s="31" t="s">
        <v>203</v>
      </c>
      <c r="F100" s="31">
        <v>200</v>
      </c>
      <c r="G100" s="9">
        <v>10195</v>
      </c>
      <c r="H100" s="9">
        <v>5195</v>
      </c>
      <c r="I100" s="9">
        <v>15195</v>
      </c>
    </row>
    <row r="101" spans="1:9" x14ac:dyDescent="0.25">
      <c r="A101" s="78" t="s">
        <v>36</v>
      </c>
      <c r="B101" s="22"/>
      <c r="C101" s="103" t="s">
        <v>28</v>
      </c>
      <c r="D101" s="103" t="s">
        <v>87</v>
      </c>
      <c r="E101" s="31" t="s">
        <v>203</v>
      </c>
      <c r="F101" s="31">
        <v>300</v>
      </c>
      <c r="G101" s="9">
        <v>400</v>
      </c>
      <c r="H101" s="9">
        <v>600</v>
      </c>
      <c r="I101" s="9">
        <v>600</v>
      </c>
    </row>
    <row r="102" spans="1:9" x14ac:dyDescent="0.25">
      <c r="A102" s="78" t="s">
        <v>20</v>
      </c>
      <c r="B102" s="22"/>
      <c r="C102" s="103" t="s">
        <v>28</v>
      </c>
      <c r="D102" s="103" t="s">
        <v>87</v>
      </c>
      <c r="E102" s="31" t="s">
        <v>203</v>
      </c>
      <c r="F102" s="31">
        <v>800</v>
      </c>
      <c r="G102" s="9">
        <v>1424.4</v>
      </c>
      <c r="H102" s="9">
        <v>2000</v>
      </c>
      <c r="I102" s="9">
        <v>2000</v>
      </c>
    </row>
    <row r="103" spans="1:9" ht="31.5" x14ac:dyDescent="0.25">
      <c r="A103" s="78" t="s">
        <v>508</v>
      </c>
      <c r="B103" s="22"/>
      <c r="C103" s="103" t="s">
        <v>28</v>
      </c>
      <c r="D103" s="103" t="s">
        <v>87</v>
      </c>
      <c r="E103" s="31" t="s">
        <v>204</v>
      </c>
      <c r="F103" s="31"/>
      <c r="G103" s="9">
        <f>SUM(G104)+G108</f>
        <v>4708.8999999999996</v>
      </c>
      <c r="H103" s="9">
        <f>SUM(H104)+H108</f>
        <v>4708.8999999999996</v>
      </c>
      <c r="I103" s="9">
        <f>SUM(I104)+I108</f>
        <v>7811.9</v>
      </c>
    </row>
    <row r="104" spans="1:9" ht="47.25" x14ac:dyDescent="0.25">
      <c r="A104" s="78" t="s">
        <v>509</v>
      </c>
      <c r="B104" s="22"/>
      <c r="C104" s="103" t="s">
        <v>28</v>
      </c>
      <c r="D104" s="103" t="s">
        <v>87</v>
      </c>
      <c r="E104" s="31" t="s">
        <v>205</v>
      </c>
      <c r="F104" s="31"/>
      <c r="G104" s="9">
        <f>SUM(G105)</f>
        <v>4708.8999999999996</v>
      </c>
      <c r="H104" s="9">
        <f>SUM(H105)</f>
        <v>4708.8999999999996</v>
      </c>
      <c r="I104" s="9">
        <f>SUM(I105)</f>
        <v>7811.9</v>
      </c>
    </row>
    <row r="105" spans="1:9" ht="31.5" x14ac:dyDescent="0.25">
      <c r="A105" s="78" t="s">
        <v>413</v>
      </c>
      <c r="B105" s="22"/>
      <c r="C105" s="103" t="s">
        <v>28</v>
      </c>
      <c r="D105" s="103" t="s">
        <v>87</v>
      </c>
      <c r="E105" s="31" t="s">
        <v>206</v>
      </c>
      <c r="F105" s="31"/>
      <c r="G105" s="9">
        <f>SUM(G106:G107)</f>
        <v>4708.8999999999996</v>
      </c>
      <c r="H105" s="9">
        <f>SUM(H106:H107)</f>
        <v>4708.8999999999996</v>
      </c>
      <c r="I105" s="9">
        <f>SUM(I106:I107)</f>
        <v>7811.9</v>
      </c>
    </row>
    <row r="106" spans="1:9" ht="31.5" x14ac:dyDescent="0.25">
      <c r="A106" s="78" t="s">
        <v>45</v>
      </c>
      <c r="B106" s="22"/>
      <c r="C106" s="103" t="s">
        <v>28</v>
      </c>
      <c r="D106" s="103" t="s">
        <v>87</v>
      </c>
      <c r="E106" s="31" t="s">
        <v>206</v>
      </c>
      <c r="F106" s="31">
        <v>200</v>
      </c>
      <c r="G106" s="9">
        <v>4688.8999999999996</v>
      </c>
      <c r="H106" s="9">
        <v>4688.8999999999996</v>
      </c>
      <c r="I106" s="9">
        <v>7791.9</v>
      </c>
    </row>
    <row r="107" spans="1:9" x14ac:dyDescent="0.25">
      <c r="A107" s="78" t="s">
        <v>20</v>
      </c>
      <c r="B107" s="22"/>
      <c r="C107" s="103" t="s">
        <v>28</v>
      </c>
      <c r="D107" s="103" t="s">
        <v>87</v>
      </c>
      <c r="E107" s="31" t="s">
        <v>206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 x14ac:dyDescent="0.25">
      <c r="A108" s="78" t="s">
        <v>510</v>
      </c>
      <c r="B108" s="22"/>
      <c r="C108" s="103" t="s">
        <v>28</v>
      </c>
      <c r="D108" s="103" t="s">
        <v>87</v>
      </c>
      <c r="E108" s="31" t="s">
        <v>218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 x14ac:dyDescent="0.25">
      <c r="A109" s="78" t="s">
        <v>413</v>
      </c>
      <c r="B109" s="22"/>
      <c r="C109" s="103" t="s">
        <v>28</v>
      </c>
      <c r="D109" s="103" t="s">
        <v>87</v>
      </c>
      <c r="E109" s="31" t="s">
        <v>529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 x14ac:dyDescent="0.25">
      <c r="A110" s="78" t="s">
        <v>45</v>
      </c>
      <c r="B110" s="22"/>
      <c r="C110" s="103" t="s">
        <v>28</v>
      </c>
      <c r="D110" s="103" t="s">
        <v>87</v>
      </c>
      <c r="E110" s="31" t="s">
        <v>529</v>
      </c>
      <c r="F110" s="31">
        <v>200</v>
      </c>
      <c r="G110" s="9"/>
      <c r="H110" s="9">
        <v>0</v>
      </c>
      <c r="I110" s="9">
        <v>0</v>
      </c>
    </row>
    <row r="111" spans="1:9" hidden="1" x14ac:dyDescent="0.25">
      <c r="A111" s="78" t="s">
        <v>20</v>
      </c>
      <c r="B111" s="22"/>
      <c r="C111" s="103" t="s">
        <v>28</v>
      </c>
      <c r="D111" s="103" t="s">
        <v>87</v>
      </c>
      <c r="E111" s="31" t="s">
        <v>529</v>
      </c>
      <c r="F111" s="31">
        <v>800</v>
      </c>
      <c r="G111" s="9">
        <v>0</v>
      </c>
      <c r="H111" s="9"/>
      <c r="I111" s="9"/>
    </row>
    <row r="112" spans="1:9" ht="39.75" customHeight="1" x14ac:dyDescent="0.25">
      <c r="A112" s="78" t="s">
        <v>790</v>
      </c>
      <c r="B112" s="22"/>
      <c r="C112" s="103" t="s">
        <v>28</v>
      </c>
      <c r="D112" s="103" t="s">
        <v>87</v>
      </c>
      <c r="E112" s="31" t="s">
        <v>208</v>
      </c>
      <c r="F112" s="31"/>
      <c r="G112" s="9">
        <f>SUM(G113)</f>
        <v>234.4</v>
      </c>
      <c r="H112" s="9">
        <f>SUM(H113)</f>
        <v>234.4</v>
      </c>
      <c r="I112" s="9">
        <f>SUM(I113)</f>
        <v>234.4</v>
      </c>
    </row>
    <row r="113" spans="1:9" ht="42.75" customHeight="1" x14ac:dyDescent="0.25">
      <c r="A113" s="78" t="s">
        <v>91</v>
      </c>
      <c r="B113" s="22"/>
      <c r="C113" s="103" t="s">
        <v>28</v>
      </c>
      <c r="D113" s="103" t="s">
        <v>87</v>
      </c>
      <c r="E113" s="31" t="s">
        <v>456</v>
      </c>
      <c r="F113" s="31"/>
      <c r="G113" s="9">
        <f>SUM(G114:G115)</f>
        <v>234.4</v>
      </c>
      <c r="H113" s="9">
        <f>SUM(H114:H115)</f>
        <v>234.4</v>
      </c>
      <c r="I113" s="9">
        <f>SUM(I114:I115)</f>
        <v>234.4</v>
      </c>
    </row>
    <row r="114" spans="1:9" ht="31.5" x14ac:dyDescent="0.25">
      <c r="A114" s="78" t="s">
        <v>45</v>
      </c>
      <c r="B114" s="22"/>
      <c r="C114" s="103" t="s">
        <v>28</v>
      </c>
      <c r="D114" s="103" t="s">
        <v>87</v>
      </c>
      <c r="E114" s="31" t="s">
        <v>456</v>
      </c>
      <c r="F114" s="31">
        <v>200</v>
      </c>
      <c r="G114" s="9">
        <v>84.4</v>
      </c>
      <c r="H114" s="9">
        <v>84.4</v>
      </c>
      <c r="I114" s="9">
        <v>84.4</v>
      </c>
    </row>
    <row r="115" spans="1:9" x14ac:dyDescent="0.25">
      <c r="A115" s="78" t="s">
        <v>36</v>
      </c>
      <c r="B115" s="22"/>
      <c r="C115" s="103" t="s">
        <v>28</v>
      </c>
      <c r="D115" s="103" t="s">
        <v>87</v>
      </c>
      <c r="E115" s="31" t="s">
        <v>456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 x14ac:dyDescent="0.25">
      <c r="A116" s="78" t="s">
        <v>791</v>
      </c>
      <c r="B116" s="22"/>
      <c r="C116" s="103" t="s">
        <v>28</v>
      </c>
      <c r="D116" s="103" t="s">
        <v>87</v>
      </c>
      <c r="E116" s="31" t="s">
        <v>209</v>
      </c>
      <c r="F116" s="31"/>
      <c r="G116" s="9">
        <f t="shared" ref="G116:I117" si="8">SUM(G117)</f>
        <v>290</v>
      </c>
      <c r="H116" s="9">
        <f t="shared" si="8"/>
        <v>290</v>
      </c>
      <c r="I116" s="9">
        <f t="shared" si="8"/>
        <v>290</v>
      </c>
    </row>
    <row r="117" spans="1:9" x14ac:dyDescent="0.25">
      <c r="A117" s="2" t="s">
        <v>29</v>
      </c>
      <c r="B117" s="22"/>
      <c r="C117" s="103" t="s">
        <v>28</v>
      </c>
      <c r="D117" s="103" t="s">
        <v>87</v>
      </c>
      <c r="E117" s="31" t="s">
        <v>546</v>
      </c>
      <c r="F117" s="31"/>
      <c r="G117" s="9">
        <f t="shared" si="8"/>
        <v>290</v>
      </c>
      <c r="H117" s="9">
        <f t="shared" si="8"/>
        <v>290</v>
      </c>
      <c r="I117" s="9">
        <f t="shared" si="8"/>
        <v>290</v>
      </c>
    </row>
    <row r="118" spans="1:9" ht="31.5" x14ac:dyDescent="0.25">
      <c r="A118" s="78" t="s">
        <v>45</v>
      </c>
      <c r="B118" s="22"/>
      <c r="C118" s="103" t="s">
        <v>28</v>
      </c>
      <c r="D118" s="103" t="s">
        <v>87</v>
      </c>
      <c r="E118" s="31" t="s">
        <v>546</v>
      </c>
      <c r="F118" s="31">
        <v>200</v>
      </c>
      <c r="G118" s="9">
        <v>290</v>
      </c>
      <c r="H118" s="9">
        <v>290</v>
      </c>
      <c r="I118" s="9">
        <v>290</v>
      </c>
    </row>
    <row r="119" spans="1:9" ht="31.5" x14ac:dyDescent="0.25">
      <c r="A119" s="78" t="s">
        <v>511</v>
      </c>
      <c r="B119" s="22"/>
      <c r="C119" s="103" t="s">
        <v>28</v>
      </c>
      <c r="D119" s="103" t="s">
        <v>87</v>
      </c>
      <c r="E119" s="31" t="s">
        <v>210</v>
      </c>
      <c r="F119" s="31"/>
      <c r="G119" s="9">
        <f>SUM(G120)+G122</f>
        <v>6592.9</v>
      </c>
      <c r="H119" s="9">
        <f>SUM(H120)+H122</f>
        <v>6592.9</v>
      </c>
      <c r="I119" s="9">
        <f>SUM(I120)+I122</f>
        <v>6592.9</v>
      </c>
    </row>
    <row r="120" spans="1:9" ht="31.5" x14ac:dyDescent="0.25">
      <c r="A120" s="78" t="s">
        <v>324</v>
      </c>
      <c r="B120" s="22"/>
      <c r="C120" s="103" t="s">
        <v>28</v>
      </c>
      <c r="D120" s="103" t="s">
        <v>87</v>
      </c>
      <c r="E120" s="31" t="s">
        <v>451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 x14ac:dyDescent="0.25">
      <c r="A121" s="78" t="s">
        <v>212</v>
      </c>
      <c r="B121" s="22"/>
      <c r="C121" s="103" t="s">
        <v>28</v>
      </c>
      <c r="D121" s="103" t="s">
        <v>87</v>
      </c>
      <c r="E121" s="31" t="s">
        <v>451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 x14ac:dyDescent="0.25">
      <c r="A122" s="78" t="s">
        <v>23</v>
      </c>
      <c r="B122" s="22"/>
      <c r="C122" s="103" t="s">
        <v>28</v>
      </c>
      <c r="D122" s="103" t="s">
        <v>87</v>
      </c>
      <c r="E122" s="31" t="s">
        <v>211</v>
      </c>
      <c r="F122" s="31"/>
      <c r="G122" s="9">
        <f>SUM(G123)</f>
        <v>6356.5</v>
      </c>
      <c r="H122" s="9">
        <f>SUM(H123)</f>
        <v>6356.5</v>
      </c>
      <c r="I122" s="9">
        <f>SUM(I123)</f>
        <v>6356.5</v>
      </c>
    </row>
    <row r="123" spans="1:9" ht="31.5" x14ac:dyDescent="0.25">
      <c r="A123" s="78" t="s">
        <v>212</v>
      </c>
      <c r="B123" s="22"/>
      <c r="C123" s="103" t="s">
        <v>28</v>
      </c>
      <c r="D123" s="103" t="s">
        <v>87</v>
      </c>
      <c r="E123" s="31" t="s">
        <v>211</v>
      </c>
      <c r="F123" s="31">
        <v>600</v>
      </c>
      <c r="G123" s="9">
        <v>6356.5</v>
      </c>
      <c r="H123" s="9">
        <v>6356.5</v>
      </c>
      <c r="I123" s="9">
        <v>6356.5</v>
      </c>
    </row>
    <row r="124" spans="1:9" hidden="1" x14ac:dyDescent="0.25">
      <c r="A124" s="78" t="s">
        <v>139</v>
      </c>
      <c r="B124" s="22"/>
      <c r="C124" s="103" t="s">
        <v>28</v>
      </c>
      <c r="D124" s="103" t="s">
        <v>87</v>
      </c>
      <c r="E124" s="31" t="s">
        <v>390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 x14ac:dyDescent="0.25">
      <c r="A125" s="78" t="s">
        <v>373</v>
      </c>
      <c r="B125" s="22"/>
      <c r="C125" s="103" t="s">
        <v>28</v>
      </c>
      <c r="D125" s="103" t="s">
        <v>87</v>
      </c>
      <c r="E125" s="31" t="s">
        <v>391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 x14ac:dyDescent="0.25">
      <c r="A126" s="78" t="s">
        <v>212</v>
      </c>
      <c r="B126" s="22"/>
      <c r="C126" s="103" t="s">
        <v>28</v>
      </c>
      <c r="D126" s="103" t="s">
        <v>87</v>
      </c>
      <c r="E126" s="31" t="s">
        <v>391</v>
      </c>
      <c r="F126" s="31">
        <v>600</v>
      </c>
      <c r="G126" s="9"/>
      <c r="H126" s="9"/>
      <c r="I126" s="9"/>
    </row>
    <row r="127" spans="1:9" ht="31.5" x14ac:dyDescent="0.25">
      <c r="A127" s="2" t="s">
        <v>572</v>
      </c>
      <c r="B127" s="22"/>
      <c r="C127" s="103" t="s">
        <v>28</v>
      </c>
      <c r="D127" s="103" t="s">
        <v>87</v>
      </c>
      <c r="E127" s="31" t="s">
        <v>570</v>
      </c>
      <c r="F127" s="31"/>
      <c r="G127" s="9">
        <f t="shared" ref="G127:I128" si="10">SUM(G128)</f>
        <v>8663.6</v>
      </c>
      <c r="H127" s="9">
        <f t="shared" si="10"/>
        <v>1918.1</v>
      </c>
      <c r="I127" s="9">
        <f t="shared" si="10"/>
        <v>11731.3</v>
      </c>
    </row>
    <row r="128" spans="1:9" ht="31.5" x14ac:dyDescent="0.25">
      <c r="A128" s="78" t="s">
        <v>91</v>
      </c>
      <c r="B128" s="22"/>
      <c r="C128" s="103" t="s">
        <v>28</v>
      </c>
      <c r="D128" s="103" t="s">
        <v>87</v>
      </c>
      <c r="E128" s="31" t="s">
        <v>571</v>
      </c>
      <c r="F128" s="31"/>
      <c r="G128" s="9">
        <f t="shared" si="10"/>
        <v>8663.6</v>
      </c>
      <c r="H128" s="9">
        <f t="shared" si="10"/>
        <v>1918.1</v>
      </c>
      <c r="I128" s="9">
        <f t="shared" si="10"/>
        <v>11731.3</v>
      </c>
    </row>
    <row r="129" spans="1:9" ht="31.5" x14ac:dyDescent="0.25">
      <c r="A129" s="2" t="s">
        <v>45</v>
      </c>
      <c r="B129" s="22"/>
      <c r="C129" s="103" t="s">
        <v>28</v>
      </c>
      <c r="D129" s="103" t="s">
        <v>87</v>
      </c>
      <c r="E129" s="31" t="s">
        <v>571</v>
      </c>
      <c r="F129" s="31">
        <v>200</v>
      </c>
      <c r="G129" s="9">
        <v>8663.6</v>
      </c>
      <c r="H129" s="9">
        <v>1918.1</v>
      </c>
      <c r="I129" s="9">
        <v>11731.3</v>
      </c>
    </row>
    <row r="130" spans="1:9" ht="31.5" x14ac:dyDescent="0.25">
      <c r="A130" s="2" t="s">
        <v>794</v>
      </c>
      <c r="B130" s="22"/>
      <c r="C130" s="103" t="s">
        <v>28</v>
      </c>
      <c r="D130" s="103" t="s">
        <v>87</v>
      </c>
      <c r="E130" s="31" t="s">
        <v>795</v>
      </c>
      <c r="F130" s="31"/>
      <c r="G130" s="9">
        <f>SUM(G131)</f>
        <v>180</v>
      </c>
      <c r="H130" s="9">
        <f t="shared" ref="H130:I131" si="11">SUM(H131)</f>
        <v>180</v>
      </c>
      <c r="I130" s="9">
        <f t="shared" si="11"/>
        <v>180</v>
      </c>
    </row>
    <row r="131" spans="1:9" ht="31.5" x14ac:dyDescent="0.25">
      <c r="A131" s="2" t="s">
        <v>91</v>
      </c>
      <c r="B131" s="22"/>
      <c r="C131" s="103" t="s">
        <v>28</v>
      </c>
      <c r="D131" s="103" t="s">
        <v>87</v>
      </c>
      <c r="E131" s="31" t="s">
        <v>797</v>
      </c>
      <c r="F131" s="31"/>
      <c r="G131" s="9">
        <f>SUM(G132:G133)</f>
        <v>180</v>
      </c>
      <c r="H131" s="9">
        <f t="shared" si="11"/>
        <v>180</v>
      </c>
      <c r="I131" s="9">
        <f t="shared" si="11"/>
        <v>180</v>
      </c>
    </row>
    <row r="132" spans="1:9" ht="31.5" x14ac:dyDescent="0.25">
      <c r="A132" s="2" t="s">
        <v>45</v>
      </c>
      <c r="B132" s="22"/>
      <c r="C132" s="103" t="s">
        <v>28</v>
      </c>
      <c r="D132" s="103" t="s">
        <v>87</v>
      </c>
      <c r="E132" s="31" t="s">
        <v>797</v>
      </c>
      <c r="F132" s="31">
        <v>200</v>
      </c>
      <c r="G132" s="9">
        <v>180</v>
      </c>
      <c r="H132" s="9">
        <v>180</v>
      </c>
      <c r="I132" s="9">
        <v>180</v>
      </c>
    </row>
    <row r="133" spans="1:9" hidden="1" x14ac:dyDescent="0.25">
      <c r="A133" s="2" t="s">
        <v>36</v>
      </c>
      <c r="B133" s="22"/>
      <c r="C133" s="103" t="s">
        <v>28</v>
      </c>
      <c r="D133" s="103" t="s">
        <v>87</v>
      </c>
      <c r="E133" s="31" t="s">
        <v>797</v>
      </c>
      <c r="F133" s="31">
        <v>300</v>
      </c>
      <c r="G133" s="9"/>
      <c r="H133" s="9"/>
      <c r="I133" s="9"/>
    </row>
    <row r="134" spans="1:9" x14ac:dyDescent="0.25">
      <c r="A134" s="78" t="s">
        <v>178</v>
      </c>
      <c r="B134" s="22"/>
      <c r="C134" s="103" t="s">
        <v>28</v>
      </c>
      <c r="D134" s="103" t="s">
        <v>87</v>
      </c>
      <c r="E134" s="31" t="s">
        <v>179</v>
      </c>
      <c r="F134" s="31"/>
      <c r="G134" s="9">
        <f>G135</f>
        <v>1500</v>
      </c>
      <c r="H134" s="9">
        <f t="shared" ref="H134:I134" si="12">H135</f>
        <v>1500</v>
      </c>
      <c r="I134" s="9">
        <f t="shared" si="12"/>
        <v>1500</v>
      </c>
    </row>
    <row r="135" spans="1:9" ht="31.5" x14ac:dyDescent="0.25">
      <c r="A135" s="78" t="s">
        <v>91</v>
      </c>
      <c r="B135" s="22"/>
      <c r="C135" s="103" t="s">
        <v>28</v>
      </c>
      <c r="D135" s="103" t="s">
        <v>87</v>
      </c>
      <c r="E135" s="31" t="s">
        <v>101</v>
      </c>
      <c r="F135" s="31"/>
      <c r="G135" s="9">
        <f>G137+G136</f>
        <v>1500</v>
      </c>
      <c r="H135" s="9">
        <f t="shared" ref="H135:I135" si="13">H137+H136</f>
        <v>1500</v>
      </c>
      <c r="I135" s="9">
        <f t="shared" si="13"/>
        <v>1500</v>
      </c>
    </row>
    <row r="136" spans="1:9" ht="31.5" hidden="1" x14ac:dyDescent="0.25">
      <c r="A136" s="2" t="s">
        <v>45</v>
      </c>
      <c r="B136" s="22"/>
      <c r="C136" s="103" t="s">
        <v>28</v>
      </c>
      <c r="D136" s="103" t="s">
        <v>87</v>
      </c>
      <c r="E136" s="31" t="s">
        <v>101</v>
      </c>
      <c r="F136" s="31">
        <v>200</v>
      </c>
      <c r="G136" s="9"/>
      <c r="H136" s="9"/>
      <c r="I136" s="9"/>
    </row>
    <row r="137" spans="1:9" x14ac:dyDescent="0.25">
      <c r="A137" s="78" t="s">
        <v>20</v>
      </c>
      <c r="B137" s="22"/>
      <c r="C137" s="103" t="s">
        <v>28</v>
      </c>
      <c r="D137" s="103" t="s">
        <v>87</v>
      </c>
      <c r="E137" s="31" t="s">
        <v>101</v>
      </c>
      <c r="F137" s="31">
        <v>800</v>
      </c>
      <c r="G137" s="9">
        <v>1500</v>
      </c>
      <c r="H137" s="9">
        <v>1500</v>
      </c>
      <c r="I137" s="9">
        <v>1500</v>
      </c>
    </row>
    <row r="138" spans="1:9" x14ac:dyDescent="0.25">
      <c r="A138" s="78" t="s">
        <v>213</v>
      </c>
      <c r="B138" s="22"/>
      <c r="C138" s="103" t="s">
        <v>47</v>
      </c>
      <c r="D138" s="103"/>
      <c r="E138" s="103"/>
      <c r="F138" s="103"/>
      <c r="G138" s="9">
        <f>SUM(G139)+G145+G155</f>
        <v>30994.199999999997</v>
      </c>
      <c r="H138" s="9">
        <f t="shared" ref="H138:I138" si="14">SUM(H139)+H145+H155</f>
        <v>27820.199999999997</v>
      </c>
      <c r="I138" s="9">
        <f t="shared" si="14"/>
        <v>28039.8</v>
      </c>
    </row>
    <row r="139" spans="1:9" x14ac:dyDescent="0.25">
      <c r="A139" s="33" t="s">
        <v>159</v>
      </c>
      <c r="B139" s="31"/>
      <c r="C139" s="103" t="s">
        <v>47</v>
      </c>
      <c r="D139" s="103" t="s">
        <v>11</v>
      </c>
      <c r="E139" s="103"/>
      <c r="F139" s="103"/>
      <c r="G139" s="9">
        <f t="shared" ref="G139:I140" si="15">SUM(G140)</f>
        <v>4492.1000000000004</v>
      </c>
      <c r="H139" s="9">
        <f t="shared" si="15"/>
        <v>4818.1000000000004</v>
      </c>
      <c r="I139" s="9">
        <f t="shared" si="15"/>
        <v>5037.7</v>
      </c>
    </row>
    <row r="140" spans="1:9" x14ac:dyDescent="0.25">
      <c r="A140" s="78" t="s">
        <v>178</v>
      </c>
      <c r="B140" s="22"/>
      <c r="C140" s="103" t="s">
        <v>47</v>
      </c>
      <c r="D140" s="103" t="s">
        <v>11</v>
      </c>
      <c r="E140" s="31" t="s">
        <v>179</v>
      </c>
      <c r="F140" s="103"/>
      <c r="G140" s="9">
        <f>SUM(G141)</f>
        <v>4492.1000000000004</v>
      </c>
      <c r="H140" s="9">
        <f t="shared" si="15"/>
        <v>4818.1000000000004</v>
      </c>
      <c r="I140" s="9">
        <f t="shared" si="15"/>
        <v>5037.7</v>
      </c>
    </row>
    <row r="141" spans="1:9" ht="31.5" x14ac:dyDescent="0.25">
      <c r="A141" s="78" t="s">
        <v>214</v>
      </c>
      <c r="B141" s="22"/>
      <c r="C141" s="103" t="s">
        <v>47</v>
      </c>
      <c r="D141" s="103" t="s">
        <v>11</v>
      </c>
      <c r="E141" s="103" t="s">
        <v>579</v>
      </c>
      <c r="F141" s="103"/>
      <c r="G141" s="9">
        <f>SUM(G142:G144)</f>
        <v>4492.1000000000004</v>
      </c>
      <c r="H141" s="9">
        <f>SUM(H142:H144)</f>
        <v>4818.1000000000004</v>
      </c>
      <c r="I141" s="9">
        <f>SUM(I142:I144)</f>
        <v>5037.7</v>
      </c>
    </row>
    <row r="142" spans="1:9" ht="47.25" x14ac:dyDescent="0.25">
      <c r="A142" s="2" t="s">
        <v>44</v>
      </c>
      <c r="B142" s="22"/>
      <c r="C142" s="103" t="s">
        <v>47</v>
      </c>
      <c r="D142" s="103" t="s">
        <v>11</v>
      </c>
      <c r="E142" s="103" t="s">
        <v>579</v>
      </c>
      <c r="F142" s="103" t="s">
        <v>82</v>
      </c>
      <c r="G142" s="9">
        <v>4492.1000000000004</v>
      </c>
      <c r="H142" s="9">
        <v>4818.1000000000004</v>
      </c>
      <c r="I142" s="9">
        <v>5037.7</v>
      </c>
    </row>
    <row r="143" spans="1:9" ht="31.5" hidden="1" x14ac:dyDescent="0.25">
      <c r="A143" s="78" t="s">
        <v>45</v>
      </c>
      <c r="B143" s="22"/>
      <c r="C143" s="103" t="s">
        <v>47</v>
      </c>
      <c r="D143" s="103" t="s">
        <v>11</v>
      </c>
      <c r="E143" s="103" t="s">
        <v>579</v>
      </c>
      <c r="F143" s="103" t="s">
        <v>84</v>
      </c>
      <c r="G143" s="9"/>
      <c r="H143" s="9"/>
      <c r="I143" s="9"/>
    </row>
    <row r="144" spans="1:9" hidden="1" x14ac:dyDescent="0.25">
      <c r="A144" s="78" t="s">
        <v>20</v>
      </c>
      <c r="B144" s="22"/>
      <c r="C144" s="103" t="s">
        <v>47</v>
      </c>
      <c r="D144" s="103" t="s">
        <v>11</v>
      </c>
      <c r="E144" s="103" t="s">
        <v>579</v>
      </c>
      <c r="F144" s="103" t="s">
        <v>89</v>
      </c>
      <c r="G144" s="9"/>
      <c r="H144" s="9"/>
      <c r="I144" s="9"/>
    </row>
    <row r="145" spans="1:9" x14ac:dyDescent="0.25">
      <c r="A145" s="2" t="s">
        <v>742</v>
      </c>
      <c r="B145" s="4"/>
      <c r="C145" s="4" t="s">
        <v>47</v>
      </c>
      <c r="D145" s="4" t="s">
        <v>160</v>
      </c>
      <c r="E145" s="4"/>
      <c r="F145" s="4"/>
      <c r="G145" s="7">
        <f>SUM(G146)</f>
        <v>22757.699999999997</v>
      </c>
      <c r="H145" s="7">
        <f t="shared" ref="H145:I145" si="16">SUM(H146)</f>
        <v>21281.699999999997</v>
      </c>
      <c r="I145" s="7">
        <f t="shared" si="16"/>
        <v>21281.699999999997</v>
      </c>
    </row>
    <row r="146" spans="1:9" ht="31.5" x14ac:dyDescent="0.25">
      <c r="A146" s="2" t="s">
        <v>512</v>
      </c>
      <c r="B146" s="4"/>
      <c r="C146" s="4" t="s">
        <v>47</v>
      </c>
      <c r="D146" s="4" t="s">
        <v>160</v>
      </c>
      <c r="E146" s="4" t="s">
        <v>254</v>
      </c>
      <c r="F146" s="4"/>
      <c r="G146" s="7">
        <f>SUM(G147)</f>
        <v>22757.699999999997</v>
      </c>
      <c r="H146" s="7">
        <f t="shared" ref="H146:I146" si="17">SUM(H147)</f>
        <v>21281.699999999997</v>
      </c>
      <c r="I146" s="7">
        <f t="shared" si="17"/>
        <v>21281.699999999997</v>
      </c>
    </row>
    <row r="147" spans="1:9" ht="31.5" x14ac:dyDescent="0.25">
      <c r="A147" s="2" t="s">
        <v>513</v>
      </c>
      <c r="B147" s="4"/>
      <c r="C147" s="4" t="s">
        <v>47</v>
      </c>
      <c r="D147" s="4" t="s">
        <v>160</v>
      </c>
      <c r="E147" s="4" t="s">
        <v>255</v>
      </c>
      <c r="F147" s="4"/>
      <c r="G147" s="7">
        <f>SUM(G148,G151)</f>
        <v>22757.699999999997</v>
      </c>
      <c r="H147" s="7">
        <f>SUM(H148,H151)</f>
        <v>21281.699999999997</v>
      </c>
      <c r="I147" s="7">
        <f>SUM(I148,I151)</f>
        <v>21281.699999999997</v>
      </c>
    </row>
    <row r="148" spans="1:9" hidden="1" x14ac:dyDescent="0.25">
      <c r="A148" s="2" t="s">
        <v>29</v>
      </c>
      <c r="B148" s="4"/>
      <c r="C148" s="4" t="s">
        <v>47</v>
      </c>
      <c r="D148" s="4" t="s">
        <v>160</v>
      </c>
      <c r="E148" s="4" t="s">
        <v>256</v>
      </c>
      <c r="F148" s="4"/>
      <c r="G148" s="7">
        <f>SUM(G149)</f>
        <v>0</v>
      </c>
      <c r="H148" s="7">
        <f t="shared" ref="H148:I148" si="18">SUM(H149)</f>
        <v>0</v>
      </c>
      <c r="I148" s="7">
        <f t="shared" si="18"/>
        <v>0</v>
      </c>
    </row>
    <row r="149" spans="1:9" ht="31.5" hidden="1" x14ac:dyDescent="0.25">
      <c r="A149" s="2" t="s">
        <v>252</v>
      </c>
      <c r="B149" s="4"/>
      <c r="C149" s="4" t="s">
        <v>47</v>
      </c>
      <c r="D149" s="4" t="s">
        <v>160</v>
      </c>
      <c r="E149" s="4" t="s">
        <v>258</v>
      </c>
      <c r="F149" s="4"/>
      <c r="G149" s="7">
        <f>SUM(G150)</f>
        <v>0</v>
      </c>
      <c r="H149" s="7">
        <f>SUM(H150)</f>
        <v>0</v>
      </c>
      <c r="I149" s="7">
        <f>SUM(I150)</f>
        <v>0</v>
      </c>
    </row>
    <row r="150" spans="1:9" ht="31.5" hidden="1" x14ac:dyDescent="0.25">
      <c r="A150" s="2" t="s">
        <v>45</v>
      </c>
      <c r="B150" s="4"/>
      <c r="C150" s="4" t="s">
        <v>47</v>
      </c>
      <c r="D150" s="4" t="s">
        <v>160</v>
      </c>
      <c r="E150" s="4" t="s">
        <v>258</v>
      </c>
      <c r="F150" s="4" t="s">
        <v>84</v>
      </c>
      <c r="G150" s="7"/>
      <c r="H150" s="7"/>
      <c r="I150" s="7"/>
    </row>
    <row r="151" spans="1:9" ht="31.5" x14ac:dyDescent="0.25">
      <c r="A151" s="2" t="s">
        <v>38</v>
      </c>
      <c r="B151" s="4"/>
      <c r="C151" s="4" t="s">
        <v>47</v>
      </c>
      <c r="D151" s="4" t="s">
        <v>160</v>
      </c>
      <c r="E151" s="4" t="s">
        <v>259</v>
      </c>
      <c r="F151" s="4"/>
      <c r="G151" s="7">
        <f>SUM(G152:G154)</f>
        <v>22757.699999999997</v>
      </c>
      <c r="H151" s="7">
        <f>SUM(H152:H154)</f>
        <v>21281.699999999997</v>
      </c>
      <c r="I151" s="7">
        <f>SUM(I152:I154)</f>
        <v>21281.699999999997</v>
      </c>
    </row>
    <row r="152" spans="1:9" ht="47.25" x14ac:dyDescent="0.25">
      <c r="A152" s="2" t="s">
        <v>44</v>
      </c>
      <c r="B152" s="4"/>
      <c r="C152" s="4" t="s">
        <v>47</v>
      </c>
      <c r="D152" s="4" t="s">
        <v>160</v>
      </c>
      <c r="E152" s="4" t="s">
        <v>259</v>
      </c>
      <c r="F152" s="4" t="s">
        <v>82</v>
      </c>
      <c r="G152" s="7">
        <v>18889.3</v>
      </c>
      <c r="H152" s="7">
        <v>18889.3</v>
      </c>
      <c r="I152" s="7">
        <v>18889.3</v>
      </c>
    </row>
    <row r="153" spans="1:9" ht="31.5" x14ac:dyDescent="0.25">
      <c r="A153" s="2" t="s">
        <v>45</v>
      </c>
      <c r="B153" s="4"/>
      <c r="C153" s="4" t="s">
        <v>47</v>
      </c>
      <c r="D153" s="4" t="s">
        <v>160</v>
      </c>
      <c r="E153" s="4" t="s">
        <v>259</v>
      </c>
      <c r="F153" s="4" t="s">
        <v>84</v>
      </c>
      <c r="G153" s="7">
        <v>3807.6</v>
      </c>
      <c r="H153" s="7">
        <v>2331.6</v>
      </c>
      <c r="I153" s="7">
        <v>2331.6</v>
      </c>
    </row>
    <row r="154" spans="1:9" x14ac:dyDescent="0.25">
      <c r="A154" s="2" t="s">
        <v>20</v>
      </c>
      <c r="B154" s="4"/>
      <c r="C154" s="4" t="s">
        <v>47</v>
      </c>
      <c r="D154" s="4" t="s">
        <v>160</v>
      </c>
      <c r="E154" s="4" t="s">
        <v>259</v>
      </c>
      <c r="F154" s="4" t="s">
        <v>89</v>
      </c>
      <c r="G154" s="7">
        <v>60.8</v>
      </c>
      <c r="H154" s="7">
        <v>60.8</v>
      </c>
      <c r="I154" s="7">
        <v>60.8</v>
      </c>
    </row>
    <row r="155" spans="1:9" ht="31.5" x14ac:dyDescent="0.25">
      <c r="A155" s="2" t="s">
        <v>743</v>
      </c>
      <c r="B155" s="4"/>
      <c r="C155" s="4" t="s">
        <v>47</v>
      </c>
      <c r="D155" s="4" t="s">
        <v>25</v>
      </c>
      <c r="E155" s="4"/>
      <c r="F155" s="4"/>
      <c r="G155" s="7">
        <f>SUM(G156)+G172+G168</f>
        <v>3744.4</v>
      </c>
      <c r="H155" s="7">
        <f t="shared" ref="H155:I155" si="19">SUM(H156)+H172+H168</f>
        <v>1720.4</v>
      </c>
      <c r="I155" s="7">
        <f t="shared" si="19"/>
        <v>1720.4</v>
      </c>
    </row>
    <row r="156" spans="1:9" ht="31.5" x14ac:dyDescent="0.25">
      <c r="A156" s="2" t="s">
        <v>512</v>
      </c>
      <c r="B156" s="4"/>
      <c r="C156" s="4" t="s">
        <v>47</v>
      </c>
      <c r="D156" s="4" t="s">
        <v>25</v>
      </c>
      <c r="E156" s="4" t="s">
        <v>254</v>
      </c>
      <c r="F156" s="4"/>
      <c r="G156" s="7">
        <f>SUM(G157+G161)+G165</f>
        <v>3232.4</v>
      </c>
      <c r="H156" s="7">
        <f t="shared" ref="H156:I156" si="20">SUM(H157+H161)+H165</f>
        <v>1208.4000000000001</v>
      </c>
      <c r="I156" s="7">
        <f t="shared" si="20"/>
        <v>1208.4000000000001</v>
      </c>
    </row>
    <row r="157" spans="1:9" ht="31.5" x14ac:dyDescent="0.25">
      <c r="A157" s="2" t="s">
        <v>513</v>
      </c>
      <c r="B157" s="4"/>
      <c r="C157" s="4" t="s">
        <v>47</v>
      </c>
      <c r="D157" s="4" t="s">
        <v>25</v>
      </c>
      <c r="E157" s="4" t="s">
        <v>255</v>
      </c>
      <c r="F157" s="4"/>
      <c r="G157" s="7">
        <f>SUM(G158)</f>
        <v>988.1</v>
      </c>
      <c r="H157" s="7">
        <f t="shared" ref="H157:I158" si="21">SUM(H158)</f>
        <v>988.1</v>
      </c>
      <c r="I157" s="7">
        <f t="shared" si="21"/>
        <v>988.1</v>
      </c>
    </row>
    <row r="158" spans="1:9" x14ac:dyDescent="0.25">
      <c r="A158" s="2" t="s">
        <v>29</v>
      </c>
      <c r="B158" s="4"/>
      <c r="C158" s="4" t="s">
        <v>47</v>
      </c>
      <c r="D158" s="4" t="s">
        <v>25</v>
      </c>
      <c r="E158" s="4" t="s">
        <v>256</v>
      </c>
      <c r="F158" s="4"/>
      <c r="G158" s="7">
        <f>SUM(G159)</f>
        <v>988.1</v>
      </c>
      <c r="H158" s="7">
        <f t="shared" si="21"/>
        <v>988.1</v>
      </c>
      <c r="I158" s="7">
        <f t="shared" si="21"/>
        <v>988.1</v>
      </c>
    </row>
    <row r="159" spans="1:9" ht="31.5" x14ac:dyDescent="0.25">
      <c r="A159" s="2" t="s">
        <v>251</v>
      </c>
      <c r="B159" s="4"/>
      <c r="C159" s="4" t="s">
        <v>47</v>
      </c>
      <c r="D159" s="4" t="s">
        <v>25</v>
      </c>
      <c r="E159" s="4" t="s">
        <v>257</v>
      </c>
      <c r="F159" s="4"/>
      <c r="G159" s="7">
        <f>SUM(G160)</f>
        <v>988.1</v>
      </c>
      <c r="H159" s="7">
        <f t="shared" ref="H159:I159" si="22">SUM(H160)</f>
        <v>988.1</v>
      </c>
      <c r="I159" s="7">
        <f t="shared" si="22"/>
        <v>988.1</v>
      </c>
    </row>
    <row r="160" spans="1:9" ht="31.5" x14ac:dyDescent="0.25">
      <c r="A160" s="2" t="s">
        <v>45</v>
      </c>
      <c r="B160" s="4"/>
      <c r="C160" s="4" t="s">
        <v>47</v>
      </c>
      <c r="D160" s="4" t="s">
        <v>25</v>
      </c>
      <c r="E160" s="4" t="s">
        <v>257</v>
      </c>
      <c r="F160" s="4" t="s">
        <v>84</v>
      </c>
      <c r="G160" s="7">
        <v>988.1</v>
      </c>
      <c r="H160" s="7">
        <v>988.1</v>
      </c>
      <c r="I160" s="7">
        <v>988.1</v>
      </c>
    </row>
    <row r="161" spans="1:9" ht="47.25" x14ac:dyDescent="0.25">
      <c r="A161" s="2" t="s">
        <v>253</v>
      </c>
      <c r="B161" s="4"/>
      <c r="C161" s="4" t="s">
        <v>47</v>
      </c>
      <c r="D161" s="4" t="s">
        <v>25</v>
      </c>
      <c r="E161" s="4" t="s">
        <v>260</v>
      </c>
      <c r="F161" s="4"/>
      <c r="G161" s="7">
        <f t="shared" ref="G161:I163" si="23">SUM(G162)</f>
        <v>2079.9</v>
      </c>
      <c r="H161" s="7">
        <f t="shared" si="23"/>
        <v>55.9</v>
      </c>
      <c r="I161" s="7">
        <f t="shared" si="23"/>
        <v>55.9</v>
      </c>
    </row>
    <row r="162" spans="1:9" x14ac:dyDescent="0.25">
      <c r="A162" s="2" t="s">
        <v>29</v>
      </c>
      <c r="B162" s="4"/>
      <c r="C162" s="4" t="s">
        <v>47</v>
      </c>
      <c r="D162" s="4" t="s">
        <v>25</v>
      </c>
      <c r="E162" s="4" t="s">
        <v>261</v>
      </c>
      <c r="F162" s="4"/>
      <c r="G162" s="7">
        <f t="shared" si="23"/>
        <v>2079.9</v>
      </c>
      <c r="H162" s="7">
        <f t="shared" si="23"/>
        <v>55.9</v>
      </c>
      <c r="I162" s="7">
        <f t="shared" si="23"/>
        <v>55.9</v>
      </c>
    </row>
    <row r="163" spans="1:9" ht="31.5" x14ac:dyDescent="0.25">
      <c r="A163" s="2" t="s">
        <v>252</v>
      </c>
      <c r="B163" s="4"/>
      <c r="C163" s="4" t="s">
        <v>47</v>
      </c>
      <c r="D163" s="4" t="s">
        <v>25</v>
      </c>
      <c r="E163" s="4" t="s">
        <v>262</v>
      </c>
      <c r="F163" s="4"/>
      <c r="G163" s="7">
        <f t="shared" si="23"/>
        <v>2079.9</v>
      </c>
      <c r="H163" s="7">
        <f t="shared" si="23"/>
        <v>55.9</v>
      </c>
      <c r="I163" s="7">
        <f t="shared" si="23"/>
        <v>55.9</v>
      </c>
    </row>
    <row r="164" spans="1:9" ht="31.5" x14ac:dyDescent="0.25">
      <c r="A164" s="2" t="s">
        <v>45</v>
      </c>
      <c r="B164" s="4"/>
      <c r="C164" s="4" t="s">
        <v>47</v>
      </c>
      <c r="D164" s="4" t="s">
        <v>25</v>
      </c>
      <c r="E164" s="4" t="s">
        <v>262</v>
      </c>
      <c r="F164" s="4" t="s">
        <v>84</v>
      </c>
      <c r="G164" s="7">
        <v>2079.9</v>
      </c>
      <c r="H164" s="7">
        <v>55.9</v>
      </c>
      <c r="I164" s="7">
        <v>55.9</v>
      </c>
    </row>
    <row r="165" spans="1:9" ht="31.5" x14ac:dyDescent="0.25">
      <c r="A165" s="2" t="s">
        <v>514</v>
      </c>
      <c r="B165" s="4"/>
      <c r="C165" s="4" t="s">
        <v>47</v>
      </c>
      <c r="D165" s="4" t="s">
        <v>25</v>
      </c>
      <c r="E165" s="4" t="s">
        <v>263</v>
      </c>
      <c r="F165" s="4"/>
      <c r="G165" s="7">
        <f t="shared" ref="G165:I166" si="24">SUM(G166)</f>
        <v>164.4</v>
      </c>
      <c r="H165" s="7">
        <f t="shared" si="24"/>
        <v>164.4</v>
      </c>
      <c r="I165" s="7">
        <f t="shared" si="24"/>
        <v>164.4</v>
      </c>
    </row>
    <row r="166" spans="1:9" x14ac:dyDescent="0.25">
      <c r="A166" s="2" t="s">
        <v>29</v>
      </c>
      <c r="B166" s="4"/>
      <c r="C166" s="4" t="s">
        <v>47</v>
      </c>
      <c r="D166" s="4" t="s">
        <v>25</v>
      </c>
      <c r="E166" s="4" t="s">
        <v>264</v>
      </c>
      <c r="F166" s="4"/>
      <c r="G166" s="7">
        <f>SUM(G167)</f>
        <v>164.4</v>
      </c>
      <c r="H166" s="7">
        <f t="shared" si="24"/>
        <v>164.4</v>
      </c>
      <c r="I166" s="7">
        <f t="shared" si="24"/>
        <v>164.4</v>
      </c>
    </row>
    <row r="167" spans="1:9" ht="31.5" x14ac:dyDescent="0.25">
      <c r="A167" s="2" t="s">
        <v>45</v>
      </c>
      <c r="B167" s="4"/>
      <c r="C167" s="4" t="s">
        <v>47</v>
      </c>
      <c r="D167" s="4" t="s">
        <v>25</v>
      </c>
      <c r="E167" s="4" t="s">
        <v>264</v>
      </c>
      <c r="F167" s="4" t="s">
        <v>84</v>
      </c>
      <c r="G167" s="7">
        <v>164.4</v>
      </c>
      <c r="H167" s="7">
        <v>164.4</v>
      </c>
      <c r="I167" s="7">
        <v>164.4</v>
      </c>
    </row>
    <row r="168" spans="1:9" ht="31.5" x14ac:dyDescent="0.25">
      <c r="A168" s="120" t="s">
        <v>793</v>
      </c>
      <c r="B168" s="4"/>
      <c r="C168" s="4" t="s">
        <v>47</v>
      </c>
      <c r="D168" s="4" t="s">
        <v>25</v>
      </c>
      <c r="E168" s="4" t="s">
        <v>224</v>
      </c>
      <c r="F168" s="4"/>
      <c r="G168" s="7">
        <f>SUM(G170)</f>
        <v>12</v>
      </c>
      <c r="H168" s="7">
        <f t="shared" ref="H168:I168" si="25">SUM(H170)</f>
        <v>12</v>
      </c>
      <c r="I168" s="7">
        <f t="shared" si="25"/>
        <v>12</v>
      </c>
    </row>
    <row r="169" spans="1:9" ht="31.5" x14ac:dyDescent="0.25">
      <c r="A169" s="120" t="s">
        <v>45</v>
      </c>
      <c r="B169" s="4"/>
      <c r="C169" s="4" t="s">
        <v>47</v>
      </c>
      <c r="D169" s="4" t="s">
        <v>25</v>
      </c>
      <c r="E169" s="4" t="s">
        <v>231</v>
      </c>
      <c r="F169" s="4"/>
      <c r="G169" s="7">
        <f>SUM(G170)</f>
        <v>12</v>
      </c>
      <c r="H169" s="7">
        <f t="shared" ref="H169:I170" si="26">SUM(H170)</f>
        <v>12</v>
      </c>
      <c r="I169" s="7">
        <f t="shared" si="26"/>
        <v>12</v>
      </c>
    </row>
    <row r="170" spans="1:9" ht="157.5" x14ac:dyDescent="0.25">
      <c r="A170" s="120" t="s">
        <v>878</v>
      </c>
      <c r="B170" s="4"/>
      <c r="C170" s="4" t="s">
        <v>47</v>
      </c>
      <c r="D170" s="4" t="s">
        <v>25</v>
      </c>
      <c r="E170" s="4" t="s">
        <v>877</v>
      </c>
      <c r="F170" s="4"/>
      <c r="G170" s="7">
        <f>SUM(G171)</f>
        <v>12</v>
      </c>
      <c r="H170" s="7">
        <f t="shared" si="26"/>
        <v>12</v>
      </c>
      <c r="I170" s="7">
        <f t="shared" si="26"/>
        <v>12</v>
      </c>
    </row>
    <row r="171" spans="1:9" ht="47.25" x14ac:dyDescent="0.25">
      <c r="A171" s="2" t="s">
        <v>44</v>
      </c>
      <c r="B171" s="4"/>
      <c r="C171" s="4" t="s">
        <v>47</v>
      </c>
      <c r="D171" s="4" t="s">
        <v>25</v>
      </c>
      <c r="E171" s="4" t="s">
        <v>877</v>
      </c>
      <c r="F171" s="4" t="s">
        <v>82</v>
      </c>
      <c r="G171" s="7">
        <v>12</v>
      </c>
      <c r="H171" s="7">
        <v>12</v>
      </c>
      <c r="I171" s="7">
        <v>12</v>
      </c>
    </row>
    <row r="172" spans="1:9" x14ac:dyDescent="0.25">
      <c r="A172" s="2" t="s">
        <v>178</v>
      </c>
      <c r="B172" s="4"/>
      <c r="C172" s="4" t="s">
        <v>47</v>
      </c>
      <c r="D172" s="4" t="s">
        <v>25</v>
      </c>
      <c r="E172" s="4" t="s">
        <v>179</v>
      </c>
      <c r="F172" s="4"/>
      <c r="G172" s="7">
        <f>SUM(G173)</f>
        <v>500</v>
      </c>
      <c r="H172" s="7">
        <f t="shared" ref="H172:I172" si="27">SUM(H173)</f>
        <v>500</v>
      </c>
      <c r="I172" s="7">
        <f t="shared" si="27"/>
        <v>500</v>
      </c>
    </row>
    <row r="173" spans="1:9" ht="31.5" x14ac:dyDescent="0.25">
      <c r="A173" s="2" t="s">
        <v>283</v>
      </c>
      <c r="B173" s="4"/>
      <c r="C173" s="4" t="s">
        <v>47</v>
      </c>
      <c r="D173" s="4" t="s">
        <v>25</v>
      </c>
      <c r="E173" s="4" t="s">
        <v>284</v>
      </c>
      <c r="F173" s="4"/>
      <c r="G173" s="7">
        <f>SUM(G174)</f>
        <v>500</v>
      </c>
      <c r="H173" s="7">
        <f>SUM(H174)</f>
        <v>500</v>
      </c>
      <c r="I173" s="7">
        <f>SUM(I174)</f>
        <v>500</v>
      </c>
    </row>
    <row r="174" spans="1:9" ht="29.25" customHeight="1" x14ac:dyDescent="0.25">
      <c r="A174" s="2" t="s">
        <v>45</v>
      </c>
      <c r="B174" s="4"/>
      <c r="C174" s="4" t="s">
        <v>47</v>
      </c>
      <c r="D174" s="4" t="s">
        <v>25</v>
      </c>
      <c r="E174" s="4" t="s">
        <v>284</v>
      </c>
      <c r="F174" s="4" t="s">
        <v>84</v>
      </c>
      <c r="G174" s="7">
        <v>500</v>
      </c>
      <c r="H174" s="7">
        <v>500</v>
      </c>
      <c r="I174" s="7">
        <v>500</v>
      </c>
    </row>
    <row r="175" spans="1:9" ht="31.5" hidden="1" x14ac:dyDescent="0.25">
      <c r="A175" s="78" t="s">
        <v>91</v>
      </c>
      <c r="B175" s="22"/>
      <c r="C175" s="4" t="s">
        <v>47</v>
      </c>
      <c r="D175" s="4" t="s">
        <v>160</v>
      </c>
      <c r="E175" s="31" t="s">
        <v>397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 x14ac:dyDescent="0.25">
      <c r="A176" s="78" t="s">
        <v>20</v>
      </c>
      <c r="B176" s="22"/>
      <c r="C176" s="4" t="s">
        <v>47</v>
      </c>
      <c r="D176" s="4" t="s">
        <v>160</v>
      </c>
      <c r="E176" s="31" t="s">
        <v>397</v>
      </c>
      <c r="F176" s="31">
        <v>800</v>
      </c>
      <c r="G176" s="9"/>
      <c r="H176" s="9"/>
      <c r="I176" s="9"/>
    </row>
    <row r="177" spans="1:9" x14ac:dyDescent="0.25">
      <c r="A177" s="78" t="s">
        <v>10</v>
      </c>
      <c r="B177" s="22"/>
      <c r="C177" s="103" t="s">
        <v>11</v>
      </c>
      <c r="D177" s="31"/>
      <c r="E177" s="31"/>
      <c r="F177" s="31"/>
      <c r="G177" s="9">
        <f>SUM(G242)+G178+G200</f>
        <v>557339.4</v>
      </c>
      <c r="H177" s="9">
        <f>SUM(H242)+H178+H200</f>
        <v>497212.49999999994</v>
      </c>
      <c r="I177" s="9">
        <f>SUM(I242)+I178+I200</f>
        <v>503261.39999999997</v>
      </c>
    </row>
    <row r="178" spans="1:9" x14ac:dyDescent="0.25">
      <c r="A178" s="2" t="s">
        <v>12</v>
      </c>
      <c r="B178" s="4"/>
      <c r="C178" s="4" t="s">
        <v>11</v>
      </c>
      <c r="D178" s="4" t="s">
        <v>13</v>
      </c>
      <c r="E178" s="4"/>
      <c r="F178" s="4"/>
      <c r="G178" s="7">
        <f>SUM(G179)+G193</f>
        <v>295156.40000000002</v>
      </c>
      <c r="H178" s="7">
        <f>SUM(H179)+H193</f>
        <v>267556.59999999998</v>
      </c>
      <c r="I178" s="7">
        <f>SUM(I179)+I193</f>
        <v>267556.59999999998</v>
      </c>
    </row>
    <row r="179" spans="1:9" ht="31.5" x14ac:dyDescent="0.25">
      <c r="A179" s="34" t="s">
        <v>547</v>
      </c>
      <c r="B179" s="4"/>
      <c r="C179" s="4" t="s">
        <v>11</v>
      </c>
      <c r="D179" s="4" t="s">
        <v>13</v>
      </c>
      <c r="E179" s="4" t="s">
        <v>265</v>
      </c>
      <c r="F179" s="4"/>
      <c r="G179" s="7">
        <f>SUM(G180)+G188</f>
        <v>295156.40000000002</v>
      </c>
      <c r="H179" s="7">
        <f t="shared" ref="H179:I179" si="28">SUM(H180)+H188</f>
        <v>267556.59999999998</v>
      </c>
      <c r="I179" s="7">
        <f t="shared" si="28"/>
        <v>267556.59999999998</v>
      </c>
    </row>
    <row r="180" spans="1:9" x14ac:dyDescent="0.25">
      <c r="A180" s="34" t="s">
        <v>29</v>
      </c>
      <c r="B180" s="4"/>
      <c r="C180" s="4" t="s">
        <v>11</v>
      </c>
      <c r="D180" s="4" t="s">
        <v>13</v>
      </c>
      <c r="E180" s="5" t="s">
        <v>568</v>
      </c>
      <c r="F180" s="4"/>
      <c r="G180" s="7">
        <f>SUM(G181+G182+G184+G186)</f>
        <v>253906.7</v>
      </c>
      <c r="H180" s="7">
        <f t="shared" ref="H180:I180" si="29">SUM(H181+H182+H184+H186)</f>
        <v>260368.3</v>
      </c>
      <c r="I180" s="7">
        <f t="shared" si="29"/>
        <v>260368.3</v>
      </c>
    </row>
    <row r="181" spans="1:9" ht="31.5" x14ac:dyDescent="0.25">
      <c r="A181" s="34" t="s">
        <v>45</v>
      </c>
      <c r="B181" s="4"/>
      <c r="C181" s="4" t="s">
        <v>11</v>
      </c>
      <c r="D181" s="4" t="s">
        <v>13</v>
      </c>
      <c r="E181" s="5" t="s">
        <v>568</v>
      </c>
      <c r="F181" s="4" t="s">
        <v>84</v>
      </c>
      <c r="G181" s="7">
        <v>7600</v>
      </c>
      <c r="H181" s="7"/>
      <c r="I181" s="7"/>
    </row>
    <row r="182" spans="1:9" x14ac:dyDescent="0.25">
      <c r="A182" s="2" t="s">
        <v>18</v>
      </c>
      <c r="B182" s="4"/>
      <c r="C182" s="4" t="s">
        <v>11</v>
      </c>
      <c r="D182" s="4" t="s">
        <v>13</v>
      </c>
      <c r="E182" s="4" t="s">
        <v>930</v>
      </c>
      <c r="F182" s="4"/>
      <c r="G182" s="7">
        <f>SUM(G183)</f>
        <v>60491.1</v>
      </c>
      <c r="H182" s="7">
        <f>SUM(H183)</f>
        <v>67468.3</v>
      </c>
      <c r="I182" s="7">
        <f>SUM(I183)</f>
        <v>67468.3</v>
      </c>
    </row>
    <row r="183" spans="1:9" ht="31.5" x14ac:dyDescent="0.25">
      <c r="A183" s="34" t="s">
        <v>45</v>
      </c>
      <c r="B183" s="4"/>
      <c r="C183" s="4" t="s">
        <v>11</v>
      </c>
      <c r="D183" s="4" t="s">
        <v>13</v>
      </c>
      <c r="E183" s="4" t="s">
        <v>930</v>
      </c>
      <c r="F183" s="4" t="s">
        <v>84</v>
      </c>
      <c r="G183" s="7">
        <v>60491.1</v>
      </c>
      <c r="H183" s="7">
        <v>67468.3</v>
      </c>
      <c r="I183" s="7">
        <v>67468.3</v>
      </c>
    </row>
    <row r="184" spans="1:9" ht="47.25" x14ac:dyDescent="0.25">
      <c r="A184" s="2" t="s">
        <v>933</v>
      </c>
      <c r="B184" s="4"/>
      <c r="C184" s="4" t="s">
        <v>11</v>
      </c>
      <c r="D184" s="4" t="s">
        <v>13</v>
      </c>
      <c r="E184" s="4" t="s">
        <v>932</v>
      </c>
      <c r="F184" s="4"/>
      <c r="G184" s="7">
        <f>SUM(G185)</f>
        <v>7700</v>
      </c>
      <c r="H184" s="7">
        <f>SUM(H185)</f>
        <v>7700</v>
      </c>
      <c r="I184" s="7">
        <f>SUM(I185)</f>
        <v>7700</v>
      </c>
    </row>
    <row r="185" spans="1:9" ht="31.5" x14ac:dyDescent="0.25">
      <c r="A185" s="34" t="s">
        <v>45</v>
      </c>
      <c r="B185" s="4"/>
      <c r="C185" s="4" t="s">
        <v>11</v>
      </c>
      <c r="D185" s="4" t="s">
        <v>13</v>
      </c>
      <c r="E185" s="4" t="s">
        <v>932</v>
      </c>
      <c r="F185" s="4" t="s">
        <v>84</v>
      </c>
      <c r="G185" s="7">
        <f>2700+5000</f>
        <v>7700</v>
      </c>
      <c r="H185" s="7">
        <v>7700</v>
      </c>
      <c r="I185" s="7">
        <v>7700</v>
      </c>
    </row>
    <row r="186" spans="1:9" ht="47.25" x14ac:dyDescent="0.25">
      <c r="A186" s="2" t="s">
        <v>822</v>
      </c>
      <c r="B186" s="4"/>
      <c r="C186" s="4" t="s">
        <v>11</v>
      </c>
      <c r="D186" s="4" t="s">
        <v>13</v>
      </c>
      <c r="E186" s="4" t="s">
        <v>931</v>
      </c>
      <c r="F186" s="4"/>
      <c r="G186" s="7">
        <f>SUM(G187)</f>
        <v>178115.6</v>
      </c>
      <c r="H186" s="7">
        <f t="shared" ref="H186:I186" si="30">SUM(H187)</f>
        <v>185200</v>
      </c>
      <c r="I186" s="7">
        <f t="shared" si="30"/>
        <v>185200</v>
      </c>
    </row>
    <row r="187" spans="1:9" ht="31.5" x14ac:dyDescent="0.25">
      <c r="A187" s="34" t="s">
        <v>45</v>
      </c>
      <c r="B187" s="4"/>
      <c r="C187" s="4" t="s">
        <v>11</v>
      </c>
      <c r="D187" s="4" t="s">
        <v>13</v>
      </c>
      <c r="E187" s="4" t="s">
        <v>931</v>
      </c>
      <c r="F187" s="4" t="s">
        <v>84</v>
      </c>
      <c r="G187" s="7">
        <f>178115.6</f>
        <v>178115.6</v>
      </c>
      <c r="H187" s="7">
        <v>185200</v>
      </c>
      <c r="I187" s="7">
        <v>185200</v>
      </c>
    </row>
    <row r="188" spans="1:9" ht="47.25" x14ac:dyDescent="0.25">
      <c r="A188" s="2" t="s">
        <v>16</v>
      </c>
      <c r="B188" s="4"/>
      <c r="C188" s="4" t="s">
        <v>11</v>
      </c>
      <c r="D188" s="4" t="s">
        <v>13</v>
      </c>
      <c r="E188" s="4" t="s">
        <v>548</v>
      </c>
      <c r="F188" s="4"/>
      <c r="G188" s="7">
        <f>SUM(G189+G191)</f>
        <v>41249.699999999997</v>
      </c>
      <c r="H188" s="7">
        <f t="shared" ref="H188:I188" si="31">SUM(H189+H191)</f>
        <v>7188.3</v>
      </c>
      <c r="I188" s="7">
        <f t="shared" si="31"/>
        <v>7188.3</v>
      </c>
    </row>
    <row r="189" spans="1:9" x14ac:dyDescent="0.25">
      <c r="A189" s="2" t="s">
        <v>18</v>
      </c>
      <c r="B189" s="4"/>
      <c r="C189" s="4" t="s">
        <v>11</v>
      </c>
      <c r="D189" s="4" t="s">
        <v>13</v>
      </c>
      <c r="E189" s="4" t="s">
        <v>549</v>
      </c>
      <c r="F189" s="4"/>
      <c r="G189" s="7">
        <f>SUM(G190)</f>
        <v>34165.299999999996</v>
      </c>
      <c r="H189" s="7">
        <f t="shared" ref="H189:I189" si="32">SUM(H190)</f>
        <v>7188.3</v>
      </c>
      <c r="I189" s="7">
        <f t="shared" si="32"/>
        <v>7188.3</v>
      </c>
    </row>
    <row r="190" spans="1:9" x14ac:dyDescent="0.25">
      <c r="A190" s="2" t="s">
        <v>20</v>
      </c>
      <c r="B190" s="4"/>
      <c r="C190" s="4" t="s">
        <v>11</v>
      </c>
      <c r="D190" s="4" t="s">
        <v>13</v>
      </c>
      <c r="E190" s="4" t="s">
        <v>549</v>
      </c>
      <c r="F190" s="4" t="s">
        <v>89</v>
      </c>
      <c r="G190" s="7">
        <f>27188.1+6977.2</f>
        <v>34165.299999999996</v>
      </c>
      <c r="H190" s="7">
        <v>7188.3</v>
      </c>
      <c r="I190" s="7">
        <v>7188.3</v>
      </c>
    </row>
    <row r="191" spans="1:9" ht="47.25" x14ac:dyDescent="0.25">
      <c r="A191" s="2" t="s">
        <v>822</v>
      </c>
      <c r="B191" s="4"/>
      <c r="C191" s="4" t="s">
        <v>11</v>
      </c>
      <c r="D191" s="4" t="s">
        <v>13</v>
      </c>
      <c r="E191" s="4" t="s">
        <v>821</v>
      </c>
      <c r="F191" s="4"/>
      <c r="G191" s="7">
        <f>SUM(G192)</f>
        <v>7084.4</v>
      </c>
      <c r="H191" s="7">
        <f t="shared" ref="H191:I191" si="33">SUM(H192)</f>
        <v>0</v>
      </c>
      <c r="I191" s="7">
        <f t="shared" si="33"/>
        <v>0</v>
      </c>
    </row>
    <row r="192" spans="1:9" x14ac:dyDescent="0.25">
      <c r="A192" s="2" t="s">
        <v>20</v>
      </c>
      <c r="B192" s="4"/>
      <c r="C192" s="4" t="s">
        <v>11</v>
      </c>
      <c r="D192" s="4" t="s">
        <v>13</v>
      </c>
      <c r="E192" s="4" t="s">
        <v>821</v>
      </c>
      <c r="F192" s="4" t="s">
        <v>89</v>
      </c>
      <c r="G192" s="7">
        <v>7084.4</v>
      </c>
      <c r="H192" s="7"/>
      <c r="I192" s="7"/>
    </row>
    <row r="193" spans="1:9" ht="31.5" hidden="1" x14ac:dyDescent="0.25">
      <c r="A193" s="2" t="s">
        <v>508</v>
      </c>
      <c r="B193" s="4"/>
      <c r="C193" s="4" t="s">
        <v>11</v>
      </c>
      <c r="D193" s="4" t="s">
        <v>13</v>
      </c>
      <c r="E193" s="4" t="s">
        <v>204</v>
      </c>
      <c r="F193" s="4"/>
      <c r="G193" s="7">
        <f>SUM(G194)+G199</f>
        <v>0</v>
      </c>
      <c r="H193" s="7">
        <f t="shared" ref="H193:I193" si="34">SUM(H194)+H199</f>
        <v>0</v>
      </c>
      <c r="I193" s="7">
        <f t="shared" si="34"/>
        <v>0</v>
      </c>
    </row>
    <row r="194" spans="1:9" ht="47.25" hidden="1" x14ac:dyDescent="0.25">
      <c r="A194" s="2" t="s">
        <v>509</v>
      </c>
      <c r="B194" s="4"/>
      <c r="C194" s="4" t="s">
        <v>11</v>
      </c>
      <c r="D194" s="4" t="s">
        <v>13</v>
      </c>
      <c r="E194" s="4" t="s">
        <v>205</v>
      </c>
      <c r="F194" s="4"/>
      <c r="G194" s="7">
        <f>SUM(G195)</f>
        <v>0</v>
      </c>
      <c r="H194" s="7">
        <f t="shared" ref="H194:I195" si="35">SUM(H195)</f>
        <v>0</v>
      </c>
      <c r="I194" s="7">
        <f t="shared" si="35"/>
        <v>0</v>
      </c>
    </row>
    <row r="195" spans="1:9" ht="31.5" hidden="1" x14ac:dyDescent="0.25">
      <c r="A195" s="2" t="s">
        <v>413</v>
      </c>
      <c r="B195" s="4"/>
      <c r="C195" s="4" t="s">
        <v>11</v>
      </c>
      <c r="D195" s="4" t="s">
        <v>13</v>
      </c>
      <c r="E195" s="4" t="s">
        <v>206</v>
      </c>
      <c r="F195" s="4"/>
      <c r="G195" s="7">
        <f>SUM(G196)</f>
        <v>0</v>
      </c>
      <c r="H195" s="7">
        <f t="shared" si="35"/>
        <v>0</v>
      </c>
      <c r="I195" s="7">
        <f t="shared" si="35"/>
        <v>0</v>
      </c>
    </row>
    <row r="196" spans="1:9" ht="31.5" hidden="1" x14ac:dyDescent="0.25">
      <c r="A196" s="2" t="s">
        <v>45</v>
      </c>
      <c r="B196" s="4"/>
      <c r="C196" s="4" t="s">
        <v>11</v>
      </c>
      <c r="D196" s="4" t="s">
        <v>13</v>
      </c>
      <c r="E196" s="4" t="s">
        <v>206</v>
      </c>
      <c r="F196" s="4">
        <v>200</v>
      </c>
      <c r="G196" s="7"/>
      <c r="H196" s="7"/>
      <c r="I196" s="7"/>
    </row>
    <row r="197" spans="1:9" ht="31.5" hidden="1" x14ac:dyDescent="0.25">
      <c r="A197" s="78" t="s">
        <v>510</v>
      </c>
      <c r="B197" s="4"/>
      <c r="C197" s="4" t="s">
        <v>11</v>
      </c>
      <c r="D197" s="4" t="s">
        <v>13</v>
      </c>
      <c r="E197" s="4" t="s">
        <v>218</v>
      </c>
      <c r="F197" s="4"/>
      <c r="G197" s="7">
        <f>SUM(G198)</f>
        <v>0</v>
      </c>
      <c r="H197" s="7">
        <f t="shared" ref="H197:I197" si="36">SUM(H198)</f>
        <v>0</v>
      </c>
      <c r="I197" s="7">
        <f t="shared" si="36"/>
        <v>0</v>
      </c>
    </row>
    <row r="198" spans="1:9" ht="31.5" hidden="1" x14ac:dyDescent="0.25">
      <c r="A198" s="2" t="s">
        <v>413</v>
      </c>
      <c r="B198" s="4"/>
      <c r="C198" s="4" t="s">
        <v>11</v>
      </c>
      <c r="D198" s="4" t="s">
        <v>13</v>
      </c>
      <c r="E198" s="4" t="s">
        <v>529</v>
      </c>
      <c r="F198" s="4"/>
      <c r="G198" s="7">
        <f>SUM(G199)</f>
        <v>0</v>
      </c>
      <c r="H198" s="7">
        <f t="shared" ref="H198:I198" si="37">SUM(H199)</f>
        <v>0</v>
      </c>
      <c r="I198" s="7">
        <f t="shared" si="37"/>
        <v>0</v>
      </c>
    </row>
    <row r="199" spans="1:9" hidden="1" x14ac:dyDescent="0.25">
      <c r="A199" s="2" t="s">
        <v>20</v>
      </c>
      <c r="B199" s="4"/>
      <c r="C199" s="4" t="s">
        <v>11</v>
      </c>
      <c r="D199" s="4" t="s">
        <v>13</v>
      </c>
      <c r="E199" s="4" t="s">
        <v>529</v>
      </c>
      <c r="F199" s="4" t="s">
        <v>89</v>
      </c>
      <c r="G199" s="7"/>
      <c r="H199" s="7"/>
      <c r="I199" s="7"/>
    </row>
    <row r="200" spans="1:9" ht="17.25" customHeight="1" x14ac:dyDescent="0.25">
      <c r="A200" s="2" t="s">
        <v>245</v>
      </c>
      <c r="B200" s="4"/>
      <c r="C200" s="4" t="s">
        <v>11</v>
      </c>
      <c r="D200" s="4" t="s">
        <v>160</v>
      </c>
      <c r="E200" s="4"/>
      <c r="F200" s="4"/>
      <c r="G200" s="7">
        <f>SUM(G204+G233)+G201+G209</f>
        <v>243800.5</v>
      </c>
      <c r="H200" s="7">
        <f>SUM(H204+H233)+H201+H209</f>
        <v>213596.59999999998</v>
      </c>
      <c r="I200" s="7">
        <f>SUM(I204+I233)+I201+I209</f>
        <v>219645.5</v>
      </c>
    </row>
    <row r="201" spans="1:9" ht="30.75" customHeight="1" x14ac:dyDescent="0.25">
      <c r="A201" s="35" t="s">
        <v>532</v>
      </c>
      <c r="B201" s="4"/>
      <c r="C201" s="4" t="s">
        <v>11</v>
      </c>
      <c r="D201" s="4" t="s">
        <v>160</v>
      </c>
      <c r="E201" s="4" t="s">
        <v>279</v>
      </c>
      <c r="F201" s="4"/>
      <c r="G201" s="7">
        <f>SUM(G202)</f>
        <v>6000</v>
      </c>
      <c r="H201" s="7">
        <f t="shared" ref="H201:I202" si="38">SUM(H202)</f>
        <v>0</v>
      </c>
      <c r="I201" s="7">
        <f t="shared" si="38"/>
        <v>6000</v>
      </c>
    </row>
    <row r="202" spans="1:9" ht="17.25" customHeight="1" x14ac:dyDescent="0.25">
      <c r="A202" s="2" t="s">
        <v>29</v>
      </c>
      <c r="B202" s="4"/>
      <c r="C202" s="4" t="s">
        <v>11</v>
      </c>
      <c r="D202" s="4" t="s">
        <v>160</v>
      </c>
      <c r="E202" s="4" t="s">
        <v>280</v>
      </c>
      <c r="F202" s="4"/>
      <c r="G202" s="7">
        <f>SUM(G203)</f>
        <v>6000</v>
      </c>
      <c r="H202" s="7">
        <f t="shared" si="38"/>
        <v>0</v>
      </c>
      <c r="I202" s="7">
        <f t="shared" si="38"/>
        <v>6000</v>
      </c>
    </row>
    <row r="203" spans="1:9" ht="30" customHeight="1" x14ac:dyDescent="0.25">
      <c r="A203" s="2" t="s">
        <v>45</v>
      </c>
      <c r="B203" s="4"/>
      <c r="C203" s="4" t="s">
        <v>11</v>
      </c>
      <c r="D203" s="4" t="s">
        <v>160</v>
      </c>
      <c r="E203" s="4" t="s">
        <v>280</v>
      </c>
      <c r="F203" s="4" t="s">
        <v>84</v>
      </c>
      <c r="G203" s="7">
        <v>6000</v>
      </c>
      <c r="H203" s="7"/>
      <c r="I203" s="7">
        <v>6000</v>
      </c>
    </row>
    <row r="204" spans="1:9" ht="31.5" x14ac:dyDescent="0.25">
      <c r="A204" s="34" t="s">
        <v>515</v>
      </c>
      <c r="B204" s="4"/>
      <c r="C204" s="4" t="s">
        <v>11</v>
      </c>
      <c r="D204" s="4" t="s">
        <v>160</v>
      </c>
      <c r="E204" s="4" t="s">
        <v>266</v>
      </c>
      <c r="F204" s="4"/>
      <c r="G204" s="7">
        <f>SUM(G205)+G207</f>
        <v>26994</v>
      </c>
      <c r="H204" s="7">
        <f t="shared" ref="H204:I204" si="39">SUM(H205)+H207</f>
        <v>21994</v>
      </c>
      <c r="I204" s="7">
        <f t="shared" si="39"/>
        <v>21994</v>
      </c>
    </row>
    <row r="205" spans="1:9" ht="20.25" customHeight="1" x14ac:dyDescent="0.25">
      <c r="A205" s="34" t="s">
        <v>29</v>
      </c>
      <c r="B205" s="4"/>
      <c r="C205" s="4" t="s">
        <v>11</v>
      </c>
      <c r="D205" s="4" t="s">
        <v>160</v>
      </c>
      <c r="E205" s="4" t="s">
        <v>267</v>
      </c>
      <c r="F205" s="4"/>
      <c r="G205" s="7">
        <f>SUM(G206)</f>
        <v>21244</v>
      </c>
      <c r="H205" s="7">
        <f>SUM(H206)</f>
        <v>21244</v>
      </c>
      <c r="I205" s="7">
        <f>SUM(I206)</f>
        <v>21244</v>
      </c>
    </row>
    <row r="206" spans="1:9" ht="30" customHeight="1" x14ac:dyDescent="0.25">
      <c r="A206" s="34" t="s">
        <v>45</v>
      </c>
      <c r="B206" s="4"/>
      <c r="C206" s="4" t="s">
        <v>11</v>
      </c>
      <c r="D206" s="4" t="s">
        <v>160</v>
      </c>
      <c r="E206" s="4" t="s">
        <v>267</v>
      </c>
      <c r="F206" s="4" t="s">
        <v>84</v>
      </c>
      <c r="G206" s="7">
        <v>21244</v>
      </c>
      <c r="H206" s="7">
        <v>21244</v>
      </c>
      <c r="I206" s="7">
        <v>21244</v>
      </c>
    </row>
    <row r="207" spans="1:9" ht="30" customHeight="1" x14ac:dyDescent="0.25">
      <c r="A207" s="34" t="s">
        <v>842</v>
      </c>
      <c r="B207" s="4"/>
      <c r="C207" s="4" t="s">
        <v>11</v>
      </c>
      <c r="D207" s="4" t="s">
        <v>160</v>
      </c>
      <c r="E207" s="5" t="s">
        <v>710</v>
      </c>
      <c r="F207" s="4"/>
      <c r="G207" s="7">
        <f>SUM(G208)</f>
        <v>5750</v>
      </c>
      <c r="H207" s="7">
        <f>SUM(H208)</f>
        <v>750</v>
      </c>
      <c r="I207" s="7">
        <f>SUM(I208)</f>
        <v>750</v>
      </c>
    </row>
    <row r="208" spans="1:9" ht="30" customHeight="1" x14ac:dyDescent="0.25">
      <c r="A208" s="34" t="s">
        <v>45</v>
      </c>
      <c r="B208" s="4"/>
      <c r="C208" s="4" t="s">
        <v>11</v>
      </c>
      <c r="D208" s="4" t="s">
        <v>160</v>
      </c>
      <c r="E208" s="5" t="s">
        <v>710</v>
      </c>
      <c r="F208" s="4" t="s">
        <v>84</v>
      </c>
      <c r="G208" s="7">
        <f>750+5000</f>
        <v>5750</v>
      </c>
      <c r="H208" s="7">
        <v>750</v>
      </c>
      <c r="I208" s="7">
        <v>750</v>
      </c>
    </row>
    <row r="209" spans="1:9" ht="30" hidden="1" customHeight="1" x14ac:dyDescent="0.25">
      <c r="A209" s="34" t="s">
        <v>500</v>
      </c>
      <c r="B209" s="4"/>
      <c r="C209" s="4" t="s">
        <v>11</v>
      </c>
      <c r="D209" s="4" t="s">
        <v>160</v>
      </c>
      <c r="E209" s="5" t="s">
        <v>410</v>
      </c>
      <c r="F209" s="4"/>
      <c r="G209" s="7">
        <f>SUM(G210)</f>
        <v>0</v>
      </c>
      <c r="H209" s="7"/>
      <c r="I209" s="7"/>
    </row>
    <row r="210" spans="1:9" ht="30" hidden="1" customHeight="1" x14ac:dyDescent="0.25">
      <c r="A210" s="34" t="s">
        <v>29</v>
      </c>
      <c r="B210" s="4"/>
      <c r="C210" s="4" t="s">
        <v>11</v>
      </c>
      <c r="D210" s="4" t="s">
        <v>160</v>
      </c>
      <c r="E210" s="5" t="s">
        <v>591</v>
      </c>
      <c r="F210" s="4"/>
      <c r="G210" s="7">
        <f>SUM(G211)+G212</f>
        <v>0</v>
      </c>
      <c r="H210" s="7">
        <f t="shared" ref="H210:I210" si="40">SUM(H211)+H212</f>
        <v>0</v>
      </c>
      <c r="I210" s="7">
        <f t="shared" si="40"/>
        <v>0</v>
      </c>
    </row>
    <row r="211" spans="1:9" ht="30" hidden="1" customHeight="1" x14ac:dyDescent="0.25">
      <c r="A211" s="34" t="s">
        <v>45</v>
      </c>
      <c r="B211" s="4"/>
      <c r="C211" s="4" t="s">
        <v>11</v>
      </c>
      <c r="D211" s="4" t="s">
        <v>160</v>
      </c>
      <c r="E211" s="110" t="s">
        <v>591</v>
      </c>
      <c r="F211" s="111" t="s">
        <v>84</v>
      </c>
      <c r="G211" s="7">
        <v>0</v>
      </c>
      <c r="H211" s="7"/>
      <c r="I211" s="7"/>
    </row>
    <row r="212" spans="1:9" ht="30" hidden="1" customHeight="1" x14ac:dyDescent="0.25">
      <c r="A212" s="34" t="s">
        <v>846</v>
      </c>
      <c r="B212" s="4"/>
      <c r="C212" s="4" t="s">
        <v>11</v>
      </c>
      <c r="D212" s="4" t="s">
        <v>160</v>
      </c>
      <c r="E212" s="4" t="s">
        <v>741</v>
      </c>
      <c r="F212" s="4"/>
      <c r="G212" s="7">
        <f>SUM(G213+G215+G217+G219)+G221+G223+G225+G227+G229+G231</f>
        <v>0</v>
      </c>
      <c r="H212" s="7">
        <f t="shared" ref="H212:I212" si="41">SUM(H213+H215+H217+H219)+H221+H223+H225+H227+H229+H231</f>
        <v>0</v>
      </c>
      <c r="I212" s="7">
        <f t="shared" si="41"/>
        <v>0</v>
      </c>
    </row>
    <row r="213" spans="1:9" ht="30" hidden="1" customHeight="1" x14ac:dyDescent="0.25">
      <c r="A213" s="2"/>
      <c r="B213" s="4"/>
      <c r="C213" s="4" t="s">
        <v>11</v>
      </c>
      <c r="D213" s="4" t="s">
        <v>160</v>
      </c>
      <c r="E213" s="4" t="s">
        <v>890</v>
      </c>
      <c r="F213" s="4"/>
      <c r="G213" s="7">
        <f>SUM(G214)</f>
        <v>0</v>
      </c>
      <c r="H213" s="7">
        <f t="shared" ref="H213:I213" si="42">SUM(H214)</f>
        <v>0</v>
      </c>
      <c r="I213" s="7">
        <f t="shared" si="42"/>
        <v>0</v>
      </c>
    </row>
    <row r="214" spans="1:9" ht="30" hidden="1" customHeight="1" x14ac:dyDescent="0.25">
      <c r="A214" s="2" t="s">
        <v>45</v>
      </c>
      <c r="B214" s="4"/>
      <c r="C214" s="4" t="s">
        <v>11</v>
      </c>
      <c r="D214" s="4" t="s">
        <v>160</v>
      </c>
      <c r="E214" s="4" t="s">
        <v>890</v>
      </c>
      <c r="F214" s="4" t="s">
        <v>84</v>
      </c>
      <c r="G214" s="7"/>
      <c r="H214" s="7"/>
      <c r="I214" s="7"/>
    </row>
    <row r="215" spans="1:9" ht="30" hidden="1" customHeight="1" x14ac:dyDescent="0.25">
      <c r="A215" s="2"/>
      <c r="B215" s="4"/>
      <c r="C215" s="4" t="s">
        <v>11</v>
      </c>
      <c r="D215" s="4" t="s">
        <v>160</v>
      </c>
      <c r="E215" s="4" t="s">
        <v>891</v>
      </c>
      <c r="F215" s="4"/>
      <c r="G215" s="7">
        <f>SUM(G216)</f>
        <v>0</v>
      </c>
      <c r="H215" s="7">
        <f t="shared" ref="H215:I215" si="43">SUM(H216)</f>
        <v>0</v>
      </c>
      <c r="I215" s="7">
        <f t="shared" si="43"/>
        <v>0</v>
      </c>
    </row>
    <row r="216" spans="1:9" ht="30" hidden="1" customHeight="1" x14ac:dyDescent="0.25">
      <c r="A216" s="2" t="s">
        <v>45</v>
      </c>
      <c r="B216" s="4"/>
      <c r="C216" s="4" t="s">
        <v>11</v>
      </c>
      <c r="D216" s="4" t="s">
        <v>160</v>
      </c>
      <c r="E216" s="4" t="s">
        <v>891</v>
      </c>
      <c r="F216" s="4" t="s">
        <v>84</v>
      </c>
      <c r="G216" s="7"/>
      <c r="H216" s="7"/>
      <c r="I216" s="7"/>
    </row>
    <row r="217" spans="1:9" ht="30" hidden="1" customHeight="1" x14ac:dyDescent="0.25">
      <c r="A217" s="2"/>
      <c r="B217" s="4"/>
      <c r="C217" s="4" t="s">
        <v>11</v>
      </c>
      <c r="D217" s="4" t="s">
        <v>160</v>
      </c>
      <c r="E217" s="4" t="s">
        <v>892</v>
      </c>
      <c r="F217" s="4"/>
      <c r="G217" s="7">
        <f>SUM(G218)</f>
        <v>0</v>
      </c>
      <c r="H217" s="7">
        <f t="shared" ref="H217:I217" si="44">SUM(H218)</f>
        <v>0</v>
      </c>
      <c r="I217" s="7">
        <f t="shared" si="44"/>
        <v>0</v>
      </c>
    </row>
    <row r="218" spans="1:9" ht="30" hidden="1" customHeight="1" x14ac:dyDescent="0.25">
      <c r="A218" s="2" t="s">
        <v>45</v>
      </c>
      <c r="B218" s="4"/>
      <c r="C218" s="4" t="s">
        <v>11</v>
      </c>
      <c r="D218" s="4" t="s">
        <v>160</v>
      </c>
      <c r="E218" s="4" t="s">
        <v>892</v>
      </c>
      <c r="F218" s="4" t="s">
        <v>84</v>
      </c>
      <c r="G218" s="7"/>
      <c r="H218" s="7"/>
      <c r="I218" s="7"/>
    </row>
    <row r="219" spans="1:9" ht="30" hidden="1" customHeight="1" x14ac:dyDescent="0.25">
      <c r="A219" s="2"/>
      <c r="B219" s="4"/>
      <c r="C219" s="4" t="s">
        <v>11</v>
      </c>
      <c r="D219" s="4" t="s">
        <v>160</v>
      </c>
      <c r="E219" s="4" t="s">
        <v>893</v>
      </c>
      <c r="F219" s="4"/>
      <c r="G219" s="7">
        <f>SUM(G220)</f>
        <v>0</v>
      </c>
      <c r="H219" s="7">
        <f t="shared" ref="H219:I231" si="45">SUM(H220)</f>
        <v>0</v>
      </c>
      <c r="I219" s="7">
        <f t="shared" si="45"/>
        <v>0</v>
      </c>
    </row>
    <row r="220" spans="1:9" ht="30" hidden="1" customHeight="1" x14ac:dyDescent="0.25">
      <c r="A220" s="2" t="s">
        <v>45</v>
      </c>
      <c r="B220" s="4"/>
      <c r="C220" s="4" t="s">
        <v>11</v>
      </c>
      <c r="D220" s="4" t="s">
        <v>160</v>
      </c>
      <c r="E220" s="4" t="s">
        <v>893</v>
      </c>
      <c r="F220" s="4" t="s">
        <v>84</v>
      </c>
      <c r="G220" s="7"/>
      <c r="H220" s="7"/>
      <c r="I220" s="7"/>
    </row>
    <row r="221" spans="1:9" ht="30" hidden="1" customHeight="1" x14ac:dyDescent="0.25">
      <c r="A221" s="2"/>
      <c r="B221" s="4"/>
      <c r="C221" s="4" t="s">
        <v>11</v>
      </c>
      <c r="D221" s="4" t="s">
        <v>160</v>
      </c>
      <c r="E221" s="4" t="s">
        <v>896</v>
      </c>
      <c r="F221" s="4"/>
      <c r="G221" s="7">
        <f>SUM(G222)</f>
        <v>0</v>
      </c>
      <c r="H221" s="7">
        <f t="shared" si="45"/>
        <v>0</v>
      </c>
      <c r="I221" s="7">
        <f t="shared" si="45"/>
        <v>0</v>
      </c>
    </row>
    <row r="222" spans="1:9" ht="30" hidden="1" customHeight="1" x14ac:dyDescent="0.25">
      <c r="A222" s="2" t="s">
        <v>45</v>
      </c>
      <c r="B222" s="4"/>
      <c r="C222" s="4" t="s">
        <v>11</v>
      </c>
      <c r="D222" s="4" t="s">
        <v>160</v>
      </c>
      <c r="E222" s="4" t="s">
        <v>896</v>
      </c>
      <c r="F222" s="4" t="s">
        <v>84</v>
      </c>
      <c r="G222" s="7"/>
      <c r="H222" s="7"/>
      <c r="I222" s="7"/>
    </row>
    <row r="223" spans="1:9" ht="30" hidden="1" customHeight="1" x14ac:dyDescent="0.25">
      <c r="A223" s="2"/>
      <c r="B223" s="4"/>
      <c r="C223" s="4" t="s">
        <v>11</v>
      </c>
      <c r="D223" s="4" t="s">
        <v>160</v>
      </c>
      <c r="E223" s="4" t="s">
        <v>897</v>
      </c>
      <c r="F223" s="4"/>
      <c r="G223" s="7">
        <f>SUM(G224)</f>
        <v>0</v>
      </c>
      <c r="H223" s="7">
        <f t="shared" si="45"/>
        <v>0</v>
      </c>
      <c r="I223" s="7">
        <f t="shared" si="45"/>
        <v>0</v>
      </c>
    </row>
    <row r="224" spans="1:9" ht="30" hidden="1" customHeight="1" x14ac:dyDescent="0.25">
      <c r="A224" s="2" t="s">
        <v>45</v>
      </c>
      <c r="B224" s="4"/>
      <c r="C224" s="4" t="s">
        <v>11</v>
      </c>
      <c r="D224" s="4" t="s">
        <v>160</v>
      </c>
      <c r="E224" s="4" t="s">
        <v>897</v>
      </c>
      <c r="F224" s="4" t="s">
        <v>84</v>
      </c>
      <c r="G224" s="7"/>
      <c r="H224" s="7"/>
      <c r="I224" s="7"/>
    </row>
    <row r="225" spans="1:9" ht="30" hidden="1" customHeight="1" x14ac:dyDescent="0.25">
      <c r="A225" s="2"/>
      <c r="B225" s="4"/>
      <c r="C225" s="4" t="s">
        <v>11</v>
      </c>
      <c r="D225" s="4" t="s">
        <v>160</v>
      </c>
      <c r="E225" s="4" t="s">
        <v>898</v>
      </c>
      <c r="F225" s="4"/>
      <c r="G225" s="7">
        <f>SUM(G226)</f>
        <v>0</v>
      </c>
      <c r="H225" s="7">
        <f t="shared" si="45"/>
        <v>0</v>
      </c>
      <c r="I225" s="7">
        <f t="shared" si="45"/>
        <v>0</v>
      </c>
    </row>
    <row r="226" spans="1:9" ht="30" hidden="1" customHeight="1" x14ac:dyDescent="0.25">
      <c r="A226" s="2" t="s">
        <v>45</v>
      </c>
      <c r="B226" s="4"/>
      <c r="C226" s="4" t="s">
        <v>11</v>
      </c>
      <c r="D226" s="4" t="s">
        <v>160</v>
      </c>
      <c r="E226" s="4" t="s">
        <v>898</v>
      </c>
      <c r="F226" s="4" t="s">
        <v>84</v>
      </c>
      <c r="G226" s="7"/>
      <c r="H226" s="7"/>
      <c r="I226" s="7"/>
    </row>
    <row r="227" spans="1:9" ht="30" hidden="1" customHeight="1" x14ac:dyDescent="0.25">
      <c r="A227" s="2"/>
      <c r="B227" s="4"/>
      <c r="C227" s="4" t="s">
        <v>11</v>
      </c>
      <c r="D227" s="4" t="s">
        <v>160</v>
      </c>
      <c r="E227" s="4" t="s">
        <v>899</v>
      </c>
      <c r="F227" s="4"/>
      <c r="G227" s="7">
        <f>SUM(G228)</f>
        <v>0</v>
      </c>
      <c r="H227" s="7">
        <f t="shared" si="45"/>
        <v>0</v>
      </c>
      <c r="I227" s="7">
        <f t="shared" si="45"/>
        <v>0</v>
      </c>
    </row>
    <row r="228" spans="1:9" ht="30" hidden="1" customHeight="1" x14ac:dyDescent="0.25">
      <c r="A228" s="2" t="s">
        <v>45</v>
      </c>
      <c r="B228" s="4"/>
      <c r="C228" s="4" t="s">
        <v>11</v>
      </c>
      <c r="D228" s="4" t="s">
        <v>160</v>
      </c>
      <c r="E228" s="4" t="s">
        <v>899</v>
      </c>
      <c r="F228" s="4" t="s">
        <v>84</v>
      </c>
      <c r="G228" s="7"/>
      <c r="H228" s="7"/>
      <c r="I228" s="7"/>
    </row>
    <row r="229" spans="1:9" ht="30" hidden="1" customHeight="1" x14ac:dyDescent="0.25">
      <c r="A229" s="2"/>
      <c r="B229" s="4"/>
      <c r="C229" s="4" t="s">
        <v>11</v>
      </c>
      <c r="D229" s="4" t="s">
        <v>160</v>
      </c>
      <c r="E229" s="4" t="s">
        <v>900</v>
      </c>
      <c r="F229" s="4"/>
      <c r="G229" s="7">
        <f>SUM(G230)</f>
        <v>0</v>
      </c>
      <c r="H229" s="7">
        <f t="shared" si="45"/>
        <v>0</v>
      </c>
      <c r="I229" s="7">
        <f t="shared" si="45"/>
        <v>0</v>
      </c>
    </row>
    <row r="230" spans="1:9" ht="30" hidden="1" customHeight="1" x14ac:dyDescent="0.25">
      <c r="A230" s="2" t="s">
        <v>45</v>
      </c>
      <c r="B230" s="4"/>
      <c r="C230" s="4" t="s">
        <v>11</v>
      </c>
      <c r="D230" s="4" t="s">
        <v>160</v>
      </c>
      <c r="E230" s="4" t="s">
        <v>900</v>
      </c>
      <c r="F230" s="4" t="s">
        <v>84</v>
      </c>
      <c r="G230" s="7"/>
      <c r="H230" s="7"/>
      <c r="I230" s="7"/>
    </row>
    <row r="231" spans="1:9" ht="30" hidden="1" customHeight="1" x14ac:dyDescent="0.25">
      <c r="A231" s="2"/>
      <c r="B231" s="4"/>
      <c r="C231" s="4" t="s">
        <v>11</v>
      </c>
      <c r="D231" s="4" t="s">
        <v>160</v>
      </c>
      <c r="E231" s="4" t="s">
        <v>906</v>
      </c>
      <c r="F231" s="4"/>
      <c r="G231" s="7">
        <f>SUM(G232)</f>
        <v>0</v>
      </c>
      <c r="H231" s="7">
        <f t="shared" si="45"/>
        <v>0</v>
      </c>
      <c r="I231" s="7">
        <f t="shared" si="45"/>
        <v>0</v>
      </c>
    </row>
    <row r="232" spans="1:9" ht="30" hidden="1" customHeight="1" x14ac:dyDescent="0.25">
      <c r="A232" s="2" t="s">
        <v>45</v>
      </c>
      <c r="B232" s="4"/>
      <c r="C232" s="4" t="s">
        <v>11</v>
      </c>
      <c r="D232" s="4" t="s">
        <v>160</v>
      </c>
      <c r="E232" s="4" t="s">
        <v>906</v>
      </c>
      <c r="F232" s="4" t="s">
        <v>84</v>
      </c>
      <c r="G232" s="7"/>
      <c r="H232" s="7"/>
      <c r="I232" s="7"/>
    </row>
    <row r="233" spans="1:9" ht="31.5" x14ac:dyDescent="0.25">
      <c r="A233" s="34" t="s">
        <v>685</v>
      </c>
      <c r="B233" s="4"/>
      <c r="C233" s="4" t="s">
        <v>11</v>
      </c>
      <c r="D233" s="4" t="s">
        <v>160</v>
      </c>
      <c r="E233" s="4" t="s">
        <v>550</v>
      </c>
      <c r="F233" s="4"/>
      <c r="G233" s="7">
        <f>SUM(G234)+G238</f>
        <v>210806.5</v>
      </c>
      <c r="H233" s="7">
        <f>SUM(H234)+H238</f>
        <v>191602.59999999998</v>
      </c>
      <c r="I233" s="7">
        <f>SUM(I234)+I238</f>
        <v>191651.5</v>
      </c>
    </row>
    <row r="234" spans="1:9" x14ac:dyDescent="0.25">
      <c r="A234" s="34" t="s">
        <v>29</v>
      </c>
      <c r="B234" s="4"/>
      <c r="C234" s="4" t="s">
        <v>11</v>
      </c>
      <c r="D234" s="4" t="s">
        <v>160</v>
      </c>
      <c r="E234" s="4" t="s">
        <v>551</v>
      </c>
      <c r="F234" s="4"/>
      <c r="G234" s="7">
        <f>SUM(G235)+G236</f>
        <v>191602.7</v>
      </c>
      <c r="H234" s="7">
        <f t="shared" ref="H234:I234" si="46">SUM(H235)+H236</f>
        <v>191602.59999999998</v>
      </c>
      <c r="I234" s="7">
        <f t="shared" si="46"/>
        <v>191651.5</v>
      </c>
    </row>
    <row r="235" spans="1:9" ht="31.5" x14ac:dyDescent="0.25">
      <c r="A235" s="34" t="s">
        <v>45</v>
      </c>
      <c r="B235" s="4"/>
      <c r="C235" s="4" t="s">
        <v>11</v>
      </c>
      <c r="D235" s="4" t="s">
        <v>160</v>
      </c>
      <c r="E235" s="4" t="s">
        <v>551</v>
      </c>
      <c r="F235" s="4" t="s">
        <v>84</v>
      </c>
      <c r="G235" s="7">
        <v>99249.4</v>
      </c>
      <c r="H235" s="7">
        <v>99249.4</v>
      </c>
      <c r="I235" s="7">
        <v>99249.4</v>
      </c>
    </row>
    <row r="236" spans="1:9" ht="31.5" x14ac:dyDescent="0.25">
      <c r="A236" s="34" t="s">
        <v>842</v>
      </c>
      <c r="B236" s="4"/>
      <c r="C236" s="4" t="s">
        <v>11</v>
      </c>
      <c r="D236" s="4" t="s">
        <v>160</v>
      </c>
      <c r="E236" s="5" t="s">
        <v>711</v>
      </c>
      <c r="F236" s="4"/>
      <c r="G236" s="7">
        <f>SUM(G237)</f>
        <v>92353.3</v>
      </c>
      <c r="H236" s="7">
        <f>SUM(H237)</f>
        <v>92353.2</v>
      </c>
      <c r="I236" s="7">
        <f>SUM(I237)</f>
        <v>92402.1</v>
      </c>
    </row>
    <row r="237" spans="1:9" ht="31.5" x14ac:dyDescent="0.25">
      <c r="A237" s="34" t="s">
        <v>45</v>
      </c>
      <c r="B237" s="4"/>
      <c r="C237" s="4" t="s">
        <v>11</v>
      </c>
      <c r="D237" s="4" t="s">
        <v>160</v>
      </c>
      <c r="E237" s="5" t="s">
        <v>711</v>
      </c>
      <c r="F237" s="4" t="s">
        <v>84</v>
      </c>
      <c r="G237" s="7">
        <f>5000+87353.3</f>
        <v>92353.3</v>
      </c>
      <c r="H237" s="7">
        <f>5000+87353.2</f>
        <v>92353.2</v>
      </c>
      <c r="I237" s="7">
        <f>5000+87402.1</f>
        <v>92402.1</v>
      </c>
    </row>
    <row r="238" spans="1:9" ht="31.5" x14ac:dyDescent="0.25">
      <c r="A238" s="2" t="s">
        <v>247</v>
      </c>
      <c r="B238" s="4"/>
      <c r="C238" s="4" t="s">
        <v>11</v>
      </c>
      <c r="D238" s="4" t="s">
        <v>160</v>
      </c>
      <c r="E238" s="4" t="s">
        <v>569</v>
      </c>
      <c r="F238" s="4"/>
      <c r="G238" s="7">
        <f>SUM(G239)+G240</f>
        <v>19203.8</v>
      </c>
      <c r="H238" s="7">
        <f t="shared" ref="H238:I238" si="47">SUM(H239)+H240</f>
        <v>0</v>
      </c>
      <c r="I238" s="7">
        <f t="shared" si="47"/>
        <v>0</v>
      </c>
    </row>
    <row r="239" spans="1:9" ht="31.5" x14ac:dyDescent="0.25">
      <c r="A239" s="2" t="s">
        <v>248</v>
      </c>
      <c r="B239" s="4"/>
      <c r="C239" s="4" t="s">
        <v>11</v>
      </c>
      <c r="D239" s="4" t="s">
        <v>160</v>
      </c>
      <c r="E239" s="4" t="s">
        <v>569</v>
      </c>
      <c r="F239" s="4" t="s">
        <v>229</v>
      </c>
      <c r="G239" s="7">
        <v>19203.8</v>
      </c>
      <c r="H239" s="7">
        <v>0</v>
      </c>
      <c r="I239" s="7"/>
    </row>
    <row r="240" spans="1:9" ht="31.5" hidden="1" x14ac:dyDescent="0.25">
      <c r="A240" s="2" t="s">
        <v>843</v>
      </c>
      <c r="B240" s="4"/>
      <c r="C240" s="4" t="s">
        <v>11</v>
      </c>
      <c r="D240" s="4" t="s">
        <v>160</v>
      </c>
      <c r="E240" s="4" t="s">
        <v>829</v>
      </c>
      <c r="F240" s="4"/>
      <c r="G240" s="7">
        <f>SUM(G241)</f>
        <v>0</v>
      </c>
      <c r="H240" s="7"/>
      <c r="I240" s="7"/>
    </row>
    <row r="241" spans="1:9" ht="31.5" hidden="1" x14ac:dyDescent="0.25">
      <c r="A241" s="2" t="s">
        <v>248</v>
      </c>
      <c r="B241" s="4"/>
      <c r="C241" s="4" t="s">
        <v>11</v>
      </c>
      <c r="D241" s="4" t="s">
        <v>160</v>
      </c>
      <c r="E241" s="4" t="s">
        <v>829</v>
      </c>
      <c r="F241" s="4" t="s">
        <v>229</v>
      </c>
      <c r="G241" s="7">
        <v>0</v>
      </c>
      <c r="H241" s="7"/>
      <c r="I241" s="7"/>
    </row>
    <row r="242" spans="1:9" ht="22.5" customHeight="1" x14ac:dyDescent="0.25">
      <c r="A242" s="78" t="s">
        <v>21</v>
      </c>
      <c r="B242" s="22"/>
      <c r="C242" s="103" t="s">
        <v>11</v>
      </c>
      <c r="D242" s="103" t="s">
        <v>22</v>
      </c>
      <c r="E242" s="31"/>
      <c r="F242" s="31"/>
      <c r="G242" s="9">
        <f>SUM(G243+G250+G259+G265+G282)+G277+G274</f>
        <v>18382.5</v>
      </c>
      <c r="H242" s="9">
        <f t="shared" ref="H242:I242" si="48">SUM(H243+H250+H259+H265+H282)+H277+H274</f>
        <v>16059.3</v>
      </c>
      <c r="I242" s="9">
        <f t="shared" si="48"/>
        <v>16059.3</v>
      </c>
    </row>
    <row r="243" spans="1:9" ht="47.25" x14ac:dyDescent="0.25">
      <c r="A243" s="78" t="s">
        <v>516</v>
      </c>
      <c r="B243" s="22"/>
      <c r="C243" s="103" t="s">
        <v>11</v>
      </c>
      <c r="D243" s="103" t="s">
        <v>22</v>
      </c>
      <c r="E243" s="31" t="s">
        <v>517</v>
      </c>
      <c r="F243" s="31"/>
      <c r="G243" s="9">
        <f>SUM(G247)+G244</f>
        <v>200</v>
      </c>
      <c r="H243" s="9">
        <f t="shared" ref="H243:I243" si="49">SUM(H247)+H244</f>
        <v>200</v>
      </c>
      <c r="I243" s="9">
        <f t="shared" si="49"/>
        <v>200</v>
      </c>
    </row>
    <row r="244" spans="1:9" x14ac:dyDescent="0.25">
      <c r="A244" s="2" t="s">
        <v>29</v>
      </c>
      <c r="B244" s="22"/>
      <c r="C244" s="103" t="s">
        <v>11</v>
      </c>
      <c r="D244" s="103" t="s">
        <v>22</v>
      </c>
      <c r="E244" s="31" t="s">
        <v>689</v>
      </c>
      <c r="F244" s="31"/>
      <c r="G244" s="9">
        <f t="shared" ref="G244:I245" si="50">SUM(G245)</f>
        <v>200</v>
      </c>
      <c r="H244" s="9">
        <f t="shared" si="50"/>
        <v>200</v>
      </c>
      <c r="I244" s="9">
        <f t="shared" si="50"/>
        <v>200</v>
      </c>
    </row>
    <row r="245" spans="1:9" ht="31.5" x14ac:dyDescent="0.25">
      <c r="A245" s="78" t="s">
        <v>217</v>
      </c>
      <c r="B245" s="22"/>
      <c r="C245" s="103" t="s">
        <v>11</v>
      </c>
      <c r="D245" s="103" t="s">
        <v>22</v>
      </c>
      <c r="E245" s="31" t="s">
        <v>690</v>
      </c>
      <c r="F245" s="31"/>
      <c r="G245" s="9">
        <f t="shared" si="50"/>
        <v>200</v>
      </c>
      <c r="H245" s="9">
        <f t="shared" si="50"/>
        <v>200</v>
      </c>
      <c r="I245" s="9">
        <f t="shared" si="50"/>
        <v>200</v>
      </c>
    </row>
    <row r="246" spans="1:9" ht="31.5" x14ac:dyDescent="0.25">
      <c r="A246" s="34" t="s">
        <v>45</v>
      </c>
      <c r="B246" s="22"/>
      <c r="C246" s="103" t="s">
        <v>11</v>
      </c>
      <c r="D246" s="103" t="s">
        <v>22</v>
      </c>
      <c r="E246" s="31" t="s">
        <v>690</v>
      </c>
      <c r="F246" s="31">
        <v>200</v>
      </c>
      <c r="G246" s="9">
        <v>200</v>
      </c>
      <c r="H246" s="9">
        <v>200</v>
      </c>
      <c r="I246" s="9">
        <v>200</v>
      </c>
    </row>
    <row r="247" spans="1:9" ht="47.25" hidden="1" x14ac:dyDescent="0.25">
      <c r="A247" s="78" t="s">
        <v>16</v>
      </c>
      <c r="B247" s="22"/>
      <c r="C247" s="103" t="s">
        <v>11</v>
      </c>
      <c r="D247" s="103" t="s">
        <v>22</v>
      </c>
      <c r="E247" s="103" t="s">
        <v>674</v>
      </c>
      <c r="F247" s="31"/>
      <c r="G247" s="9">
        <f t="shared" ref="G247:I248" si="51">SUM(G248)</f>
        <v>0</v>
      </c>
      <c r="H247" s="9">
        <f t="shared" si="51"/>
        <v>0</v>
      </c>
      <c r="I247" s="9">
        <f t="shared" si="51"/>
        <v>0</v>
      </c>
    </row>
    <row r="248" spans="1:9" ht="31.5" hidden="1" x14ac:dyDescent="0.25">
      <c r="A248" s="78" t="s">
        <v>217</v>
      </c>
      <c r="B248" s="22"/>
      <c r="C248" s="103" t="s">
        <v>11</v>
      </c>
      <c r="D248" s="103" t="s">
        <v>22</v>
      </c>
      <c r="E248" s="103" t="s">
        <v>675</v>
      </c>
      <c r="F248" s="103"/>
      <c r="G248" s="9">
        <f t="shared" si="51"/>
        <v>0</v>
      </c>
      <c r="H248" s="9">
        <f t="shared" si="51"/>
        <v>0</v>
      </c>
      <c r="I248" s="9">
        <f t="shared" si="51"/>
        <v>0</v>
      </c>
    </row>
    <row r="249" spans="1:9" hidden="1" x14ac:dyDescent="0.25">
      <c r="A249" s="78" t="s">
        <v>20</v>
      </c>
      <c r="B249" s="22"/>
      <c r="C249" s="103" t="s">
        <v>11</v>
      </c>
      <c r="D249" s="103" t="s">
        <v>22</v>
      </c>
      <c r="E249" s="103" t="s">
        <v>675</v>
      </c>
      <c r="F249" s="103" t="s">
        <v>89</v>
      </c>
      <c r="G249" s="9">
        <v>0</v>
      </c>
      <c r="H249" s="9"/>
      <c r="I249" s="9"/>
    </row>
    <row r="250" spans="1:9" ht="31.5" x14ac:dyDescent="0.25">
      <c r="A250" s="78" t="s">
        <v>520</v>
      </c>
      <c r="B250" s="22"/>
      <c r="C250" s="103" t="s">
        <v>11</v>
      </c>
      <c r="D250" s="103" t="s">
        <v>22</v>
      </c>
      <c r="E250" s="103" t="s">
        <v>215</v>
      </c>
      <c r="F250" s="31"/>
      <c r="G250" s="9">
        <f>SUM(G251)+G253</f>
        <v>3800</v>
      </c>
      <c r="H250" s="9">
        <f>SUM(H251)+H253</f>
        <v>3800</v>
      </c>
      <c r="I250" s="9">
        <f>SUM(I251)+I253</f>
        <v>3800</v>
      </c>
    </row>
    <row r="251" spans="1:9" ht="31.5" x14ac:dyDescent="0.25">
      <c r="A251" s="78" t="s">
        <v>91</v>
      </c>
      <c r="B251" s="22"/>
      <c r="C251" s="103" t="s">
        <v>11</v>
      </c>
      <c r="D251" s="103" t="s">
        <v>22</v>
      </c>
      <c r="E251" s="103" t="s">
        <v>573</v>
      </c>
      <c r="F251" s="31"/>
      <c r="G251" s="9">
        <f>SUM(G252)</f>
        <v>0</v>
      </c>
      <c r="H251" s="9">
        <f>SUM(H252)</f>
        <v>0</v>
      </c>
      <c r="I251" s="9">
        <f>SUM(I252)</f>
        <v>0</v>
      </c>
    </row>
    <row r="252" spans="1:9" ht="31.5" hidden="1" x14ac:dyDescent="0.25">
      <c r="A252" s="34" t="s">
        <v>45</v>
      </c>
      <c r="B252" s="22"/>
      <c r="C252" s="103" t="s">
        <v>11</v>
      </c>
      <c r="D252" s="103" t="s">
        <v>22</v>
      </c>
      <c r="E252" s="103" t="s">
        <v>573</v>
      </c>
      <c r="F252" s="31">
        <v>200</v>
      </c>
      <c r="G252" s="9"/>
      <c r="H252" s="9"/>
      <c r="I252" s="9"/>
    </row>
    <row r="253" spans="1:9" ht="31.5" x14ac:dyDescent="0.25">
      <c r="A253" s="78" t="s">
        <v>62</v>
      </c>
      <c r="B253" s="22"/>
      <c r="C253" s="103" t="s">
        <v>11</v>
      </c>
      <c r="D253" s="103" t="s">
        <v>22</v>
      </c>
      <c r="E253" s="103" t="s">
        <v>518</v>
      </c>
      <c r="F253" s="31"/>
      <c r="G253" s="9">
        <f>SUM(G254)+G256</f>
        <v>3800</v>
      </c>
      <c r="H253" s="9">
        <f>SUM(H254)+H256</f>
        <v>3800</v>
      </c>
      <c r="I253" s="9">
        <f>SUM(I254)+I256</f>
        <v>3800</v>
      </c>
    </row>
    <row r="254" spans="1:9" ht="31.5" x14ac:dyDescent="0.25">
      <c r="A254" s="98" t="s">
        <v>848</v>
      </c>
      <c r="B254" s="22"/>
      <c r="C254" s="103" t="s">
        <v>11</v>
      </c>
      <c r="D254" s="103" t="s">
        <v>22</v>
      </c>
      <c r="E254" s="103" t="s">
        <v>519</v>
      </c>
      <c r="F254" s="103"/>
      <c r="G254" s="9">
        <f>SUM(G255)</f>
        <v>3800</v>
      </c>
      <c r="H254" s="9">
        <f>SUM(H255)</f>
        <v>3800</v>
      </c>
      <c r="I254" s="9">
        <f>SUM(I255)</f>
        <v>3800</v>
      </c>
    </row>
    <row r="255" spans="1:9" ht="31.5" x14ac:dyDescent="0.25">
      <c r="A255" s="78" t="s">
        <v>212</v>
      </c>
      <c r="B255" s="22"/>
      <c r="C255" s="103" t="s">
        <v>11</v>
      </c>
      <c r="D255" s="103" t="s">
        <v>22</v>
      </c>
      <c r="E255" s="103" t="s">
        <v>519</v>
      </c>
      <c r="F255" s="103" t="s">
        <v>115</v>
      </c>
      <c r="G255" s="9">
        <v>3800</v>
      </c>
      <c r="H255" s="9">
        <v>3800</v>
      </c>
      <c r="I255" s="9">
        <v>3800</v>
      </c>
    </row>
    <row r="256" spans="1:9" hidden="1" x14ac:dyDescent="0.25">
      <c r="A256" s="78" t="s">
        <v>521</v>
      </c>
      <c r="B256" s="22"/>
      <c r="C256" s="103" t="s">
        <v>11</v>
      </c>
      <c r="D256" s="103" t="s">
        <v>22</v>
      </c>
      <c r="E256" s="103" t="s">
        <v>216</v>
      </c>
      <c r="F256" s="103"/>
      <c r="G256" s="9">
        <f>G258</f>
        <v>0</v>
      </c>
      <c r="H256" s="9">
        <f>H258</f>
        <v>0</v>
      </c>
      <c r="I256" s="9">
        <f>I258</f>
        <v>0</v>
      </c>
    </row>
    <row r="257" spans="1:9" hidden="1" x14ac:dyDescent="0.25">
      <c r="A257" s="2" t="s">
        <v>29</v>
      </c>
      <c r="B257" s="22"/>
      <c r="C257" s="103" t="s">
        <v>11</v>
      </c>
      <c r="D257" s="103" t="s">
        <v>22</v>
      </c>
      <c r="E257" s="103" t="s">
        <v>522</v>
      </c>
      <c r="F257" s="103"/>
      <c r="G257" s="9">
        <f>SUM(G258)</f>
        <v>0</v>
      </c>
      <c r="H257" s="9">
        <f>SUM(H258)</f>
        <v>0</v>
      </c>
      <c r="I257" s="9">
        <f>SUM(I258)</f>
        <v>0</v>
      </c>
    </row>
    <row r="258" spans="1:9" ht="31.5" hidden="1" x14ac:dyDescent="0.25">
      <c r="A258" s="2" t="s">
        <v>45</v>
      </c>
      <c r="B258" s="22"/>
      <c r="C258" s="103" t="s">
        <v>11</v>
      </c>
      <c r="D258" s="103" t="s">
        <v>22</v>
      </c>
      <c r="E258" s="103" t="s">
        <v>522</v>
      </c>
      <c r="F258" s="103" t="s">
        <v>84</v>
      </c>
      <c r="G258" s="9"/>
      <c r="H258" s="9"/>
      <c r="I258" s="9"/>
    </row>
    <row r="259" spans="1:9" ht="31.5" x14ac:dyDescent="0.25">
      <c r="A259" s="2" t="s">
        <v>523</v>
      </c>
      <c r="B259" s="4"/>
      <c r="C259" s="4" t="s">
        <v>11</v>
      </c>
      <c r="D259" s="4" t="s">
        <v>22</v>
      </c>
      <c r="E259" s="4" t="s">
        <v>268</v>
      </c>
      <c r="F259" s="4"/>
      <c r="G259" s="7">
        <f t="shared" ref="G259:I260" si="52">SUM(G260)</f>
        <v>9165.5</v>
      </c>
      <c r="H259" s="7">
        <f t="shared" si="52"/>
        <v>8865.5</v>
      </c>
      <c r="I259" s="7">
        <f t="shared" si="52"/>
        <v>8865.5</v>
      </c>
    </row>
    <row r="260" spans="1:9" ht="31.5" x14ac:dyDescent="0.25">
      <c r="A260" s="2" t="s">
        <v>524</v>
      </c>
      <c r="B260" s="4"/>
      <c r="C260" s="4" t="s">
        <v>11</v>
      </c>
      <c r="D260" s="4" t="s">
        <v>22</v>
      </c>
      <c r="E260" s="4" t="s">
        <v>269</v>
      </c>
      <c r="F260" s="4"/>
      <c r="G260" s="7">
        <f t="shared" si="52"/>
        <v>9165.5</v>
      </c>
      <c r="H260" s="7">
        <f t="shared" si="52"/>
        <v>8865.5</v>
      </c>
      <c r="I260" s="7">
        <f t="shared" si="52"/>
        <v>8865.5</v>
      </c>
    </row>
    <row r="261" spans="1:9" ht="31.5" x14ac:dyDescent="0.25">
      <c r="A261" s="2" t="s">
        <v>38</v>
      </c>
      <c r="B261" s="4"/>
      <c r="C261" s="4" t="s">
        <v>11</v>
      </c>
      <c r="D261" s="4" t="s">
        <v>22</v>
      </c>
      <c r="E261" s="4" t="s">
        <v>270</v>
      </c>
      <c r="F261" s="4"/>
      <c r="G261" s="7">
        <f>SUM(G262:G264)</f>
        <v>9165.5</v>
      </c>
      <c r="H261" s="7">
        <f>SUM(H262:H264)</f>
        <v>8865.5</v>
      </c>
      <c r="I261" s="7">
        <f>SUM(I262:I264)</f>
        <v>8865.5</v>
      </c>
    </row>
    <row r="262" spans="1:9" ht="47.25" x14ac:dyDescent="0.25">
      <c r="A262" s="2" t="s">
        <v>44</v>
      </c>
      <c r="B262" s="4"/>
      <c r="C262" s="4" t="s">
        <v>11</v>
      </c>
      <c r="D262" s="4" t="s">
        <v>22</v>
      </c>
      <c r="E262" s="4" t="s">
        <v>270</v>
      </c>
      <c r="F262" s="4" t="s">
        <v>82</v>
      </c>
      <c r="G262" s="7">
        <v>8264.9</v>
      </c>
      <c r="H262" s="7">
        <v>8264.9</v>
      </c>
      <c r="I262" s="7">
        <v>8264.9</v>
      </c>
    </row>
    <row r="263" spans="1:9" ht="31.5" x14ac:dyDescent="0.25">
      <c r="A263" s="2" t="s">
        <v>45</v>
      </c>
      <c r="B263" s="4"/>
      <c r="C263" s="4" t="s">
        <v>11</v>
      </c>
      <c r="D263" s="4" t="s">
        <v>22</v>
      </c>
      <c r="E263" s="4" t="s">
        <v>270</v>
      </c>
      <c r="F263" s="4" t="s">
        <v>84</v>
      </c>
      <c r="G263" s="7">
        <v>880.1</v>
      </c>
      <c r="H263" s="7">
        <v>580.1</v>
      </c>
      <c r="I263" s="7">
        <v>580.1</v>
      </c>
    </row>
    <row r="264" spans="1:9" x14ac:dyDescent="0.25">
      <c r="A264" s="2" t="s">
        <v>20</v>
      </c>
      <c r="B264" s="4"/>
      <c r="C264" s="4" t="s">
        <v>11</v>
      </c>
      <c r="D264" s="4" t="s">
        <v>22</v>
      </c>
      <c r="E264" s="4" t="s">
        <v>270</v>
      </c>
      <c r="F264" s="4" t="s">
        <v>89</v>
      </c>
      <c r="G264" s="7">
        <v>20.5</v>
      </c>
      <c r="H264" s="7">
        <v>20.5</v>
      </c>
      <c r="I264" s="7">
        <v>20.5</v>
      </c>
    </row>
    <row r="265" spans="1:9" ht="47.25" x14ac:dyDescent="0.25">
      <c r="A265" s="36" t="s">
        <v>879</v>
      </c>
      <c r="B265" s="22"/>
      <c r="C265" s="103" t="s">
        <v>11</v>
      </c>
      <c r="D265" s="103" t="s">
        <v>22</v>
      </c>
      <c r="E265" s="31" t="s">
        <v>527</v>
      </c>
      <c r="F265" s="103"/>
      <c r="G265" s="9">
        <f>SUM(G266)+G272</f>
        <v>3835</v>
      </c>
      <c r="H265" s="9">
        <f t="shared" ref="H265:I265" si="53">SUM(H266)+H272</f>
        <v>1811.8</v>
      </c>
      <c r="I265" s="9">
        <f t="shared" si="53"/>
        <v>1811.8</v>
      </c>
    </row>
    <row r="266" spans="1:9" x14ac:dyDescent="0.25">
      <c r="A266" s="2" t="s">
        <v>29</v>
      </c>
      <c r="B266" s="22"/>
      <c r="C266" s="103" t="s">
        <v>11</v>
      </c>
      <c r="D266" s="103" t="s">
        <v>22</v>
      </c>
      <c r="E266" s="31" t="s">
        <v>528</v>
      </c>
      <c r="F266" s="103"/>
      <c r="G266" s="9">
        <f>SUM(G267+G268+G270)</f>
        <v>3835</v>
      </c>
      <c r="H266" s="9">
        <f>SUM(H267+H268+H270)</f>
        <v>1811.8</v>
      </c>
      <c r="I266" s="9">
        <f>SUM(I267+I268+I270)</f>
        <v>1811.8</v>
      </c>
    </row>
    <row r="267" spans="1:9" ht="31.5" x14ac:dyDescent="0.25">
      <c r="A267" s="2" t="s">
        <v>45</v>
      </c>
      <c r="B267" s="22"/>
      <c r="C267" s="103" t="s">
        <v>11</v>
      </c>
      <c r="D267" s="103" t="s">
        <v>22</v>
      </c>
      <c r="E267" s="31" t="s">
        <v>528</v>
      </c>
      <c r="F267" s="103" t="s">
        <v>84</v>
      </c>
      <c r="G267" s="9">
        <v>1811.8</v>
      </c>
      <c r="H267" s="9">
        <v>1811.8</v>
      </c>
      <c r="I267" s="9">
        <v>1811.8</v>
      </c>
    </row>
    <row r="268" spans="1:9" ht="31.5" x14ac:dyDescent="0.25">
      <c r="A268" s="78" t="s">
        <v>784</v>
      </c>
      <c r="B268" s="22"/>
      <c r="C268" s="103" t="s">
        <v>11</v>
      </c>
      <c r="D268" s="103" t="s">
        <v>22</v>
      </c>
      <c r="E268" s="31" t="s">
        <v>987</v>
      </c>
      <c r="F268" s="31"/>
      <c r="G268" s="9">
        <f>SUM(G269)</f>
        <v>2023.2</v>
      </c>
      <c r="H268" s="9">
        <f>SUM(H269)</f>
        <v>0</v>
      </c>
      <c r="I268" s="9">
        <f>SUM(I269)</f>
        <v>0</v>
      </c>
    </row>
    <row r="269" spans="1:9" ht="31.5" x14ac:dyDescent="0.25">
      <c r="A269" s="78" t="s">
        <v>45</v>
      </c>
      <c r="B269" s="22"/>
      <c r="C269" s="103" t="s">
        <v>11</v>
      </c>
      <c r="D269" s="103" t="s">
        <v>22</v>
      </c>
      <c r="E269" s="31" t="s">
        <v>987</v>
      </c>
      <c r="F269" s="31">
        <v>200</v>
      </c>
      <c r="G269" s="9">
        <f>101.3+1921.9</f>
        <v>2023.2</v>
      </c>
      <c r="H269" s="9">
        <v>0</v>
      </c>
      <c r="I269" s="9">
        <v>0</v>
      </c>
    </row>
    <row r="270" spans="1:9" ht="31.5" hidden="1" x14ac:dyDescent="0.25">
      <c r="A270" s="78" t="s">
        <v>840</v>
      </c>
      <c r="B270" s="22"/>
      <c r="C270" s="103" t="s">
        <v>11</v>
      </c>
      <c r="D270" s="103" t="s">
        <v>22</v>
      </c>
      <c r="E270" s="31" t="s">
        <v>734</v>
      </c>
      <c r="F270" s="31"/>
      <c r="G270" s="9">
        <f>SUM(G271)</f>
        <v>0</v>
      </c>
      <c r="H270" s="9">
        <f>SUM(H271)</f>
        <v>0</v>
      </c>
      <c r="I270" s="9">
        <f>SUM(I271)</f>
        <v>0</v>
      </c>
    </row>
    <row r="271" spans="1:9" ht="31.5" hidden="1" x14ac:dyDescent="0.25">
      <c r="A271" s="78" t="s">
        <v>45</v>
      </c>
      <c r="B271" s="22"/>
      <c r="C271" s="103" t="s">
        <v>11</v>
      </c>
      <c r="D271" s="103" t="s">
        <v>22</v>
      </c>
      <c r="E271" s="31" t="s">
        <v>734</v>
      </c>
      <c r="F271" s="31">
        <v>200</v>
      </c>
      <c r="G271" s="9">
        <v>0</v>
      </c>
      <c r="H271" s="9">
        <v>0</v>
      </c>
      <c r="I271" s="9">
        <v>0</v>
      </c>
    </row>
    <row r="272" spans="1:9" ht="31.5" hidden="1" x14ac:dyDescent="0.25">
      <c r="A272" s="36" t="s">
        <v>704</v>
      </c>
      <c r="B272" s="22"/>
      <c r="C272" s="103" t="s">
        <v>11</v>
      </c>
      <c r="D272" s="103" t="s">
        <v>22</v>
      </c>
      <c r="E272" s="31" t="s">
        <v>735</v>
      </c>
      <c r="F272" s="103"/>
      <c r="G272" s="9">
        <f>SUM(G273)</f>
        <v>0</v>
      </c>
      <c r="H272" s="9">
        <f t="shared" ref="H272:I272" si="54">SUM(H273)</f>
        <v>0</v>
      </c>
      <c r="I272" s="9">
        <f t="shared" si="54"/>
        <v>0</v>
      </c>
    </row>
    <row r="273" spans="1:9" ht="31.5" hidden="1" x14ac:dyDescent="0.25">
      <c r="A273" s="36" t="s">
        <v>45</v>
      </c>
      <c r="B273" s="22"/>
      <c r="C273" s="103" t="s">
        <v>11</v>
      </c>
      <c r="D273" s="103" t="s">
        <v>22</v>
      </c>
      <c r="E273" s="31" t="s">
        <v>735</v>
      </c>
      <c r="F273" s="103" t="s">
        <v>84</v>
      </c>
      <c r="G273" s="9"/>
      <c r="H273" s="9"/>
      <c r="I273" s="9"/>
    </row>
    <row r="274" spans="1:9" ht="31.5" x14ac:dyDescent="0.25">
      <c r="A274" s="34" t="s">
        <v>800</v>
      </c>
      <c r="B274" s="22"/>
      <c r="C274" s="103" t="s">
        <v>11</v>
      </c>
      <c r="D274" s="103" t="s">
        <v>22</v>
      </c>
      <c r="E274" s="31" t="s">
        <v>801</v>
      </c>
      <c r="F274" s="103"/>
      <c r="G274" s="9">
        <f>SUM(G275)</f>
        <v>500</v>
      </c>
      <c r="H274" s="9">
        <f t="shared" ref="H274:I275" si="55">SUM(H275)</f>
        <v>500</v>
      </c>
      <c r="I274" s="9">
        <f t="shared" si="55"/>
        <v>500</v>
      </c>
    </row>
    <row r="275" spans="1:9" x14ac:dyDescent="0.25">
      <c r="A275" s="2" t="s">
        <v>29</v>
      </c>
      <c r="B275" s="22"/>
      <c r="C275" s="103" t="s">
        <v>11</v>
      </c>
      <c r="D275" s="103" t="s">
        <v>22</v>
      </c>
      <c r="E275" s="31" t="s">
        <v>802</v>
      </c>
      <c r="F275" s="103"/>
      <c r="G275" s="9">
        <f>SUM(G276)</f>
        <v>500</v>
      </c>
      <c r="H275" s="9">
        <f t="shared" si="55"/>
        <v>500</v>
      </c>
      <c r="I275" s="9">
        <f t="shared" si="55"/>
        <v>500</v>
      </c>
    </row>
    <row r="276" spans="1:9" ht="31.5" x14ac:dyDescent="0.25">
      <c r="A276" s="2" t="s">
        <v>45</v>
      </c>
      <c r="B276" s="22"/>
      <c r="C276" s="103" t="s">
        <v>11</v>
      </c>
      <c r="D276" s="103" t="s">
        <v>22</v>
      </c>
      <c r="E276" s="31" t="s">
        <v>802</v>
      </c>
      <c r="F276" s="103" t="s">
        <v>84</v>
      </c>
      <c r="G276" s="9">
        <v>500</v>
      </c>
      <c r="H276" s="9">
        <v>500</v>
      </c>
      <c r="I276" s="9">
        <v>500</v>
      </c>
    </row>
    <row r="277" spans="1:9" ht="47.25" x14ac:dyDescent="0.25">
      <c r="A277" s="122" t="s">
        <v>699</v>
      </c>
      <c r="B277" s="22"/>
      <c r="C277" s="103" t="s">
        <v>11</v>
      </c>
      <c r="D277" s="103" t="s">
        <v>22</v>
      </c>
      <c r="E277" s="31" t="s">
        <v>578</v>
      </c>
      <c r="F277" s="103"/>
      <c r="G277" s="9">
        <f>SUM(G280)+G278</f>
        <v>882</v>
      </c>
      <c r="H277" s="9">
        <f t="shared" ref="H277:I277" si="56">SUM(H280)+H278</f>
        <v>882</v>
      </c>
      <c r="I277" s="9">
        <f t="shared" si="56"/>
        <v>882</v>
      </c>
    </row>
    <row r="278" spans="1:9" ht="44.25" hidden="1" customHeight="1" x14ac:dyDescent="0.25">
      <c r="A278" s="122" t="s">
        <v>708</v>
      </c>
      <c r="B278" s="22"/>
      <c r="C278" s="103" t="s">
        <v>11</v>
      </c>
      <c r="D278" s="103" t="s">
        <v>22</v>
      </c>
      <c r="E278" s="31" t="s">
        <v>706</v>
      </c>
      <c r="F278" s="103"/>
      <c r="G278" s="9">
        <f>SUM(G279)</f>
        <v>0</v>
      </c>
      <c r="H278" s="9"/>
      <c r="I278" s="9"/>
    </row>
    <row r="279" spans="1:9" ht="31.5" hidden="1" x14ac:dyDescent="0.25">
      <c r="A279" s="34" t="s">
        <v>212</v>
      </c>
      <c r="B279" s="22"/>
      <c r="C279" s="103" t="s">
        <v>11</v>
      </c>
      <c r="D279" s="103" t="s">
        <v>22</v>
      </c>
      <c r="E279" s="31" t="s">
        <v>706</v>
      </c>
      <c r="F279" s="103" t="s">
        <v>115</v>
      </c>
      <c r="G279" s="9"/>
      <c r="H279" s="9"/>
      <c r="I279" s="9"/>
    </row>
    <row r="280" spans="1:9" ht="36.75" customHeight="1" x14ac:dyDescent="0.25">
      <c r="A280" s="122" t="s">
        <v>700</v>
      </c>
      <c r="B280" s="22"/>
      <c r="C280" s="103" t="s">
        <v>11</v>
      </c>
      <c r="D280" s="103" t="s">
        <v>22</v>
      </c>
      <c r="E280" s="31" t="s">
        <v>707</v>
      </c>
      <c r="F280" s="103"/>
      <c r="G280" s="9">
        <f t="shared" ref="G280:I280" si="57">SUM(G281)</f>
        <v>882</v>
      </c>
      <c r="H280" s="9">
        <f t="shared" si="57"/>
        <v>882</v>
      </c>
      <c r="I280" s="9">
        <f t="shared" si="57"/>
        <v>882</v>
      </c>
    </row>
    <row r="281" spans="1:9" ht="31.5" x14ac:dyDescent="0.25">
      <c r="A281" s="34" t="s">
        <v>212</v>
      </c>
      <c r="B281" s="22"/>
      <c r="C281" s="103" t="s">
        <v>11</v>
      </c>
      <c r="D281" s="103" t="s">
        <v>22</v>
      </c>
      <c r="E281" s="31" t="s">
        <v>707</v>
      </c>
      <c r="F281" s="103" t="s">
        <v>115</v>
      </c>
      <c r="G281" s="9">
        <f>200+682</f>
        <v>882</v>
      </c>
      <c r="H281" s="9">
        <v>882</v>
      </c>
      <c r="I281" s="9">
        <v>882</v>
      </c>
    </row>
    <row r="282" spans="1:9" hidden="1" x14ac:dyDescent="0.25">
      <c r="A282" s="2" t="s">
        <v>29</v>
      </c>
      <c r="B282" s="22"/>
      <c r="C282" s="103" t="s">
        <v>11</v>
      </c>
      <c r="D282" s="103" t="s">
        <v>22</v>
      </c>
      <c r="E282" s="31" t="s">
        <v>179</v>
      </c>
      <c r="F282" s="103"/>
      <c r="G282" s="9">
        <f t="shared" ref="G282:I283" si="58">SUM(G283)</f>
        <v>0</v>
      </c>
      <c r="H282" s="9">
        <f t="shared" si="58"/>
        <v>0</v>
      </c>
      <c r="I282" s="9">
        <f t="shared" si="58"/>
        <v>0</v>
      </c>
    </row>
    <row r="283" spans="1:9" hidden="1" x14ac:dyDescent="0.25">
      <c r="A283" s="2" t="s">
        <v>29</v>
      </c>
      <c r="B283" s="22"/>
      <c r="C283" s="103" t="s">
        <v>11</v>
      </c>
      <c r="D283" s="103" t="s">
        <v>22</v>
      </c>
      <c r="E283" s="31" t="s">
        <v>397</v>
      </c>
      <c r="F283" s="103"/>
      <c r="G283" s="9">
        <f t="shared" si="58"/>
        <v>0</v>
      </c>
      <c r="H283" s="9">
        <f t="shared" si="58"/>
        <v>0</v>
      </c>
      <c r="I283" s="9">
        <f t="shared" si="58"/>
        <v>0</v>
      </c>
    </row>
    <row r="284" spans="1:9" hidden="1" x14ac:dyDescent="0.25">
      <c r="A284" s="2" t="s">
        <v>29</v>
      </c>
      <c r="B284" s="22"/>
      <c r="C284" s="103" t="s">
        <v>11</v>
      </c>
      <c r="D284" s="103" t="s">
        <v>22</v>
      </c>
      <c r="E284" s="31" t="s">
        <v>397</v>
      </c>
      <c r="F284" s="103" t="s">
        <v>89</v>
      </c>
      <c r="G284" s="9"/>
      <c r="H284" s="9"/>
      <c r="I284" s="9"/>
    </row>
    <row r="285" spans="1:9" x14ac:dyDescent="0.25">
      <c r="A285" s="122" t="s">
        <v>219</v>
      </c>
      <c r="B285" s="22"/>
      <c r="C285" s="103" t="s">
        <v>157</v>
      </c>
      <c r="D285" s="103"/>
      <c r="E285" s="31"/>
      <c r="F285" s="103"/>
      <c r="G285" s="9">
        <f>SUM(G286+G296+G331+G414)</f>
        <v>343715.6</v>
      </c>
      <c r="H285" s="9">
        <f>SUM(H286+H296+H331+H414)</f>
        <v>329384.09999999998</v>
      </c>
      <c r="I285" s="9">
        <f>SUM(I286+I296+I331+I414)</f>
        <v>312961.69999999995</v>
      </c>
    </row>
    <row r="286" spans="1:9" x14ac:dyDescent="0.25">
      <c r="A286" s="122" t="s">
        <v>162</v>
      </c>
      <c r="B286" s="22"/>
      <c r="C286" s="103" t="s">
        <v>157</v>
      </c>
      <c r="D286" s="103" t="s">
        <v>28</v>
      </c>
      <c r="E286" s="31"/>
      <c r="F286" s="103"/>
      <c r="G286" s="9">
        <f>SUM(G287)</f>
        <v>55300.799999999996</v>
      </c>
      <c r="H286" s="9">
        <f>SUM(H287)</f>
        <v>0</v>
      </c>
      <c r="I286" s="9">
        <f>SUM(I287)</f>
        <v>0</v>
      </c>
    </row>
    <row r="287" spans="1:9" ht="31.5" x14ac:dyDescent="0.25">
      <c r="A287" s="122" t="s">
        <v>792</v>
      </c>
      <c r="B287" s="22"/>
      <c r="C287" s="103" t="s">
        <v>157</v>
      </c>
      <c r="D287" s="103" t="s">
        <v>28</v>
      </c>
      <c r="E287" s="31" t="s">
        <v>220</v>
      </c>
      <c r="F287" s="103"/>
      <c r="G287" s="9">
        <f>SUM(G288)</f>
        <v>55300.799999999996</v>
      </c>
      <c r="H287" s="9">
        <f t="shared" ref="H287:I287" si="59">SUM(H288)</f>
        <v>0</v>
      </c>
      <c r="I287" s="9">
        <f t="shared" si="59"/>
        <v>0</v>
      </c>
    </row>
    <row r="288" spans="1:9" ht="31.5" x14ac:dyDescent="0.25">
      <c r="A288" s="122" t="s">
        <v>329</v>
      </c>
      <c r="B288" s="22"/>
      <c r="C288" s="103" t="s">
        <v>221</v>
      </c>
      <c r="D288" s="103" t="s">
        <v>28</v>
      </c>
      <c r="E288" s="31" t="s">
        <v>222</v>
      </c>
      <c r="F288" s="103"/>
      <c r="G288" s="9">
        <f>SUM(G289)</f>
        <v>55300.799999999996</v>
      </c>
      <c r="H288" s="9">
        <f t="shared" ref="H288:I288" si="60">SUM(H289)</f>
        <v>0</v>
      </c>
      <c r="I288" s="9">
        <f t="shared" si="60"/>
        <v>0</v>
      </c>
    </row>
    <row r="289" spans="1:9" ht="31.5" x14ac:dyDescent="0.25">
      <c r="A289" s="122" t="s">
        <v>880</v>
      </c>
      <c r="B289" s="22"/>
      <c r="C289" s="103" t="s">
        <v>221</v>
      </c>
      <c r="D289" s="103" t="s">
        <v>28</v>
      </c>
      <c r="E289" s="31" t="s">
        <v>679</v>
      </c>
      <c r="F289" s="103"/>
      <c r="G289" s="9">
        <f>SUM(G292)+G294+G290</f>
        <v>55300.799999999996</v>
      </c>
      <c r="H289" s="9">
        <f t="shared" ref="H289:I289" si="61">SUM(H292)+H294+H290</f>
        <v>0</v>
      </c>
      <c r="I289" s="9">
        <f t="shared" si="61"/>
        <v>0</v>
      </c>
    </row>
    <row r="290" spans="1:9" ht="47.25" hidden="1" x14ac:dyDescent="0.25">
      <c r="A290" s="122" t="s">
        <v>684</v>
      </c>
      <c r="B290" s="22"/>
      <c r="C290" s="103" t="s">
        <v>221</v>
      </c>
      <c r="D290" s="103" t="s">
        <v>28</v>
      </c>
      <c r="E290" s="31" t="s">
        <v>683</v>
      </c>
      <c r="F290" s="103"/>
      <c r="G290" s="9">
        <f>SUM(G291)</f>
        <v>0</v>
      </c>
      <c r="H290" s="9">
        <f t="shared" ref="H290:I290" si="62">SUM(H291)</f>
        <v>0</v>
      </c>
      <c r="I290" s="9">
        <f t="shared" si="62"/>
        <v>0</v>
      </c>
    </row>
    <row r="291" spans="1:9" ht="31.5" hidden="1" x14ac:dyDescent="0.25">
      <c r="A291" s="2" t="s">
        <v>248</v>
      </c>
      <c r="B291" s="22"/>
      <c r="C291" s="103" t="s">
        <v>221</v>
      </c>
      <c r="D291" s="103" t="s">
        <v>28</v>
      </c>
      <c r="E291" s="31" t="s">
        <v>683</v>
      </c>
      <c r="F291" s="103" t="s">
        <v>229</v>
      </c>
      <c r="G291" s="9"/>
      <c r="H291" s="9">
        <v>0</v>
      </c>
      <c r="I291" s="9"/>
    </row>
    <row r="292" spans="1:9" ht="31.5" x14ac:dyDescent="0.25">
      <c r="A292" s="122" t="s">
        <v>979</v>
      </c>
      <c r="B292" s="22"/>
      <c r="C292" s="103" t="s">
        <v>221</v>
      </c>
      <c r="D292" s="103" t="s">
        <v>28</v>
      </c>
      <c r="E292" s="31" t="s">
        <v>678</v>
      </c>
      <c r="F292" s="103"/>
      <c r="G292" s="9">
        <f t="shared" ref="G292:I292" si="63">SUM(G293)</f>
        <v>55245.599999999999</v>
      </c>
      <c r="H292" s="9">
        <f t="shared" si="63"/>
        <v>0</v>
      </c>
      <c r="I292" s="9">
        <f t="shared" si="63"/>
        <v>0</v>
      </c>
    </row>
    <row r="293" spans="1:9" ht="31.5" x14ac:dyDescent="0.25">
      <c r="A293" s="2" t="s">
        <v>248</v>
      </c>
      <c r="B293" s="22"/>
      <c r="C293" s="103" t="s">
        <v>221</v>
      </c>
      <c r="D293" s="103" t="s">
        <v>28</v>
      </c>
      <c r="E293" s="31" t="s">
        <v>678</v>
      </c>
      <c r="F293" s="103" t="s">
        <v>229</v>
      </c>
      <c r="G293" s="9">
        <v>55245.599999999999</v>
      </c>
      <c r="H293" s="9"/>
      <c r="I293" s="9"/>
    </row>
    <row r="294" spans="1:9" ht="31.5" x14ac:dyDescent="0.25">
      <c r="A294" s="122" t="s">
        <v>988</v>
      </c>
      <c r="B294" s="22"/>
      <c r="C294" s="103" t="s">
        <v>221</v>
      </c>
      <c r="D294" s="103" t="s">
        <v>28</v>
      </c>
      <c r="E294" s="31" t="s">
        <v>701</v>
      </c>
      <c r="F294" s="103"/>
      <c r="G294" s="9">
        <f>SUM(G295)</f>
        <v>55.2</v>
      </c>
      <c r="H294" s="9">
        <f>SUM(H295)</f>
        <v>0</v>
      </c>
      <c r="I294" s="9">
        <f>SUM(I295)</f>
        <v>0</v>
      </c>
    </row>
    <row r="295" spans="1:9" ht="31.5" x14ac:dyDescent="0.25">
      <c r="A295" s="2" t="s">
        <v>248</v>
      </c>
      <c r="B295" s="22"/>
      <c r="C295" s="117" t="s">
        <v>221</v>
      </c>
      <c r="D295" s="117" t="s">
        <v>28</v>
      </c>
      <c r="E295" s="31" t="s">
        <v>701</v>
      </c>
      <c r="F295" s="117" t="s">
        <v>229</v>
      </c>
      <c r="G295" s="9">
        <v>55.2</v>
      </c>
      <c r="H295" s="9"/>
      <c r="I295" s="9"/>
    </row>
    <row r="296" spans="1:9" x14ac:dyDescent="0.25">
      <c r="A296" s="2" t="s">
        <v>163</v>
      </c>
      <c r="B296" s="4"/>
      <c r="C296" s="4" t="s">
        <v>157</v>
      </c>
      <c r="D296" s="4" t="s">
        <v>37</v>
      </c>
      <c r="E296" s="4"/>
      <c r="F296" s="4"/>
      <c r="G296" s="7">
        <f>SUM(G297+G301+G304+G314+G323+G328)</f>
        <v>29272.799999999999</v>
      </c>
      <c r="H296" s="7">
        <f>SUM(H297+H301+H304+H314+H323+H328)</f>
        <v>41029.599999999999</v>
      </c>
      <c r="I296" s="7">
        <f>SUM(I297+I301+I304+I314+I323+I328)</f>
        <v>41029.599999999999</v>
      </c>
    </row>
    <row r="297" spans="1:9" ht="31.5" x14ac:dyDescent="0.25">
      <c r="A297" s="2" t="s">
        <v>530</v>
      </c>
      <c r="B297" s="4"/>
      <c r="C297" s="4" t="s">
        <v>157</v>
      </c>
      <c r="D297" s="4" t="s">
        <v>37</v>
      </c>
      <c r="E297" s="4" t="s">
        <v>271</v>
      </c>
      <c r="F297" s="4"/>
      <c r="G297" s="7">
        <f t="shared" ref="G297:I298" si="64">SUM(G298)</f>
        <v>2100</v>
      </c>
      <c r="H297" s="7">
        <f t="shared" si="64"/>
        <v>2100</v>
      </c>
      <c r="I297" s="7">
        <f t="shared" si="64"/>
        <v>2100</v>
      </c>
    </row>
    <row r="298" spans="1:9" x14ac:dyDescent="0.25">
      <c r="A298" s="2" t="s">
        <v>29</v>
      </c>
      <c r="B298" s="4"/>
      <c r="C298" s="4" t="s">
        <v>157</v>
      </c>
      <c r="D298" s="4" t="s">
        <v>37</v>
      </c>
      <c r="E298" s="4" t="s">
        <v>272</v>
      </c>
      <c r="F298" s="4"/>
      <c r="G298" s="7">
        <f>SUM(G299:G300)</f>
        <v>2100</v>
      </c>
      <c r="H298" s="7">
        <f t="shared" si="64"/>
        <v>2100</v>
      </c>
      <c r="I298" s="7">
        <f t="shared" si="64"/>
        <v>2100</v>
      </c>
    </row>
    <row r="299" spans="1:9" ht="30.75" customHeight="1" x14ac:dyDescent="0.25">
      <c r="A299" s="2" t="s">
        <v>45</v>
      </c>
      <c r="B299" s="4"/>
      <c r="C299" s="4" t="s">
        <v>157</v>
      </c>
      <c r="D299" s="4" t="s">
        <v>37</v>
      </c>
      <c r="E299" s="4" t="s">
        <v>272</v>
      </c>
      <c r="F299" s="4" t="s">
        <v>84</v>
      </c>
      <c r="G299" s="7">
        <v>2100</v>
      </c>
      <c r="H299" s="7">
        <v>2100</v>
      </c>
      <c r="I299" s="7">
        <v>2100</v>
      </c>
    </row>
    <row r="300" spans="1:9" ht="21" hidden="1" customHeight="1" x14ac:dyDescent="0.25">
      <c r="A300" s="2" t="s">
        <v>20</v>
      </c>
      <c r="B300" s="4"/>
      <c r="C300" s="4" t="s">
        <v>157</v>
      </c>
      <c r="D300" s="4" t="s">
        <v>37</v>
      </c>
      <c r="E300" s="4" t="s">
        <v>272</v>
      </c>
      <c r="F300" s="4" t="s">
        <v>89</v>
      </c>
      <c r="G300" s="7"/>
      <c r="H300" s="7"/>
      <c r="I300" s="7"/>
    </row>
    <row r="301" spans="1:9" ht="31.5" x14ac:dyDescent="0.25">
      <c r="A301" s="2" t="s">
        <v>531</v>
      </c>
      <c r="B301" s="4"/>
      <c r="C301" s="4" t="s">
        <v>157</v>
      </c>
      <c r="D301" s="4" t="s">
        <v>37</v>
      </c>
      <c r="E301" s="4" t="s">
        <v>273</v>
      </c>
      <c r="F301" s="4"/>
      <c r="G301" s="7">
        <f t="shared" ref="G301:I302" si="65">SUM(G302)</f>
        <v>1800</v>
      </c>
      <c r="H301" s="7">
        <f t="shared" si="65"/>
        <v>1800</v>
      </c>
      <c r="I301" s="7">
        <f t="shared" si="65"/>
        <v>1800</v>
      </c>
    </row>
    <row r="302" spans="1:9" x14ac:dyDescent="0.25">
      <c r="A302" s="2" t="s">
        <v>29</v>
      </c>
      <c r="B302" s="4"/>
      <c r="C302" s="4" t="s">
        <v>157</v>
      </c>
      <c r="D302" s="4" t="s">
        <v>37</v>
      </c>
      <c r="E302" s="4" t="s">
        <v>274</v>
      </c>
      <c r="F302" s="4"/>
      <c r="G302" s="7">
        <f t="shared" si="65"/>
        <v>1800</v>
      </c>
      <c r="H302" s="7">
        <f t="shared" si="65"/>
        <v>1800</v>
      </c>
      <c r="I302" s="7">
        <f t="shared" si="65"/>
        <v>1800</v>
      </c>
    </row>
    <row r="303" spans="1:9" ht="31.5" x14ac:dyDescent="0.25">
      <c r="A303" s="2" t="s">
        <v>45</v>
      </c>
      <c r="B303" s="4"/>
      <c r="C303" s="4" t="s">
        <v>157</v>
      </c>
      <c r="D303" s="4" t="s">
        <v>37</v>
      </c>
      <c r="E303" s="4" t="s">
        <v>274</v>
      </c>
      <c r="F303" s="4" t="s">
        <v>84</v>
      </c>
      <c r="G303" s="7">
        <v>1800</v>
      </c>
      <c r="H303" s="7">
        <v>1800</v>
      </c>
      <c r="I303" s="7">
        <v>1800</v>
      </c>
    </row>
    <row r="304" spans="1:9" ht="31.5" x14ac:dyDescent="0.25">
      <c r="A304" s="2" t="s">
        <v>664</v>
      </c>
      <c r="B304" s="4"/>
      <c r="C304" s="4" t="s">
        <v>157</v>
      </c>
      <c r="D304" s="4" t="s">
        <v>37</v>
      </c>
      <c r="E304" s="4" t="s">
        <v>226</v>
      </c>
      <c r="F304" s="4"/>
      <c r="G304" s="7">
        <f>SUM(G305)</f>
        <v>13940.2</v>
      </c>
      <c r="H304" s="7">
        <f>SUM(H305)</f>
        <v>25697</v>
      </c>
      <c r="I304" s="7">
        <f>SUM(I305)</f>
        <v>25697</v>
      </c>
    </row>
    <row r="305" spans="1:9" x14ac:dyDescent="0.25">
      <c r="A305" s="2" t="s">
        <v>249</v>
      </c>
      <c r="B305" s="4"/>
      <c r="C305" s="4" t="s">
        <v>157</v>
      </c>
      <c r="D305" s="4" t="s">
        <v>37</v>
      </c>
      <c r="E305" s="4" t="s">
        <v>277</v>
      </c>
      <c r="F305" s="4"/>
      <c r="G305" s="7">
        <f>SUM(G310)+G306</f>
        <v>13940.2</v>
      </c>
      <c r="H305" s="7">
        <f>SUM(H310)+H306</f>
        <v>25697</v>
      </c>
      <c r="I305" s="7">
        <f>SUM(I310)+I306</f>
        <v>25697</v>
      </c>
    </row>
    <row r="306" spans="1:9" x14ac:dyDescent="0.25">
      <c r="A306" s="2" t="s">
        <v>29</v>
      </c>
      <c r="B306" s="4"/>
      <c r="C306" s="4" t="s">
        <v>157</v>
      </c>
      <c r="D306" s="4" t="s">
        <v>37</v>
      </c>
      <c r="E306" s="4" t="s">
        <v>409</v>
      </c>
      <c r="F306" s="4"/>
      <c r="G306" s="7">
        <f>SUM(G308)+G307</f>
        <v>12275.6</v>
      </c>
      <c r="H306" s="7">
        <f t="shared" ref="H306:I306" si="66">SUM(H308)+H307</f>
        <v>25697</v>
      </c>
      <c r="I306" s="7">
        <f t="shared" si="66"/>
        <v>25697</v>
      </c>
    </row>
    <row r="307" spans="1:9" ht="31.5" hidden="1" x14ac:dyDescent="0.25">
      <c r="A307" s="2" t="s">
        <v>45</v>
      </c>
      <c r="B307" s="4"/>
      <c r="C307" s="4" t="s">
        <v>157</v>
      </c>
      <c r="D307" s="4" t="s">
        <v>37</v>
      </c>
      <c r="E307" s="4" t="s">
        <v>409</v>
      </c>
      <c r="F307" s="4" t="s">
        <v>84</v>
      </c>
      <c r="G307" s="7"/>
      <c r="H307" s="7"/>
      <c r="I307" s="7"/>
    </row>
    <row r="308" spans="1:9" ht="63" x14ac:dyDescent="0.25">
      <c r="A308" s="2" t="s">
        <v>845</v>
      </c>
      <c r="B308" s="4"/>
      <c r="C308" s="4" t="s">
        <v>157</v>
      </c>
      <c r="D308" s="4" t="s">
        <v>37</v>
      </c>
      <c r="E308" s="4" t="s">
        <v>767</v>
      </c>
      <c r="F308" s="4"/>
      <c r="G308" s="7">
        <f>SUM(G309)</f>
        <v>12275.6</v>
      </c>
      <c r="H308" s="7">
        <f>SUM(H309)</f>
        <v>25697</v>
      </c>
      <c r="I308" s="7">
        <f>SUM(I309)</f>
        <v>25697</v>
      </c>
    </row>
    <row r="309" spans="1:9" ht="31.5" x14ac:dyDescent="0.25">
      <c r="A309" s="2" t="s">
        <v>45</v>
      </c>
      <c r="B309" s="4"/>
      <c r="C309" s="4" t="s">
        <v>157</v>
      </c>
      <c r="D309" s="4" t="s">
        <v>37</v>
      </c>
      <c r="E309" s="4" t="s">
        <v>767</v>
      </c>
      <c r="F309" s="4" t="s">
        <v>84</v>
      </c>
      <c r="G309" s="7">
        <v>12275.6</v>
      </c>
      <c r="H309" s="7">
        <v>25697</v>
      </c>
      <c r="I309" s="7">
        <v>25697</v>
      </c>
    </row>
    <row r="310" spans="1:9" ht="31.5" x14ac:dyDescent="0.25">
      <c r="A310" s="2" t="s">
        <v>247</v>
      </c>
      <c r="B310" s="4"/>
      <c r="C310" s="4" t="s">
        <v>157</v>
      </c>
      <c r="D310" s="4" t="s">
        <v>37</v>
      </c>
      <c r="E310" s="4" t="s">
        <v>278</v>
      </c>
      <c r="F310" s="4"/>
      <c r="G310" s="7">
        <f>SUM(G311)+G312</f>
        <v>1664.6</v>
      </c>
      <c r="H310" s="7">
        <f t="shared" ref="H310:I310" si="67">SUM(H311)+H312</f>
        <v>0</v>
      </c>
      <c r="I310" s="7">
        <f t="shared" si="67"/>
        <v>0</v>
      </c>
    </row>
    <row r="311" spans="1:9" ht="31.5" x14ac:dyDescent="0.25">
      <c r="A311" s="2" t="s">
        <v>248</v>
      </c>
      <c r="B311" s="4"/>
      <c r="C311" s="4" t="s">
        <v>157</v>
      </c>
      <c r="D311" s="4" t="s">
        <v>37</v>
      </c>
      <c r="E311" s="4" t="s">
        <v>278</v>
      </c>
      <c r="F311" s="4" t="s">
        <v>229</v>
      </c>
      <c r="G311" s="7">
        <v>1510</v>
      </c>
      <c r="H311" s="7"/>
      <c r="I311" s="7"/>
    </row>
    <row r="312" spans="1:9" ht="63" x14ac:dyDescent="0.25">
      <c r="A312" s="2" t="s">
        <v>845</v>
      </c>
      <c r="B312" s="4"/>
      <c r="C312" s="4" t="s">
        <v>157</v>
      </c>
      <c r="D312" s="4" t="s">
        <v>37</v>
      </c>
      <c r="E312" s="4" t="s">
        <v>824</v>
      </c>
      <c r="F312" s="4"/>
      <c r="G312" s="7">
        <f>SUM(G313)</f>
        <v>154.6</v>
      </c>
      <c r="H312" s="7">
        <f t="shared" ref="H312:I312" si="68">SUM(H313)</f>
        <v>0</v>
      </c>
      <c r="I312" s="7">
        <f t="shared" si="68"/>
        <v>0</v>
      </c>
    </row>
    <row r="313" spans="1:9" ht="31.5" x14ac:dyDescent="0.25">
      <c r="A313" s="2" t="s">
        <v>248</v>
      </c>
      <c r="B313" s="4"/>
      <c r="C313" s="4" t="s">
        <v>157</v>
      </c>
      <c r="D313" s="4" t="s">
        <v>37</v>
      </c>
      <c r="E313" s="4" t="s">
        <v>824</v>
      </c>
      <c r="F313" s="4" t="s">
        <v>229</v>
      </c>
      <c r="G313" s="7">
        <v>154.6</v>
      </c>
      <c r="H313" s="7"/>
      <c r="I313" s="7"/>
    </row>
    <row r="314" spans="1:9" ht="31.5" customHeight="1" x14ac:dyDescent="0.25">
      <c r="A314" s="122" t="s">
        <v>508</v>
      </c>
      <c r="B314" s="4"/>
      <c r="C314" s="4" t="s">
        <v>157</v>
      </c>
      <c r="D314" s="4" t="s">
        <v>37</v>
      </c>
      <c r="E314" s="4" t="s">
        <v>204</v>
      </c>
      <c r="F314" s="4"/>
      <c r="G314" s="7">
        <f>SUM(G315)+G320</f>
        <v>3500</v>
      </c>
      <c r="H314" s="7">
        <f>SUM(H315)+H320</f>
        <v>3500</v>
      </c>
      <c r="I314" s="7">
        <f>SUM(I315)+I320</f>
        <v>3500</v>
      </c>
    </row>
    <row r="315" spans="1:9" ht="47.25" x14ac:dyDescent="0.25">
      <c r="A315" s="122" t="s">
        <v>509</v>
      </c>
      <c r="B315" s="4"/>
      <c r="C315" s="4" t="s">
        <v>157</v>
      </c>
      <c r="D315" s="4" t="s">
        <v>37</v>
      </c>
      <c r="E315" s="4" t="s">
        <v>205</v>
      </c>
      <c r="F315" s="4"/>
      <c r="G315" s="7">
        <f>SUM(G316)+G318</f>
        <v>3500</v>
      </c>
      <c r="H315" s="7">
        <f t="shared" ref="H315:I315" si="69">SUM(H316)+H318</f>
        <v>3500</v>
      </c>
      <c r="I315" s="7">
        <f t="shared" si="69"/>
        <v>3500</v>
      </c>
    </row>
    <row r="316" spans="1:9" ht="31.5" x14ac:dyDescent="0.25">
      <c r="A316" s="122" t="s">
        <v>413</v>
      </c>
      <c r="B316" s="4"/>
      <c r="C316" s="4" t="s">
        <v>157</v>
      </c>
      <c r="D316" s="4" t="s">
        <v>37</v>
      </c>
      <c r="E316" s="4" t="s">
        <v>206</v>
      </c>
      <c r="F316" s="4"/>
      <c r="G316" s="7">
        <f>SUM(G317:G317)</f>
        <v>3500</v>
      </c>
      <c r="H316" s="7">
        <f>SUM(H317:H317)</f>
        <v>3500</v>
      </c>
      <c r="I316" s="7">
        <f>SUM(I317:I317)</f>
        <v>3500</v>
      </c>
    </row>
    <row r="317" spans="1:9" ht="31.5" x14ac:dyDescent="0.25">
      <c r="A317" s="2" t="s">
        <v>45</v>
      </c>
      <c r="B317" s="4"/>
      <c r="C317" s="4" t="s">
        <v>157</v>
      </c>
      <c r="D317" s="4" t="s">
        <v>37</v>
      </c>
      <c r="E317" s="4" t="s">
        <v>206</v>
      </c>
      <c r="F317" s="4" t="s">
        <v>84</v>
      </c>
      <c r="G317" s="7">
        <v>3500</v>
      </c>
      <c r="H317" s="7">
        <v>3500</v>
      </c>
      <c r="I317" s="7">
        <v>3500</v>
      </c>
    </row>
    <row r="318" spans="1:9" ht="63" hidden="1" x14ac:dyDescent="0.25">
      <c r="A318" s="2" t="s">
        <v>845</v>
      </c>
      <c r="B318" s="4"/>
      <c r="C318" s="4" t="s">
        <v>157</v>
      </c>
      <c r="D318" s="4" t="s">
        <v>37</v>
      </c>
      <c r="E318" s="4" t="s">
        <v>823</v>
      </c>
      <c r="F318" s="4"/>
      <c r="G318" s="7">
        <f>SUM(G319)</f>
        <v>0</v>
      </c>
      <c r="H318" s="7">
        <f t="shared" ref="H318:I318" si="70">SUM(H319)</f>
        <v>0</v>
      </c>
      <c r="I318" s="7">
        <f t="shared" si="70"/>
        <v>0</v>
      </c>
    </row>
    <row r="319" spans="1:9" ht="31.5" hidden="1" x14ac:dyDescent="0.25">
      <c r="A319" s="2" t="s">
        <v>45</v>
      </c>
      <c r="B319" s="4"/>
      <c r="C319" s="4" t="s">
        <v>157</v>
      </c>
      <c r="D319" s="4" t="s">
        <v>37</v>
      </c>
      <c r="E319" s="4" t="s">
        <v>823</v>
      </c>
      <c r="F319" s="4" t="s">
        <v>84</v>
      </c>
      <c r="G319" s="7"/>
      <c r="H319" s="7">
        <v>0</v>
      </c>
      <c r="I319" s="7">
        <v>0</v>
      </c>
    </row>
    <row r="320" spans="1:9" ht="31.5" hidden="1" x14ac:dyDescent="0.25">
      <c r="A320" s="2" t="s">
        <v>510</v>
      </c>
      <c r="B320" s="4"/>
      <c r="C320" s="4" t="s">
        <v>157</v>
      </c>
      <c r="D320" s="4" t="s">
        <v>37</v>
      </c>
      <c r="E320" s="4" t="s">
        <v>218</v>
      </c>
      <c r="F320" s="4"/>
      <c r="G320" s="7">
        <f>SUM(G321)</f>
        <v>0</v>
      </c>
      <c r="H320" s="7">
        <f t="shared" ref="H320:I320" si="71">SUM(H321)</f>
        <v>0</v>
      </c>
      <c r="I320" s="7">
        <f t="shared" si="71"/>
        <v>0</v>
      </c>
    </row>
    <row r="321" spans="1:9" ht="31.5" hidden="1" x14ac:dyDescent="0.25">
      <c r="A321" s="2" t="s">
        <v>413</v>
      </c>
      <c r="B321" s="4"/>
      <c r="C321" s="4" t="s">
        <v>157</v>
      </c>
      <c r="D321" s="4" t="s">
        <v>37</v>
      </c>
      <c r="E321" s="4" t="s">
        <v>529</v>
      </c>
      <c r="F321" s="4"/>
      <c r="G321" s="7">
        <f>SUM(G322)</f>
        <v>0</v>
      </c>
      <c r="H321" s="7"/>
      <c r="I321" s="7"/>
    </row>
    <row r="322" spans="1:9" hidden="1" x14ac:dyDescent="0.25">
      <c r="A322" s="2" t="s">
        <v>20</v>
      </c>
      <c r="B322" s="4"/>
      <c r="C322" s="4" t="s">
        <v>157</v>
      </c>
      <c r="D322" s="4" t="s">
        <v>37</v>
      </c>
      <c r="E322" s="4" t="s">
        <v>529</v>
      </c>
      <c r="F322" s="4" t="s">
        <v>89</v>
      </c>
      <c r="G322" s="7"/>
      <c r="H322" s="7"/>
      <c r="I322" s="7"/>
    </row>
    <row r="323" spans="1:9" ht="31.5" x14ac:dyDescent="0.25">
      <c r="A323" s="34" t="s">
        <v>556</v>
      </c>
      <c r="B323" s="4"/>
      <c r="C323" s="4" t="s">
        <v>157</v>
      </c>
      <c r="D323" s="4" t="s">
        <v>37</v>
      </c>
      <c r="E323" s="5" t="s">
        <v>552</v>
      </c>
      <c r="F323" s="5"/>
      <c r="G323" s="7">
        <f>SUM(G324)+G326</f>
        <v>4192.8999999999996</v>
      </c>
      <c r="H323" s="7">
        <f t="shared" ref="H323:I323" si="72">SUM(H324)+H326</f>
        <v>4192.8999999999996</v>
      </c>
      <c r="I323" s="7">
        <f t="shared" si="72"/>
        <v>4192.8999999999996</v>
      </c>
    </row>
    <row r="324" spans="1:9" x14ac:dyDescent="0.25">
      <c r="A324" s="34" t="s">
        <v>29</v>
      </c>
      <c r="B324" s="4"/>
      <c r="C324" s="4" t="s">
        <v>157</v>
      </c>
      <c r="D324" s="4" t="s">
        <v>37</v>
      </c>
      <c r="E324" s="5" t="s">
        <v>553</v>
      </c>
      <c r="F324" s="5"/>
      <c r="G324" s="7">
        <f t="shared" ref="G324:I324" si="73">SUM(G325)</f>
        <v>4192.8999999999996</v>
      </c>
      <c r="H324" s="7">
        <f t="shared" si="73"/>
        <v>4192.8999999999996</v>
      </c>
      <c r="I324" s="7">
        <f t="shared" si="73"/>
        <v>4192.8999999999996</v>
      </c>
    </row>
    <row r="325" spans="1:9" ht="31.5" x14ac:dyDescent="0.25">
      <c r="A325" s="34" t="s">
        <v>45</v>
      </c>
      <c r="B325" s="4"/>
      <c r="C325" s="4" t="s">
        <v>157</v>
      </c>
      <c r="D325" s="4" t="s">
        <v>37</v>
      </c>
      <c r="E325" s="5" t="s">
        <v>553</v>
      </c>
      <c r="F325" s="5" t="s">
        <v>84</v>
      </c>
      <c r="G325" s="7">
        <v>4192.8999999999996</v>
      </c>
      <c r="H325" s="7">
        <v>4192.8999999999996</v>
      </c>
      <c r="I325" s="7">
        <v>4192.8999999999996</v>
      </c>
    </row>
    <row r="326" spans="1:9" ht="47.25" hidden="1" x14ac:dyDescent="0.25">
      <c r="A326" s="34" t="s">
        <v>739</v>
      </c>
      <c r="B326" s="4"/>
      <c r="C326" s="4" t="s">
        <v>157</v>
      </c>
      <c r="D326" s="4" t="s">
        <v>37</v>
      </c>
      <c r="E326" s="5" t="s">
        <v>740</v>
      </c>
      <c r="F326" s="5"/>
      <c r="G326" s="7">
        <f>SUM(G327)</f>
        <v>0</v>
      </c>
      <c r="H326" s="7">
        <f t="shared" ref="H326:I326" si="74">SUM(H327)</f>
        <v>0</v>
      </c>
      <c r="I326" s="7">
        <f t="shared" si="74"/>
        <v>0</v>
      </c>
    </row>
    <row r="327" spans="1:9" ht="31.5" hidden="1" x14ac:dyDescent="0.25">
      <c r="A327" s="34" t="s">
        <v>45</v>
      </c>
      <c r="B327" s="4"/>
      <c r="C327" s="4" t="s">
        <v>157</v>
      </c>
      <c r="D327" s="4" t="s">
        <v>37</v>
      </c>
      <c r="E327" s="5" t="s">
        <v>740</v>
      </c>
      <c r="F327" s="5" t="s">
        <v>84</v>
      </c>
      <c r="G327" s="7"/>
      <c r="H327" s="7"/>
      <c r="I327" s="7"/>
    </row>
    <row r="328" spans="1:9" ht="31.5" x14ac:dyDescent="0.25">
      <c r="A328" s="34" t="s">
        <v>557</v>
      </c>
      <c r="B328" s="4"/>
      <c r="C328" s="4" t="s">
        <v>157</v>
      </c>
      <c r="D328" s="4" t="s">
        <v>37</v>
      </c>
      <c r="E328" s="5" t="s">
        <v>554</v>
      </c>
      <c r="F328" s="5"/>
      <c r="G328" s="7">
        <f t="shared" ref="G328:I329" si="75">SUM(G329)</f>
        <v>3739.7</v>
      </c>
      <c r="H328" s="7">
        <f t="shared" si="75"/>
        <v>3739.7</v>
      </c>
      <c r="I328" s="7">
        <f t="shared" si="75"/>
        <v>3739.7</v>
      </c>
    </row>
    <row r="329" spans="1:9" x14ac:dyDescent="0.25">
      <c r="A329" s="34" t="s">
        <v>29</v>
      </c>
      <c r="B329" s="4"/>
      <c r="C329" s="4" t="s">
        <v>157</v>
      </c>
      <c r="D329" s="4" t="s">
        <v>37</v>
      </c>
      <c r="E329" s="5" t="s">
        <v>555</v>
      </c>
      <c r="F329" s="5"/>
      <c r="G329" s="7">
        <f t="shared" si="75"/>
        <v>3739.7</v>
      </c>
      <c r="H329" s="7">
        <f t="shared" si="75"/>
        <v>3739.7</v>
      </c>
      <c r="I329" s="7">
        <f t="shared" si="75"/>
        <v>3739.7</v>
      </c>
    </row>
    <row r="330" spans="1:9" ht="31.5" x14ac:dyDescent="0.25">
      <c r="A330" s="34" t="s">
        <v>45</v>
      </c>
      <c r="B330" s="4"/>
      <c r="C330" s="4" t="s">
        <v>157</v>
      </c>
      <c r="D330" s="4" t="s">
        <v>37</v>
      </c>
      <c r="E330" s="5" t="s">
        <v>555</v>
      </c>
      <c r="F330" s="5" t="s">
        <v>84</v>
      </c>
      <c r="G330" s="7">
        <v>3739.7</v>
      </c>
      <c r="H330" s="7">
        <v>3739.7</v>
      </c>
      <c r="I330" s="7">
        <v>3739.7</v>
      </c>
    </row>
    <row r="331" spans="1:9" x14ac:dyDescent="0.25">
      <c r="A331" s="2" t="s">
        <v>164</v>
      </c>
      <c r="B331" s="4"/>
      <c r="C331" s="4" t="s">
        <v>157</v>
      </c>
      <c r="D331" s="4" t="s">
        <v>47</v>
      </c>
      <c r="E331" s="4"/>
      <c r="F331" s="4"/>
      <c r="G331" s="7">
        <f>SUM(G332+G338+G340+G381+G389+G398+G411)+G378</f>
        <v>256660.7</v>
      </c>
      <c r="H331" s="7">
        <f>SUM(H332+H338+H340+H381+H389+H398+H411)+H378</f>
        <v>236523.7</v>
      </c>
      <c r="I331" s="7">
        <f>SUM(I332+I338+I340+I381+I389+I398+I411)+I378</f>
        <v>232119</v>
      </c>
    </row>
    <row r="332" spans="1:9" ht="31.5" x14ac:dyDescent="0.25">
      <c r="A332" s="35" t="s">
        <v>532</v>
      </c>
      <c r="B332" s="6"/>
      <c r="C332" s="4" t="s">
        <v>157</v>
      </c>
      <c r="D332" s="4" t="s">
        <v>47</v>
      </c>
      <c r="E332" s="4" t="s">
        <v>279</v>
      </c>
      <c r="F332" s="4"/>
      <c r="G332" s="7">
        <f>SUM(G333)</f>
        <v>36316.199999999997</v>
      </c>
      <c r="H332" s="7">
        <f>SUM(H333)</f>
        <v>34782.699999999997</v>
      </c>
      <c r="I332" s="7">
        <f>SUM(I333)</f>
        <v>34782.699999999997</v>
      </c>
    </row>
    <row r="333" spans="1:9" x14ac:dyDescent="0.25">
      <c r="A333" s="2" t="s">
        <v>29</v>
      </c>
      <c r="B333" s="4"/>
      <c r="C333" s="4" t="s">
        <v>157</v>
      </c>
      <c r="D333" s="4" t="s">
        <v>47</v>
      </c>
      <c r="E333" s="4" t="s">
        <v>280</v>
      </c>
      <c r="F333" s="4"/>
      <c r="G333" s="7">
        <f>SUM(G334)+G335</f>
        <v>36316.199999999997</v>
      </c>
      <c r="H333" s="7">
        <f t="shared" ref="H333:I333" si="76">SUM(H334)+H335</f>
        <v>34782.699999999997</v>
      </c>
      <c r="I333" s="7">
        <f t="shared" si="76"/>
        <v>34782.699999999997</v>
      </c>
    </row>
    <row r="334" spans="1:9" ht="31.5" x14ac:dyDescent="0.25">
      <c r="A334" s="2" t="s">
        <v>45</v>
      </c>
      <c r="B334" s="4"/>
      <c r="C334" s="4" t="s">
        <v>157</v>
      </c>
      <c r="D334" s="4" t="s">
        <v>47</v>
      </c>
      <c r="E334" s="4" t="s">
        <v>280</v>
      </c>
      <c r="F334" s="4" t="s">
        <v>84</v>
      </c>
      <c r="G334" s="7">
        <v>35133.5</v>
      </c>
      <c r="H334" s="7">
        <v>33600</v>
      </c>
      <c r="I334" s="7">
        <v>33600</v>
      </c>
    </row>
    <row r="335" spans="1:9" ht="59.25" customHeight="1" x14ac:dyDescent="0.25">
      <c r="A335" s="34" t="s">
        <v>737</v>
      </c>
      <c r="B335" s="4"/>
      <c r="C335" s="4" t="s">
        <v>157</v>
      </c>
      <c r="D335" s="4" t="s">
        <v>47</v>
      </c>
      <c r="E335" s="5" t="s">
        <v>736</v>
      </c>
      <c r="F335" s="4"/>
      <c r="G335" s="7">
        <f>SUM(G336)</f>
        <v>1182.7</v>
      </c>
      <c r="H335" s="7">
        <f>SUM(H336)</f>
        <v>1182.7</v>
      </c>
      <c r="I335" s="7">
        <f>SUM(I336)</f>
        <v>1182.7</v>
      </c>
    </row>
    <row r="336" spans="1:9" ht="31.5" x14ac:dyDescent="0.25">
      <c r="A336" s="2" t="s">
        <v>45</v>
      </c>
      <c r="B336" s="4"/>
      <c r="C336" s="4" t="s">
        <v>157</v>
      </c>
      <c r="D336" s="4" t="s">
        <v>47</v>
      </c>
      <c r="E336" s="5" t="s">
        <v>736</v>
      </c>
      <c r="F336" s="4" t="s">
        <v>84</v>
      </c>
      <c r="G336" s="7">
        <v>1182.7</v>
      </c>
      <c r="H336" s="7">
        <v>1182.7</v>
      </c>
      <c r="I336" s="7">
        <v>1182.7</v>
      </c>
    </row>
    <row r="337" spans="1:9" ht="31.5" x14ac:dyDescent="0.25">
      <c r="A337" s="2" t="s">
        <v>531</v>
      </c>
      <c r="B337" s="4"/>
      <c r="C337" s="4" t="s">
        <v>157</v>
      </c>
      <c r="D337" s="4" t="s">
        <v>47</v>
      </c>
      <c r="E337" s="4" t="s">
        <v>273</v>
      </c>
      <c r="F337" s="4"/>
      <c r="G337" s="7">
        <f t="shared" ref="G337:I338" si="77">SUM(G338)</f>
        <v>6950</v>
      </c>
      <c r="H337" s="7">
        <f t="shared" si="77"/>
        <v>6950</v>
      </c>
      <c r="I337" s="7">
        <f t="shared" si="77"/>
        <v>6950</v>
      </c>
    </row>
    <row r="338" spans="1:9" x14ac:dyDescent="0.25">
      <c r="A338" s="2" t="s">
        <v>29</v>
      </c>
      <c r="B338" s="4"/>
      <c r="C338" s="4" t="s">
        <v>157</v>
      </c>
      <c r="D338" s="4" t="s">
        <v>47</v>
      </c>
      <c r="E338" s="4" t="s">
        <v>274</v>
      </c>
      <c r="F338" s="4"/>
      <c r="G338" s="7">
        <f t="shared" si="77"/>
        <v>6950</v>
      </c>
      <c r="H338" s="7">
        <f t="shared" si="77"/>
        <v>6950</v>
      </c>
      <c r="I338" s="7">
        <f t="shared" si="77"/>
        <v>6950</v>
      </c>
    </row>
    <row r="339" spans="1:9" ht="27" customHeight="1" x14ac:dyDescent="0.25">
      <c r="A339" s="2" t="s">
        <v>45</v>
      </c>
      <c r="B339" s="4"/>
      <c r="C339" s="4" t="s">
        <v>157</v>
      </c>
      <c r="D339" s="4" t="s">
        <v>47</v>
      </c>
      <c r="E339" s="4" t="s">
        <v>274</v>
      </c>
      <c r="F339" s="4" t="s">
        <v>84</v>
      </c>
      <c r="G339" s="7">
        <v>6950</v>
      </c>
      <c r="H339" s="7">
        <v>6950</v>
      </c>
      <c r="I339" s="7">
        <v>6950</v>
      </c>
    </row>
    <row r="340" spans="1:9" ht="31.5" x14ac:dyDescent="0.25">
      <c r="A340" s="2" t="s">
        <v>980</v>
      </c>
      <c r="B340" s="4"/>
      <c r="C340" s="4" t="s">
        <v>157</v>
      </c>
      <c r="D340" s="4" t="s">
        <v>47</v>
      </c>
      <c r="E340" s="4" t="s">
        <v>410</v>
      </c>
      <c r="F340" s="4"/>
      <c r="G340" s="7">
        <f>SUM(G373)+G341</f>
        <v>82346.7</v>
      </c>
      <c r="H340" s="7">
        <f>SUM(H373)+H341</f>
        <v>76146.5</v>
      </c>
      <c r="I340" s="7">
        <f>SUM(I373)+I341</f>
        <v>66503.7</v>
      </c>
    </row>
    <row r="341" spans="1:9" x14ac:dyDescent="0.25">
      <c r="A341" s="2" t="s">
        <v>29</v>
      </c>
      <c r="B341" s="4"/>
      <c r="C341" s="4" t="s">
        <v>157</v>
      </c>
      <c r="D341" s="4" t="s">
        <v>47</v>
      </c>
      <c r="E341" s="4" t="s">
        <v>591</v>
      </c>
      <c r="F341" s="4"/>
      <c r="G341" s="7">
        <f>SUM(G342+G343)</f>
        <v>73745.5</v>
      </c>
      <c r="H341" s="7">
        <f t="shared" ref="H341:I341" si="78">SUM(H342+H343)</f>
        <v>70124.600000000006</v>
      </c>
      <c r="I341" s="7">
        <f t="shared" si="78"/>
        <v>66503.7</v>
      </c>
    </row>
    <row r="342" spans="1:9" ht="31.5" x14ac:dyDescent="0.25">
      <c r="A342" s="2" t="s">
        <v>45</v>
      </c>
      <c r="B342" s="4"/>
      <c r="C342" s="4" t="s">
        <v>157</v>
      </c>
      <c r="D342" s="4" t="s">
        <v>47</v>
      </c>
      <c r="E342" s="4" t="s">
        <v>591</v>
      </c>
      <c r="F342" s="4" t="s">
        <v>84</v>
      </c>
      <c r="G342" s="7">
        <v>1327.8</v>
      </c>
      <c r="H342" s="7">
        <v>1327.8</v>
      </c>
      <c r="I342" s="7">
        <v>1327.8</v>
      </c>
    </row>
    <row r="343" spans="1:9" x14ac:dyDescent="0.25">
      <c r="A343" s="2" t="s">
        <v>846</v>
      </c>
      <c r="B343" s="4"/>
      <c r="C343" s="4" t="s">
        <v>157</v>
      </c>
      <c r="D343" s="4" t="s">
        <v>47</v>
      </c>
      <c r="E343" s="4" t="s">
        <v>741</v>
      </c>
      <c r="F343" s="4"/>
      <c r="G343" s="7">
        <f>SUM(G344)+G345+G347+G349+G351+G353+G359+G361+G363+G365+G367+G371+G369</f>
        <v>72417.7</v>
      </c>
      <c r="H343" s="7">
        <f t="shared" ref="H343:I343" si="79">SUM(H344)+H345+H347+H349+H351+H353+H359+H361+H363+H365+H367+H371+H369</f>
        <v>68796.800000000003</v>
      </c>
      <c r="I343" s="7">
        <f t="shared" si="79"/>
        <v>65175.899999999994</v>
      </c>
    </row>
    <row r="344" spans="1:9" ht="31.5" x14ac:dyDescent="0.25">
      <c r="A344" s="2" t="s">
        <v>45</v>
      </c>
      <c r="B344" s="4"/>
      <c r="C344" s="4" t="s">
        <v>157</v>
      </c>
      <c r="D344" s="4" t="s">
        <v>47</v>
      </c>
      <c r="E344" s="4" t="s">
        <v>741</v>
      </c>
      <c r="F344" s="4" t="s">
        <v>84</v>
      </c>
      <c r="G344" s="7">
        <f>72.4+72345.3</f>
        <v>72417.7</v>
      </c>
      <c r="H344" s="7">
        <f>68.8+68728</f>
        <v>68796.800000000003</v>
      </c>
      <c r="I344" s="7">
        <f>65.2+65110.7</f>
        <v>65175.899999999994</v>
      </c>
    </row>
    <row r="345" spans="1:9" hidden="1" x14ac:dyDescent="0.25">
      <c r="A345" s="2"/>
      <c r="B345" s="4"/>
      <c r="C345" s="4" t="s">
        <v>157</v>
      </c>
      <c r="D345" s="4" t="s">
        <v>47</v>
      </c>
      <c r="E345" s="4" t="s">
        <v>889</v>
      </c>
      <c r="F345" s="4"/>
      <c r="G345" s="7">
        <f>SUM(G346)</f>
        <v>0</v>
      </c>
      <c r="H345" s="7">
        <f t="shared" ref="H345:I345" si="80">SUM(H346)</f>
        <v>0</v>
      </c>
      <c r="I345" s="7">
        <f t="shared" si="80"/>
        <v>0</v>
      </c>
    </row>
    <row r="346" spans="1:9" ht="31.5" hidden="1" x14ac:dyDescent="0.25">
      <c r="A346" s="2" t="s">
        <v>45</v>
      </c>
      <c r="B346" s="4"/>
      <c r="C346" s="4" t="s">
        <v>157</v>
      </c>
      <c r="D346" s="4" t="s">
        <v>47</v>
      </c>
      <c r="E346" s="4" t="s">
        <v>889</v>
      </c>
      <c r="F346" s="4" t="s">
        <v>84</v>
      </c>
      <c r="G346" s="7"/>
      <c r="H346" s="7"/>
      <c r="I346" s="7"/>
    </row>
    <row r="347" spans="1:9" hidden="1" x14ac:dyDescent="0.25">
      <c r="A347" s="2"/>
      <c r="B347" s="4"/>
      <c r="C347" s="4" t="s">
        <v>157</v>
      </c>
      <c r="D347" s="4" t="s">
        <v>47</v>
      </c>
      <c r="E347" s="4" t="s">
        <v>890</v>
      </c>
      <c r="F347" s="4"/>
      <c r="G347" s="7">
        <f>SUM(G348)</f>
        <v>0</v>
      </c>
      <c r="H347" s="7">
        <f t="shared" ref="H347:I347" si="81">SUM(H348)</f>
        <v>0</v>
      </c>
      <c r="I347" s="7">
        <f t="shared" si="81"/>
        <v>0</v>
      </c>
    </row>
    <row r="348" spans="1:9" ht="31.5" hidden="1" x14ac:dyDescent="0.25">
      <c r="A348" s="2" t="s">
        <v>45</v>
      </c>
      <c r="B348" s="4"/>
      <c r="C348" s="4" t="s">
        <v>157</v>
      </c>
      <c r="D348" s="4" t="s">
        <v>47</v>
      </c>
      <c r="E348" s="4" t="s">
        <v>890</v>
      </c>
      <c r="F348" s="4" t="s">
        <v>84</v>
      </c>
      <c r="G348" s="7"/>
      <c r="H348" s="7"/>
      <c r="I348" s="7"/>
    </row>
    <row r="349" spans="1:9" hidden="1" x14ac:dyDescent="0.25">
      <c r="A349" s="2"/>
      <c r="B349" s="4"/>
      <c r="C349" s="4" t="s">
        <v>157</v>
      </c>
      <c r="D349" s="4" t="s">
        <v>47</v>
      </c>
      <c r="E349" s="4" t="s">
        <v>891</v>
      </c>
      <c r="F349" s="4"/>
      <c r="G349" s="7">
        <f>SUM(G350)</f>
        <v>0</v>
      </c>
      <c r="H349" s="7">
        <f t="shared" ref="H349:I349" si="82">SUM(H350)</f>
        <v>0</v>
      </c>
      <c r="I349" s="7">
        <f t="shared" si="82"/>
        <v>0</v>
      </c>
    </row>
    <row r="350" spans="1:9" ht="31.5" hidden="1" x14ac:dyDescent="0.25">
      <c r="A350" s="2" t="s">
        <v>45</v>
      </c>
      <c r="B350" s="4"/>
      <c r="C350" s="4" t="s">
        <v>157</v>
      </c>
      <c r="D350" s="4" t="s">
        <v>47</v>
      </c>
      <c r="E350" s="4" t="s">
        <v>891</v>
      </c>
      <c r="F350" s="4" t="s">
        <v>84</v>
      </c>
      <c r="G350" s="7"/>
      <c r="H350" s="7"/>
      <c r="I350" s="7"/>
    </row>
    <row r="351" spans="1:9" hidden="1" x14ac:dyDescent="0.25">
      <c r="A351" s="2"/>
      <c r="B351" s="4"/>
      <c r="C351" s="4" t="s">
        <v>157</v>
      </c>
      <c r="D351" s="4" t="s">
        <v>47</v>
      </c>
      <c r="E351" s="4" t="s">
        <v>892</v>
      </c>
      <c r="F351" s="4"/>
      <c r="G351" s="7">
        <f>SUM(G352)</f>
        <v>0</v>
      </c>
      <c r="H351" s="7">
        <f t="shared" ref="H351:I351" si="83">SUM(H352)</f>
        <v>0</v>
      </c>
      <c r="I351" s="7">
        <f t="shared" si="83"/>
        <v>0</v>
      </c>
    </row>
    <row r="352" spans="1:9" ht="31.5" hidden="1" x14ac:dyDescent="0.25">
      <c r="A352" s="2" t="s">
        <v>45</v>
      </c>
      <c r="B352" s="4"/>
      <c r="C352" s="4" t="s">
        <v>157</v>
      </c>
      <c r="D352" s="4" t="s">
        <v>47</v>
      </c>
      <c r="E352" s="4" t="s">
        <v>892</v>
      </c>
      <c r="F352" s="4" t="s">
        <v>84</v>
      </c>
      <c r="G352" s="7"/>
      <c r="H352" s="7"/>
      <c r="I352" s="7"/>
    </row>
    <row r="353" spans="1:9" hidden="1" x14ac:dyDescent="0.25">
      <c r="A353" s="2"/>
      <c r="B353" s="4"/>
      <c r="C353" s="4" t="s">
        <v>157</v>
      </c>
      <c r="D353" s="4" t="s">
        <v>47</v>
      </c>
      <c r="E353" s="4" t="s">
        <v>893</v>
      </c>
      <c r="F353" s="4"/>
      <c r="G353" s="7">
        <f>SUM(G354)</f>
        <v>0</v>
      </c>
      <c r="H353" s="7">
        <f t="shared" ref="H353:I353" si="84">SUM(H354)</f>
        <v>0</v>
      </c>
      <c r="I353" s="7">
        <f t="shared" si="84"/>
        <v>0</v>
      </c>
    </row>
    <row r="354" spans="1:9" ht="31.5" hidden="1" x14ac:dyDescent="0.25">
      <c r="A354" s="2" t="s">
        <v>45</v>
      </c>
      <c r="B354" s="4"/>
      <c r="C354" s="4" t="s">
        <v>157</v>
      </c>
      <c r="D354" s="4" t="s">
        <v>47</v>
      </c>
      <c r="E354" s="4" t="s">
        <v>893</v>
      </c>
      <c r="F354" s="4" t="s">
        <v>84</v>
      </c>
      <c r="G354" s="7"/>
      <c r="H354" s="7"/>
      <c r="I354" s="7"/>
    </row>
    <row r="355" spans="1:9" ht="31.5" hidden="1" x14ac:dyDescent="0.25">
      <c r="A355" s="2" t="s">
        <v>902</v>
      </c>
      <c r="B355" s="4"/>
      <c r="C355" s="4" t="s">
        <v>157</v>
      </c>
      <c r="D355" s="4" t="s">
        <v>47</v>
      </c>
      <c r="E355" s="4" t="s">
        <v>894</v>
      </c>
      <c r="F355" s="4"/>
      <c r="G355" s="7">
        <f>SUM(G356)</f>
        <v>0</v>
      </c>
      <c r="H355" s="7">
        <f t="shared" ref="H355:I355" si="85">SUM(H356)</f>
        <v>0</v>
      </c>
      <c r="I355" s="7">
        <f t="shared" si="85"/>
        <v>0</v>
      </c>
    </row>
    <row r="356" spans="1:9" ht="31.5" hidden="1" x14ac:dyDescent="0.25">
      <c r="A356" s="2" t="s">
        <v>45</v>
      </c>
      <c r="B356" s="4"/>
      <c r="C356" s="4" t="s">
        <v>157</v>
      </c>
      <c r="D356" s="4" t="s">
        <v>47</v>
      </c>
      <c r="E356" s="4" t="s">
        <v>894</v>
      </c>
      <c r="F356" s="4" t="s">
        <v>84</v>
      </c>
      <c r="G356" s="7"/>
      <c r="H356" s="7"/>
      <c r="I356" s="7"/>
    </row>
    <row r="357" spans="1:9" hidden="1" x14ac:dyDescent="0.25">
      <c r="A357" s="2" t="s">
        <v>903</v>
      </c>
      <c r="B357" s="4"/>
      <c r="C357" s="4" t="s">
        <v>157</v>
      </c>
      <c r="D357" s="4" t="s">
        <v>47</v>
      </c>
      <c r="E357" s="4" t="s">
        <v>895</v>
      </c>
      <c r="F357" s="4"/>
      <c r="G357" s="7">
        <f>SUM(G358)</f>
        <v>0</v>
      </c>
      <c r="H357" s="7"/>
      <c r="I357" s="7"/>
    </row>
    <row r="358" spans="1:9" ht="31.5" hidden="1" x14ac:dyDescent="0.25">
      <c r="A358" s="2" t="s">
        <v>45</v>
      </c>
      <c r="B358" s="4"/>
      <c r="C358" s="4" t="s">
        <v>157</v>
      </c>
      <c r="D358" s="4" t="s">
        <v>47</v>
      </c>
      <c r="E358" s="4" t="s">
        <v>895</v>
      </c>
      <c r="F358" s="4" t="s">
        <v>84</v>
      </c>
      <c r="G358" s="7"/>
      <c r="H358" s="7"/>
      <c r="I358" s="7"/>
    </row>
    <row r="359" spans="1:9" hidden="1" x14ac:dyDescent="0.25">
      <c r="A359" s="2"/>
      <c r="B359" s="4"/>
      <c r="C359" s="4" t="s">
        <v>157</v>
      </c>
      <c r="D359" s="4" t="s">
        <v>47</v>
      </c>
      <c r="E359" s="4" t="s">
        <v>896</v>
      </c>
      <c r="F359" s="4"/>
      <c r="G359" s="7">
        <f>SUM(G360)</f>
        <v>0</v>
      </c>
      <c r="H359" s="7"/>
      <c r="I359" s="7"/>
    </row>
    <row r="360" spans="1:9" ht="31.5" hidden="1" x14ac:dyDescent="0.25">
      <c r="A360" s="2" t="s">
        <v>45</v>
      </c>
      <c r="B360" s="4"/>
      <c r="C360" s="4" t="s">
        <v>157</v>
      </c>
      <c r="D360" s="4" t="s">
        <v>47</v>
      </c>
      <c r="E360" s="4" t="s">
        <v>896</v>
      </c>
      <c r="F360" s="4" t="s">
        <v>84</v>
      </c>
      <c r="G360" s="7"/>
      <c r="H360" s="7"/>
      <c r="I360" s="7"/>
    </row>
    <row r="361" spans="1:9" hidden="1" x14ac:dyDescent="0.25">
      <c r="A361" s="2"/>
      <c r="B361" s="4"/>
      <c r="C361" s="4" t="s">
        <v>157</v>
      </c>
      <c r="D361" s="4" t="s">
        <v>47</v>
      </c>
      <c r="E361" s="4" t="s">
        <v>897</v>
      </c>
      <c r="F361" s="4"/>
      <c r="G361" s="7">
        <f>SUM(G362)</f>
        <v>0</v>
      </c>
      <c r="H361" s="7"/>
      <c r="I361" s="7"/>
    </row>
    <row r="362" spans="1:9" ht="31.5" hidden="1" x14ac:dyDescent="0.25">
      <c r="A362" s="2" t="s">
        <v>45</v>
      </c>
      <c r="B362" s="4"/>
      <c r="C362" s="4" t="s">
        <v>157</v>
      </c>
      <c r="D362" s="4" t="s">
        <v>47</v>
      </c>
      <c r="E362" s="4" t="s">
        <v>897</v>
      </c>
      <c r="F362" s="4" t="s">
        <v>84</v>
      </c>
      <c r="G362" s="7"/>
      <c r="H362" s="7"/>
      <c r="I362" s="7"/>
    </row>
    <row r="363" spans="1:9" hidden="1" x14ac:dyDescent="0.25">
      <c r="A363" s="2"/>
      <c r="B363" s="4"/>
      <c r="C363" s="4" t="s">
        <v>157</v>
      </c>
      <c r="D363" s="4" t="s">
        <v>47</v>
      </c>
      <c r="E363" s="4" t="s">
        <v>898</v>
      </c>
      <c r="F363" s="4"/>
      <c r="G363" s="7">
        <f>SUM(G364)</f>
        <v>0</v>
      </c>
      <c r="H363" s="7"/>
      <c r="I363" s="7"/>
    </row>
    <row r="364" spans="1:9" ht="31.5" hidden="1" x14ac:dyDescent="0.25">
      <c r="A364" s="2" t="s">
        <v>45</v>
      </c>
      <c r="B364" s="4"/>
      <c r="C364" s="4" t="s">
        <v>157</v>
      </c>
      <c r="D364" s="4" t="s">
        <v>47</v>
      </c>
      <c r="E364" s="4" t="s">
        <v>898</v>
      </c>
      <c r="F364" s="4" t="s">
        <v>84</v>
      </c>
      <c r="G364" s="7"/>
      <c r="H364" s="7"/>
      <c r="I364" s="7"/>
    </row>
    <row r="365" spans="1:9" hidden="1" x14ac:dyDescent="0.25">
      <c r="A365" s="2"/>
      <c r="B365" s="4"/>
      <c r="C365" s="4" t="s">
        <v>157</v>
      </c>
      <c r="D365" s="4" t="s">
        <v>47</v>
      </c>
      <c r="E365" s="4" t="s">
        <v>899</v>
      </c>
      <c r="F365" s="4"/>
      <c r="G365" s="7">
        <f>SUM(G366)</f>
        <v>0</v>
      </c>
      <c r="H365" s="7"/>
      <c r="I365" s="7"/>
    </row>
    <row r="366" spans="1:9" ht="31.5" hidden="1" x14ac:dyDescent="0.25">
      <c r="A366" s="2" t="s">
        <v>45</v>
      </c>
      <c r="B366" s="4"/>
      <c r="C366" s="4" t="s">
        <v>157</v>
      </c>
      <c r="D366" s="4" t="s">
        <v>47</v>
      </c>
      <c r="E366" s="4" t="s">
        <v>899</v>
      </c>
      <c r="F366" s="4" t="s">
        <v>84</v>
      </c>
      <c r="G366" s="7"/>
      <c r="H366" s="7"/>
      <c r="I366" s="7"/>
    </row>
    <row r="367" spans="1:9" hidden="1" x14ac:dyDescent="0.25">
      <c r="A367" s="2"/>
      <c r="B367" s="4"/>
      <c r="C367" s="4" t="s">
        <v>157</v>
      </c>
      <c r="D367" s="4" t="s">
        <v>47</v>
      </c>
      <c r="E367" s="4" t="s">
        <v>900</v>
      </c>
      <c r="F367" s="4"/>
      <c r="G367" s="7">
        <f>SUM(G368)</f>
        <v>0</v>
      </c>
      <c r="H367" s="7"/>
      <c r="I367" s="7"/>
    </row>
    <row r="368" spans="1:9" ht="31.5" hidden="1" x14ac:dyDescent="0.25">
      <c r="A368" s="2" t="s">
        <v>45</v>
      </c>
      <c r="B368" s="4"/>
      <c r="C368" s="4" t="s">
        <v>157</v>
      </c>
      <c r="D368" s="4" t="s">
        <v>47</v>
      </c>
      <c r="E368" s="4" t="s">
        <v>900</v>
      </c>
      <c r="F368" s="4" t="s">
        <v>84</v>
      </c>
      <c r="G368" s="7"/>
      <c r="H368" s="7"/>
      <c r="I368" s="7"/>
    </row>
    <row r="369" spans="1:9" hidden="1" x14ac:dyDescent="0.25">
      <c r="A369" s="2"/>
      <c r="B369" s="4"/>
      <c r="C369" s="4" t="s">
        <v>157</v>
      </c>
      <c r="D369" s="4" t="s">
        <v>47</v>
      </c>
      <c r="E369" s="4" t="s">
        <v>901</v>
      </c>
      <c r="F369" s="4"/>
      <c r="G369" s="7">
        <f>SUM(G370)</f>
        <v>0</v>
      </c>
      <c r="H369" s="7"/>
      <c r="I369" s="7"/>
    </row>
    <row r="370" spans="1:9" ht="31.5" hidden="1" x14ac:dyDescent="0.25">
      <c r="A370" s="2" t="s">
        <v>45</v>
      </c>
      <c r="B370" s="4"/>
      <c r="C370" s="4" t="s">
        <v>157</v>
      </c>
      <c r="D370" s="4" t="s">
        <v>47</v>
      </c>
      <c r="E370" s="4" t="s">
        <v>901</v>
      </c>
      <c r="F370" s="4" t="s">
        <v>84</v>
      </c>
      <c r="G370" s="7"/>
      <c r="H370" s="7"/>
      <c r="I370" s="7"/>
    </row>
    <row r="371" spans="1:9" hidden="1" x14ac:dyDescent="0.25">
      <c r="A371" s="2"/>
      <c r="B371" s="4"/>
      <c r="C371" s="4" t="s">
        <v>157</v>
      </c>
      <c r="D371" s="4" t="s">
        <v>47</v>
      </c>
      <c r="E371" s="4" t="s">
        <v>906</v>
      </c>
      <c r="F371" s="4"/>
      <c r="G371" s="7">
        <f>SUM(G372)</f>
        <v>0</v>
      </c>
      <c r="H371" s="7"/>
      <c r="I371" s="7"/>
    </row>
    <row r="372" spans="1:9" ht="31.5" hidden="1" x14ac:dyDescent="0.25">
      <c r="A372" s="2" t="s">
        <v>45</v>
      </c>
      <c r="B372" s="4"/>
      <c r="C372" s="4" t="s">
        <v>157</v>
      </c>
      <c r="D372" s="4" t="s">
        <v>47</v>
      </c>
      <c r="E372" s="4" t="s">
        <v>906</v>
      </c>
      <c r="F372" s="4" t="s">
        <v>84</v>
      </c>
      <c r="G372" s="7"/>
      <c r="H372" s="7"/>
      <c r="I372" s="7"/>
    </row>
    <row r="373" spans="1:9" x14ac:dyDescent="0.25">
      <c r="A373" s="34" t="s">
        <v>771</v>
      </c>
      <c r="B373" s="4"/>
      <c r="C373" s="4" t="s">
        <v>157</v>
      </c>
      <c r="D373" s="4" t="s">
        <v>47</v>
      </c>
      <c r="E373" s="4" t="s">
        <v>580</v>
      </c>
      <c r="F373" s="4"/>
      <c r="G373" s="7">
        <f>SUM(G375)+G376</f>
        <v>8601.2000000000007</v>
      </c>
      <c r="H373" s="7">
        <f>SUM(H375)+H376</f>
        <v>6021.9</v>
      </c>
      <c r="I373" s="7">
        <f>SUM(I375)+I376</f>
        <v>0</v>
      </c>
    </row>
    <row r="374" spans="1:9" x14ac:dyDescent="0.25">
      <c r="A374" s="2" t="s">
        <v>455</v>
      </c>
      <c r="B374" s="4"/>
      <c r="C374" s="4" t="s">
        <v>157</v>
      </c>
      <c r="D374" s="4" t="s">
        <v>47</v>
      </c>
      <c r="E374" s="4" t="s">
        <v>581</v>
      </c>
      <c r="F374" s="4"/>
      <c r="G374" s="7">
        <f>SUM(G375)</f>
        <v>8601.2000000000007</v>
      </c>
      <c r="H374" s="7">
        <f>SUM(H375)</f>
        <v>6021.9</v>
      </c>
      <c r="I374" s="7">
        <f>SUM(I375)</f>
        <v>0</v>
      </c>
    </row>
    <row r="375" spans="1:9" ht="31.5" x14ac:dyDescent="0.25">
      <c r="A375" s="2" t="s">
        <v>45</v>
      </c>
      <c r="B375" s="4"/>
      <c r="C375" s="4" t="s">
        <v>157</v>
      </c>
      <c r="D375" s="4" t="s">
        <v>47</v>
      </c>
      <c r="E375" s="4" t="s">
        <v>581</v>
      </c>
      <c r="F375" s="4" t="s">
        <v>84</v>
      </c>
      <c r="G375" s="7">
        <f>5707.4+2893.8</f>
        <v>8601.2000000000007</v>
      </c>
      <c r="H375" s="7">
        <f>2893.8+3128.1</f>
        <v>6021.9</v>
      </c>
      <c r="I375" s="7"/>
    </row>
    <row r="376" spans="1:9" ht="31.5" hidden="1" x14ac:dyDescent="0.25">
      <c r="A376" s="2" t="s">
        <v>934</v>
      </c>
      <c r="B376" s="4"/>
      <c r="C376" s="4" t="s">
        <v>157</v>
      </c>
      <c r="D376" s="4" t="s">
        <v>47</v>
      </c>
      <c r="E376" s="4" t="s">
        <v>582</v>
      </c>
      <c r="F376" s="4"/>
      <c r="G376" s="7">
        <f>SUM(G377)</f>
        <v>0</v>
      </c>
      <c r="H376" s="7">
        <f>SUM(H377)</f>
        <v>0</v>
      </c>
      <c r="I376" s="7">
        <f>SUM(I377)</f>
        <v>0</v>
      </c>
    </row>
    <row r="377" spans="1:9" ht="31.5" hidden="1" x14ac:dyDescent="0.25">
      <c r="A377" s="2" t="s">
        <v>45</v>
      </c>
      <c r="B377" s="4"/>
      <c r="C377" s="4" t="s">
        <v>157</v>
      </c>
      <c r="D377" s="4" t="s">
        <v>47</v>
      </c>
      <c r="E377" s="4" t="s">
        <v>582</v>
      </c>
      <c r="F377" s="4" t="s">
        <v>84</v>
      </c>
      <c r="G377" s="7"/>
      <c r="H377" s="7"/>
      <c r="I377" s="7"/>
    </row>
    <row r="378" spans="1:9" ht="31.5" hidden="1" x14ac:dyDescent="0.25">
      <c r="A378" s="2" t="s">
        <v>523</v>
      </c>
      <c r="B378" s="4"/>
      <c r="C378" s="4" t="s">
        <v>157</v>
      </c>
      <c r="D378" s="4" t="s">
        <v>47</v>
      </c>
      <c r="E378" s="4" t="s">
        <v>268</v>
      </c>
      <c r="F378" s="4"/>
      <c r="G378" s="7">
        <f>SUM(G379)</f>
        <v>0</v>
      </c>
      <c r="H378" s="7"/>
      <c r="I378" s="7"/>
    </row>
    <row r="379" spans="1:9" ht="31.5" hidden="1" x14ac:dyDescent="0.25">
      <c r="A379" s="2" t="s">
        <v>247</v>
      </c>
      <c r="B379" s="4"/>
      <c r="C379" s="4" t="s">
        <v>157</v>
      </c>
      <c r="D379" s="4" t="s">
        <v>47</v>
      </c>
      <c r="E379" s="4" t="s">
        <v>281</v>
      </c>
      <c r="F379" s="4"/>
      <c r="G379" s="7">
        <f>SUM(G380)</f>
        <v>0</v>
      </c>
      <c r="H379" s="7"/>
      <c r="I379" s="7"/>
    </row>
    <row r="380" spans="1:9" ht="31.5" hidden="1" x14ac:dyDescent="0.25">
      <c r="A380" s="2" t="s">
        <v>248</v>
      </c>
      <c r="B380" s="4"/>
      <c r="C380" s="4" t="s">
        <v>157</v>
      </c>
      <c r="D380" s="4" t="s">
        <v>47</v>
      </c>
      <c r="E380" s="4" t="s">
        <v>281</v>
      </c>
      <c r="F380" s="4" t="s">
        <v>229</v>
      </c>
      <c r="G380" s="7">
        <v>0</v>
      </c>
      <c r="H380" s="7"/>
      <c r="I380" s="7"/>
    </row>
    <row r="381" spans="1:9" ht="31.5" x14ac:dyDescent="0.25">
      <c r="A381" s="122" t="s">
        <v>508</v>
      </c>
      <c r="B381" s="4"/>
      <c r="C381" s="4" t="s">
        <v>157</v>
      </c>
      <c r="D381" s="4" t="s">
        <v>47</v>
      </c>
      <c r="E381" s="31" t="s">
        <v>204</v>
      </c>
      <c r="F381" s="4"/>
      <c r="G381" s="7">
        <f t="shared" ref="G381:I381" si="86">SUM(G382)</f>
        <v>12747.7</v>
      </c>
      <c r="H381" s="7">
        <f t="shared" si="86"/>
        <v>7509.5999999999995</v>
      </c>
      <c r="I381" s="7">
        <f t="shared" si="86"/>
        <v>12747.7</v>
      </c>
    </row>
    <row r="382" spans="1:9" ht="47.25" x14ac:dyDescent="0.25">
      <c r="A382" s="122" t="s">
        <v>509</v>
      </c>
      <c r="B382" s="4"/>
      <c r="C382" s="4" t="s">
        <v>157</v>
      </c>
      <c r="D382" s="4" t="s">
        <v>47</v>
      </c>
      <c r="E382" s="31" t="s">
        <v>205</v>
      </c>
      <c r="F382" s="4"/>
      <c r="G382" s="7">
        <f>SUM(G383)+G386</f>
        <v>12747.7</v>
      </c>
      <c r="H382" s="7">
        <f t="shared" ref="H382:I382" si="87">SUM(H383)+H386</f>
        <v>7509.5999999999995</v>
      </c>
      <c r="I382" s="7">
        <f t="shared" si="87"/>
        <v>12747.7</v>
      </c>
    </row>
    <row r="383" spans="1:9" ht="31.5" x14ac:dyDescent="0.25">
      <c r="A383" s="122" t="s">
        <v>413</v>
      </c>
      <c r="B383" s="4"/>
      <c r="C383" s="4" t="s">
        <v>157</v>
      </c>
      <c r="D383" s="4" t="s">
        <v>47</v>
      </c>
      <c r="E383" s="31" t="s">
        <v>206</v>
      </c>
      <c r="F383" s="4"/>
      <c r="G383" s="7">
        <f>SUM(G384:G385)</f>
        <v>12747.7</v>
      </c>
      <c r="H383" s="7">
        <f>SUM(H384:H385)</f>
        <v>7509.5999999999995</v>
      </c>
      <c r="I383" s="7">
        <f>SUM(I384:I385)</f>
        <v>12747.7</v>
      </c>
    </row>
    <row r="384" spans="1:9" ht="31.5" x14ac:dyDescent="0.25">
      <c r="A384" s="122" t="s">
        <v>45</v>
      </c>
      <c r="B384" s="4"/>
      <c r="C384" s="4" t="s">
        <v>157</v>
      </c>
      <c r="D384" s="4" t="s">
        <v>47</v>
      </c>
      <c r="E384" s="31" t="s">
        <v>206</v>
      </c>
      <c r="F384" s="4" t="s">
        <v>84</v>
      </c>
      <c r="G384" s="7">
        <v>747.7</v>
      </c>
      <c r="H384" s="7">
        <v>747.7</v>
      </c>
      <c r="I384" s="7">
        <v>747.7</v>
      </c>
    </row>
    <row r="385" spans="1:9" ht="31.5" x14ac:dyDescent="0.25">
      <c r="A385" s="2" t="s">
        <v>248</v>
      </c>
      <c r="B385" s="4"/>
      <c r="C385" s="4" t="s">
        <v>157</v>
      </c>
      <c r="D385" s="4" t="s">
        <v>47</v>
      </c>
      <c r="E385" s="31" t="s">
        <v>206</v>
      </c>
      <c r="F385" s="4" t="s">
        <v>229</v>
      </c>
      <c r="G385" s="7">
        <v>12000</v>
      </c>
      <c r="H385" s="7">
        <v>6761.9</v>
      </c>
      <c r="I385" s="7">
        <v>12000</v>
      </c>
    </row>
    <row r="386" spans="1:9" x14ac:dyDescent="0.25">
      <c r="A386" s="2" t="s">
        <v>846</v>
      </c>
      <c r="B386" s="4"/>
      <c r="C386" s="4" t="s">
        <v>157</v>
      </c>
      <c r="D386" s="4" t="s">
        <v>47</v>
      </c>
      <c r="E386" s="31" t="s">
        <v>876</v>
      </c>
      <c r="F386" s="4"/>
      <c r="G386" s="7">
        <f>SUM(G387)</f>
        <v>0</v>
      </c>
      <c r="H386" s="7">
        <f t="shared" ref="H386:I387" si="88">SUM(H387)</f>
        <v>0</v>
      </c>
      <c r="I386" s="7">
        <f t="shared" si="88"/>
        <v>0</v>
      </c>
    </row>
    <row r="387" spans="1:9" hidden="1" x14ac:dyDescent="0.25">
      <c r="A387" s="2"/>
      <c r="B387" s="4"/>
      <c r="C387" s="4" t="s">
        <v>157</v>
      </c>
      <c r="D387" s="4" t="s">
        <v>47</v>
      </c>
      <c r="E387" s="31" t="s">
        <v>874</v>
      </c>
      <c r="F387" s="4"/>
      <c r="G387" s="7">
        <f>SUM(G388)</f>
        <v>0</v>
      </c>
      <c r="H387" s="7">
        <f t="shared" si="88"/>
        <v>0</v>
      </c>
      <c r="I387" s="7">
        <f t="shared" si="88"/>
        <v>0</v>
      </c>
    </row>
    <row r="388" spans="1:9" ht="31.5" hidden="1" x14ac:dyDescent="0.25">
      <c r="A388" s="122" t="s">
        <v>45</v>
      </c>
      <c r="B388" s="4"/>
      <c r="C388" s="4" t="s">
        <v>157</v>
      </c>
      <c r="D388" s="4" t="s">
        <v>47</v>
      </c>
      <c r="E388" s="31" t="s">
        <v>874</v>
      </c>
      <c r="F388" s="4" t="s">
        <v>84</v>
      </c>
      <c r="G388" s="7"/>
      <c r="H388" s="7"/>
      <c r="I388" s="7"/>
    </row>
    <row r="389" spans="1:9" x14ac:dyDescent="0.25">
      <c r="A389" s="34" t="s">
        <v>560</v>
      </c>
      <c r="B389" s="4"/>
      <c r="C389" s="4" t="s">
        <v>157</v>
      </c>
      <c r="D389" s="4" t="s">
        <v>47</v>
      </c>
      <c r="E389" s="5" t="s">
        <v>558</v>
      </c>
      <c r="F389" s="5"/>
      <c r="G389" s="7">
        <f>SUM(G390)+G392+G394+G396</f>
        <v>3769.2</v>
      </c>
      <c r="H389" s="7">
        <f t="shared" ref="H389:I389" si="89">SUM(H390)+H392+H394+H396</f>
        <v>3769.2</v>
      </c>
      <c r="I389" s="7">
        <f t="shared" si="89"/>
        <v>3769.2</v>
      </c>
    </row>
    <row r="390" spans="1:9" x14ac:dyDescent="0.25">
      <c r="A390" s="34" t="s">
        <v>29</v>
      </c>
      <c r="B390" s="4"/>
      <c r="C390" s="4" t="s">
        <v>157</v>
      </c>
      <c r="D390" s="4" t="s">
        <v>47</v>
      </c>
      <c r="E390" s="5" t="s">
        <v>559</v>
      </c>
      <c r="F390" s="5"/>
      <c r="G390" s="7">
        <f>SUM(G391)</f>
        <v>0</v>
      </c>
      <c r="H390" s="7">
        <f>SUM(H391)</f>
        <v>0</v>
      </c>
      <c r="I390" s="7">
        <f>SUM(I391)</f>
        <v>0</v>
      </c>
    </row>
    <row r="391" spans="1:9" ht="31.5" hidden="1" x14ac:dyDescent="0.25">
      <c r="A391" s="34" t="s">
        <v>45</v>
      </c>
      <c r="B391" s="4"/>
      <c r="C391" s="4" t="s">
        <v>157</v>
      </c>
      <c r="D391" s="4" t="s">
        <v>47</v>
      </c>
      <c r="E391" s="5" t="s">
        <v>559</v>
      </c>
      <c r="F391" s="5" t="s">
        <v>84</v>
      </c>
      <c r="G391" s="7"/>
      <c r="H391" s="7"/>
      <c r="I391" s="7"/>
    </row>
    <row r="392" spans="1:9" ht="47.25" x14ac:dyDescent="0.25">
      <c r="A392" s="34" t="s">
        <v>23</v>
      </c>
      <c r="B392" s="4"/>
      <c r="C392" s="4" t="s">
        <v>157</v>
      </c>
      <c r="D392" s="4" t="s">
        <v>47</v>
      </c>
      <c r="E392" s="5" t="s">
        <v>567</v>
      </c>
      <c r="F392" s="5"/>
      <c r="G392" s="7">
        <f>SUM(G393)</f>
        <v>3769.2</v>
      </c>
      <c r="H392" s="7">
        <f>SUM(H393)</f>
        <v>3769.2</v>
      </c>
      <c r="I392" s="7">
        <f>SUM(I393)</f>
        <v>3769.2</v>
      </c>
    </row>
    <row r="393" spans="1:9" ht="31.5" x14ac:dyDescent="0.25">
      <c r="A393" s="34" t="s">
        <v>212</v>
      </c>
      <c r="B393" s="4"/>
      <c r="C393" s="4" t="s">
        <v>157</v>
      </c>
      <c r="D393" s="4" t="s">
        <v>47</v>
      </c>
      <c r="E393" s="5" t="s">
        <v>567</v>
      </c>
      <c r="F393" s="5" t="s">
        <v>115</v>
      </c>
      <c r="G393" s="7">
        <v>3769.2</v>
      </c>
      <c r="H393" s="7">
        <v>3769.2</v>
      </c>
      <c r="I393" s="7">
        <v>3769.2</v>
      </c>
    </row>
    <row r="394" spans="1:9" ht="31.5" hidden="1" x14ac:dyDescent="0.25">
      <c r="A394" s="34" t="s">
        <v>241</v>
      </c>
      <c r="B394" s="4"/>
      <c r="C394" s="4" t="s">
        <v>157</v>
      </c>
      <c r="D394" s="4" t="s">
        <v>47</v>
      </c>
      <c r="E394" s="5" t="s">
        <v>575</v>
      </c>
      <c r="F394" s="5"/>
      <c r="G394" s="7">
        <f>SUM(G395)</f>
        <v>0</v>
      </c>
      <c r="H394" s="7">
        <f>SUM(H395)</f>
        <v>0</v>
      </c>
      <c r="I394" s="7">
        <f>SUM(I395)</f>
        <v>0</v>
      </c>
    </row>
    <row r="395" spans="1:9" ht="31.5" hidden="1" x14ac:dyDescent="0.25">
      <c r="A395" s="34" t="s">
        <v>212</v>
      </c>
      <c r="B395" s="4"/>
      <c r="C395" s="4" t="s">
        <v>157</v>
      </c>
      <c r="D395" s="4" t="s">
        <v>47</v>
      </c>
      <c r="E395" s="5" t="s">
        <v>575</v>
      </c>
      <c r="F395" s="5" t="s">
        <v>115</v>
      </c>
      <c r="G395" s="7"/>
      <c r="H395" s="7"/>
      <c r="I395" s="7"/>
    </row>
    <row r="396" spans="1:9" hidden="1" x14ac:dyDescent="0.25">
      <c r="A396" s="122" t="s">
        <v>242</v>
      </c>
      <c r="B396" s="4"/>
      <c r="C396" s="4" t="s">
        <v>157</v>
      </c>
      <c r="D396" s="4" t="s">
        <v>47</v>
      </c>
      <c r="E396" s="5" t="s">
        <v>712</v>
      </c>
      <c r="F396" s="5"/>
      <c r="G396" s="7">
        <f>SUM(G397)</f>
        <v>0</v>
      </c>
      <c r="H396" s="7"/>
      <c r="I396" s="7"/>
    </row>
    <row r="397" spans="1:9" ht="31.5" hidden="1" x14ac:dyDescent="0.25">
      <c r="A397" s="34" t="s">
        <v>212</v>
      </c>
      <c r="B397" s="4"/>
      <c r="C397" s="4" t="s">
        <v>157</v>
      </c>
      <c r="D397" s="4" t="s">
        <v>47</v>
      </c>
      <c r="E397" s="5" t="s">
        <v>712</v>
      </c>
      <c r="F397" s="5" t="s">
        <v>115</v>
      </c>
      <c r="G397" s="7"/>
      <c r="H397" s="7"/>
      <c r="I397" s="7"/>
    </row>
    <row r="398" spans="1:9" x14ac:dyDescent="0.25">
      <c r="A398" s="34" t="s">
        <v>561</v>
      </c>
      <c r="B398" s="4"/>
      <c r="C398" s="4" t="s">
        <v>157</v>
      </c>
      <c r="D398" s="4" t="s">
        <v>47</v>
      </c>
      <c r="E398" s="5" t="s">
        <v>565</v>
      </c>
      <c r="F398" s="5"/>
      <c r="G398" s="7">
        <f>SUM(G399)+G401+G403+G408+G405</f>
        <v>45178.299999999996</v>
      </c>
      <c r="H398" s="7">
        <f t="shared" ref="H398:I398" si="90">SUM(H399)+H401+H403+H408+H405</f>
        <v>38013.1</v>
      </c>
      <c r="I398" s="7">
        <f t="shared" si="90"/>
        <v>38013.1</v>
      </c>
    </row>
    <row r="399" spans="1:9" x14ac:dyDescent="0.25">
      <c r="A399" s="34" t="s">
        <v>29</v>
      </c>
      <c r="B399" s="4"/>
      <c r="C399" s="4" t="s">
        <v>157</v>
      </c>
      <c r="D399" s="4" t="s">
        <v>47</v>
      </c>
      <c r="E399" s="5" t="s">
        <v>566</v>
      </c>
      <c r="F399" s="5"/>
      <c r="G399" s="7">
        <f>SUM(G400)</f>
        <v>13653.8</v>
      </c>
      <c r="H399" s="7">
        <f>SUM(H400)</f>
        <v>15153.8</v>
      </c>
      <c r="I399" s="7">
        <f>SUM(I400)</f>
        <v>15153.8</v>
      </c>
    </row>
    <row r="400" spans="1:9" ht="31.5" x14ac:dyDescent="0.25">
      <c r="A400" s="34" t="s">
        <v>45</v>
      </c>
      <c r="B400" s="4"/>
      <c r="C400" s="4" t="s">
        <v>157</v>
      </c>
      <c r="D400" s="4" t="s">
        <v>47</v>
      </c>
      <c r="E400" s="5" t="s">
        <v>566</v>
      </c>
      <c r="F400" s="5" t="s">
        <v>84</v>
      </c>
      <c r="G400" s="7">
        <v>13653.8</v>
      </c>
      <c r="H400" s="7">
        <v>15153.8</v>
      </c>
      <c r="I400" s="7">
        <v>15153.8</v>
      </c>
    </row>
    <row r="401" spans="1:9" ht="47.25" x14ac:dyDescent="0.25">
      <c r="A401" s="34" t="s">
        <v>23</v>
      </c>
      <c r="B401" s="4"/>
      <c r="C401" s="4" t="s">
        <v>157</v>
      </c>
      <c r="D401" s="4" t="s">
        <v>47</v>
      </c>
      <c r="E401" s="5" t="s">
        <v>574</v>
      </c>
      <c r="F401" s="5"/>
      <c r="G401" s="7">
        <f>SUM(G402)</f>
        <v>24559.3</v>
      </c>
      <c r="H401" s="7">
        <f>SUM(H402)</f>
        <v>22559.3</v>
      </c>
      <c r="I401" s="7">
        <f>SUM(I402)</f>
        <v>22559.3</v>
      </c>
    </row>
    <row r="402" spans="1:9" ht="31.5" x14ac:dyDescent="0.25">
      <c r="A402" s="34" t="s">
        <v>212</v>
      </c>
      <c r="B402" s="4"/>
      <c r="C402" s="4" t="s">
        <v>157</v>
      </c>
      <c r="D402" s="4" t="s">
        <v>47</v>
      </c>
      <c r="E402" s="5" t="s">
        <v>574</v>
      </c>
      <c r="F402" s="5" t="s">
        <v>115</v>
      </c>
      <c r="G402" s="7">
        <v>24559.3</v>
      </c>
      <c r="H402" s="7">
        <v>22559.3</v>
      </c>
      <c r="I402" s="7">
        <v>22559.3</v>
      </c>
    </row>
    <row r="403" spans="1:9" hidden="1" x14ac:dyDescent="0.25">
      <c r="A403" s="34" t="s">
        <v>240</v>
      </c>
      <c r="B403" s="4"/>
      <c r="C403" s="4" t="s">
        <v>157</v>
      </c>
      <c r="D403" s="4" t="s">
        <v>47</v>
      </c>
      <c r="E403" s="5" t="s">
        <v>772</v>
      </c>
      <c r="F403" s="5"/>
      <c r="G403" s="7">
        <f>SUM(G404)</f>
        <v>0</v>
      </c>
      <c r="H403" s="7">
        <f t="shared" ref="H403:I403" si="91">SUM(H404)</f>
        <v>0</v>
      </c>
      <c r="I403" s="7">
        <f t="shared" si="91"/>
        <v>0</v>
      </c>
    </row>
    <row r="404" spans="1:9" ht="31.5" hidden="1" x14ac:dyDescent="0.25">
      <c r="A404" s="34" t="s">
        <v>212</v>
      </c>
      <c r="B404" s="4"/>
      <c r="C404" s="4" t="s">
        <v>157</v>
      </c>
      <c r="D404" s="4" t="s">
        <v>47</v>
      </c>
      <c r="E404" s="5" t="s">
        <v>772</v>
      </c>
      <c r="F404" s="5" t="s">
        <v>115</v>
      </c>
      <c r="G404" s="7"/>
      <c r="H404" s="7"/>
      <c r="I404" s="7"/>
    </row>
    <row r="405" spans="1:9" x14ac:dyDescent="0.25">
      <c r="A405" s="34" t="s">
        <v>867</v>
      </c>
      <c r="B405" s="4"/>
      <c r="C405" s="4" t="s">
        <v>157</v>
      </c>
      <c r="D405" s="4" t="s">
        <v>47</v>
      </c>
      <c r="E405" s="5" t="s">
        <v>868</v>
      </c>
      <c r="F405" s="5"/>
      <c r="G405" s="7">
        <f>SUM(G406)</f>
        <v>6665.2</v>
      </c>
      <c r="H405" s="7">
        <f t="shared" ref="H405:I406" si="92">SUM(H406)</f>
        <v>0</v>
      </c>
      <c r="I405" s="7">
        <f t="shared" si="92"/>
        <v>0</v>
      </c>
    </row>
    <row r="406" spans="1:9" x14ac:dyDescent="0.25">
      <c r="A406" s="34" t="s">
        <v>870</v>
      </c>
      <c r="B406" s="4"/>
      <c r="C406" s="4" t="s">
        <v>157</v>
      </c>
      <c r="D406" s="4" t="s">
        <v>47</v>
      </c>
      <c r="E406" s="5" t="s">
        <v>869</v>
      </c>
      <c r="F406" s="5"/>
      <c r="G406" s="7">
        <f>SUM(G407)</f>
        <v>6665.2</v>
      </c>
      <c r="H406" s="7">
        <f t="shared" si="92"/>
        <v>0</v>
      </c>
      <c r="I406" s="7">
        <f t="shared" si="92"/>
        <v>0</v>
      </c>
    </row>
    <row r="407" spans="1:9" ht="31.5" x14ac:dyDescent="0.25">
      <c r="A407" s="34" t="s">
        <v>45</v>
      </c>
      <c r="B407" s="4"/>
      <c r="C407" s="4" t="s">
        <v>157</v>
      </c>
      <c r="D407" s="4" t="s">
        <v>47</v>
      </c>
      <c r="E407" s="5" t="s">
        <v>869</v>
      </c>
      <c r="F407" s="5" t="s">
        <v>84</v>
      </c>
      <c r="G407" s="7">
        <f>1500+5165.2</f>
        <v>6665.2</v>
      </c>
      <c r="H407" s="7"/>
      <c r="I407" s="7"/>
    </row>
    <row r="408" spans="1:9" ht="31.5" x14ac:dyDescent="0.25">
      <c r="A408" s="34" t="s">
        <v>881</v>
      </c>
      <c r="B408" s="4"/>
      <c r="C408" s="4" t="s">
        <v>157</v>
      </c>
      <c r="D408" s="4" t="s">
        <v>47</v>
      </c>
      <c r="E408" s="5" t="s">
        <v>713</v>
      </c>
      <c r="F408" s="5"/>
      <c r="G408" s="7">
        <f>SUM(G409)</f>
        <v>300</v>
      </c>
      <c r="H408" s="7">
        <f t="shared" ref="H408:I409" si="93">SUM(H409)</f>
        <v>300</v>
      </c>
      <c r="I408" s="7">
        <f t="shared" si="93"/>
        <v>300</v>
      </c>
    </row>
    <row r="409" spans="1:9" ht="31.5" x14ac:dyDescent="0.25">
      <c r="A409" s="34" t="s">
        <v>865</v>
      </c>
      <c r="B409" s="4"/>
      <c r="C409" s="4" t="s">
        <v>157</v>
      </c>
      <c r="D409" s="4" t="s">
        <v>47</v>
      </c>
      <c r="E409" s="5" t="s">
        <v>866</v>
      </c>
      <c r="F409" s="5"/>
      <c r="G409" s="7">
        <f>SUM(G410)</f>
        <v>300</v>
      </c>
      <c r="H409" s="7">
        <f t="shared" si="93"/>
        <v>300</v>
      </c>
      <c r="I409" s="7">
        <f t="shared" si="93"/>
        <v>300</v>
      </c>
    </row>
    <row r="410" spans="1:9" ht="31.5" x14ac:dyDescent="0.25">
      <c r="A410" s="34" t="s">
        <v>45</v>
      </c>
      <c r="B410" s="4"/>
      <c r="C410" s="4" t="s">
        <v>157</v>
      </c>
      <c r="D410" s="4" t="s">
        <v>47</v>
      </c>
      <c r="E410" s="5" t="s">
        <v>866</v>
      </c>
      <c r="F410" s="5" t="s">
        <v>84</v>
      </c>
      <c r="G410" s="7">
        <v>300</v>
      </c>
      <c r="H410" s="7">
        <v>300</v>
      </c>
      <c r="I410" s="7">
        <v>300</v>
      </c>
    </row>
    <row r="411" spans="1:9" x14ac:dyDescent="0.25">
      <c r="A411" s="34" t="s">
        <v>562</v>
      </c>
      <c r="B411" s="4"/>
      <c r="C411" s="4" t="s">
        <v>157</v>
      </c>
      <c r="D411" s="4" t="s">
        <v>47</v>
      </c>
      <c r="E411" s="5" t="s">
        <v>563</v>
      </c>
      <c r="F411" s="5"/>
      <c r="G411" s="7">
        <f t="shared" ref="G411:I412" si="94">SUM(G412)</f>
        <v>69352.600000000006</v>
      </c>
      <c r="H411" s="7">
        <f t="shared" si="94"/>
        <v>69352.600000000006</v>
      </c>
      <c r="I411" s="7">
        <f t="shared" si="94"/>
        <v>69352.600000000006</v>
      </c>
    </row>
    <row r="412" spans="1:9" x14ac:dyDescent="0.25">
      <c r="A412" s="34" t="s">
        <v>29</v>
      </c>
      <c r="B412" s="4"/>
      <c r="C412" s="4" t="s">
        <v>157</v>
      </c>
      <c r="D412" s="4" t="s">
        <v>47</v>
      </c>
      <c r="E412" s="5" t="s">
        <v>564</v>
      </c>
      <c r="F412" s="5"/>
      <c r="G412" s="7">
        <f t="shared" si="94"/>
        <v>69352.600000000006</v>
      </c>
      <c r="H412" s="7">
        <f t="shared" si="94"/>
        <v>69352.600000000006</v>
      </c>
      <c r="I412" s="7">
        <f t="shared" si="94"/>
        <v>69352.600000000006</v>
      </c>
    </row>
    <row r="413" spans="1:9" ht="31.5" x14ac:dyDescent="0.25">
      <c r="A413" s="34" t="s">
        <v>45</v>
      </c>
      <c r="B413" s="4"/>
      <c r="C413" s="4" t="s">
        <v>157</v>
      </c>
      <c r="D413" s="4" t="s">
        <v>47</v>
      </c>
      <c r="E413" s="5" t="s">
        <v>564</v>
      </c>
      <c r="F413" s="5" t="s">
        <v>84</v>
      </c>
      <c r="G413" s="7">
        <v>69352.600000000006</v>
      </c>
      <c r="H413" s="7">
        <v>69352.600000000006</v>
      </c>
      <c r="I413" s="7">
        <v>69352.600000000006</v>
      </c>
    </row>
    <row r="414" spans="1:9" ht="18.75" customHeight="1" x14ac:dyDescent="0.25">
      <c r="A414" s="2" t="s">
        <v>165</v>
      </c>
      <c r="B414" s="4"/>
      <c r="C414" s="123" t="s">
        <v>157</v>
      </c>
      <c r="D414" s="123" t="s">
        <v>157</v>
      </c>
      <c r="E414" s="123"/>
      <c r="F414" s="123"/>
      <c r="G414" s="9">
        <f>SUM(G427)+G430+G418+G434+G415</f>
        <v>2481.3000000000002</v>
      </c>
      <c r="H414" s="9">
        <f t="shared" ref="H414:I414" si="95">SUM(H427)+H430+H418+H434+H415</f>
        <v>51830.8</v>
      </c>
      <c r="I414" s="9">
        <f t="shared" si="95"/>
        <v>39813.100000000006</v>
      </c>
    </row>
    <row r="415" spans="1:9" ht="31.5" hidden="1" x14ac:dyDescent="0.25">
      <c r="A415" s="2" t="s">
        <v>935</v>
      </c>
      <c r="B415" s="4"/>
      <c r="C415" s="123" t="s">
        <v>157</v>
      </c>
      <c r="D415" s="123" t="s">
        <v>157</v>
      </c>
      <c r="E415" s="123" t="s">
        <v>804</v>
      </c>
      <c r="F415" s="123"/>
      <c r="G415" s="9">
        <f>SUM(G416)</f>
        <v>0</v>
      </c>
      <c r="H415" s="9">
        <f t="shared" ref="H415:I416" si="96">SUM(H416)</f>
        <v>0</v>
      </c>
      <c r="I415" s="9">
        <f t="shared" si="96"/>
        <v>0</v>
      </c>
    </row>
    <row r="416" spans="1:9" ht="31.5" hidden="1" x14ac:dyDescent="0.25">
      <c r="A416" s="2" t="s">
        <v>330</v>
      </c>
      <c r="B416" s="4"/>
      <c r="C416" s="123" t="s">
        <v>157</v>
      </c>
      <c r="D416" s="123" t="s">
        <v>157</v>
      </c>
      <c r="E416" s="123" t="s">
        <v>825</v>
      </c>
      <c r="F416" s="123"/>
      <c r="G416" s="9">
        <f>SUM(G417)</f>
        <v>0</v>
      </c>
      <c r="H416" s="9">
        <f t="shared" si="96"/>
        <v>0</v>
      </c>
      <c r="I416" s="9">
        <f t="shared" si="96"/>
        <v>0</v>
      </c>
    </row>
    <row r="417" spans="1:9" ht="31.5" hidden="1" x14ac:dyDescent="0.25">
      <c r="A417" s="2" t="s">
        <v>248</v>
      </c>
      <c r="B417" s="4"/>
      <c r="C417" s="123" t="s">
        <v>157</v>
      </c>
      <c r="D417" s="123" t="s">
        <v>157</v>
      </c>
      <c r="E417" s="123" t="s">
        <v>825</v>
      </c>
      <c r="F417" s="123" t="s">
        <v>229</v>
      </c>
      <c r="G417" s="9"/>
      <c r="H417" s="9"/>
      <c r="I417" s="9"/>
    </row>
    <row r="418" spans="1:9" ht="31.5" x14ac:dyDescent="0.25">
      <c r="A418" s="2" t="s">
        <v>664</v>
      </c>
      <c r="B418" s="4"/>
      <c r="C418" s="123" t="s">
        <v>157</v>
      </c>
      <c r="D418" s="123" t="s">
        <v>157</v>
      </c>
      <c r="E418" s="4" t="s">
        <v>226</v>
      </c>
      <c r="F418" s="4"/>
      <c r="G418" s="7">
        <f>SUM(G419)+G422</f>
        <v>100</v>
      </c>
      <c r="H418" s="7">
        <f>SUM(H419)+H422</f>
        <v>35169.5</v>
      </c>
      <c r="I418" s="7">
        <f>SUM(I419)+I422</f>
        <v>23151.8</v>
      </c>
    </row>
    <row r="419" spans="1:9" ht="31.5" hidden="1" x14ac:dyDescent="0.25">
      <c r="A419" s="2" t="s">
        <v>246</v>
      </c>
      <c r="B419" s="4"/>
      <c r="C419" s="123" t="s">
        <v>157</v>
      </c>
      <c r="D419" s="123" t="s">
        <v>157</v>
      </c>
      <c r="E419" s="4" t="s">
        <v>275</v>
      </c>
      <c r="F419" s="4"/>
      <c r="G419" s="7">
        <f t="shared" ref="G419:I420" si="97">SUM(G420)</f>
        <v>0</v>
      </c>
      <c r="H419" s="7">
        <f t="shared" si="97"/>
        <v>0</v>
      </c>
      <c r="I419" s="7">
        <f t="shared" si="97"/>
        <v>0</v>
      </c>
    </row>
    <row r="420" spans="1:9" ht="31.5" hidden="1" x14ac:dyDescent="0.25">
      <c r="A420" s="2" t="s">
        <v>247</v>
      </c>
      <c r="B420" s="4"/>
      <c r="C420" s="123" t="s">
        <v>157</v>
      </c>
      <c r="D420" s="123" t="s">
        <v>157</v>
      </c>
      <c r="E420" s="4" t="s">
        <v>276</v>
      </c>
      <c r="F420" s="4"/>
      <c r="G420" s="7">
        <f t="shared" si="97"/>
        <v>0</v>
      </c>
      <c r="H420" s="7">
        <f t="shared" si="97"/>
        <v>0</v>
      </c>
      <c r="I420" s="7">
        <f t="shared" si="97"/>
        <v>0</v>
      </c>
    </row>
    <row r="421" spans="1:9" ht="31.5" hidden="1" x14ac:dyDescent="0.25">
      <c r="A421" s="2" t="s">
        <v>248</v>
      </c>
      <c r="B421" s="4"/>
      <c r="C421" s="123" t="s">
        <v>157</v>
      </c>
      <c r="D421" s="123" t="s">
        <v>157</v>
      </c>
      <c r="E421" s="4" t="s">
        <v>276</v>
      </c>
      <c r="F421" s="4" t="s">
        <v>229</v>
      </c>
      <c r="G421" s="7"/>
      <c r="H421" s="7"/>
      <c r="I421" s="7"/>
    </row>
    <row r="422" spans="1:9" x14ac:dyDescent="0.25">
      <c r="A422" s="2" t="s">
        <v>249</v>
      </c>
      <c r="B422" s="4"/>
      <c r="C422" s="123" t="s">
        <v>157</v>
      </c>
      <c r="D422" s="123" t="s">
        <v>157</v>
      </c>
      <c r="E422" s="4" t="s">
        <v>277</v>
      </c>
      <c r="F422" s="4"/>
      <c r="G422" s="7">
        <f>SUM(G423)</f>
        <v>100</v>
      </c>
      <c r="H422" s="7">
        <f>SUM(H423)</f>
        <v>35169.5</v>
      </c>
      <c r="I422" s="7">
        <f>SUM(I423)</f>
        <v>23151.8</v>
      </c>
    </row>
    <row r="423" spans="1:9" ht="31.5" x14ac:dyDescent="0.25">
      <c r="A423" s="2" t="s">
        <v>247</v>
      </c>
      <c r="B423" s="4"/>
      <c r="C423" s="123" t="s">
        <v>157</v>
      </c>
      <c r="D423" s="123" t="s">
        <v>157</v>
      </c>
      <c r="E423" s="4" t="s">
        <v>278</v>
      </c>
      <c r="F423" s="4"/>
      <c r="G423" s="7">
        <f>SUM(G424)+G425</f>
        <v>100</v>
      </c>
      <c r="H423" s="7">
        <f t="shared" ref="H423:I423" si="98">SUM(H424)+H425</f>
        <v>35169.5</v>
      </c>
      <c r="I423" s="7">
        <f t="shared" si="98"/>
        <v>23151.8</v>
      </c>
    </row>
    <row r="424" spans="1:9" ht="31.5" x14ac:dyDescent="0.25">
      <c r="A424" s="2" t="s">
        <v>248</v>
      </c>
      <c r="B424" s="4"/>
      <c r="C424" s="123" t="s">
        <v>157</v>
      </c>
      <c r="D424" s="123" t="s">
        <v>157</v>
      </c>
      <c r="E424" s="4" t="s">
        <v>278</v>
      </c>
      <c r="F424" s="4" t="s">
        <v>229</v>
      </c>
      <c r="G424" s="7">
        <v>100</v>
      </c>
      <c r="H424" s="7">
        <v>12017.7</v>
      </c>
      <c r="I424" s="7">
        <v>0</v>
      </c>
    </row>
    <row r="425" spans="1:9" x14ac:dyDescent="0.25">
      <c r="A425" s="2" t="s">
        <v>936</v>
      </c>
      <c r="B425" s="4"/>
      <c r="C425" s="123" t="s">
        <v>157</v>
      </c>
      <c r="D425" s="123" t="s">
        <v>157</v>
      </c>
      <c r="E425" s="4" t="s">
        <v>738</v>
      </c>
      <c r="F425" s="4"/>
      <c r="G425" s="7">
        <f>SUM(G426)</f>
        <v>0</v>
      </c>
      <c r="H425" s="7">
        <f>SUM(H426)</f>
        <v>23151.8</v>
      </c>
      <c r="I425" s="7">
        <f>SUM(I426)</f>
        <v>23151.8</v>
      </c>
    </row>
    <row r="426" spans="1:9" ht="31.5" x14ac:dyDescent="0.25">
      <c r="A426" s="2" t="s">
        <v>248</v>
      </c>
      <c r="B426" s="4"/>
      <c r="C426" s="123" t="s">
        <v>157</v>
      </c>
      <c r="D426" s="123" t="s">
        <v>157</v>
      </c>
      <c r="E426" s="4" t="s">
        <v>738</v>
      </c>
      <c r="F426" s="4" t="s">
        <v>229</v>
      </c>
      <c r="G426" s="7">
        <v>0</v>
      </c>
      <c r="H426" s="7">
        <v>23151.8</v>
      </c>
      <c r="I426" s="7">
        <v>23151.8</v>
      </c>
    </row>
    <row r="427" spans="1:9" ht="31.5" x14ac:dyDescent="0.25">
      <c r="A427" s="2" t="s">
        <v>525</v>
      </c>
      <c r="B427" s="4"/>
      <c r="C427" s="123" t="s">
        <v>157</v>
      </c>
      <c r="D427" s="123" t="s">
        <v>157</v>
      </c>
      <c r="E427" s="123" t="s">
        <v>268</v>
      </c>
      <c r="F427" s="123"/>
      <c r="G427" s="9">
        <f t="shared" ref="G427:I428" si="99">SUM(G428)</f>
        <v>720</v>
      </c>
      <c r="H427" s="9">
        <f t="shared" si="99"/>
        <v>0</v>
      </c>
      <c r="I427" s="9">
        <f t="shared" si="99"/>
        <v>0</v>
      </c>
    </row>
    <row r="428" spans="1:9" ht="31.5" x14ac:dyDescent="0.25">
      <c r="A428" s="2" t="s">
        <v>247</v>
      </c>
      <c r="B428" s="4"/>
      <c r="C428" s="123" t="s">
        <v>157</v>
      </c>
      <c r="D428" s="123" t="s">
        <v>157</v>
      </c>
      <c r="E428" s="123" t="s">
        <v>281</v>
      </c>
      <c r="F428" s="123"/>
      <c r="G428" s="9">
        <f t="shared" si="99"/>
        <v>720</v>
      </c>
      <c r="H428" s="9">
        <f t="shared" si="99"/>
        <v>0</v>
      </c>
      <c r="I428" s="9">
        <f t="shared" si="99"/>
        <v>0</v>
      </c>
    </row>
    <row r="429" spans="1:9" ht="27.75" customHeight="1" x14ac:dyDescent="0.25">
      <c r="A429" s="2" t="s">
        <v>248</v>
      </c>
      <c r="B429" s="4"/>
      <c r="C429" s="123" t="s">
        <v>157</v>
      </c>
      <c r="D429" s="123" t="s">
        <v>157</v>
      </c>
      <c r="E429" s="123" t="s">
        <v>281</v>
      </c>
      <c r="F429" s="123" t="s">
        <v>229</v>
      </c>
      <c r="G429" s="9">
        <v>720</v>
      </c>
      <c r="H429" s="9"/>
      <c r="I429" s="9"/>
    </row>
    <row r="430" spans="1:9" ht="31.5" x14ac:dyDescent="0.25">
      <c r="A430" s="2" t="s">
        <v>937</v>
      </c>
      <c r="B430" s="4"/>
      <c r="C430" s="123" t="s">
        <v>157</v>
      </c>
      <c r="D430" s="123" t="s">
        <v>157</v>
      </c>
      <c r="E430" s="123" t="s">
        <v>220</v>
      </c>
      <c r="F430" s="123"/>
      <c r="G430" s="9">
        <f t="shared" ref="G430:I432" si="100">SUM(G431)</f>
        <v>1500</v>
      </c>
      <c r="H430" s="9">
        <f t="shared" si="100"/>
        <v>16500</v>
      </c>
      <c r="I430" s="9">
        <f t="shared" si="100"/>
        <v>16500</v>
      </c>
    </row>
    <row r="431" spans="1:9" ht="31.5" x14ac:dyDescent="0.25">
      <c r="A431" s="2" t="s">
        <v>329</v>
      </c>
      <c r="B431" s="4"/>
      <c r="C431" s="123" t="s">
        <v>157</v>
      </c>
      <c r="D431" s="123" t="s">
        <v>157</v>
      </c>
      <c r="E431" s="123" t="s">
        <v>222</v>
      </c>
      <c r="F431" s="123"/>
      <c r="G431" s="9">
        <f t="shared" si="100"/>
        <v>1500</v>
      </c>
      <c r="H431" s="9">
        <f t="shared" si="100"/>
        <v>16500</v>
      </c>
      <c r="I431" s="9">
        <f t="shared" si="100"/>
        <v>16500</v>
      </c>
    </row>
    <row r="432" spans="1:9" x14ac:dyDescent="0.25">
      <c r="A432" s="34" t="s">
        <v>29</v>
      </c>
      <c r="B432" s="4"/>
      <c r="C432" s="123" t="s">
        <v>157</v>
      </c>
      <c r="D432" s="123" t="s">
        <v>157</v>
      </c>
      <c r="E432" s="123" t="s">
        <v>577</v>
      </c>
      <c r="F432" s="123"/>
      <c r="G432" s="9">
        <f t="shared" si="100"/>
        <v>1500</v>
      </c>
      <c r="H432" s="9">
        <f t="shared" si="100"/>
        <v>16500</v>
      </c>
      <c r="I432" s="9">
        <f t="shared" si="100"/>
        <v>16500</v>
      </c>
    </row>
    <row r="433" spans="1:9" ht="31.5" x14ac:dyDescent="0.25">
      <c r="A433" s="2" t="s">
        <v>45</v>
      </c>
      <c r="B433" s="4"/>
      <c r="C433" s="123" t="s">
        <v>157</v>
      </c>
      <c r="D433" s="123" t="s">
        <v>157</v>
      </c>
      <c r="E433" s="123" t="s">
        <v>577</v>
      </c>
      <c r="F433" s="123" t="s">
        <v>84</v>
      </c>
      <c r="G433" s="9">
        <v>1500</v>
      </c>
      <c r="H433" s="9">
        <v>16500</v>
      </c>
      <c r="I433" s="9">
        <f>21500-5000</f>
        <v>16500</v>
      </c>
    </row>
    <row r="434" spans="1:9" x14ac:dyDescent="0.25">
      <c r="A434" s="2" t="s">
        <v>178</v>
      </c>
      <c r="B434" s="4"/>
      <c r="C434" s="123" t="s">
        <v>157</v>
      </c>
      <c r="D434" s="123" t="s">
        <v>157</v>
      </c>
      <c r="E434" s="123" t="s">
        <v>179</v>
      </c>
      <c r="F434" s="123"/>
      <c r="G434" s="9">
        <f>SUM(G435)</f>
        <v>161.30000000000001</v>
      </c>
      <c r="H434" s="9">
        <f t="shared" ref="H434:I434" si="101">SUM(H435)</f>
        <v>161.30000000000001</v>
      </c>
      <c r="I434" s="9">
        <f t="shared" si="101"/>
        <v>161.30000000000001</v>
      </c>
    </row>
    <row r="435" spans="1:9" ht="47.25" x14ac:dyDescent="0.25">
      <c r="A435" s="122" t="s">
        <v>323</v>
      </c>
      <c r="B435" s="123"/>
      <c r="C435" s="123" t="s">
        <v>157</v>
      </c>
      <c r="D435" s="123" t="s">
        <v>157</v>
      </c>
      <c r="E435" s="123" t="s">
        <v>454</v>
      </c>
      <c r="F435" s="31"/>
      <c r="G435" s="9">
        <f>SUM(G436:G437)</f>
        <v>161.30000000000001</v>
      </c>
      <c r="H435" s="9">
        <f>SUM(H436:H437)</f>
        <v>161.30000000000001</v>
      </c>
      <c r="I435" s="9">
        <f>SUM(I436:I437)</f>
        <v>161.30000000000001</v>
      </c>
    </row>
    <row r="436" spans="1:9" ht="47.25" x14ac:dyDescent="0.25">
      <c r="A436" s="2" t="s">
        <v>44</v>
      </c>
      <c r="B436" s="123"/>
      <c r="C436" s="123" t="s">
        <v>157</v>
      </c>
      <c r="D436" s="123" t="s">
        <v>157</v>
      </c>
      <c r="E436" s="123" t="s">
        <v>454</v>
      </c>
      <c r="F436" s="123" t="s">
        <v>82</v>
      </c>
      <c r="G436" s="9">
        <v>151.80000000000001</v>
      </c>
      <c r="H436" s="9">
        <v>151.80000000000001</v>
      </c>
      <c r="I436" s="9">
        <v>151.80000000000001</v>
      </c>
    </row>
    <row r="437" spans="1:9" ht="30.75" customHeight="1" x14ac:dyDescent="0.25">
      <c r="A437" s="122" t="s">
        <v>45</v>
      </c>
      <c r="B437" s="123"/>
      <c r="C437" s="123" t="s">
        <v>157</v>
      </c>
      <c r="D437" s="123" t="s">
        <v>157</v>
      </c>
      <c r="E437" s="123" t="s">
        <v>680</v>
      </c>
      <c r="F437" s="123" t="s">
        <v>84</v>
      </c>
      <c r="G437" s="9">
        <v>9.5</v>
      </c>
      <c r="H437" s="9">
        <v>9.5</v>
      </c>
      <c r="I437" s="9">
        <v>9.5</v>
      </c>
    </row>
    <row r="438" spans="1:9" x14ac:dyDescent="0.25">
      <c r="A438" s="122" t="s">
        <v>938</v>
      </c>
      <c r="B438" s="22"/>
      <c r="C438" s="123" t="s">
        <v>71</v>
      </c>
      <c r="D438" s="31"/>
      <c r="E438" s="31"/>
      <c r="F438" s="31"/>
      <c r="G438" s="9">
        <f>SUM(G439+G445)</f>
        <v>12661.1</v>
      </c>
      <c r="H438" s="9">
        <f>SUM(H439+H445)</f>
        <v>12099</v>
      </c>
      <c r="I438" s="9">
        <f>SUM(I439+I445)</f>
        <v>12503.2</v>
      </c>
    </row>
    <row r="439" spans="1:9" x14ac:dyDescent="0.25">
      <c r="A439" s="122" t="s">
        <v>223</v>
      </c>
      <c r="B439" s="22"/>
      <c r="C439" s="123" t="s">
        <v>71</v>
      </c>
      <c r="D439" s="123" t="s">
        <v>47</v>
      </c>
      <c r="E439" s="31"/>
      <c r="F439" s="31"/>
      <c r="G439" s="9">
        <f t="shared" ref="G439:I440" si="102">SUM(G440)</f>
        <v>9162.4</v>
      </c>
      <c r="H439" s="9">
        <f t="shared" si="102"/>
        <v>8922.4</v>
      </c>
      <c r="I439" s="9">
        <f t="shared" si="102"/>
        <v>8922.4</v>
      </c>
    </row>
    <row r="440" spans="1:9" ht="31.5" x14ac:dyDescent="0.25">
      <c r="A440" s="122" t="s">
        <v>793</v>
      </c>
      <c r="B440" s="22"/>
      <c r="C440" s="123" t="s">
        <v>71</v>
      </c>
      <c r="D440" s="123" t="s">
        <v>47</v>
      </c>
      <c r="E440" s="31" t="s">
        <v>224</v>
      </c>
      <c r="F440" s="31"/>
      <c r="G440" s="9">
        <f t="shared" si="102"/>
        <v>9162.4</v>
      </c>
      <c r="H440" s="9">
        <f t="shared" si="102"/>
        <v>8922.4</v>
      </c>
      <c r="I440" s="9">
        <f t="shared" si="102"/>
        <v>8922.4</v>
      </c>
    </row>
    <row r="441" spans="1:9" ht="31.5" x14ac:dyDescent="0.25">
      <c r="A441" s="122" t="s">
        <v>38</v>
      </c>
      <c r="B441" s="22"/>
      <c r="C441" s="123" t="s">
        <v>71</v>
      </c>
      <c r="D441" s="123" t="s">
        <v>47</v>
      </c>
      <c r="E441" s="31" t="s">
        <v>225</v>
      </c>
      <c r="F441" s="31"/>
      <c r="G441" s="9">
        <f>SUM(G442:G444)</f>
        <v>9162.4</v>
      </c>
      <c r="H441" s="9">
        <f>SUM(H442:H444)</f>
        <v>8922.4</v>
      </c>
      <c r="I441" s="9">
        <f>SUM(I442:I444)</f>
        <v>8922.4</v>
      </c>
    </row>
    <row r="442" spans="1:9" ht="47.25" x14ac:dyDescent="0.25">
      <c r="A442" s="2" t="s">
        <v>44</v>
      </c>
      <c r="B442" s="22"/>
      <c r="C442" s="123" t="s">
        <v>71</v>
      </c>
      <c r="D442" s="123" t="s">
        <v>47</v>
      </c>
      <c r="E442" s="31" t="s">
        <v>225</v>
      </c>
      <c r="F442" s="123" t="s">
        <v>82</v>
      </c>
      <c r="G442" s="9">
        <v>7455.5</v>
      </c>
      <c r="H442" s="9">
        <v>7455.5</v>
      </c>
      <c r="I442" s="9">
        <v>7455.5</v>
      </c>
    </row>
    <row r="443" spans="1:9" ht="31.5" x14ac:dyDescent="0.25">
      <c r="A443" s="122" t="s">
        <v>45</v>
      </c>
      <c r="B443" s="22"/>
      <c r="C443" s="123" t="s">
        <v>71</v>
      </c>
      <c r="D443" s="123" t="s">
        <v>47</v>
      </c>
      <c r="E443" s="31" t="s">
        <v>225</v>
      </c>
      <c r="F443" s="123" t="s">
        <v>84</v>
      </c>
      <c r="G443" s="9">
        <v>1417.8</v>
      </c>
      <c r="H443" s="9">
        <v>1177.8</v>
      </c>
      <c r="I443" s="9">
        <v>1177.8</v>
      </c>
    </row>
    <row r="444" spans="1:9" x14ac:dyDescent="0.25">
      <c r="A444" s="122" t="s">
        <v>20</v>
      </c>
      <c r="B444" s="22"/>
      <c r="C444" s="123" t="s">
        <v>71</v>
      </c>
      <c r="D444" s="123" t="s">
        <v>47</v>
      </c>
      <c r="E444" s="31" t="s">
        <v>225</v>
      </c>
      <c r="F444" s="123" t="s">
        <v>89</v>
      </c>
      <c r="G444" s="9">
        <v>289.10000000000002</v>
      </c>
      <c r="H444" s="9">
        <v>289.10000000000002</v>
      </c>
      <c r="I444" s="9">
        <v>289.10000000000002</v>
      </c>
    </row>
    <row r="445" spans="1:9" x14ac:dyDescent="0.25">
      <c r="A445" s="122" t="s">
        <v>166</v>
      </c>
      <c r="B445" s="22"/>
      <c r="C445" s="123" t="s">
        <v>71</v>
      </c>
      <c r="D445" s="123" t="s">
        <v>157</v>
      </c>
      <c r="E445" s="31"/>
      <c r="F445" s="31"/>
      <c r="G445" s="9">
        <f>SUM(G446)</f>
        <v>3498.7000000000003</v>
      </c>
      <c r="H445" s="9">
        <f>SUM(H446)</f>
        <v>3176.6000000000004</v>
      </c>
      <c r="I445" s="9">
        <f>SUM(I446)</f>
        <v>3580.8</v>
      </c>
    </row>
    <row r="446" spans="1:9" ht="31.5" x14ac:dyDescent="0.25">
      <c r="A446" s="122" t="s">
        <v>793</v>
      </c>
      <c r="B446" s="22"/>
      <c r="C446" s="123" t="s">
        <v>71</v>
      </c>
      <c r="D446" s="123" t="s">
        <v>157</v>
      </c>
      <c r="E446" s="31" t="s">
        <v>224</v>
      </c>
      <c r="F446" s="31"/>
      <c r="G446" s="9">
        <f>SUM(G447)</f>
        <v>3498.7000000000003</v>
      </c>
      <c r="H446" s="9">
        <f t="shared" ref="H446:I446" si="103">SUM(H447)</f>
        <v>3176.6000000000004</v>
      </c>
      <c r="I446" s="9">
        <f t="shared" si="103"/>
        <v>3580.8</v>
      </c>
    </row>
    <row r="447" spans="1:9" x14ac:dyDescent="0.25">
      <c r="A447" s="122" t="s">
        <v>29</v>
      </c>
      <c r="B447" s="22"/>
      <c r="C447" s="123" t="s">
        <v>71</v>
      </c>
      <c r="D447" s="123" t="s">
        <v>157</v>
      </c>
      <c r="E447" s="31" t="s">
        <v>231</v>
      </c>
      <c r="F447" s="31"/>
      <c r="G447" s="9">
        <f>SUM(G448)+G451+G452+G454</f>
        <v>3498.7000000000003</v>
      </c>
      <c r="H447" s="9">
        <f t="shared" ref="H447:I447" si="104">SUM(H448)+H451+H452+H454</f>
        <v>3176.6000000000004</v>
      </c>
      <c r="I447" s="9">
        <f t="shared" si="104"/>
        <v>3580.8</v>
      </c>
    </row>
    <row r="448" spans="1:9" ht="47.25" hidden="1" x14ac:dyDescent="0.25">
      <c r="A448" s="122" t="s">
        <v>939</v>
      </c>
      <c r="B448" s="22"/>
      <c r="C448" s="123" t="s">
        <v>71</v>
      </c>
      <c r="D448" s="123" t="s">
        <v>157</v>
      </c>
      <c r="E448" s="31" t="s">
        <v>250</v>
      </c>
      <c r="F448" s="31"/>
      <c r="G448" s="9">
        <f>SUM(G449)</f>
        <v>0</v>
      </c>
      <c r="H448" s="9">
        <f>SUM(H449)</f>
        <v>0</v>
      </c>
      <c r="I448" s="9">
        <f>SUM(I449)</f>
        <v>0</v>
      </c>
    </row>
    <row r="449" spans="1:9" hidden="1" x14ac:dyDescent="0.25">
      <c r="A449" s="122" t="s">
        <v>83</v>
      </c>
      <c r="B449" s="22"/>
      <c r="C449" s="123" t="s">
        <v>71</v>
      </c>
      <c r="D449" s="123" t="s">
        <v>157</v>
      </c>
      <c r="E449" s="31" t="s">
        <v>250</v>
      </c>
      <c r="F449" s="123" t="s">
        <v>84</v>
      </c>
      <c r="G449" s="9"/>
      <c r="H449" s="9"/>
      <c r="I449" s="9"/>
    </row>
    <row r="450" spans="1:9" ht="47.25" hidden="1" x14ac:dyDescent="0.25">
      <c r="A450" s="2" t="s">
        <v>44</v>
      </c>
      <c r="B450" s="22"/>
      <c r="C450" s="123" t="s">
        <v>71</v>
      </c>
      <c r="D450" s="123" t="s">
        <v>157</v>
      </c>
      <c r="E450" s="31" t="s">
        <v>250</v>
      </c>
      <c r="F450" s="31">
        <v>100</v>
      </c>
      <c r="G450" s="9"/>
      <c r="H450" s="9"/>
      <c r="I450" s="9"/>
    </row>
    <row r="451" spans="1:9" ht="31.5" x14ac:dyDescent="0.25">
      <c r="A451" s="122" t="s">
        <v>45</v>
      </c>
      <c r="B451" s="22"/>
      <c r="C451" s="123" t="s">
        <v>71</v>
      </c>
      <c r="D451" s="123" t="s">
        <v>157</v>
      </c>
      <c r="E451" s="31" t="s">
        <v>231</v>
      </c>
      <c r="F451" s="123" t="s">
        <v>84</v>
      </c>
      <c r="G451" s="9">
        <v>3438.3</v>
      </c>
      <c r="H451" s="9">
        <v>3118.3</v>
      </c>
      <c r="I451" s="9">
        <v>3118.3</v>
      </c>
    </row>
    <row r="452" spans="1:9" ht="157.5" x14ac:dyDescent="0.25">
      <c r="A452" s="122" t="s">
        <v>878</v>
      </c>
      <c r="B452" s="22"/>
      <c r="C452" s="123" t="s">
        <v>71</v>
      </c>
      <c r="D452" s="123" t="s">
        <v>157</v>
      </c>
      <c r="E452" s="31" t="s">
        <v>877</v>
      </c>
      <c r="F452" s="123"/>
      <c r="G452" s="9">
        <f>SUM(G453)</f>
        <v>60.4</v>
      </c>
      <c r="H452" s="9">
        <f t="shared" ref="H452:I452" si="105">SUM(H453)</f>
        <v>58.3</v>
      </c>
      <c r="I452" s="9">
        <f t="shared" si="105"/>
        <v>58.3</v>
      </c>
    </row>
    <row r="453" spans="1:9" ht="31.5" x14ac:dyDescent="0.25">
      <c r="A453" s="122" t="s">
        <v>45</v>
      </c>
      <c r="B453" s="22"/>
      <c r="C453" s="123" t="s">
        <v>71</v>
      </c>
      <c r="D453" s="123" t="s">
        <v>157</v>
      </c>
      <c r="E453" s="31" t="s">
        <v>877</v>
      </c>
      <c r="F453" s="123" t="s">
        <v>84</v>
      </c>
      <c r="G453" s="9">
        <v>60.4</v>
      </c>
      <c r="H453" s="9">
        <v>58.3</v>
      </c>
      <c r="I453" s="9">
        <v>58.3</v>
      </c>
    </row>
    <row r="454" spans="1:9" ht="31.5" x14ac:dyDescent="0.25">
      <c r="A454" s="122" t="s">
        <v>982</v>
      </c>
      <c r="B454" s="22"/>
      <c r="C454" s="123" t="s">
        <v>71</v>
      </c>
      <c r="D454" s="123" t="s">
        <v>157</v>
      </c>
      <c r="E454" s="31" t="s">
        <v>981</v>
      </c>
      <c r="F454" s="123"/>
      <c r="G454" s="9"/>
      <c r="H454" s="9"/>
      <c r="I454" s="9">
        <f>SUM(I455)</f>
        <v>404.2</v>
      </c>
    </row>
    <row r="455" spans="1:9" ht="31.5" x14ac:dyDescent="0.25">
      <c r="A455" s="122" t="s">
        <v>45</v>
      </c>
      <c r="B455" s="22"/>
      <c r="C455" s="123" t="s">
        <v>71</v>
      </c>
      <c r="D455" s="123" t="s">
        <v>157</v>
      </c>
      <c r="E455" s="31" t="s">
        <v>981</v>
      </c>
      <c r="F455" s="123" t="s">
        <v>84</v>
      </c>
      <c r="G455" s="9"/>
      <c r="H455" s="9"/>
      <c r="I455" s="9">
        <v>404.2</v>
      </c>
    </row>
    <row r="456" spans="1:9" x14ac:dyDescent="0.25">
      <c r="A456" s="2" t="s">
        <v>105</v>
      </c>
      <c r="B456" s="22"/>
      <c r="C456" s="123" t="s">
        <v>106</v>
      </c>
      <c r="D456" s="123"/>
      <c r="E456" s="31"/>
      <c r="F456" s="123"/>
      <c r="G456" s="9">
        <f>SUM(G487)+G457+G461</f>
        <v>1382.5</v>
      </c>
      <c r="H456" s="9">
        <f>SUM(H487)+H457+H461</f>
        <v>0</v>
      </c>
      <c r="I456" s="9">
        <f>SUM(I487)+I457+I461</f>
        <v>0</v>
      </c>
    </row>
    <row r="457" spans="1:9" hidden="1" x14ac:dyDescent="0.25">
      <c r="A457" s="122" t="s">
        <v>168</v>
      </c>
      <c r="B457" s="22"/>
      <c r="C457" s="123" t="s">
        <v>106</v>
      </c>
      <c r="D457" s="123" t="s">
        <v>37</v>
      </c>
      <c r="E457" s="31"/>
      <c r="F457" s="123"/>
      <c r="G457" s="9">
        <f>SUM(G458)</f>
        <v>0</v>
      </c>
      <c r="H457" s="9">
        <f t="shared" ref="H457:I458" si="106">SUM(H458)</f>
        <v>0</v>
      </c>
      <c r="I457" s="9">
        <f t="shared" si="106"/>
        <v>0</v>
      </c>
    </row>
    <row r="458" spans="1:9" ht="47.25" hidden="1" x14ac:dyDescent="0.25">
      <c r="A458" s="2" t="s">
        <v>541</v>
      </c>
      <c r="B458" s="22"/>
      <c r="C458" s="123" t="s">
        <v>106</v>
      </c>
      <c r="D458" s="123" t="s">
        <v>37</v>
      </c>
      <c r="E458" s="31" t="s">
        <v>412</v>
      </c>
      <c r="F458" s="123"/>
      <c r="G458" s="9">
        <f>SUM(G459)</f>
        <v>0</v>
      </c>
      <c r="H458" s="9">
        <f t="shared" si="106"/>
        <v>0</v>
      </c>
      <c r="I458" s="9">
        <f t="shared" si="106"/>
        <v>0</v>
      </c>
    </row>
    <row r="459" spans="1:9" hidden="1" x14ac:dyDescent="0.25">
      <c r="A459" s="2" t="s">
        <v>688</v>
      </c>
      <c r="B459" s="22"/>
      <c r="C459" s="123" t="s">
        <v>106</v>
      </c>
      <c r="D459" s="123" t="s">
        <v>37</v>
      </c>
      <c r="E459" s="31" t="s">
        <v>686</v>
      </c>
      <c r="F459" s="123"/>
      <c r="G459" s="9">
        <f>SUM(G460)</f>
        <v>0</v>
      </c>
      <c r="H459" s="9">
        <f>SUM(H460)</f>
        <v>0</v>
      </c>
      <c r="I459" s="9">
        <f>SUM(I460)</f>
        <v>0</v>
      </c>
    </row>
    <row r="460" spans="1:9" ht="31.5" hidden="1" x14ac:dyDescent="0.25">
      <c r="A460" s="2" t="s">
        <v>248</v>
      </c>
      <c r="B460" s="22"/>
      <c r="C460" s="123" t="s">
        <v>106</v>
      </c>
      <c r="D460" s="123" t="s">
        <v>37</v>
      </c>
      <c r="E460" s="31" t="s">
        <v>686</v>
      </c>
      <c r="F460" s="123" t="s">
        <v>229</v>
      </c>
      <c r="G460" s="9"/>
      <c r="H460" s="9">
        <v>0</v>
      </c>
      <c r="I460" s="9">
        <v>0</v>
      </c>
    </row>
    <row r="461" spans="1:9" hidden="1" x14ac:dyDescent="0.25">
      <c r="A461" s="2" t="s">
        <v>709</v>
      </c>
      <c r="B461" s="22"/>
      <c r="C461" s="123" t="s">
        <v>106</v>
      </c>
      <c r="D461" s="123" t="s">
        <v>157</v>
      </c>
      <c r="E461" s="31"/>
      <c r="F461" s="123"/>
      <c r="G461" s="9">
        <f>SUM(G462+G479)+G465+G468+G476+G472+G482+G485</f>
        <v>0</v>
      </c>
      <c r="H461" s="9">
        <f t="shared" ref="H461:I461" si="107">SUM(H462+H479)+H465+H468+H476+H472+H482+H485</f>
        <v>0</v>
      </c>
      <c r="I461" s="9">
        <f t="shared" si="107"/>
        <v>0</v>
      </c>
    </row>
    <row r="462" spans="1:9" ht="31.5" hidden="1" x14ac:dyDescent="0.25">
      <c r="A462" s="122" t="s">
        <v>665</v>
      </c>
      <c r="B462" s="22"/>
      <c r="C462" s="123" t="s">
        <v>106</v>
      </c>
      <c r="D462" s="123" t="s">
        <v>157</v>
      </c>
      <c r="E462" s="123" t="s">
        <v>200</v>
      </c>
      <c r="F462" s="31"/>
      <c r="G462" s="9">
        <f>SUM(G463)</f>
        <v>0</v>
      </c>
      <c r="H462" s="9">
        <f t="shared" ref="H462:I463" si="108">SUM(H463)</f>
        <v>0</v>
      </c>
      <c r="I462" s="9">
        <f t="shared" si="108"/>
        <v>0</v>
      </c>
    </row>
    <row r="463" spans="1:9" ht="31.5" hidden="1" x14ac:dyDescent="0.25">
      <c r="A463" s="122" t="s">
        <v>91</v>
      </c>
      <c r="B463" s="22"/>
      <c r="C463" s="123" t="s">
        <v>106</v>
      </c>
      <c r="D463" s="123" t="s">
        <v>157</v>
      </c>
      <c r="E463" s="31" t="s">
        <v>545</v>
      </c>
      <c r="F463" s="31"/>
      <c r="G463" s="9">
        <f>SUM(G464)</f>
        <v>0</v>
      </c>
      <c r="H463" s="9">
        <f t="shared" si="108"/>
        <v>0</v>
      </c>
      <c r="I463" s="9">
        <f t="shared" si="108"/>
        <v>0</v>
      </c>
    </row>
    <row r="464" spans="1:9" ht="31.5" hidden="1" x14ac:dyDescent="0.25">
      <c r="A464" s="122" t="s">
        <v>45</v>
      </c>
      <c r="B464" s="22"/>
      <c r="C464" s="123" t="s">
        <v>106</v>
      </c>
      <c r="D464" s="123" t="s">
        <v>157</v>
      </c>
      <c r="E464" s="31" t="s">
        <v>545</v>
      </c>
      <c r="F464" s="31">
        <v>200</v>
      </c>
      <c r="G464" s="9"/>
      <c r="H464" s="9"/>
      <c r="I464" s="9"/>
    </row>
    <row r="465" spans="1:9" ht="31.5" hidden="1" x14ac:dyDescent="0.25">
      <c r="A465" s="122" t="s">
        <v>940</v>
      </c>
      <c r="B465" s="22"/>
      <c r="C465" s="123" t="s">
        <v>106</v>
      </c>
      <c r="D465" s="123" t="s">
        <v>157</v>
      </c>
      <c r="E465" s="31" t="s">
        <v>191</v>
      </c>
      <c r="F465" s="31"/>
      <c r="G465" s="9">
        <f>SUM(G466)</f>
        <v>0</v>
      </c>
      <c r="H465" s="9"/>
      <c r="I465" s="9"/>
    </row>
    <row r="466" spans="1:9" ht="31.5" hidden="1" x14ac:dyDescent="0.25">
      <c r="A466" s="122" t="s">
        <v>91</v>
      </c>
      <c r="B466" s="22"/>
      <c r="C466" s="123" t="s">
        <v>106</v>
      </c>
      <c r="D466" s="123" t="s">
        <v>157</v>
      </c>
      <c r="E466" s="31" t="s">
        <v>203</v>
      </c>
      <c r="F466" s="31"/>
      <c r="G466" s="9">
        <f>SUM(G467)</f>
        <v>0</v>
      </c>
      <c r="H466" s="9"/>
      <c r="I466" s="9"/>
    </row>
    <row r="467" spans="1:9" ht="31.5" hidden="1" x14ac:dyDescent="0.25">
      <c r="A467" s="122" t="s">
        <v>45</v>
      </c>
      <c r="B467" s="22"/>
      <c r="C467" s="123" t="s">
        <v>106</v>
      </c>
      <c r="D467" s="123" t="s">
        <v>157</v>
      </c>
      <c r="E467" s="31" t="s">
        <v>203</v>
      </c>
      <c r="F467" s="31">
        <v>200</v>
      </c>
      <c r="G467" s="9"/>
      <c r="H467" s="9"/>
      <c r="I467" s="9"/>
    </row>
    <row r="468" spans="1:9" ht="31.5" hidden="1" x14ac:dyDescent="0.25">
      <c r="A468" s="2" t="s">
        <v>512</v>
      </c>
      <c r="B468" s="4"/>
      <c r="C468" s="123" t="s">
        <v>106</v>
      </c>
      <c r="D468" s="123" t="s">
        <v>157</v>
      </c>
      <c r="E468" s="4" t="s">
        <v>254</v>
      </c>
      <c r="F468" s="123"/>
      <c r="G468" s="9">
        <f>SUM(G469)</f>
        <v>0</v>
      </c>
      <c r="H468" s="9">
        <f t="shared" ref="H468:I470" si="109">SUM(H469)</f>
        <v>0</v>
      </c>
      <c r="I468" s="9">
        <f t="shared" si="109"/>
        <v>0</v>
      </c>
    </row>
    <row r="469" spans="1:9" ht="31.5" hidden="1" x14ac:dyDescent="0.25">
      <c r="A469" s="2" t="s">
        <v>513</v>
      </c>
      <c r="B469" s="4"/>
      <c r="C469" s="123" t="s">
        <v>106</v>
      </c>
      <c r="D469" s="123" t="s">
        <v>157</v>
      </c>
      <c r="E469" s="4" t="s">
        <v>255</v>
      </c>
      <c r="F469" s="123"/>
      <c r="G469" s="9">
        <f>SUM(G470)</f>
        <v>0</v>
      </c>
      <c r="H469" s="9">
        <f t="shared" si="109"/>
        <v>0</v>
      </c>
      <c r="I469" s="9">
        <f t="shared" si="109"/>
        <v>0</v>
      </c>
    </row>
    <row r="470" spans="1:9" ht="31.5" hidden="1" x14ac:dyDescent="0.25">
      <c r="A470" s="2" t="s">
        <v>38</v>
      </c>
      <c r="B470" s="4"/>
      <c r="C470" s="123" t="s">
        <v>106</v>
      </c>
      <c r="D470" s="123" t="s">
        <v>157</v>
      </c>
      <c r="E470" s="4" t="s">
        <v>259</v>
      </c>
      <c r="F470" s="123"/>
      <c r="G470" s="9">
        <f>SUM(G471)</f>
        <v>0</v>
      </c>
      <c r="H470" s="9">
        <f t="shared" si="109"/>
        <v>0</v>
      </c>
      <c r="I470" s="9">
        <f t="shared" si="109"/>
        <v>0</v>
      </c>
    </row>
    <row r="471" spans="1:9" ht="31.5" hidden="1" x14ac:dyDescent="0.25">
      <c r="A471" s="122" t="s">
        <v>45</v>
      </c>
      <c r="B471" s="22"/>
      <c r="C471" s="123" t="s">
        <v>106</v>
      </c>
      <c r="D471" s="123" t="s">
        <v>157</v>
      </c>
      <c r="E471" s="4" t="s">
        <v>259</v>
      </c>
      <c r="F471" s="123" t="s">
        <v>84</v>
      </c>
      <c r="G471" s="9"/>
      <c r="H471" s="9"/>
      <c r="I471" s="9"/>
    </row>
    <row r="472" spans="1:9" ht="31.5" hidden="1" x14ac:dyDescent="0.25">
      <c r="A472" s="2" t="s">
        <v>523</v>
      </c>
      <c r="B472" s="22"/>
      <c r="C472" s="123" t="s">
        <v>106</v>
      </c>
      <c r="D472" s="123" t="s">
        <v>157</v>
      </c>
      <c r="E472" s="4" t="s">
        <v>268</v>
      </c>
      <c r="F472" s="123"/>
      <c r="G472" s="9">
        <f>SUM(G473)</f>
        <v>0</v>
      </c>
      <c r="H472" s="9">
        <f t="shared" ref="H472:I474" si="110">SUM(H473)</f>
        <v>0</v>
      </c>
      <c r="I472" s="9">
        <f t="shared" si="110"/>
        <v>0</v>
      </c>
    </row>
    <row r="473" spans="1:9" ht="31.5" hidden="1" x14ac:dyDescent="0.25">
      <c r="A473" s="2" t="s">
        <v>524</v>
      </c>
      <c r="B473" s="22"/>
      <c r="C473" s="123" t="s">
        <v>106</v>
      </c>
      <c r="D473" s="123" t="s">
        <v>157</v>
      </c>
      <c r="E473" s="4" t="s">
        <v>269</v>
      </c>
      <c r="F473" s="123"/>
      <c r="G473" s="9">
        <f>SUM(G474)</f>
        <v>0</v>
      </c>
      <c r="H473" s="9">
        <f t="shared" si="110"/>
        <v>0</v>
      </c>
      <c r="I473" s="9">
        <f t="shared" si="110"/>
        <v>0</v>
      </c>
    </row>
    <row r="474" spans="1:9" ht="31.5" hidden="1" x14ac:dyDescent="0.25">
      <c r="A474" s="2" t="s">
        <v>38</v>
      </c>
      <c r="B474" s="22"/>
      <c r="C474" s="123" t="s">
        <v>106</v>
      </c>
      <c r="D474" s="123" t="s">
        <v>157</v>
      </c>
      <c r="E474" s="4" t="s">
        <v>270</v>
      </c>
      <c r="F474" s="123"/>
      <c r="G474" s="9">
        <f>SUM(G475)</f>
        <v>0</v>
      </c>
      <c r="H474" s="9">
        <f t="shared" si="110"/>
        <v>0</v>
      </c>
      <c r="I474" s="9">
        <f t="shared" si="110"/>
        <v>0</v>
      </c>
    </row>
    <row r="475" spans="1:9" ht="31.5" hidden="1" x14ac:dyDescent="0.25">
      <c r="A475" s="122" t="s">
        <v>45</v>
      </c>
      <c r="B475" s="22"/>
      <c r="C475" s="123" t="s">
        <v>106</v>
      </c>
      <c r="D475" s="123" t="s">
        <v>157</v>
      </c>
      <c r="E475" s="4" t="s">
        <v>270</v>
      </c>
      <c r="F475" s="123" t="s">
        <v>84</v>
      </c>
      <c r="G475" s="9"/>
      <c r="H475" s="9"/>
      <c r="I475" s="9"/>
    </row>
    <row r="476" spans="1:9" ht="31.5" hidden="1" x14ac:dyDescent="0.25">
      <c r="A476" s="122" t="s">
        <v>793</v>
      </c>
      <c r="B476" s="22"/>
      <c r="C476" s="123" t="s">
        <v>106</v>
      </c>
      <c r="D476" s="123" t="s">
        <v>157</v>
      </c>
      <c r="E476" s="31" t="s">
        <v>224</v>
      </c>
      <c r="F476" s="123"/>
      <c r="G476" s="9">
        <f>SUM(G477)</f>
        <v>0</v>
      </c>
      <c r="H476" s="9">
        <f t="shared" ref="H476:I477" si="111">SUM(H477)</f>
        <v>0</v>
      </c>
      <c r="I476" s="9">
        <f t="shared" si="111"/>
        <v>0</v>
      </c>
    </row>
    <row r="477" spans="1:9" ht="31.5" hidden="1" x14ac:dyDescent="0.25">
      <c r="A477" s="122" t="s">
        <v>38</v>
      </c>
      <c r="B477" s="22"/>
      <c r="C477" s="123" t="s">
        <v>106</v>
      </c>
      <c r="D477" s="123" t="s">
        <v>157</v>
      </c>
      <c r="E477" s="31" t="s">
        <v>225</v>
      </c>
      <c r="F477" s="123"/>
      <c r="G477" s="9">
        <f>SUM(G478)</f>
        <v>0</v>
      </c>
      <c r="H477" s="9">
        <f t="shared" si="111"/>
        <v>0</v>
      </c>
      <c r="I477" s="9">
        <f t="shared" si="111"/>
        <v>0</v>
      </c>
    </row>
    <row r="478" spans="1:9" ht="31.5" hidden="1" x14ac:dyDescent="0.25">
      <c r="A478" s="122" t="s">
        <v>45</v>
      </c>
      <c r="B478" s="22"/>
      <c r="C478" s="123" t="s">
        <v>106</v>
      </c>
      <c r="D478" s="123" t="s">
        <v>157</v>
      </c>
      <c r="E478" s="31" t="s">
        <v>225</v>
      </c>
      <c r="F478" s="123" t="s">
        <v>84</v>
      </c>
      <c r="G478" s="9"/>
      <c r="H478" s="9"/>
      <c r="I478" s="9"/>
    </row>
    <row r="479" spans="1:9" ht="31.5" hidden="1" x14ac:dyDescent="0.25">
      <c r="A479" s="2" t="s">
        <v>572</v>
      </c>
      <c r="B479" s="22"/>
      <c r="C479" s="123" t="s">
        <v>106</v>
      </c>
      <c r="D479" s="123" t="s">
        <v>157</v>
      </c>
      <c r="E479" s="31" t="s">
        <v>570</v>
      </c>
      <c r="F479" s="31"/>
      <c r="G479" s="9">
        <f>SUM(G480)</f>
        <v>0</v>
      </c>
      <c r="H479" s="9">
        <f t="shared" ref="H479:I480" si="112">SUM(H480)</f>
        <v>0</v>
      </c>
      <c r="I479" s="9">
        <f t="shared" si="112"/>
        <v>0</v>
      </c>
    </row>
    <row r="480" spans="1:9" ht="31.5" hidden="1" x14ac:dyDescent="0.25">
      <c r="A480" s="122" t="s">
        <v>91</v>
      </c>
      <c r="B480" s="22"/>
      <c r="C480" s="123" t="s">
        <v>106</v>
      </c>
      <c r="D480" s="123" t="s">
        <v>157</v>
      </c>
      <c r="E480" s="31" t="s">
        <v>571</v>
      </c>
      <c r="F480" s="123"/>
      <c r="G480" s="9">
        <f>SUM(G481)</f>
        <v>0</v>
      </c>
      <c r="H480" s="9">
        <f t="shared" si="112"/>
        <v>0</v>
      </c>
      <c r="I480" s="9">
        <f t="shared" si="112"/>
        <v>0</v>
      </c>
    </row>
    <row r="481" spans="1:9" ht="31.5" hidden="1" x14ac:dyDescent="0.25">
      <c r="A481" s="122" t="s">
        <v>45</v>
      </c>
      <c r="B481" s="22"/>
      <c r="C481" s="123" t="s">
        <v>106</v>
      </c>
      <c r="D481" s="123" t="s">
        <v>157</v>
      </c>
      <c r="E481" s="31" t="s">
        <v>571</v>
      </c>
      <c r="F481" s="123" t="s">
        <v>84</v>
      </c>
      <c r="G481" s="9"/>
      <c r="H481" s="9"/>
      <c r="I481" s="9"/>
    </row>
    <row r="482" spans="1:9" ht="31.5" hidden="1" x14ac:dyDescent="0.25">
      <c r="A482" s="122" t="s">
        <v>799</v>
      </c>
      <c r="B482" s="22"/>
      <c r="C482" s="123" t="s">
        <v>106</v>
      </c>
      <c r="D482" s="123" t="s">
        <v>157</v>
      </c>
      <c r="E482" s="31" t="s">
        <v>795</v>
      </c>
      <c r="F482" s="123"/>
      <c r="G482" s="9">
        <f>SUM(G483)</f>
        <v>0</v>
      </c>
      <c r="H482" s="9">
        <f t="shared" ref="H482:I483" si="113">SUM(H483)</f>
        <v>0</v>
      </c>
      <c r="I482" s="9">
        <f t="shared" si="113"/>
        <v>0</v>
      </c>
    </row>
    <row r="483" spans="1:9" ht="31.5" hidden="1" x14ac:dyDescent="0.25">
      <c r="A483" s="122" t="s">
        <v>448</v>
      </c>
      <c r="B483" s="22"/>
      <c r="C483" s="123" t="s">
        <v>106</v>
      </c>
      <c r="D483" s="123" t="s">
        <v>157</v>
      </c>
      <c r="E483" s="31" t="s">
        <v>796</v>
      </c>
      <c r="F483" s="123"/>
      <c r="G483" s="9">
        <f>SUM(G484)</f>
        <v>0</v>
      </c>
      <c r="H483" s="9">
        <f t="shared" si="113"/>
        <v>0</v>
      </c>
      <c r="I483" s="9">
        <f t="shared" si="113"/>
        <v>0</v>
      </c>
    </row>
    <row r="484" spans="1:9" ht="31.5" hidden="1" x14ac:dyDescent="0.25">
      <c r="A484" s="122" t="s">
        <v>45</v>
      </c>
      <c r="B484" s="22"/>
      <c r="C484" s="123" t="s">
        <v>106</v>
      </c>
      <c r="D484" s="123" t="s">
        <v>157</v>
      </c>
      <c r="E484" s="31" t="s">
        <v>796</v>
      </c>
      <c r="F484" s="123" t="s">
        <v>84</v>
      </c>
      <c r="G484" s="9"/>
      <c r="H484" s="9"/>
      <c r="I484" s="9"/>
    </row>
    <row r="485" spans="1:9" ht="31.5" hidden="1" x14ac:dyDescent="0.25">
      <c r="A485" s="122" t="s">
        <v>214</v>
      </c>
      <c r="B485" s="22"/>
      <c r="C485" s="123" t="s">
        <v>106</v>
      </c>
      <c r="D485" s="123" t="s">
        <v>157</v>
      </c>
      <c r="E485" s="31" t="s">
        <v>579</v>
      </c>
      <c r="F485" s="123"/>
      <c r="G485" s="9">
        <f>SUM(G486)</f>
        <v>0</v>
      </c>
      <c r="H485" s="9">
        <f t="shared" ref="H485:I485" si="114">SUM(H486)</f>
        <v>0</v>
      </c>
      <c r="I485" s="9">
        <f t="shared" si="114"/>
        <v>0</v>
      </c>
    </row>
    <row r="486" spans="1:9" ht="31.5" hidden="1" x14ac:dyDescent="0.25">
      <c r="A486" s="122" t="s">
        <v>45</v>
      </c>
      <c r="B486" s="22"/>
      <c r="C486" s="123" t="s">
        <v>106</v>
      </c>
      <c r="D486" s="123" t="s">
        <v>157</v>
      </c>
      <c r="E486" s="31" t="s">
        <v>579</v>
      </c>
      <c r="F486" s="123" t="s">
        <v>84</v>
      </c>
      <c r="G486" s="9"/>
      <c r="H486" s="9"/>
      <c r="I486" s="9"/>
    </row>
    <row r="487" spans="1:9" x14ac:dyDescent="0.25">
      <c r="A487" s="122" t="s">
        <v>170</v>
      </c>
      <c r="B487" s="22"/>
      <c r="C487" s="123" t="s">
        <v>106</v>
      </c>
      <c r="D487" s="123" t="s">
        <v>160</v>
      </c>
      <c r="E487" s="31"/>
      <c r="F487" s="123"/>
      <c r="G487" s="9">
        <f t="shared" ref="G487:I489" si="115">SUM(G488)</f>
        <v>1382.5</v>
      </c>
      <c r="H487" s="9">
        <f t="shared" si="115"/>
        <v>0</v>
      </c>
      <c r="I487" s="9">
        <f t="shared" si="115"/>
        <v>0</v>
      </c>
    </row>
    <row r="488" spans="1:9" ht="47.25" x14ac:dyDescent="0.25">
      <c r="A488" s="2" t="s">
        <v>541</v>
      </c>
      <c r="B488" s="22"/>
      <c r="C488" s="123" t="s">
        <v>106</v>
      </c>
      <c r="D488" s="123" t="s">
        <v>160</v>
      </c>
      <c r="E488" s="31" t="s">
        <v>412</v>
      </c>
      <c r="F488" s="123"/>
      <c r="G488" s="9">
        <f>SUM(G489)</f>
        <v>1382.5</v>
      </c>
      <c r="H488" s="9">
        <f>SUM(H489)</f>
        <v>0</v>
      </c>
      <c r="I488" s="9">
        <f>SUM(I489)</f>
        <v>0</v>
      </c>
    </row>
    <row r="489" spans="1:9" ht="31.5" x14ac:dyDescent="0.25">
      <c r="A489" s="2" t="s">
        <v>247</v>
      </c>
      <c r="B489" s="22"/>
      <c r="C489" s="123" t="s">
        <v>106</v>
      </c>
      <c r="D489" s="123" t="s">
        <v>160</v>
      </c>
      <c r="E489" s="31" t="s">
        <v>576</v>
      </c>
      <c r="F489" s="123"/>
      <c r="G489" s="9">
        <f t="shared" si="115"/>
        <v>1382.5</v>
      </c>
      <c r="H489" s="9">
        <f t="shared" si="115"/>
        <v>0</v>
      </c>
      <c r="I489" s="9">
        <f t="shared" si="115"/>
        <v>0</v>
      </c>
    </row>
    <row r="490" spans="1:9" ht="21.75" customHeight="1" x14ac:dyDescent="0.25">
      <c r="A490" s="2" t="s">
        <v>248</v>
      </c>
      <c r="B490" s="22"/>
      <c r="C490" s="123" t="s">
        <v>106</v>
      </c>
      <c r="D490" s="123" t="s">
        <v>160</v>
      </c>
      <c r="E490" s="31" t="s">
        <v>576</v>
      </c>
      <c r="F490" s="123" t="s">
        <v>229</v>
      </c>
      <c r="G490" s="9">
        <v>1382.5</v>
      </c>
      <c r="H490" s="9"/>
      <c r="I490" s="9"/>
    </row>
    <row r="491" spans="1:9" x14ac:dyDescent="0.25">
      <c r="A491" s="2" t="s">
        <v>941</v>
      </c>
      <c r="B491" s="4"/>
      <c r="C491" s="123" t="s">
        <v>13</v>
      </c>
      <c r="D491" s="123"/>
      <c r="E491" s="123"/>
      <c r="F491" s="4"/>
      <c r="G491" s="7">
        <f>SUM(G498)+G492</f>
        <v>1000</v>
      </c>
      <c r="H491" s="7">
        <f>SUM(H498)+H492</f>
        <v>0</v>
      </c>
      <c r="I491" s="7">
        <f>SUM(I498)+I492</f>
        <v>0</v>
      </c>
    </row>
    <row r="492" spans="1:9" x14ac:dyDescent="0.25">
      <c r="A492" s="2" t="s">
        <v>171</v>
      </c>
      <c r="B492" s="4"/>
      <c r="C492" s="123" t="s">
        <v>13</v>
      </c>
      <c r="D492" s="123" t="s">
        <v>28</v>
      </c>
      <c r="E492" s="123"/>
      <c r="F492" s="4"/>
      <c r="G492" s="7">
        <f>SUM(G493)</f>
        <v>1000</v>
      </c>
      <c r="H492" s="7">
        <f t="shared" ref="H492:I492" si="116">SUM(H493)</f>
        <v>0</v>
      </c>
      <c r="I492" s="7">
        <f t="shared" si="116"/>
        <v>0</v>
      </c>
    </row>
    <row r="493" spans="1:9" ht="63" x14ac:dyDescent="0.25">
      <c r="A493" s="2" t="s">
        <v>584</v>
      </c>
      <c r="B493" s="4"/>
      <c r="C493" s="123" t="s">
        <v>13</v>
      </c>
      <c r="D493" s="123" t="s">
        <v>28</v>
      </c>
      <c r="E493" s="123" t="s">
        <v>583</v>
      </c>
      <c r="F493" s="4"/>
      <c r="G493" s="7">
        <f>SUM(G496)+G495</f>
        <v>1000</v>
      </c>
      <c r="H493" s="7">
        <f t="shared" ref="H493:I493" si="117">SUM(H496)+H495</f>
        <v>0</v>
      </c>
      <c r="I493" s="7">
        <f t="shared" si="117"/>
        <v>0</v>
      </c>
    </row>
    <row r="494" spans="1:9" x14ac:dyDescent="0.25">
      <c r="A494" s="122" t="s">
        <v>29</v>
      </c>
      <c r="B494" s="4"/>
      <c r="C494" s="123" t="s">
        <v>13</v>
      </c>
      <c r="D494" s="123" t="s">
        <v>28</v>
      </c>
      <c r="E494" s="123" t="s">
        <v>585</v>
      </c>
      <c r="F494" s="4"/>
      <c r="G494" s="7">
        <f>SUM(G495)</f>
        <v>1000</v>
      </c>
      <c r="H494" s="7">
        <f t="shared" ref="H494:I494" si="118">SUM(H495)</f>
        <v>0</v>
      </c>
      <c r="I494" s="7">
        <f t="shared" si="118"/>
        <v>0</v>
      </c>
    </row>
    <row r="495" spans="1:9" ht="31.5" x14ac:dyDescent="0.25">
      <c r="A495" s="122" t="s">
        <v>45</v>
      </c>
      <c r="B495" s="4"/>
      <c r="C495" s="123" t="s">
        <v>13</v>
      </c>
      <c r="D495" s="123" t="s">
        <v>28</v>
      </c>
      <c r="E495" s="123" t="s">
        <v>585</v>
      </c>
      <c r="F495" s="4" t="s">
        <v>84</v>
      </c>
      <c r="G495" s="7">
        <v>1000</v>
      </c>
      <c r="H495" s="7"/>
      <c r="I495" s="7"/>
    </row>
    <row r="496" spans="1:9" ht="31.5" hidden="1" x14ac:dyDescent="0.25">
      <c r="A496" s="2" t="s">
        <v>247</v>
      </c>
      <c r="B496" s="4"/>
      <c r="C496" s="123" t="s">
        <v>13</v>
      </c>
      <c r="D496" s="123" t="s">
        <v>28</v>
      </c>
      <c r="E496" s="123" t="s">
        <v>826</v>
      </c>
      <c r="F496" s="4"/>
      <c r="G496" s="7">
        <f>SUM(G497)</f>
        <v>0</v>
      </c>
      <c r="H496" s="7">
        <f t="shared" ref="H496:I496" si="119">SUM(H497)</f>
        <v>0</v>
      </c>
      <c r="I496" s="7">
        <f t="shared" si="119"/>
        <v>0</v>
      </c>
    </row>
    <row r="497" spans="1:9" ht="31.5" hidden="1" x14ac:dyDescent="0.25">
      <c r="A497" s="2" t="s">
        <v>248</v>
      </c>
      <c r="B497" s="4"/>
      <c r="C497" s="123" t="s">
        <v>13</v>
      </c>
      <c r="D497" s="123" t="s">
        <v>28</v>
      </c>
      <c r="E497" s="123" t="s">
        <v>826</v>
      </c>
      <c r="F497" s="4" t="s">
        <v>229</v>
      </c>
      <c r="G497" s="7"/>
      <c r="H497" s="7"/>
      <c r="I497" s="7"/>
    </row>
    <row r="498" spans="1:9" hidden="1" x14ac:dyDescent="0.25">
      <c r="A498" s="2" t="s">
        <v>942</v>
      </c>
      <c r="B498" s="4"/>
      <c r="C498" s="5" t="s">
        <v>13</v>
      </c>
      <c r="D498" s="5" t="s">
        <v>11</v>
      </c>
      <c r="E498" s="5"/>
      <c r="F498" s="5"/>
      <c r="G498" s="9">
        <f t="shared" ref="G498:I500" si="120">SUM(G499)</f>
        <v>0</v>
      </c>
      <c r="H498" s="9">
        <f t="shared" si="120"/>
        <v>0</v>
      </c>
      <c r="I498" s="9">
        <f t="shared" si="120"/>
        <v>0</v>
      </c>
    </row>
    <row r="499" spans="1:9" ht="31.5" hidden="1" x14ac:dyDescent="0.25">
      <c r="A499" s="2" t="s">
        <v>525</v>
      </c>
      <c r="B499" s="4"/>
      <c r="C499" s="5" t="s">
        <v>13</v>
      </c>
      <c r="D499" s="5" t="s">
        <v>11</v>
      </c>
      <c r="E499" s="123" t="s">
        <v>268</v>
      </c>
      <c r="F499" s="4"/>
      <c r="G499" s="7">
        <f t="shared" si="120"/>
        <v>0</v>
      </c>
      <c r="H499" s="7">
        <f t="shared" si="120"/>
        <v>0</v>
      </c>
      <c r="I499" s="7">
        <f t="shared" si="120"/>
        <v>0</v>
      </c>
    </row>
    <row r="500" spans="1:9" ht="31.5" hidden="1" x14ac:dyDescent="0.25">
      <c r="A500" s="2" t="s">
        <v>247</v>
      </c>
      <c r="B500" s="4"/>
      <c r="C500" s="5" t="s">
        <v>13</v>
      </c>
      <c r="D500" s="5" t="s">
        <v>11</v>
      </c>
      <c r="E500" s="123" t="s">
        <v>281</v>
      </c>
      <c r="F500" s="4"/>
      <c r="G500" s="7">
        <f t="shared" si="120"/>
        <v>0</v>
      </c>
      <c r="H500" s="7">
        <f t="shared" si="120"/>
        <v>0</v>
      </c>
      <c r="I500" s="7">
        <f t="shared" si="120"/>
        <v>0</v>
      </c>
    </row>
    <row r="501" spans="1:9" ht="31.5" hidden="1" x14ac:dyDescent="0.25">
      <c r="A501" s="2" t="s">
        <v>248</v>
      </c>
      <c r="B501" s="4"/>
      <c r="C501" s="5" t="s">
        <v>13</v>
      </c>
      <c r="D501" s="5" t="s">
        <v>11</v>
      </c>
      <c r="E501" s="123" t="s">
        <v>281</v>
      </c>
      <c r="F501" s="4" t="s">
        <v>229</v>
      </c>
      <c r="G501" s="7"/>
      <c r="H501" s="7"/>
      <c r="I501" s="7"/>
    </row>
    <row r="502" spans="1:9" x14ac:dyDescent="0.25">
      <c r="A502" s="122" t="s">
        <v>24</v>
      </c>
      <c r="B502" s="22"/>
      <c r="C502" s="123" t="s">
        <v>25</v>
      </c>
      <c r="D502" s="123"/>
      <c r="E502" s="31"/>
      <c r="F502" s="31"/>
      <c r="G502" s="9">
        <f>SUM(G503)+G514</f>
        <v>49255.4</v>
      </c>
      <c r="H502" s="9">
        <f t="shared" ref="H502:I502" si="121">SUM(H503)+H514</f>
        <v>49255.4</v>
      </c>
      <c r="I502" s="9">
        <f t="shared" si="121"/>
        <v>50327</v>
      </c>
    </row>
    <row r="503" spans="1:9" x14ac:dyDescent="0.25">
      <c r="A503" s="122" t="s">
        <v>172</v>
      </c>
      <c r="B503" s="22"/>
      <c r="C503" s="123" t="s">
        <v>25</v>
      </c>
      <c r="D503" s="123" t="s">
        <v>11</v>
      </c>
      <c r="E503" s="123"/>
      <c r="F503" s="123"/>
      <c r="G503" s="9">
        <f>SUM(G508)+G504</f>
        <v>49255.4</v>
      </c>
      <c r="H503" s="9">
        <f>SUM(H508)+H504</f>
        <v>49255.4</v>
      </c>
      <c r="I503" s="9">
        <f>SUM(I508)+I504</f>
        <v>50327</v>
      </c>
    </row>
    <row r="504" spans="1:9" ht="31.5" x14ac:dyDescent="0.25">
      <c r="A504" s="122" t="s">
        <v>943</v>
      </c>
      <c r="B504" s="22"/>
      <c r="C504" s="123" t="s">
        <v>25</v>
      </c>
      <c r="D504" s="123" t="s">
        <v>11</v>
      </c>
      <c r="E504" s="31" t="s">
        <v>226</v>
      </c>
      <c r="F504" s="123"/>
      <c r="G504" s="9">
        <f t="shared" ref="G504:I506" si="122">SUM(G505)</f>
        <v>4600</v>
      </c>
      <c r="H504" s="9">
        <f t="shared" si="122"/>
        <v>4600</v>
      </c>
      <c r="I504" s="9">
        <f t="shared" si="122"/>
        <v>4600</v>
      </c>
    </row>
    <row r="505" spans="1:9" ht="31.5" x14ac:dyDescent="0.25">
      <c r="A505" s="122" t="s">
        <v>233</v>
      </c>
      <c r="B505" s="22"/>
      <c r="C505" s="123" t="s">
        <v>25</v>
      </c>
      <c r="D505" s="123" t="s">
        <v>11</v>
      </c>
      <c r="E505" s="31" t="s">
        <v>227</v>
      </c>
      <c r="F505" s="123"/>
      <c r="G505" s="9">
        <f>SUM(G506)</f>
        <v>4600</v>
      </c>
      <c r="H505" s="9">
        <f t="shared" si="122"/>
        <v>4600</v>
      </c>
      <c r="I505" s="9">
        <f t="shared" si="122"/>
        <v>4600</v>
      </c>
    </row>
    <row r="506" spans="1:9" ht="31.5" x14ac:dyDescent="0.25">
      <c r="A506" s="122" t="s">
        <v>761</v>
      </c>
      <c r="B506" s="22"/>
      <c r="C506" s="123" t="s">
        <v>25</v>
      </c>
      <c r="D506" s="123" t="s">
        <v>11</v>
      </c>
      <c r="E506" s="31" t="s">
        <v>760</v>
      </c>
      <c r="F506" s="123"/>
      <c r="G506" s="9">
        <f>SUM(G507)</f>
        <v>4600</v>
      </c>
      <c r="H506" s="9">
        <f t="shared" si="122"/>
        <v>4600</v>
      </c>
      <c r="I506" s="9">
        <f t="shared" si="122"/>
        <v>4600</v>
      </c>
    </row>
    <row r="507" spans="1:9" x14ac:dyDescent="0.25">
      <c r="A507" s="122" t="s">
        <v>36</v>
      </c>
      <c r="B507" s="22"/>
      <c r="C507" s="123" t="s">
        <v>25</v>
      </c>
      <c r="D507" s="123" t="s">
        <v>11</v>
      </c>
      <c r="E507" s="31" t="s">
        <v>760</v>
      </c>
      <c r="F507" s="123" t="s">
        <v>92</v>
      </c>
      <c r="G507" s="9">
        <v>4600</v>
      </c>
      <c r="H507" s="9">
        <v>4600</v>
      </c>
      <c r="I507" s="9">
        <v>4600</v>
      </c>
    </row>
    <row r="508" spans="1:9" ht="31.5" x14ac:dyDescent="0.25">
      <c r="A508" s="122" t="s">
        <v>792</v>
      </c>
      <c r="B508" s="22"/>
      <c r="C508" s="123" t="s">
        <v>25</v>
      </c>
      <c r="D508" s="123" t="s">
        <v>11</v>
      </c>
      <c r="E508" s="31" t="s">
        <v>220</v>
      </c>
      <c r="F508" s="31"/>
      <c r="G508" s="9">
        <f>SUM(G509)</f>
        <v>44655.4</v>
      </c>
      <c r="H508" s="9">
        <f>SUM(H509)</f>
        <v>44655.4</v>
      </c>
      <c r="I508" s="9">
        <f>SUM(I509)</f>
        <v>45727</v>
      </c>
    </row>
    <row r="509" spans="1:9" ht="51" customHeight="1" x14ac:dyDescent="0.25">
      <c r="A509" s="122" t="s">
        <v>325</v>
      </c>
      <c r="B509" s="22"/>
      <c r="C509" s="123" t="s">
        <v>25</v>
      </c>
      <c r="D509" s="123" t="s">
        <v>11</v>
      </c>
      <c r="E509" s="31" t="s">
        <v>328</v>
      </c>
      <c r="F509" s="31"/>
      <c r="G509" s="9">
        <f>SUM(G510+G512)</f>
        <v>44655.4</v>
      </c>
      <c r="H509" s="9">
        <f>SUM(H510+H512)</f>
        <v>44655.4</v>
      </c>
      <c r="I509" s="9">
        <f>SUM(I510+I512)</f>
        <v>45727</v>
      </c>
    </row>
    <row r="510" spans="1:9" ht="99" customHeight="1" x14ac:dyDescent="0.25">
      <c r="A510" s="2" t="s">
        <v>483</v>
      </c>
      <c r="B510" s="22"/>
      <c r="C510" s="123" t="s">
        <v>25</v>
      </c>
      <c r="D510" s="123" t="s">
        <v>11</v>
      </c>
      <c r="E510" s="31" t="s">
        <v>452</v>
      </c>
      <c r="F510" s="31"/>
      <c r="G510" s="9">
        <f>SUM(G511)</f>
        <v>44655.4</v>
      </c>
      <c r="H510" s="9">
        <f>SUM(H511)</f>
        <v>44655.4</v>
      </c>
      <c r="I510" s="9">
        <f>SUM(I511)</f>
        <v>45727</v>
      </c>
    </row>
    <row r="511" spans="1:9" ht="31.5" x14ac:dyDescent="0.25">
      <c r="A511" s="2" t="s">
        <v>248</v>
      </c>
      <c r="B511" s="22"/>
      <c r="C511" s="123" t="s">
        <v>25</v>
      </c>
      <c r="D511" s="123" t="s">
        <v>11</v>
      </c>
      <c r="E511" s="31" t="s">
        <v>452</v>
      </c>
      <c r="F511" s="31">
        <v>400</v>
      </c>
      <c r="G511" s="9">
        <v>44655.4</v>
      </c>
      <c r="H511" s="9">
        <v>44655.4</v>
      </c>
      <c r="I511" s="9">
        <v>45727</v>
      </c>
    </row>
    <row r="512" spans="1:9" ht="47.25" hidden="1" x14ac:dyDescent="0.25">
      <c r="A512" s="122" t="s">
        <v>230</v>
      </c>
      <c r="B512" s="22"/>
      <c r="C512" s="123" t="s">
        <v>25</v>
      </c>
      <c r="D512" s="123" t="s">
        <v>11</v>
      </c>
      <c r="E512" s="123" t="s">
        <v>453</v>
      </c>
      <c r="F512" s="31"/>
      <c r="G512" s="9">
        <f>SUM(G513)</f>
        <v>0</v>
      </c>
      <c r="H512" s="9">
        <f>SUM(H513)</f>
        <v>0</v>
      </c>
      <c r="I512" s="9">
        <f>SUM(I513)</f>
        <v>0</v>
      </c>
    </row>
    <row r="513" spans="1:9" ht="30.75" hidden="1" customHeight="1" x14ac:dyDescent="0.25">
      <c r="A513" s="2" t="s">
        <v>248</v>
      </c>
      <c r="B513" s="22"/>
      <c r="C513" s="123" t="s">
        <v>25</v>
      </c>
      <c r="D513" s="123" t="s">
        <v>11</v>
      </c>
      <c r="E513" s="123" t="s">
        <v>453</v>
      </c>
      <c r="F513" s="123" t="s">
        <v>229</v>
      </c>
      <c r="G513" s="9"/>
      <c r="H513" s="9"/>
      <c r="I513" s="9"/>
    </row>
    <row r="514" spans="1:9" ht="17.25" hidden="1" customHeight="1" x14ac:dyDescent="0.25">
      <c r="A514" s="122" t="s">
        <v>70</v>
      </c>
      <c r="B514" s="22"/>
      <c r="C514" s="123" t="s">
        <v>25</v>
      </c>
      <c r="D514" s="123" t="s">
        <v>71</v>
      </c>
      <c r="E514" s="31"/>
      <c r="F514" s="31"/>
      <c r="G514" s="9">
        <f>G515</f>
        <v>0</v>
      </c>
      <c r="H514" s="9">
        <f t="shared" ref="H514:I514" si="123">H515</f>
        <v>0</v>
      </c>
      <c r="I514" s="9">
        <f t="shared" si="123"/>
        <v>0</v>
      </c>
    </row>
    <row r="515" spans="1:9" ht="31.5" hidden="1" x14ac:dyDescent="0.25">
      <c r="A515" s="122" t="s">
        <v>792</v>
      </c>
      <c r="B515" s="22"/>
      <c r="C515" s="123" t="s">
        <v>25</v>
      </c>
      <c r="D515" s="123" t="s">
        <v>71</v>
      </c>
      <c r="E515" s="31" t="s">
        <v>220</v>
      </c>
      <c r="F515" s="31"/>
      <c r="G515" s="9">
        <f t="shared" ref="G515:I515" si="124">SUM(G516)</f>
        <v>0</v>
      </c>
      <c r="H515" s="9">
        <f t="shared" si="124"/>
        <v>0</v>
      </c>
      <c r="I515" s="9">
        <f t="shared" si="124"/>
        <v>0</v>
      </c>
    </row>
    <row r="516" spans="1:9" ht="126" hidden="1" x14ac:dyDescent="0.25">
      <c r="A516" s="122" t="s">
        <v>882</v>
      </c>
      <c r="B516" s="37"/>
      <c r="C516" s="123" t="s">
        <v>25</v>
      </c>
      <c r="D516" s="123" t="s">
        <v>71</v>
      </c>
      <c r="E516" s="31" t="s">
        <v>228</v>
      </c>
      <c r="F516" s="37"/>
      <c r="G516" s="9">
        <f>SUM(G518)</f>
        <v>0</v>
      </c>
      <c r="H516" s="9">
        <f>SUM(H518)</f>
        <v>0</v>
      </c>
      <c r="I516" s="9">
        <f>SUM(I518)</f>
        <v>0</v>
      </c>
    </row>
    <row r="517" spans="1:9" hidden="1" x14ac:dyDescent="0.25">
      <c r="A517" s="122" t="s">
        <v>29</v>
      </c>
      <c r="B517" s="37"/>
      <c r="C517" s="123" t="s">
        <v>25</v>
      </c>
      <c r="D517" s="123" t="s">
        <v>71</v>
      </c>
      <c r="E517" s="31" t="s">
        <v>783</v>
      </c>
      <c r="F517" s="37"/>
      <c r="G517" s="9">
        <f>SUM(G518)</f>
        <v>0</v>
      </c>
      <c r="H517" s="9"/>
      <c r="I517" s="9"/>
    </row>
    <row r="518" spans="1:9" ht="31.5" hidden="1" x14ac:dyDescent="0.25">
      <c r="A518" s="2" t="s">
        <v>248</v>
      </c>
      <c r="B518" s="37"/>
      <c r="C518" s="123" t="s">
        <v>25</v>
      </c>
      <c r="D518" s="123" t="s">
        <v>71</v>
      </c>
      <c r="E518" s="31" t="s">
        <v>783</v>
      </c>
      <c r="F518" s="31">
        <v>400</v>
      </c>
      <c r="G518" s="9"/>
      <c r="H518" s="9">
        <v>0</v>
      </c>
      <c r="I518" s="9">
        <v>0</v>
      </c>
    </row>
    <row r="519" spans="1:9" ht="19.5" customHeight="1" x14ac:dyDescent="0.25">
      <c r="A519" s="2" t="s">
        <v>235</v>
      </c>
      <c r="B519" s="4"/>
      <c r="C519" s="123" t="s">
        <v>158</v>
      </c>
      <c r="D519" s="123" t="s">
        <v>26</v>
      </c>
      <c r="E519" s="123"/>
      <c r="F519" s="123"/>
      <c r="G519" s="9">
        <f>SUM(G520)</f>
        <v>140707.69999999998</v>
      </c>
      <c r="H519" s="9">
        <f t="shared" ref="H519:I519" si="125">SUM(H520)</f>
        <v>18589.3</v>
      </c>
      <c r="I519" s="9">
        <f t="shared" si="125"/>
        <v>0</v>
      </c>
    </row>
    <row r="520" spans="1:9" x14ac:dyDescent="0.25">
      <c r="A520" s="2" t="s">
        <v>173</v>
      </c>
      <c r="B520" s="4"/>
      <c r="C520" s="123" t="s">
        <v>158</v>
      </c>
      <c r="D520" s="123" t="s">
        <v>28</v>
      </c>
      <c r="E520" s="123"/>
      <c r="F520" s="123"/>
      <c r="G520" s="9">
        <f>SUM(G521,G528)+G524</f>
        <v>140707.69999999998</v>
      </c>
      <c r="H520" s="9">
        <f>SUM(H521,H528)</f>
        <v>18589.3</v>
      </c>
      <c r="I520" s="9">
        <f>SUM(I521,I528)</f>
        <v>0</v>
      </c>
    </row>
    <row r="521" spans="1:9" ht="31.5" hidden="1" x14ac:dyDescent="0.25">
      <c r="A521" s="2" t="s">
        <v>525</v>
      </c>
      <c r="B521" s="4"/>
      <c r="C521" s="123" t="s">
        <v>158</v>
      </c>
      <c r="D521" s="123" t="s">
        <v>28</v>
      </c>
      <c r="E521" s="123" t="s">
        <v>268</v>
      </c>
      <c r="F521" s="123"/>
      <c r="G521" s="9">
        <f t="shared" ref="G521:I522" si="126">SUM(G522)</f>
        <v>0</v>
      </c>
      <c r="H521" s="9">
        <f t="shared" si="126"/>
        <v>0</v>
      </c>
      <c r="I521" s="9">
        <f t="shared" si="126"/>
        <v>0</v>
      </c>
    </row>
    <row r="522" spans="1:9" ht="31.5" hidden="1" x14ac:dyDescent="0.25">
      <c r="A522" s="2" t="s">
        <v>247</v>
      </c>
      <c r="B522" s="4"/>
      <c r="C522" s="123" t="s">
        <v>158</v>
      </c>
      <c r="D522" s="123" t="s">
        <v>28</v>
      </c>
      <c r="E522" s="123" t="s">
        <v>281</v>
      </c>
      <c r="F522" s="123"/>
      <c r="G522" s="9">
        <f t="shared" si="126"/>
        <v>0</v>
      </c>
      <c r="H522" s="9">
        <f t="shared" si="126"/>
        <v>0</v>
      </c>
      <c r="I522" s="9">
        <f t="shared" si="126"/>
        <v>0</v>
      </c>
    </row>
    <row r="523" spans="1:9" ht="31.5" hidden="1" x14ac:dyDescent="0.25">
      <c r="A523" s="2" t="s">
        <v>248</v>
      </c>
      <c r="B523" s="4"/>
      <c r="C523" s="123" t="s">
        <v>158</v>
      </c>
      <c r="D523" s="123" t="s">
        <v>28</v>
      </c>
      <c r="E523" s="123" t="s">
        <v>281</v>
      </c>
      <c r="F523" s="123" t="s">
        <v>229</v>
      </c>
      <c r="G523" s="9"/>
      <c r="H523" s="9"/>
      <c r="I523" s="9"/>
    </row>
    <row r="524" spans="1:9" ht="31.5" hidden="1" x14ac:dyDescent="0.25">
      <c r="A524" s="122" t="s">
        <v>508</v>
      </c>
      <c r="B524" s="4"/>
      <c r="C524" s="123" t="s">
        <v>158</v>
      </c>
      <c r="D524" s="123" t="s">
        <v>28</v>
      </c>
      <c r="E524" s="4" t="s">
        <v>204</v>
      </c>
      <c r="F524" s="4"/>
      <c r="G524" s="7">
        <f t="shared" ref="G524:G525" si="127">SUM(G525)</f>
        <v>0</v>
      </c>
      <c r="H524" s="9"/>
      <c r="I524" s="9"/>
    </row>
    <row r="525" spans="1:9" ht="47.25" hidden="1" x14ac:dyDescent="0.25">
      <c r="A525" s="122" t="s">
        <v>509</v>
      </c>
      <c r="B525" s="4"/>
      <c r="C525" s="123" t="s">
        <v>158</v>
      </c>
      <c r="D525" s="123" t="s">
        <v>28</v>
      </c>
      <c r="E525" s="4" t="s">
        <v>205</v>
      </c>
      <c r="F525" s="4"/>
      <c r="G525" s="7">
        <f t="shared" si="127"/>
        <v>0</v>
      </c>
      <c r="H525" s="9"/>
      <c r="I525" s="9"/>
    </row>
    <row r="526" spans="1:9" ht="31.5" hidden="1" x14ac:dyDescent="0.25">
      <c r="A526" s="122" t="s">
        <v>413</v>
      </c>
      <c r="B526" s="4"/>
      <c r="C526" s="123" t="s">
        <v>158</v>
      </c>
      <c r="D526" s="123" t="s">
        <v>28</v>
      </c>
      <c r="E526" s="4" t="s">
        <v>206</v>
      </c>
      <c r="F526" s="4"/>
      <c r="G526" s="7">
        <f>SUM(G527:G527)</f>
        <v>0</v>
      </c>
      <c r="H526" s="9"/>
      <c r="I526" s="9"/>
    </row>
    <row r="527" spans="1:9" ht="31.5" hidden="1" x14ac:dyDescent="0.25">
      <c r="A527" s="2" t="s">
        <v>45</v>
      </c>
      <c r="B527" s="4"/>
      <c r="C527" s="123" t="s">
        <v>158</v>
      </c>
      <c r="D527" s="123" t="s">
        <v>28</v>
      </c>
      <c r="E527" s="4" t="s">
        <v>206</v>
      </c>
      <c r="F527" s="4" t="s">
        <v>229</v>
      </c>
      <c r="G527" s="7"/>
      <c r="H527" s="9"/>
      <c r="I527" s="9"/>
    </row>
    <row r="528" spans="1:9" ht="31.5" x14ac:dyDescent="0.25">
      <c r="A528" s="122" t="s">
        <v>537</v>
      </c>
      <c r="B528" s="22"/>
      <c r="C528" s="123" t="s">
        <v>158</v>
      </c>
      <c r="D528" s="123" t="s">
        <v>28</v>
      </c>
      <c r="E528" s="31" t="s">
        <v>236</v>
      </c>
      <c r="F528" s="31"/>
      <c r="G528" s="9">
        <f>SUM(G529)</f>
        <v>140707.69999999998</v>
      </c>
      <c r="H528" s="9">
        <f>SUM(H529)</f>
        <v>18589.3</v>
      </c>
      <c r="I528" s="9">
        <f>SUM(I529)</f>
        <v>0</v>
      </c>
    </row>
    <row r="529" spans="1:9" ht="31.5" x14ac:dyDescent="0.25">
      <c r="A529" s="122" t="s">
        <v>944</v>
      </c>
      <c r="B529" s="22"/>
      <c r="C529" s="123" t="s">
        <v>158</v>
      </c>
      <c r="D529" s="123" t="s">
        <v>28</v>
      </c>
      <c r="E529" s="31" t="s">
        <v>243</v>
      </c>
      <c r="F529" s="31"/>
      <c r="G529" s="9">
        <f>SUM(G530)</f>
        <v>140707.69999999998</v>
      </c>
      <c r="H529" s="9">
        <f t="shared" ref="H529:I529" si="128">SUM(H530)</f>
        <v>18589.3</v>
      </c>
      <c r="I529" s="9">
        <f t="shared" si="128"/>
        <v>0</v>
      </c>
    </row>
    <row r="530" spans="1:9" ht="31.5" x14ac:dyDescent="0.25">
      <c r="A530" s="2" t="s">
        <v>330</v>
      </c>
      <c r="B530" s="4"/>
      <c r="C530" s="123" t="s">
        <v>158</v>
      </c>
      <c r="D530" s="123" t="s">
        <v>28</v>
      </c>
      <c r="E530" s="31" t="s">
        <v>282</v>
      </c>
      <c r="F530" s="31"/>
      <c r="G530" s="9">
        <f>SUM(G532)+G531</f>
        <v>140707.69999999998</v>
      </c>
      <c r="H530" s="9">
        <f t="shared" ref="H530:I530" si="129">SUM(H532)+H531</f>
        <v>18589.3</v>
      </c>
      <c r="I530" s="9">
        <f t="shared" si="129"/>
        <v>0</v>
      </c>
    </row>
    <row r="531" spans="1:9" ht="31.5" x14ac:dyDescent="0.25">
      <c r="A531" s="2" t="s">
        <v>248</v>
      </c>
      <c r="B531" s="4"/>
      <c r="C531" s="123" t="s">
        <v>158</v>
      </c>
      <c r="D531" s="123" t="s">
        <v>28</v>
      </c>
      <c r="E531" s="31" t="s">
        <v>282</v>
      </c>
      <c r="F531" s="31">
        <v>400</v>
      </c>
      <c r="G531" s="9">
        <v>2501.5</v>
      </c>
      <c r="H531" s="9">
        <v>2264.4</v>
      </c>
      <c r="I531" s="9"/>
    </row>
    <row r="532" spans="1:9" x14ac:dyDescent="0.25">
      <c r="A532" s="2" t="s">
        <v>828</v>
      </c>
      <c r="B532" s="4"/>
      <c r="C532" s="123" t="s">
        <v>158</v>
      </c>
      <c r="D532" s="123" t="s">
        <v>28</v>
      </c>
      <c r="E532" s="31" t="s">
        <v>827</v>
      </c>
      <c r="F532" s="31"/>
      <c r="G532" s="9">
        <f>SUM(G533)</f>
        <v>138206.19999999998</v>
      </c>
      <c r="H532" s="9">
        <f t="shared" ref="H532:I532" si="130">SUM(H533)</f>
        <v>16324.9</v>
      </c>
      <c r="I532" s="9">
        <f t="shared" si="130"/>
        <v>0</v>
      </c>
    </row>
    <row r="533" spans="1:9" ht="31.5" x14ac:dyDescent="0.25">
      <c r="A533" s="2" t="s">
        <v>248</v>
      </c>
      <c r="B533" s="4"/>
      <c r="C533" s="123" t="s">
        <v>158</v>
      </c>
      <c r="D533" s="123" t="s">
        <v>28</v>
      </c>
      <c r="E533" s="31" t="s">
        <v>827</v>
      </c>
      <c r="F533" s="31">
        <v>400</v>
      </c>
      <c r="G533" s="9">
        <f>3167.9+135038.3</f>
        <v>138206.19999999998</v>
      </c>
      <c r="H533" s="9">
        <v>16324.9</v>
      </c>
      <c r="I533" s="9"/>
    </row>
    <row r="534" spans="1:9" x14ac:dyDescent="0.25">
      <c r="A534" s="23" t="s">
        <v>945</v>
      </c>
      <c r="B534" s="24" t="s">
        <v>189</v>
      </c>
      <c r="C534" s="24"/>
      <c r="D534" s="24"/>
      <c r="E534" s="24"/>
      <c r="F534" s="24"/>
      <c r="G534" s="26">
        <f>SUM(G535+G562)+G558+G567</f>
        <v>59859.500000000007</v>
      </c>
      <c r="H534" s="26">
        <f>SUM(H535+H562)+H558+H567</f>
        <v>43227.200000000004</v>
      </c>
      <c r="I534" s="26">
        <f>SUM(I535+I562)+I558+I567</f>
        <v>44369.200000000004</v>
      </c>
    </row>
    <row r="535" spans="1:9" x14ac:dyDescent="0.25">
      <c r="A535" s="122" t="s">
        <v>80</v>
      </c>
      <c r="B535" s="4"/>
      <c r="C535" s="123" t="s">
        <v>28</v>
      </c>
      <c r="D535" s="123"/>
      <c r="E535" s="123"/>
      <c r="F535" s="31"/>
      <c r="G535" s="9">
        <f>SUM(G536+G541+G545)</f>
        <v>47254.3</v>
      </c>
      <c r="H535" s="9">
        <f>SUM(H536+H541+H545)</f>
        <v>43112.3</v>
      </c>
      <c r="I535" s="9">
        <f>SUM(I536+I541+I545)</f>
        <v>44254.3</v>
      </c>
    </row>
    <row r="536" spans="1:9" ht="31.5" x14ac:dyDescent="0.25">
      <c r="A536" s="122" t="s">
        <v>95</v>
      </c>
      <c r="B536" s="4"/>
      <c r="C536" s="123" t="s">
        <v>28</v>
      </c>
      <c r="D536" s="123" t="s">
        <v>71</v>
      </c>
      <c r="E536" s="31"/>
      <c r="F536" s="31"/>
      <c r="G536" s="9">
        <f t="shared" ref="G536:I536" si="131">SUM(G537)</f>
        <v>34418.400000000001</v>
      </c>
      <c r="H536" s="9">
        <f t="shared" si="131"/>
        <v>33276.400000000001</v>
      </c>
      <c r="I536" s="9">
        <f t="shared" si="131"/>
        <v>34418.400000000001</v>
      </c>
    </row>
    <row r="537" spans="1:9" ht="31.5" x14ac:dyDescent="0.25">
      <c r="A537" s="122" t="s">
        <v>507</v>
      </c>
      <c r="B537" s="4"/>
      <c r="C537" s="123" t="s">
        <v>28</v>
      </c>
      <c r="D537" s="123" t="s">
        <v>71</v>
      </c>
      <c r="E537" s="31" t="s">
        <v>181</v>
      </c>
      <c r="F537" s="31"/>
      <c r="G537" s="9">
        <f>SUM(G538)</f>
        <v>34418.400000000001</v>
      </c>
      <c r="H537" s="9">
        <f>SUM(H538)</f>
        <v>33276.400000000001</v>
      </c>
      <c r="I537" s="9">
        <f>SUM(I538)</f>
        <v>34418.400000000001</v>
      </c>
    </row>
    <row r="538" spans="1:9" x14ac:dyDescent="0.25">
      <c r="A538" s="122" t="s">
        <v>73</v>
      </c>
      <c r="B538" s="4"/>
      <c r="C538" s="123" t="s">
        <v>28</v>
      </c>
      <c r="D538" s="123" t="s">
        <v>71</v>
      </c>
      <c r="E538" s="123" t="s">
        <v>182</v>
      </c>
      <c r="F538" s="123"/>
      <c r="G538" s="9">
        <f>SUM(G539:G540)</f>
        <v>34418.400000000001</v>
      </c>
      <c r="H538" s="9">
        <f>SUM(H539:H540)</f>
        <v>33276.400000000001</v>
      </c>
      <c r="I538" s="9">
        <f>SUM(I539:I540)</f>
        <v>34418.400000000001</v>
      </c>
    </row>
    <row r="539" spans="1:9" ht="47.25" x14ac:dyDescent="0.25">
      <c r="A539" s="2" t="s">
        <v>44</v>
      </c>
      <c r="B539" s="4"/>
      <c r="C539" s="123" t="s">
        <v>28</v>
      </c>
      <c r="D539" s="123" t="s">
        <v>71</v>
      </c>
      <c r="E539" s="123" t="s">
        <v>182</v>
      </c>
      <c r="F539" s="123" t="s">
        <v>82</v>
      </c>
      <c r="G539" s="9">
        <v>34402.5</v>
      </c>
      <c r="H539" s="9">
        <v>33260.5</v>
      </c>
      <c r="I539" s="9">
        <v>34402.5</v>
      </c>
    </row>
    <row r="540" spans="1:9" ht="31.5" x14ac:dyDescent="0.25">
      <c r="A540" s="122" t="s">
        <v>45</v>
      </c>
      <c r="B540" s="4"/>
      <c r="C540" s="123" t="s">
        <v>28</v>
      </c>
      <c r="D540" s="123" t="s">
        <v>71</v>
      </c>
      <c r="E540" s="123" t="s">
        <v>182</v>
      </c>
      <c r="F540" s="123" t="s">
        <v>84</v>
      </c>
      <c r="G540" s="9">
        <v>15.9</v>
      </c>
      <c r="H540" s="9">
        <v>15.9</v>
      </c>
      <c r="I540" s="9">
        <v>15.9</v>
      </c>
    </row>
    <row r="541" spans="1:9" x14ac:dyDescent="0.25">
      <c r="A541" s="122" t="s">
        <v>134</v>
      </c>
      <c r="B541" s="4"/>
      <c r="C541" s="123" t="s">
        <v>28</v>
      </c>
      <c r="D541" s="123" t="s">
        <v>158</v>
      </c>
      <c r="E541" s="123"/>
      <c r="F541" s="31"/>
      <c r="G541" s="9">
        <f t="shared" ref="G541:I543" si="132">SUM(G542)</f>
        <v>3000</v>
      </c>
      <c r="H541" s="9">
        <f t="shared" si="132"/>
        <v>0</v>
      </c>
      <c r="I541" s="9">
        <f t="shared" si="132"/>
        <v>0</v>
      </c>
    </row>
    <row r="542" spans="1:9" x14ac:dyDescent="0.25">
      <c r="A542" s="122" t="s">
        <v>946</v>
      </c>
      <c r="B542" s="4"/>
      <c r="C542" s="123" t="s">
        <v>28</v>
      </c>
      <c r="D542" s="123" t="s">
        <v>158</v>
      </c>
      <c r="E542" s="123" t="s">
        <v>179</v>
      </c>
      <c r="F542" s="31"/>
      <c r="G542" s="9">
        <f t="shared" si="132"/>
        <v>3000</v>
      </c>
      <c r="H542" s="9">
        <f t="shared" si="132"/>
        <v>0</v>
      </c>
      <c r="I542" s="9">
        <f t="shared" si="132"/>
        <v>0</v>
      </c>
    </row>
    <row r="543" spans="1:9" x14ac:dyDescent="0.25">
      <c r="A543" s="122" t="s">
        <v>847</v>
      </c>
      <c r="B543" s="4"/>
      <c r="C543" s="123" t="s">
        <v>28</v>
      </c>
      <c r="D543" s="123" t="s">
        <v>158</v>
      </c>
      <c r="E543" s="123" t="s">
        <v>183</v>
      </c>
      <c r="F543" s="31"/>
      <c r="G543" s="9">
        <f t="shared" si="132"/>
        <v>3000</v>
      </c>
      <c r="H543" s="9">
        <f t="shared" si="132"/>
        <v>0</v>
      </c>
      <c r="I543" s="9">
        <f t="shared" si="132"/>
        <v>0</v>
      </c>
    </row>
    <row r="544" spans="1:9" x14ac:dyDescent="0.25">
      <c r="A544" s="122" t="s">
        <v>20</v>
      </c>
      <c r="B544" s="4"/>
      <c r="C544" s="123" t="s">
        <v>28</v>
      </c>
      <c r="D544" s="123" t="s">
        <v>158</v>
      </c>
      <c r="E544" s="123" t="s">
        <v>183</v>
      </c>
      <c r="F544" s="31">
        <v>800</v>
      </c>
      <c r="G544" s="9">
        <f>1000+2000</f>
        <v>3000</v>
      </c>
      <c r="H544" s="9"/>
      <c r="I544" s="9"/>
    </row>
    <row r="545" spans="1:9" x14ac:dyDescent="0.25">
      <c r="A545" s="122" t="s">
        <v>86</v>
      </c>
      <c r="B545" s="4"/>
      <c r="C545" s="123" t="s">
        <v>28</v>
      </c>
      <c r="D545" s="123" t="s">
        <v>87</v>
      </c>
      <c r="E545" s="123"/>
      <c r="F545" s="31"/>
      <c r="G545" s="9">
        <f>SUM(G546)+G555</f>
        <v>9835.9</v>
      </c>
      <c r="H545" s="9">
        <f t="shared" ref="H545:I545" si="133">SUM(H546)+H555</f>
        <v>9835.9</v>
      </c>
      <c r="I545" s="9">
        <f t="shared" si="133"/>
        <v>9835.9</v>
      </c>
    </row>
    <row r="546" spans="1:9" ht="31.5" x14ac:dyDescent="0.25">
      <c r="A546" s="122" t="s">
        <v>507</v>
      </c>
      <c r="B546" s="4"/>
      <c r="C546" s="123" t="s">
        <v>28</v>
      </c>
      <c r="D546" s="123" t="s">
        <v>87</v>
      </c>
      <c r="E546" s="31" t="s">
        <v>181</v>
      </c>
      <c r="F546" s="31"/>
      <c r="G546" s="9">
        <f>SUM(G547+G550+G552)</f>
        <v>9835.9</v>
      </c>
      <c r="H546" s="9">
        <f>SUM(H547+H550+H552)</f>
        <v>9835.9</v>
      </c>
      <c r="I546" s="9">
        <f>SUM(I547+I550+I552)</f>
        <v>9835.9</v>
      </c>
    </row>
    <row r="547" spans="1:9" x14ac:dyDescent="0.25">
      <c r="A547" s="122" t="s">
        <v>88</v>
      </c>
      <c r="B547" s="4"/>
      <c r="C547" s="123" t="s">
        <v>28</v>
      </c>
      <c r="D547" s="123" t="s">
        <v>87</v>
      </c>
      <c r="E547" s="31" t="s">
        <v>184</v>
      </c>
      <c r="F547" s="31"/>
      <c r="G547" s="9">
        <f>SUM(G548:G549)</f>
        <v>215.9</v>
      </c>
      <c r="H547" s="9">
        <f>SUM(H548:H549)</f>
        <v>215.9</v>
      </c>
      <c r="I547" s="9">
        <f>SUM(I548:I549)</f>
        <v>215.9</v>
      </c>
    </row>
    <row r="548" spans="1:9" ht="31.5" x14ac:dyDescent="0.25">
      <c r="A548" s="122" t="s">
        <v>45</v>
      </c>
      <c r="B548" s="4"/>
      <c r="C548" s="123" t="s">
        <v>28</v>
      </c>
      <c r="D548" s="123" t="s">
        <v>87</v>
      </c>
      <c r="E548" s="31" t="s">
        <v>184</v>
      </c>
      <c r="F548" s="31">
        <v>200</v>
      </c>
      <c r="G548" s="9">
        <v>214.5</v>
      </c>
      <c r="H548" s="9">
        <v>214.5</v>
      </c>
      <c r="I548" s="9">
        <v>214.5</v>
      </c>
    </row>
    <row r="549" spans="1:9" ht="13.5" customHeight="1" x14ac:dyDescent="0.25">
      <c r="A549" s="122" t="s">
        <v>20</v>
      </c>
      <c r="B549" s="4"/>
      <c r="C549" s="123" t="s">
        <v>28</v>
      </c>
      <c r="D549" s="123" t="s">
        <v>87</v>
      </c>
      <c r="E549" s="31" t="s">
        <v>184</v>
      </c>
      <c r="F549" s="31">
        <v>800</v>
      </c>
      <c r="G549" s="9">
        <v>1.4</v>
      </c>
      <c r="H549" s="9">
        <v>1.4</v>
      </c>
      <c r="I549" s="9">
        <v>1.4</v>
      </c>
    </row>
    <row r="550" spans="1:9" ht="31.5" x14ac:dyDescent="0.25">
      <c r="A550" s="122" t="s">
        <v>90</v>
      </c>
      <c r="B550" s="4"/>
      <c r="C550" s="123" t="s">
        <v>28</v>
      </c>
      <c r="D550" s="123" t="s">
        <v>87</v>
      </c>
      <c r="E550" s="31" t="s">
        <v>185</v>
      </c>
      <c r="F550" s="31"/>
      <c r="G550" s="9">
        <f>SUM(G551)</f>
        <v>326.7</v>
      </c>
      <c r="H550" s="9">
        <f>SUM(H551)</f>
        <v>326.7</v>
      </c>
      <c r="I550" s="9">
        <f>SUM(I551)</f>
        <v>326.7</v>
      </c>
    </row>
    <row r="551" spans="1:9" ht="31.5" x14ac:dyDescent="0.25">
      <c r="A551" s="122" t="s">
        <v>45</v>
      </c>
      <c r="B551" s="4"/>
      <c r="C551" s="123" t="s">
        <v>28</v>
      </c>
      <c r="D551" s="123" t="s">
        <v>87</v>
      </c>
      <c r="E551" s="31" t="s">
        <v>185</v>
      </c>
      <c r="F551" s="31">
        <v>200</v>
      </c>
      <c r="G551" s="9">
        <v>326.7</v>
      </c>
      <c r="H551" s="9">
        <v>326.7</v>
      </c>
      <c r="I551" s="9">
        <v>326.7</v>
      </c>
    </row>
    <row r="552" spans="1:9" ht="31.5" x14ac:dyDescent="0.25">
      <c r="A552" s="122" t="s">
        <v>91</v>
      </c>
      <c r="B552" s="4"/>
      <c r="C552" s="123" t="s">
        <v>28</v>
      </c>
      <c r="D552" s="123" t="s">
        <v>87</v>
      </c>
      <c r="E552" s="31" t="s">
        <v>186</v>
      </c>
      <c r="F552" s="31"/>
      <c r="G552" s="9">
        <f>SUM(G553:G554)</f>
        <v>9293.2999999999993</v>
      </c>
      <c r="H552" s="9">
        <f>SUM(H553:H554)</f>
        <v>9293.2999999999993</v>
      </c>
      <c r="I552" s="9">
        <f>SUM(I553:I554)</f>
        <v>9293.2999999999993</v>
      </c>
    </row>
    <row r="553" spans="1:9" ht="31.5" x14ac:dyDescent="0.25">
      <c r="A553" s="122" t="s">
        <v>45</v>
      </c>
      <c r="B553" s="4"/>
      <c r="C553" s="123" t="s">
        <v>28</v>
      </c>
      <c r="D553" s="123" t="s">
        <v>87</v>
      </c>
      <c r="E553" s="31" t="s">
        <v>186</v>
      </c>
      <c r="F553" s="31">
        <v>200</v>
      </c>
      <c r="G553" s="9">
        <v>9293.2999999999993</v>
      </c>
      <c r="H553" s="9">
        <v>9293.2999999999993</v>
      </c>
      <c r="I553" s="9">
        <v>9293.2999999999993</v>
      </c>
    </row>
    <row r="554" spans="1:9" ht="21.75" hidden="1" customHeight="1" x14ac:dyDescent="0.25">
      <c r="A554" s="122" t="s">
        <v>20</v>
      </c>
      <c r="B554" s="4"/>
      <c r="C554" s="123" t="s">
        <v>28</v>
      </c>
      <c r="D554" s="123" t="s">
        <v>87</v>
      </c>
      <c r="E554" s="31" t="s">
        <v>186</v>
      </c>
      <c r="F554" s="31">
        <v>800</v>
      </c>
      <c r="G554" s="9"/>
      <c r="H554" s="9"/>
      <c r="I554" s="9"/>
    </row>
    <row r="555" spans="1:9" hidden="1" x14ac:dyDescent="0.25">
      <c r="A555" s="122" t="s">
        <v>946</v>
      </c>
      <c r="B555" s="4"/>
      <c r="C555" s="123" t="s">
        <v>28</v>
      </c>
      <c r="D555" s="123" t="s">
        <v>87</v>
      </c>
      <c r="E555" s="123" t="s">
        <v>179</v>
      </c>
      <c r="F555" s="31"/>
      <c r="G555" s="9">
        <f t="shared" ref="G555:I556" si="134">SUM(G556)</f>
        <v>0</v>
      </c>
      <c r="H555" s="9">
        <f t="shared" si="134"/>
        <v>0</v>
      </c>
      <c r="I555" s="9">
        <f t="shared" si="134"/>
        <v>0</v>
      </c>
    </row>
    <row r="556" spans="1:9" ht="47.25" hidden="1" x14ac:dyDescent="0.25">
      <c r="A556" s="122" t="s">
        <v>808</v>
      </c>
      <c r="B556" s="4"/>
      <c r="C556" s="123" t="s">
        <v>28</v>
      </c>
      <c r="D556" s="123" t="s">
        <v>87</v>
      </c>
      <c r="E556" s="123" t="s">
        <v>187</v>
      </c>
      <c r="F556" s="31"/>
      <c r="G556" s="9">
        <f t="shared" si="134"/>
        <v>0</v>
      </c>
      <c r="H556" s="9">
        <f t="shared" si="134"/>
        <v>0</v>
      </c>
      <c r="I556" s="9">
        <f t="shared" si="134"/>
        <v>0</v>
      </c>
    </row>
    <row r="557" spans="1:9" hidden="1" x14ac:dyDescent="0.25">
      <c r="A557" s="122" t="s">
        <v>20</v>
      </c>
      <c r="B557" s="4"/>
      <c r="C557" s="123" t="s">
        <v>28</v>
      </c>
      <c r="D557" s="123" t="s">
        <v>87</v>
      </c>
      <c r="E557" s="123" t="s">
        <v>187</v>
      </c>
      <c r="F557" s="31">
        <v>800</v>
      </c>
      <c r="G557" s="9"/>
      <c r="H557" s="9"/>
      <c r="I557" s="9"/>
    </row>
    <row r="558" spans="1:9" x14ac:dyDescent="0.25">
      <c r="A558" s="2" t="s">
        <v>947</v>
      </c>
      <c r="B558" s="22"/>
      <c r="C558" s="123" t="s">
        <v>106</v>
      </c>
      <c r="D558" s="123" t="s">
        <v>157</v>
      </c>
      <c r="E558" s="123"/>
      <c r="F558" s="31"/>
      <c r="G558" s="9">
        <f>SUM(G559)</f>
        <v>114.9</v>
      </c>
      <c r="H558" s="9">
        <f t="shared" ref="H558:I560" si="135">SUM(H559)</f>
        <v>114.9</v>
      </c>
      <c r="I558" s="9">
        <f t="shared" si="135"/>
        <v>114.9</v>
      </c>
    </row>
    <row r="559" spans="1:9" ht="31.5" x14ac:dyDescent="0.25">
      <c r="A559" s="122" t="s">
        <v>507</v>
      </c>
      <c r="B559" s="22"/>
      <c r="C559" s="123" t="s">
        <v>106</v>
      </c>
      <c r="D559" s="123" t="s">
        <v>157</v>
      </c>
      <c r="E559" s="31" t="s">
        <v>181</v>
      </c>
      <c r="F559" s="31"/>
      <c r="G559" s="9">
        <f>SUM(G560)</f>
        <v>114.9</v>
      </c>
      <c r="H559" s="9">
        <f t="shared" si="135"/>
        <v>114.9</v>
      </c>
      <c r="I559" s="9">
        <f t="shared" si="135"/>
        <v>114.9</v>
      </c>
    </row>
    <row r="560" spans="1:9" ht="31.5" x14ac:dyDescent="0.25">
      <c r="A560" s="122" t="s">
        <v>91</v>
      </c>
      <c r="B560" s="22"/>
      <c r="C560" s="123" t="s">
        <v>106</v>
      </c>
      <c r="D560" s="123" t="s">
        <v>157</v>
      </c>
      <c r="E560" s="31" t="s">
        <v>186</v>
      </c>
      <c r="F560" s="31"/>
      <c r="G560" s="9">
        <f>SUM(G561)</f>
        <v>114.9</v>
      </c>
      <c r="H560" s="9">
        <f t="shared" si="135"/>
        <v>114.9</v>
      </c>
      <c r="I560" s="9">
        <f t="shared" si="135"/>
        <v>114.9</v>
      </c>
    </row>
    <row r="561" spans="1:9" ht="31.5" x14ac:dyDescent="0.25">
      <c r="A561" s="122" t="s">
        <v>45</v>
      </c>
      <c r="B561" s="22"/>
      <c r="C561" s="123" t="s">
        <v>106</v>
      </c>
      <c r="D561" s="123" t="s">
        <v>157</v>
      </c>
      <c r="E561" s="31" t="s">
        <v>186</v>
      </c>
      <c r="F561" s="31">
        <v>200</v>
      </c>
      <c r="G561" s="9">
        <v>114.9</v>
      </c>
      <c r="H561" s="9">
        <v>114.9</v>
      </c>
      <c r="I561" s="9">
        <v>114.9</v>
      </c>
    </row>
    <row r="562" spans="1:9" x14ac:dyDescent="0.25">
      <c r="A562" s="122" t="s">
        <v>24</v>
      </c>
      <c r="B562" s="4"/>
      <c r="C562" s="123" t="s">
        <v>25</v>
      </c>
      <c r="D562" s="123"/>
      <c r="E562" s="31"/>
      <c r="F562" s="31"/>
      <c r="G562" s="9">
        <f t="shared" ref="G562:I565" si="136">SUM(G563)</f>
        <v>12490.3</v>
      </c>
      <c r="H562" s="9">
        <f t="shared" si="136"/>
        <v>0</v>
      </c>
      <c r="I562" s="9">
        <f t="shared" si="136"/>
        <v>0</v>
      </c>
    </row>
    <row r="563" spans="1:9" x14ac:dyDescent="0.25">
      <c r="A563" s="122" t="s">
        <v>70</v>
      </c>
      <c r="B563" s="4"/>
      <c r="C563" s="123" t="s">
        <v>25</v>
      </c>
      <c r="D563" s="123" t="s">
        <v>71</v>
      </c>
      <c r="E563" s="31"/>
      <c r="F563" s="31"/>
      <c r="G563" s="9">
        <f t="shared" si="136"/>
        <v>12490.3</v>
      </c>
      <c r="H563" s="9">
        <f t="shared" si="136"/>
        <v>0</v>
      </c>
      <c r="I563" s="9">
        <f t="shared" si="136"/>
        <v>0</v>
      </c>
    </row>
    <row r="564" spans="1:9" x14ac:dyDescent="0.25">
      <c r="A564" s="122" t="s">
        <v>946</v>
      </c>
      <c r="B564" s="4"/>
      <c r="C564" s="123" t="s">
        <v>25</v>
      </c>
      <c r="D564" s="123" t="s">
        <v>71</v>
      </c>
      <c r="E564" s="123" t="s">
        <v>179</v>
      </c>
      <c r="F564" s="31"/>
      <c r="G564" s="9">
        <f t="shared" si="136"/>
        <v>12490.3</v>
      </c>
      <c r="H564" s="9">
        <f t="shared" si="136"/>
        <v>0</v>
      </c>
      <c r="I564" s="9">
        <f t="shared" si="136"/>
        <v>0</v>
      </c>
    </row>
    <row r="565" spans="1:9" ht="31.5" x14ac:dyDescent="0.25">
      <c r="A565" s="129" t="s">
        <v>807</v>
      </c>
      <c r="B565" s="4"/>
      <c r="C565" s="123" t="s">
        <v>25</v>
      </c>
      <c r="D565" s="123" t="s">
        <v>71</v>
      </c>
      <c r="E565" s="31" t="s">
        <v>188</v>
      </c>
      <c r="F565" s="31"/>
      <c r="G565" s="9">
        <f t="shared" si="136"/>
        <v>12490.3</v>
      </c>
      <c r="H565" s="9">
        <f t="shared" si="136"/>
        <v>0</v>
      </c>
      <c r="I565" s="9">
        <f t="shared" si="136"/>
        <v>0</v>
      </c>
    </row>
    <row r="566" spans="1:9" x14ac:dyDescent="0.25">
      <c r="A566" s="122" t="s">
        <v>20</v>
      </c>
      <c r="B566" s="4"/>
      <c r="C566" s="123" t="s">
        <v>25</v>
      </c>
      <c r="D566" s="123" t="s">
        <v>71</v>
      </c>
      <c r="E566" s="31" t="s">
        <v>188</v>
      </c>
      <c r="F566" s="31">
        <v>800</v>
      </c>
      <c r="G566" s="9">
        <f>4490.3+8000</f>
        <v>12490.3</v>
      </c>
      <c r="H566" s="9">
        <v>0</v>
      </c>
      <c r="I566" s="9">
        <v>0</v>
      </c>
    </row>
    <row r="567" spans="1:9" hidden="1" x14ac:dyDescent="0.25">
      <c r="A567" s="122" t="s">
        <v>729</v>
      </c>
      <c r="B567" s="4"/>
      <c r="C567" s="123" t="s">
        <v>87</v>
      </c>
      <c r="D567" s="123"/>
      <c r="E567" s="31"/>
      <c r="F567" s="31"/>
      <c r="G567" s="9">
        <f>SUM(G568)</f>
        <v>0</v>
      </c>
      <c r="H567" s="9">
        <f t="shared" ref="H567:I570" si="137">SUM(H568)</f>
        <v>0</v>
      </c>
      <c r="I567" s="9">
        <f t="shared" si="137"/>
        <v>0</v>
      </c>
    </row>
    <row r="568" spans="1:9" hidden="1" x14ac:dyDescent="0.25">
      <c r="A568" s="122" t="s">
        <v>948</v>
      </c>
      <c r="B568" s="4"/>
      <c r="C568" s="123" t="s">
        <v>87</v>
      </c>
      <c r="D568" s="123" t="s">
        <v>28</v>
      </c>
      <c r="E568" s="31"/>
      <c r="F568" s="31"/>
      <c r="G568" s="9">
        <f>SUM(G569)</f>
        <v>0</v>
      </c>
      <c r="H568" s="9">
        <f t="shared" si="137"/>
        <v>0</v>
      </c>
      <c r="I568" s="9">
        <f t="shared" si="137"/>
        <v>0</v>
      </c>
    </row>
    <row r="569" spans="1:9" ht="31.5" hidden="1" x14ac:dyDescent="0.25">
      <c r="A569" s="122" t="s">
        <v>949</v>
      </c>
      <c r="B569" s="4"/>
      <c r="C569" s="123" t="s">
        <v>87</v>
      </c>
      <c r="D569" s="123" t="s">
        <v>28</v>
      </c>
      <c r="E569" s="31" t="s">
        <v>181</v>
      </c>
      <c r="F569" s="31"/>
      <c r="G569" s="9">
        <f>SUM(G570)</f>
        <v>0</v>
      </c>
      <c r="H569" s="9">
        <f t="shared" si="137"/>
        <v>0</v>
      </c>
      <c r="I569" s="9">
        <f t="shared" si="137"/>
        <v>0</v>
      </c>
    </row>
    <row r="570" spans="1:9" hidden="1" x14ac:dyDescent="0.25">
      <c r="A570" s="122" t="s">
        <v>730</v>
      </c>
      <c r="B570" s="4"/>
      <c r="C570" s="123" t="s">
        <v>87</v>
      </c>
      <c r="D570" s="123" t="s">
        <v>28</v>
      </c>
      <c r="E570" s="31" t="s">
        <v>731</v>
      </c>
      <c r="F570" s="31"/>
      <c r="G570" s="9">
        <f>SUM(G571)</f>
        <v>0</v>
      </c>
      <c r="H570" s="9">
        <f t="shared" si="137"/>
        <v>0</v>
      </c>
      <c r="I570" s="9">
        <f t="shared" si="137"/>
        <v>0</v>
      </c>
    </row>
    <row r="571" spans="1:9" hidden="1" x14ac:dyDescent="0.25">
      <c r="A571" s="122" t="s">
        <v>732</v>
      </c>
      <c r="B571" s="4"/>
      <c r="C571" s="123" t="s">
        <v>87</v>
      </c>
      <c r="D571" s="123" t="s">
        <v>28</v>
      </c>
      <c r="E571" s="31" t="s">
        <v>731</v>
      </c>
      <c r="F571" s="31">
        <v>700</v>
      </c>
      <c r="G571" s="9"/>
      <c r="H571" s="9"/>
      <c r="I571" s="9"/>
    </row>
    <row r="572" spans="1:9" ht="31.5" x14ac:dyDescent="0.25">
      <c r="A572" s="23" t="s">
        <v>950</v>
      </c>
      <c r="B572" s="38" t="s">
        <v>9</v>
      </c>
      <c r="C572" s="29"/>
      <c r="D572" s="29"/>
      <c r="E572" s="29"/>
      <c r="F572" s="29"/>
      <c r="G572" s="10">
        <f>SUM(G573+G595)</f>
        <v>992455.89999999991</v>
      </c>
      <c r="H572" s="10">
        <f>SUM(H573+H595)</f>
        <v>1028809.1</v>
      </c>
      <c r="I572" s="10">
        <f>SUM(I573+I595)</f>
        <v>1059211.6000000001</v>
      </c>
    </row>
    <row r="573" spans="1:9" hidden="1" x14ac:dyDescent="0.25">
      <c r="A573" s="122" t="s">
        <v>105</v>
      </c>
      <c r="B573" s="4"/>
      <c r="C573" s="4" t="s">
        <v>106</v>
      </c>
      <c r="D573" s="4"/>
      <c r="E573" s="4"/>
      <c r="F573" s="4"/>
      <c r="G573" s="7">
        <f>SUM(G588)+G574</f>
        <v>0</v>
      </c>
      <c r="H573" s="7">
        <f>SUM(H588)+H574</f>
        <v>0</v>
      </c>
      <c r="I573" s="7">
        <f>SUM(I588)+I574</f>
        <v>0</v>
      </c>
    </row>
    <row r="574" spans="1:9" hidden="1" x14ac:dyDescent="0.25">
      <c r="A574" s="2" t="s">
        <v>709</v>
      </c>
      <c r="B574" s="22"/>
      <c r="C574" s="123" t="s">
        <v>106</v>
      </c>
      <c r="D574" s="123" t="s">
        <v>157</v>
      </c>
      <c r="E574" s="4"/>
      <c r="F574" s="4"/>
      <c r="G574" s="7">
        <f>SUM(G577+G579)</f>
        <v>0</v>
      </c>
      <c r="H574" s="7">
        <f t="shared" ref="H574:I574" si="138">SUM(H577+H579)</f>
        <v>0</v>
      </c>
      <c r="I574" s="7">
        <f t="shared" si="138"/>
        <v>0</v>
      </c>
    </row>
    <row r="575" spans="1:9" ht="31.5" hidden="1" x14ac:dyDescent="0.25">
      <c r="A575" s="122" t="s">
        <v>422</v>
      </c>
      <c r="B575" s="123"/>
      <c r="C575" s="123" t="s">
        <v>106</v>
      </c>
      <c r="D575" s="123" t="s">
        <v>157</v>
      </c>
      <c r="E575" s="123" t="s">
        <v>326</v>
      </c>
      <c r="F575" s="4"/>
      <c r="G575" s="7">
        <f>SUM(G576)</f>
        <v>0</v>
      </c>
      <c r="H575" s="7"/>
      <c r="I575" s="7"/>
    </row>
    <row r="576" spans="1:9" hidden="1" x14ac:dyDescent="0.25">
      <c r="A576" s="122" t="s">
        <v>951</v>
      </c>
      <c r="B576" s="123"/>
      <c r="C576" s="123" t="s">
        <v>106</v>
      </c>
      <c r="D576" s="123" t="s">
        <v>157</v>
      </c>
      <c r="E576" s="123" t="s">
        <v>327</v>
      </c>
      <c r="F576" s="4"/>
      <c r="G576" s="7">
        <f>SUM(G577)</f>
        <v>0</v>
      </c>
      <c r="H576" s="7"/>
      <c r="I576" s="7"/>
    </row>
    <row r="577" spans="1:9" ht="47.25" hidden="1" x14ac:dyDescent="0.25">
      <c r="A577" s="122" t="s">
        <v>346</v>
      </c>
      <c r="B577" s="123"/>
      <c r="C577" s="123" t="s">
        <v>106</v>
      </c>
      <c r="D577" s="123" t="s">
        <v>157</v>
      </c>
      <c r="E577" s="31" t="s">
        <v>471</v>
      </c>
      <c r="F577" s="4"/>
      <c r="G577" s="7">
        <f>SUM(G578)</f>
        <v>0</v>
      </c>
      <c r="H577" s="7">
        <f t="shared" ref="H577:I577" si="139">SUM(H578)</f>
        <v>0</v>
      </c>
      <c r="I577" s="7">
        <f t="shared" si="139"/>
        <v>0</v>
      </c>
    </row>
    <row r="578" spans="1:9" ht="31.5" hidden="1" x14ac:dyDescent="0.25">
      <c r="A578" s="122" t="s">
        <v>45</v>
      </c>
      <c r="B578" s="4"/>
      <c r="C578" s="123" t="s">
        <v>106</v>
      </c>
      <c r="D578" s="123" t="s">
        <v>157</v>
      </c>
      <c r="E578" s="31" t="s">
        <v>471</v>
      </c>
      <c r="F578" s="4" t="s">
        <v>84</v>
      </c>
      <c r="G578" s="7"/>
      <c r="H578" s="7"/>
      <c r="I578" s="7"/>
    </row>
    <row r="579" spans="1:9" ht="31.5" hidden="1" x14ac:dyDescent="0.25">
      <c r="A579" s="122" t="s">
        <v>536</v>
      </c>
      <c r="B579" s="123"/>
      <c r="C579" s="123" t="s">
        <v>106</v>
      </c>
      <c r="D579" s="123" t="s">
        <v>157</v>
      </c>
      <c r="E579" s="123" t="s">
        <v>14</v>
      </c>
      <c r="F579" s="31"/>
      <c r="G579" s="7">
        <f>SUM(G585)+G580</f>
        <v>0</v>
      </c>
      <c r="H579" s="7">
        <f t="shared" ref="H579:I579" si="140">SUM(H585)+H580</f>
        <v>0</v>
      </c>
      <c r="I579" s="7">
        <f t="shared" si="140"/>
        <v>0</v>
      </c>
    </row>
    <row r="580" spans="1:9" ht="31.5" hidden="1" x14ac:dyDescent="0.25">
      <c r="A580" s="122" t="s">
        <v>75</v>
      </c>
      <c r="B580" s="123"/>
      <c r="C580" s="123" t="s">
        <v>106</v>
      </c>
      <c r="D580" s="123" t="s">
        <v>157</v>
      </c>
      <c r="E580" s="31" t="s">
        <v>15</v>
      </c>
      <c r="F580" s="31"/>
      <c r="G580" s="7">
        <f>SUM(G581)</f>
        <v>0</v>
      </c>
      <c r="H580" s="7">
        <f t="shared" ref="H580:I583" si="141">SUM(H581)</f>
        <v>0</v>
      </c>
      <c r="I580" s="7">
        <f t="shared" si="141"/>
        <v>0</v>
      </c>
    </row>
    <row r="581" spans="1:9" ht="31.5" hidden="1" x14ac:dyDescent="0.25">
      <c r="A581" s="122" t="s">
        <v>38</v>
      </c>
      <c r="B581" s="123"/>
      <c r="C581" s="123" t="s">
        <v>106</v>
      </c>
      <c r="D581" s="123" t="s">
        <v>157</v>
      </c>
      <c r="E581" s="31" t="s">
        <v>39</v>
      </c>
      <c r="F581" s="31"/>
      <c r="G581" s="7">
        <f>SUM(G582)</f>
        <v>0</v>
      </c>
      <c r="H581" s="7">
        <f t="shared" si="141"/>
        <v>0</v>
      </c>
      <c r="I581" s="7">
        <f t="shared" si="141"/>
        <v>0</v>
      </c>
    </row>
    <row r="582" spans="1:9" hidden="1" x14ac:dyDescent="0.25">
      <c r="A582" s="122" t="s">
        <v>40</v>
      </c>
      <c r="B582" s="123"/>
      <c r="C582" s="123" t="s">
        <v>106</v>
      </c>
      <c r="D582" s="123" t="s">
        <v>157</v>
      </c>
      <c r="E582" s="31" t="s">
        <v>41</v>
      </c>
      <c r="F582" s="31"/>
      <c r="G582" s="7">
        <f>SUM(G583)</f>
        <v>0</v>
      </c>
      <c r="H582" s="7">
        <f t="shared" si="141"/>
        <v>0</v>
      </c>
      <c r="I582" s="7">
        <f t="shared" si="141"/>
        <v>0</v>
      </c>
    </row>
    <row r="583" spans="1:9" ht="31.5" hidden="1" x14ac:dyDescent="0.25">
      <c r="A583" s="122" t="s">
        <v>42</v>
      </c>
      <c r="B583" s="123"/>
      <c r="C583" s="123" t="s">
        <v>106</v>
      </c>
      <c r="D583" s="123" t="s">
        <v>157</v>
      </c>
      <c r="E583" s="31" t="s">
        <v>43</v>
      </c>
      <c r="F583" s="31"/>
      <c r="G583" s="7">
        <f>SUM(G584)</f>
        <v>0</v>
      </c>
      <c r="H583" s="7">
        <f t="shared" si="141"/>
        <v>0</v>
      </c>
      <c r="I583" s="7">
        <f t="shared" si="141"/>
        <v>0</v>
      </c>
    </row>
    <row r="584" spans="1:9" ht="31.5" hidden="1" x14ac:dyDescent="0.25">
      <c r="A584" s="122" t="s">
        <v>45</v>
      </c>
      <c r="B584" s="123"/>
      <c r="C584" s="123" t="s">
        <v>106</v>
      </c>
      <c r="D584" s="123" t="s">
        <v>157</v>
      </c>
      <c r="E584" s="31" t="s">
        <v>43</v>
      </c>
      <c r="F584" s="31">
        <v>200</v>
      </c>
      <c r="G584" s="7"/>
      <c r="H584" s="7"/>
      <c r="I584" s="7"/>
    </row>
    <row r="585" spans="1:9" ht="31.5" hidden="1" x14ac:dyDescent="0.25">
      <c r="A585" s="122" t="s">
        <v>952</v>
      </c>
      <c r="B585" s="123"/>
      <c r="C585" s="123" t="s">
        <v>106</v>
      </c>
      <c r="D585" s="123" t="s">
        <v>157</v>
      </c>
      <c r="E585" s="123" t="s">
        <v>72</v>
      </c>
      <c r="F585" s="31"/>
      <c r="G585" s="7">
        <f>SUM(G586)</f>
        <v>0</v>
      </c>
      <c r="H585" s="7">
        <f t="shared" ref="H585:I586" si="142">SUM(H586)</f>
        <v>0</v>
      </c>
      <c r="I585" s="7">
        <f t="shared" si="142"/>
        <v>0</v>
      </c>
    </row>
    <row r="586" spans="1:9" ht="31.5" hidden="1" x14ac:dyDescent="0.25">
      <c r="A586" s="122" t="s">
        <v>91</v>
      </c>
      <c r="B586" s="39"/>
      <c r="C586" s="123" t="s">
        <v>106</v>
      </c>
      <c r="D586" s="123" t="s">
        <v>157</v>
      </c>
      <c r="E586" s="31" t="s">
        <v>428</v>
      </c>
      <c r="F586" s="31"/>
      <c r="G586" s="7">
        <f>SUM(G587)</f>
        <v>0</v>
      </c>
      <c r="H586" s="7">
        <f t="shared" si="142"/>
        <v>0</v>
      </c>
      <c r="I586" s="7">
        <f t="shared" si="142"/>
        <v>0</v>
      </c>
    </row>
    <row r="587" spans="1:9" ht="31.5" hidden="1" x14ac:dyDescent="0.25">
      <c r="A587" s="122" t="s">
        <v>45</v>
      </c>
      <c r="B587" s="39"/>
      <c r="C587" s="123" t="s">
        <v>106</v>
      </c>
      <c r="D587" s="123" t="s">
        <v>157</v>
      </c>
      <c r="E587" s="31" t="s">
        <v>428</v>
      </c>
      <c r="F587" s="31">
        <v>200</v>
      </c>
      <c r="G587" s="7"/>
      <c r="H587" s="7"/>
      <c r="I587" s="7"/>
    </row>
    <row r="588" spans="1:9" hidden="1" x14ac:dyDescent="0.25">
      <c r="A588" s="122" t="s">
        <v>953</v>
      </c>
      <c r="B588" s="4"/>
      <c r="C588" s="4" t="s">
        <v>106</v>
      </c>
      <c r="D588" s="4" t="s">
        <v>106</v>
      </c>
      <c r="E588" s="31"/>
      <c r="F588" s="31"/>
      <c r="G588" s="7">
        <f t="shared" ref="G588:I591" si="143">SUM(G589)</f>
        <v>0</v>
      </c>
      <c r="H588" s="7">
        <f t="shared" si="143"/>
        <v>0</v>
      </c>
      <c r="I588" s="7">
        <f t="shared" si="143"/>
        <v>0</v>
      </c>
    </row>
    <row r="589" spans="1:9" ht="31.5" hidden="1" x14ac:dyDescent="0.25">
      <c r="A589" s="122" t="s">
        <v>538</v>
      </c>
      <c r="B589" s="123"/>
      <c r="C589" s="123" t="s">
        <v>106</v>
      </c>
      <c r="D589" s="123" t="s">
        <v>106</v>
      </c>
      <c r="E589" s="31" t="s">
        <v>295</v>
      </c>
      <c r="F589" s="31"/>
      <c r="G589" s="7">
        <f t="shared" si="143"/>
        <v>0</v>
      </c>
      <c r="H589" s="7">
        <f t="shared" si="143"/>
        <v>0</v>
      </c>
      <c r="I589" s="7">
        <f t="shared" si="143"/>
        <v>0</v>
      </c>
    </row>
    <row r="590" spans="1:9" ht="31.5" hidden="1" x14ac:dyDescent="0.25">
      <c r="A590" s="122" t="s">
        <v>436</v>
      </c>
      <c r="B590" s="4"/>
      <c r="C590" s="4" t="s">
        <v>106</v>
      </c>
      <c r="D590" s="4" t="s">
        <v>106</v>
      </c>
      <c r="E590" s="4" t="s">
        <v>310</v>
      </c>
      <c r="F590" s="4"/>
      <c r="G590" s="7">
        <f t="shared" si="143"/>
        <v>0</v>
      </c>
      <c r="H590" s="7">
        <f t="shared" si="143"/>
        <v>0</v>
      </c>
      <c r="I590" s="7">
        <f t="shared" si="143"/>
        <v>0</v>
      </c>
    </row>
    <row r="591" spans="1:9" hidden="1" x14ac:dyDescent="0.25">
      <c r="A591" s="122" t="s">
        <v>29</v>
      </c>
      <c r="B591" s="4"/>
      <c r="C591" s="4" t="s">
        <v>106</v>
      </c>
      <c r="D591" s="4" t="s">
        <v>106</v>
      </c>
      <c r="E591" s="4" t="s">
        <v>311</v>
      </c>
      <c r="F591" s="4"/>
      <c r="G591" s="7">
        <f t="shared" si="143"/>
        <v>0</v>
      </c>
      <c r="H591" s="7">
        <f t="shared" si="143"/>
        <v>0</v>
      </c>
      <c r="I591" s="7">
        <f t="shared" si="143"/>
        <v>0</v>
      </c>
    </row>
    <row r="592" spans="1:9" ht="31.5" hidden="1" x14ac:dyDescent="0.25">
      <c r="A592" s="122" t="s">
        <v>312</v>
      </c>
      <c r="B592" s="31"/>
      <c r="C592" s="4" t="s">
        <v>106</v>
      </c>
      <c r="D592" s="4" t="s">
        <v>106</v>
      </c>
      <c r="E592" s="4" t="s">
        <v>313</v>
      </c>
      <c r="F592" s="4"/>
      <c r="G592" s="7">
        <f>SUM(G593:G594)</f>
        <v>0</v>
      </c>
      <c r="H592" s="7">
        <f>SUM(H593:H594)</f>
        <v>0</v>
      </c>
      <c r="I592" s="7">
        <f>SUM(I593:I594)</f>
        <v>0</v>
      </c>
    </row>
    <row r="593" spans="1:9" ht="47.25" hidden="1" x14ac:dyDescent="0.25">
      <c r="A593" s="122" t="s">
        <v>44</v>
      </c>
      <c r="B593" s="31"/>
      <c r="C593" s="4" t="s">
        <v>106</v>
      </c>
      <c r="D593" s="4" t="s">
        <v>106</v>
      </c>
      <c r="E593" s="4" t="s">
        <v>313</v>
      </c>
      <c r="F593" s="4" t="s">
        <v>82</v>
      </c>
      <c r="G593" s="7"/>
      <c r="H593" s="7"/>
      <c r="I593" s="7"/>
    </row>
    <row r="594" spans="1:9" ht="31.5" hidden="1" x14ac:dyDescent="0.25">
      <c r="A594" s="122" t="s">
        <v>45</v>
      </c>
      <c r="B594" s="4"/>
      <c r="C594" s="4" t="s">
        <v>106</v>
      </c>
      <c r="D594" s="4" t="s">
        <v>106</v>
      </c>
      <c r="E594" s="4" t="s">
        <v>313</v>
      </c>
      <c r="F594" s="22">
        <v>200</v>
      </c>
      <c r="G594" s="7"/>
      <c r="H594" s="7"/>
      <c r="I594" s="7"/>
    </row>
    <row r="595" spans="1:9" x14ac:dyDescent="0.25">
      <c r="A595" s="122" t="s">
        <v>24</v>
      </c>
      <c r="B595" s="123"/>
      <c r="C595" s="123" t="s">
        <v>25</v>
      </c>
      <c r="D595" s="123" t="s">
        <v>26</v>
      </c>
      <c r="E595" s="31"/>
      <c r="F595" s="31"/>
      <c r="G595" s="9">
        <f>G596+G608+G719+G697</f>
        <v>992455.89999999991</v>
      </c>
      <c r="H595" s="9">
        <f>H596+H608+H719+H697</f>
        <v>1028809.1</v>
      </c>
      <c r="I595" s="9">
        <f>I596+I608+I719+I697</f>
        <v>1059211.6000000001</v>
      </c>
    </row>
    <row r="596" spans="1:9" x14ac:dyDescent="0.25">
      <c r="A596" s="122" t="s">
        <v>27</v>
      </c>
      <c r="B596" s="123"/>
      <c r="C596" s="123" t="s">
        <v>25</v>
      </c>
      <c r="D596" s="123" t="s">
        <v>28</v>
      </c>
      <c r="E596" s="31"/>
      <c r="F596" s="31"/>
      <c r="G596" s="9">
        <f t="shared" ref="G596:I598" si="144">G597</f>
        <v>16800</v>
      </c>
      <c r="H596" s="9">
        <f t="shared" si="144"/>
        <v>16800</v>
      </c>
      <c r="I596" s="9">
        <f t="shared" si="144"/>
        <v>16800</v>
      </c>
    </row>
    <row r="597" spans="1:9" ht="31.5" x14ac:dyDescent="0.25">
      <c r="A597" s="122" t="s">
        <v>536</v>
      </c>
      <c r="B597" s="123"/>
      <c r="C597" s="123" t="s">
        <v>25</v>
      </c>
      <c r="D597" s="123" t="s">
        <v>28</v>
      </c>
      <c r="E597" s="31" t="s">
        <v>14</v>
      </c>
      <c r="F597" s="31"/>
      <c r="G597" s="9">
        <f t="shared" si="144"/>
        <v>16800</v>
      </c>
      <c r="H597" s="9">
        <f t="shared" si="144"/>
        <v>16800</v>
      </c>
      <c r="I597" s="9">
        <f t="shared" si="144"/>
        <v>16800</v>
      </c>
    </row>
    <row r="598" spans="1:9" ht="31.5" x14ac:dyDescent="0.25">
      <c r="A598" s="122" t="s">
        <v>75</v>
      </c>
      <c r="B598" s="123"/>
      <c r="C598" s="123" t="s">
        <v>25</v>
      </c>
      <c r="D598" s="123" t="s">
        <v>28</v>
      </c>
      <c r="E598" s="31" t="s">
        <v>15</v>
      </c>
      <c r="F598" s="31"/>
      <c r="G598" s="9">
        <f t="shared" si="144"/>
        <v>16800</v>
      </c>
      <c r="H598" s="9">
        <f t="shared" si="144"/>
        <v>16800</v>
      </c>
      <c r="I598" s="9">
        <f t="shared" si="144"/>
        <v>16800</v>
      </c>
    </row>
    <row r="599" spans="1:9" x14ac:dyDescent="0.25">
      <c r="A599" s="122" t="s">
        <v>29</v>
      </c>
      <c r="B599" s="123"/>
      <c r="C599" s="123" t="s">
        <v>25</v>
      </c>
      <c r="D599" s="123" t="s">
        <v>28</v>
      </c>
      <c r="E599" s="31" t="s">
        <v>30</v>
      </c>
      <c r="F599" s="31"/>
      <c r="G599" s="9">
        <f>SUM(G600)</f>
        <v>16800</v>
      </c>
      <c r="H599" s="9">
        <f>SUM(H600)</f>
        <v>16800</v>
      </c>
      <c r="I599" s="9">
        <f>SUM(I600)</f>
        <v>16800</v>
      </c>
    </row>
    <row r="600" spans="1:9" x14ac:dyDescent="0.25">
      <c r="A600" s="122" t="s">
        <v>32</v>
      </c>
      <c r="B600" s="123"/>
      <c r="C600" s="123" t="s">
        <v>25</v>
      </c>
      <c r="D600" s="123" t="s">
        <v>28</v>
      </c>
      <c r="E600" s="31" t="s">
        <v>33</v>
      </c>
      <c r="F600" s="31"/>
      <c r="G600" s="9">
        <f t="shared" ref="G600:I601" si="145">G601</f>
        <v>16800</v>
      </c>
      <c r="H600" s="9">
        <f t="shared" si="145"/>
        <v>16800</v>
      </c>
      <c r="I600" s="9">
        <f t="shared" si="145"/>
        <v>16800</v>
      </c>
    </row>
    <row r="601" spans="1:9" ht="31.5" x14ac:dyDescent="0.25">
      <c r="A601" s="122" t="s">
        <v>34</v>
      </c>
      <c r="B601" s="123"/>
      <c r="C601" s="123" t="s">
        <v>25</v>
      </c>
      <c r="D601" s="123" t="s">
        <v>28</v>
      </c>
      <c r="E601" s="31" t="s">
        <v>35</v>
      </c>
      <c r="F601" s="31"/>
      <c r="G601" s="9">
        <f t="shared" si="145"/>
        <v>16800</v>
      </c>
      <c r="H601" s="9">
        <f t="shared" si="145"/>
        <v>16800</v>
      </c>
      <c r="I601" s="9">
        <f t="shared" si="145"/>
        <v>16800</v>
      </c>
    </row>
    <row r="602" spans="1:9" x14ac:dyDescent="0.25">
      <c r="A602" s="122" t="s">
        <v>36</v>
      </c>
      <c r="B602" s="123"/>
      <c r="C602" s="123" t="s">
        <v>25</v>
      </c>
      <c r="D602" s="123" t="s">
        <v>28</v>
      </c>
      <c r="E602" s="31" t="s">
        <v>35</v>
      </c>
      <c r="F602" s="31">
        <v>300</v>
      </c>
      <c r="G602" s="9">
        <v>16800</v>
      </c>
      <c r="H602" s="9">
        <v>16800</v>
      </c>
      <c r="I602" s="9">
        <v>16800</v>
      </c>
    </row>
    <row r="603" spans="1:9" hidden="1" x14ac:dyDescent="0.25">
      <c r="A603" s="122" t="s">
        <v>20</v>
      </c>
      <c r="B603" s="123"/>
      <c r="C603" s="123" t="s">
        <v>25</v>
      </c>
      <c r="D603" s="123" t="s">
        <v>37</v>
      </c>
      <c r="E603" s="31" t="s">
        <v>43</v>
      </c>
      <c r="F603" s="31">
        <v>800</v>
      </c>
      <c r="G603" s="9"/>
      <c r="H603" s="9"/>
      <c r="I603" s="9"/>
    </row>
    <row r="604" spans="1:9" hidden="1" x14ac:dyDescent="0.25">
      <c r="A604" s="122" t="s">
        <v>77</v>
      </c>
      <c r="B604" s="40"/>
      <c r="C604" s="123" t="s">
        <v>25</v>
      </c>
      <c r="D604" s="123" t="s">
        <v>37</v>
      </c>
      <c r="E604" s="31" t="s">
        <v>61</v>
      </c>
      <c r="F604" s="31"/>
      <c r="G604" s="9">
        <f t="shared" ref="G604:I606" si="146">G605</f>
        <v>0</v>
      </c>
      <c r="H604" s="9">
        <f t="shared" si="146"/>
        <v>0</v>
      </c>
      <c r="I604" s="9">
        <f t="shared" si="146"/>
        <v>0</v>
      </c>
    </row>
    <row r="605" spans="1:9" hidden="1" x14ac:dyDescent="0.25">
      <c r="A605" s="122" t="s">
        <v>29</v>
      </c>
      <c r="B605" s="40"/>
      <c r="C605" s="123" t="s">
        <v>25</v>
      </c>
      <c r="D605" s="123" t="s">
        <v>37</v>
      </c>
      <c r="E605" s="31" t="s">
        <v>378</v>
      </c>
      <c r="F605" s="31"/>
      <c r="G605" s="9">
        <f t="shared" si="146"/>
        <v>0</v>
      </c>
      <c r="H605" s="9">
        <f t="shared" si="146"/>
        <v>0</v>
      </c>
      <c r="I605" s="9">
        <f t="shared" si="146"/>
        <v>0</v>
      </c>
    </row>
    <row r="606" spans="1:9" hidden="1" x14ac:dyDescent="0.25">
      <c r="A606" s="122" t="s">
        <v>31</v>
      </c>
      <c r="B606" s="40"/>
      <c r="C606" s="123" t="s">
        <v>25</v>
      </c>
      <c r="D606" s="123" t="s">
        <v>37</v>
      </c>
      <c r="E606" s="31" t="s">
        <v>379</v>
      </c>
      <c r="F606" s="31"/>
      <c r="G606" s="9">
        <f t="shared" si="146"/>
        <v>0</v>
      </c>
      <c r="H606" s="9">
        <f t="shared" si="146"/>
        <v>0</v>
      </c>
      <c r="I606" s="9">
        <f t="shared" si="146"/>
        <v>0</v>
      </c>
    </row>
    <row r="607" spans="1:9" ht="31.5" hidden="1" x14ac:dyDescent="0.25">
      <c r="A607" s="122" t="s">
        <v>45</v>
      </c>
      <c r="B607" s="40"/>
      <c r="C607" s="123" t="s">
        <v>25</v>
      </c>
      <c r="D607" s="123" t="s">
        <v>37</v>
      </c>
      <c r="E607" s="31" t="s">
        <v>379</v>
      </c>
      <c r="F607" s="31">
        <v>200</v>
      </c>
      <c r="G607" s="9"/>
      <c r="H607" s="9"/>
      <c r="I607" s="9"/>
    </row>
    <row r="608" spans="1:9" x14ac:dyDescent="0.25">
      <c r="A608" s="122" t="s">
        <v>46</v>
      </c>
      <c r="B608" s="123"/>
      <c r="C608" s="123" t="s">
        <v>25</v>
      </c>
      <c r="D608" s="123" t="s">
        <v>47</v>
      </c>
      <c r="E608" s="31"/>
      <c r="F608" s="31"/>
      <c r="G608" s="9">
        <f>G653+G684+G609+G688+G693</f>
        <v>744903</v>
      </c>
      <c r="H608" s="9">
        <f>H653+H684+H609+H688+H693</f>
        <v>770982.6</v>
      </c>
      <c r="I608" s="9">
        <f>I653+I684+I609+I688+I693</f>
        <v>798605.90000000014</v>
      </c>
    </row>
    <row r="609" spans="1:9" ht="31.5" x14ac:dyDescent="0.25">
      <c r="A609" s="122" t="s">
        <v>422</v>
      </c>
      <c r="B609" s="123"/>
      <c r="C609" s="123" t="s">
        <v>25</v>
      </c>
      <c r="D609" s="123" t="s">
        <v>47</v>
      </c>
      <c r="E609" s="123" t="s">
        <v>326</v>
      </c>
      <c r="F609" s="31"/>
      <c r="G609" s="9">
        <f>SUM(G610)</f>
        <v>727994.1</v>
      </c>
      <c r="H609" s="9">
        <f t="shared" ref="H609:I609" si="147">SUM(H610)</f>
        <v>754607.5</v>
      </c>
      <c r="I609" s="9">
        <f t="shared" si="147"/>
        <v>782230.80000000016</v>
      </c>
    </row>
    <row r="610" spans="1:9" ht="31.5" x14ac:dyDescent="0.25">
      <c r="A610" s="122" t="s">
        <v>334</v>
      </c>
      <c r="B610" s="123"/>
      <c r="C610" s="123" t="s">
        <v>25</v>
      </c>
      <c r="D610" s="123" t="s">
        <v>47</v>
      </c>
      <c r="E610" s="123" t="s">
        <v>335</v>
      </c>
      <c r="F610" s="31"/>
      <c r="G610" s="9">
        <f>SUM(G611+G614+G617+G620+G623+G626+G629+G644+G647+G632+G635+G638+G641+G650)</f>
        <v>727994.1</v>
      </c>
      <c r="H610" s="9">
        <f t="shared" ref="H610:I610" si="148">SUM(H611+H614+H617+H620+H623+H626+H629+H644+H647+H632+H635+H638+H641+H650)</f>
        <v>754607.5</v>
      </c>
      <c r="I610" s="9">
        <f t="shared" si="148"/>
        <v>782230.80000000016</v>
      </c>
    </row>
    <row r="611" spans="1:9" ht="47.25" x14ac:dyDescent="0.25">
      <c r="A611" s="122" t="s">
        <v>487</v>
      </c>
      <c r="B611" s="123"/>
      <c r="C611" s="123" t="s">
        <v>25</v>
      </c>
      <c r="D611" s="123" t="s">
        <v>47</v>
      </c>
      <c r="E611" s="123" t="s">
        <v>457</v>
      </c>
      <c r="F611" s="31"/>
      <c r="G611" s="9">
        <f>G612+G613</f>
        <v>181841.9</v>
      </c>
      <c r="H611" s="9">
        <f>H612+H613</f>
        <v>189115.5</v>
      </c>
      <c r="I611" s="9">
        <f>I612+I613</f>
        <v>196680.2</v>
      </c>
    </row>
    <row r="612" spans="1:9" ht="31.5" x14ac:dyDescent="0.25">
      <c r="A612" s="122" t="s">
        <v>45</v>
      </c>
      <c r="B612" s="123"/>
      <c r="C612" s="123" t="s">
        <v>25</v>
      </c>
      <c r="D612" s="123" t="s">
        <v>47</v>
      </c>
      <c r="E612" s="123" t="s">
        <v>457</v>
      </c>
      <c r="F612" s="31">
        <v>200</v>
      </c>
      <c r="G612" s="9">
        <v>2711.9</v>
      </c>
      <c r="H612" s="9">
        <v>2825.1</v>
      </c>
      <c r="I612" s="9">
        <v>2934.5</v>
      </c>
    </row>
    <row r="613" spans="1:9" x14ac:dyDescent="0.25">
      <c r="A613" s="122" t="s">
        <v>36</v>
      </c>
      <c r="B613" s="123"/>
      <c r="C613" s="123" t="s">
        <v>25</v>
      </c>
      <c r="D613" s="123" t="s">
        <v>47</v>
      </c>
      <c r="E613" s="123" t="s">
        <v>457</v>
      </c>
      <c r="F613" s="31">
        <v>300</v>
      </c>
      <c r="G613" s="9">
        <v>179130</v>
      </c>
      <c r="H613" s="9">
        <v>186290.4</v>
      </c>
      <c r="I613" s="9">
        <v>193745.7</v>
      </c>
    </row>
    <row r="614" spans="1:9" ht="47.25" x14ac:dyDescent="0.25">
      <c r="A614" s="122" t="s">
        <v>336</v>
      </c>
      <c r="B614" s="123"/>
      <c r="C614" s="123" t="s">
        <v>25</v>
      </c>
      <c r="D614" s="123" t="s">
        <v>47</v>
      </c>
      <c r="E614" s="123" t="s">
        <v>458</v>
      </c>
      <c r="F614" s="123"/>
      <c r="G614" s="9">
        <f>G615+G616</f>
        <v>9870.1</v>
      </c>
      <c r="H614" s="9">
        <f>H615+H616</f>
        <v>10248.199999999999</v>
      </c>
      <c r="I614" s="9">
        <f>I615+I616</f>
        <v>10641.5</v>
      </c>
    </row>
    <row r="615" spans="1:9" ht="31.5" x14ac:dyDescent="0.25">
      <c r="A615" s="122" t="s">
        <v>45</v>
      </c>
      <c r="B615" s="123"/>
      <c r="C615" s="123" t="s">
        <v>25</v>
      </c>
      <c r="D615" s="123" t="s">
        <v>47</v>
      </c>
      <c r="E615" s="123" t="s">
        <v>458</v>
      </c>
      <c r="F615" s="123" t="s">
        <v>84</v>
      </c>
      <c r="G615" s="9">
        <v>147.19999999999999</v>
      </c>
      <c r="H615" s="9">
        <v>152.9</v>
      </c>
      <c r="I615" s="9">
        <v>158.80000000000001</v>
      </c>
    </row>
    <row r="616" spans="1:9" x14ac:dyDescent="0.25">
      <c r="A616" s="122" t="s">
        <v>36</v>
      </c>
      <c r="B616" s="123"/>
      <c r="C616" s="123" t="s">
        <v>25</v>
      </c>
      <c r="D616" s="123" t="s">
        <v>47</v>
      </c>
      <c r="E616" s="123" t="s">
        <v>458</v>
      </c>
      <c r="F616" s="123" t="s">
        <v>92</v>
      </c>
      <c r="G616" s="9">
        <v>9722.9</v>
      </c>
      <c r="H616" s="9">
        <v>10095.299999999999</v>
      </c>
      <c r="I616" s="9">
        <v>10482.700000000001</v>
      </c>
    </row>
    <row r="617" spans="1:9" ht="31.5" x14ac:dyDescent="0.25">
      <c r="A617" s="122" t="s">
        <v>337</v>
      </c>
      <c r="B617" s="123"/>
      <c r="C617" s="123" t="s">
        <v>25</v>
      </c>
      <c r="D617" s="123" t="s">
        <v>47</v>
      </c>
      <c r="E617" s="123" t="s">
        <v>459</v>
      </c>
      <c r="F617" s="123"/>
      <c r="G617" s="9">
        <f>G618+G619</f>
        <v>130865</v>
      </c>
      <c r="H617" s="9">
        <f>H618+H619</f>
        <v>136099.59999999998</v>
      </c>
      <c r="I617" s="9">
        <f>I618+I619</f>
        <v>141543.6</v>
      </c>
    </row>
    <row r="618" spans="1:9" ht="31.5" x14ac:dyDescent="0.25">
      <c r="A618" s="122" t="s">
        <v>45</v>
      </c>
      <c r="B618" s="123"/>
      <c r="C618" s="123" t="s">
        <v>25</v>
      </c>
      <c r="D618" s="123" t="s">
        <v>47</v>
      </c>
      <c r="E618" s="123" t="s">
        <v>459</v>
      </c>
      <c r="F618" s="123" t="s">
        <v>84</v>
      </c>
      <c r="G618" s="9">
        <v>1944.2</v>
      </c>
      <c r="H618" s="9">
        <v>2026.3</v>
      </c>
      <c r="I618" s="9">
        <v>2101.1999999999998</v>
      </c>
    </row>
    <row r="619" spans="1:9" x14ac:dyDescent="0.25">
      <c r="A619" s="122" t="s">
        <v>36</v>
      </c>
      <c r="B619" s="123"/>
      <c r="C619" s="123" t="s">
        <v>25</v>
      </c>
      <c r="D619" s="123" t="s">
        <v>47</v>
      </c>
      <c r="E619" s="123" t="s">
        <v>459</v>
      </c>
      <c r="F619" s="123" t="s">
        <v>92</v>
      </c>
      <c r="G619" s="9">
        <v>128920.8</v>
      </c>
      <c r="H619" s="9">
        <v>134073.29999999999</v>
      </c>
      <c r="I619" s="9">
        <v>139442.4</v>
      </c>
    </row>
    <row r="620" spans="1:9" ht="47.25" x14ac:dyDescent="0.25">
      <c r="A620" s="122" t="s">
        <v>338</v>
      </c>
      <c r="B620" s="123"/>
      <c r="C620" s="123" t="s">
        <v>25</v>
      </c>
      <c r="D620" s="123" t="s">
        <v>47</v>
      </c>
      <c r="E620" s="123" t="s">
        <v>460</v>
      </c>
      <c r="F620" s="123"/>
      <c r="G620" s="9">
        <f>G621+G622</f>
        <v>320.7</v>
      </c>
      <c r="H620" s="9">
        <f>H621+H622</f>
        <v>333.5</v>
      </c>
      <c r="I620" s="9">
        <f>I621+I622</f>
        <v>346.8</v>
      </c>
    </row>
    <row r="621" spans="1:9" ht="31.5" x14ac:dyDescent="0.25">
      <c r="A621" s="122" t="s">
        <v>45</v>
      </c>
      <c r="B621" s="123"/>
      <c r="C621" s="123" t="s">
        <v>25</v>
      </c>
      <c r="D621" s="123" t="s">
        <v>47</v>
      </c>
      <c r="E621" s="123" t="s">
        <v>460</v>
      </c>
      <c r="F621" s="123" t="s">
        <v>84</v>
      </c>
      <c r="G621" s="9">
        <v>4.9000000000000004</v>
      </c>
      <c r="H621" s="9">
        <v>5.0999999999999996</v>
      </c>
      <c r="I621" s="9">
        <v>5.3</v>
      </c>
    </row>
    <row r="622" spans="1:9" x14ac:dyDescent="0.25">
      <c r="A622" s="122" t="s">
        <v>36</v>
      </c>
      <c r="B622" s="123"/>
      <c r="C622" s="123" t="s">
        <v>25</v>
      </c>
      <c r="D622" s="123" t="s">
        <v>47</v>
      </c>
      <c r="E622" s="123" t="s">
        <v>460</v>
      </c>
      <c r="F622" s="123" t="s">
        <v>92</v>
      </c>
      <c r="G622" s="9">
        <v>315.8</v>
      </c>
      <c r="H622" s="9">
        <v>328.4</v>
      </c>
      <c r="I622" s="9">
        <v>341.5</v>
      </c>
    </row>
    <row r="623" spans="1:9" ht="47.25" x14ac:dyDescent="0.25">
      <c r="A623" s="122" t="s">
        <v>339</v>
      </c>
      <c r="B623" s="123"/>
      <c r="C623" s="123" t="s">
        <v>25</v>
      </c>
      <c r="D623" s="123" t="s">
        <v>47</v>
      </c>
      <c r="E623" s="123" t="s">
        <v>461</v>
      </c>
      <c r="F623" s="123"/>
      <c r="G623" s="9">
        <f>G624+G625</f>
        <v>24.6</v>
      </c>
      <c r="H623" s="9">
        <f>H624+H625</f>
        <v>24.6</v>
      </c>
      <c r="I623" s="9">
        <f>I624+I625</f>
        <v>24.6</v>
      </c>
    </row>
    <row r="624" spans="1:9" ht="31.5" x14ac:dyDescent="0.25">
      <c r="A624" s="122" t="s">
        <v>45</v>
      </c>
      <c r="B624" s="123"/>
      <c r="C624" s="123" t="s">
        <v>25</v>
      </c>
      <c r="D624" s="123" t="s">
        <v>47</v>
      </c>
      <c r="E624" s="123" t="s">
        <v>461</v>
      </c>
      <c r="F624" s="123" t="s">
        <v>84</v>
      </c>
      <c r="G624" s="9">
        <v>0.5</v>
      </c>
      <c r="H624" s="9">
        <v>0.5</v>
      </c>
      <c r="I624" s="9">
        <v>0.5</v>
      </c>
    </row>
    <row r="625" spans="1:9" x14ac:dyDescent="0.25">
      <c r="A625" s="122" t="s">
        <v>36</v>
      </c>
      <c r="B625" s="123"/>
      <c r="C625" s="123" t="s">
        <v>25</v>
      </c>
      <c r="D625" s="123" t="s">
        <v>47</v>
      </c>
      <c r="E625" s="123" t="s">
        <v>461</v>
      </c>
      <c r="F625" s="123" t="s">
        <v>92</v>
      </c>
      <c r="G625" s="9">
        <v>24.1</v>
      </c>
      <c r="H625" s="9">
        <v>24.1</v>
      </c>
      <c r="I625" s="9">
        <v>24.1</v>
      </c>
    </row>
    <row r="626" spans="1:9" ht="63" x14ac:dyDescent="0.25">
      <c r="A626" s="122" t="s">
        <v>340</v>
      </c>
      <c r="B626" s="123"/>
      <c r="C626" s="123" t="s">
        <v>25</v>
      </c>
      <c r="D626" s="123" t="s">
        <v>47</v>
      </c>
      <c r="E626" s="123" t="s">
        <v>462</v>
      </c>
      <c r="F626" s="123"/>
      <c r="G626" s="9">
        <f>G627+G628</f>
        <v>17688.400000000001</v>
      </c>
      <c r="H626" s="9">
        <f>H627+H628</f>
        <v>19331.099999999999</v>
      </c>
      <c r="I626" s="9">
        <f>I627+I628</f>
        <v>18639.099999999999</v>
      </c>
    </row>
    <row r="627" spans="1:9" ht="31.5" x14ac:dyDescent="0.25">
      <c r="A627" s="122" t="s">
        <v>45</v>
      </c>
      <c r="B627" s="123"/>
      <c r="C627" s="123" t="s">
        <v>25</v>
      </c>
      <c r="D627" s="123" t="s">
        <v>47</v>
      </c>
      <c r="E627" s="123" t="s">
        <v>462</v>
      </c>
      <c r="F627" s="123" t="s">
        <v>84</v>
      </c>
      <c r="G627" s="9">
        <v>1040.7</v>
      </c>
      <c r="H627" s="9">
        <v>1089</v>
      </c>
      <c r="I627" s="9">
        <v>1065.3</v>
      </c>
    </row>
    <row r="628" spans="1:9" x14ac:dyDescent="0.25">
      <c r="A628" s="122" t="s">
        <v>36</v>
      </c>
      <c r="B628" s="123"/>
      <c r="C628" s="123" t="s">
        <v>25</v>
      </c>
      <c r="D628" s="123" t="s">
        <v>47</v>
      </c>
      <c r="E628" s="123" t="s">
        <v>462</v>
      </c>
      <c r="F628" s="123" t="s">
        <v>92</v>
      </c>
      <c r="G628" s="9">
        <v>16647.7</v>
      </c>
      <c r="H628" s="9">
        <v>18242.099999999999</v>
      </c>
      <c r="I628" s="9">
        <v>17573.8</v>
      </c>
    </row>
    <row r="629" spans="1:9" ht="31.5" x14ac:dyDescent="0.25">
      <c r="A629" s="122" t="s">
        <v>954</v>
      </c>
      <c r="B629" s="123"/>
      <c r="C629" s="123" t="s">
        <v>25</v>
      </c>
      <c r="D629" s="123" t="s">
        <v>47</v>
      </c>
      <c r="E629" s="123" t="s">
        <v>463</v>
      </c>
      <c r="F629" s="123"/>
      <c r="G629" s="9">
        <f>G630+G631</f>
        <v>237214.3</v>
      </c>
      <c r="H629" s="9">
        <f>H630+H631</f>
        <v>247898.1</v>
      </c>
      <c r="I629" s="9">
        <f>I630+I631</f>
        <v>261472.1</v>
      </c>
    </row>
    <row r="630" spans="1:9" ht="31.5" x14ac:dyDescent="0.25">
      <c r="A630" s="122" t="s">
        <v>45</v>
      </c>
      <c r="B630" s="123"/>
      <c r="C630" s="123" t="s">
        <v>25</v>
      </c>
      <c r="D630" s="123" t="s">
        <v>47</v>
      </c>
      <c r="E630" s="123" t="s">
        <v>463</v>
      </c>
      <c r="F630" s="123" t="s">
        <v>84</v>
      </c>
      <c r="G630" s="9">
        <v>3521.4</v>
      </c>
      <c r="H630" s="9">
        <v>3680</v>
      </c>
      <c r="I630" s="9">
        <v>3881.4</v>
      </c>
    </row>
    <row r="631" spans="1:9" x14ac:dyDescent="0.25">
      <c r="A631" s="122" t="s">
        <v>36</v>
      </c>
      <c r="B631" s="123"/>
      <c r="C631" s="123" t="s">
        <v>25</v>
      </c>
      <c r="D631" s="123" t="s">
        <v>47</v>
      </c>
      <c r="E631" s="123" t="s">
        <v>463</v>
      </c>
      <c r="F631" s="123" t="s">
        <v>92</v>
      </c>
      <c r="G631" s="9">
        <v>233692.9</v>
      </c>
      <c r="H631" s="9">
        <v>244218.1</v>
      </c>
      <c r="I631" s="9">
        <v>257590.7</v>
      </c>
    </row>
    <row r="632" spans="1:9" ht="47.25" x14ac:dyDescent="0.25">
      <c r="A632" s="122" t="s">
        <v>343</v>
      </c>
      <c r="B632" s="123"/>
      <c r="C632" s="123" t="s">
        <v>25</v>
      </c>
      <c r="D632" s="123" t="s">
        <v>47</v>
      </c>
      <c r="E632" s="123" t="s">
        <v>464</v>
      </c>
      <c r="F632" s="123"/>
      <c r="G632" s="9">
        <f>G633+G634</f>
        <v>2390.6</v>
      </c>
      <c r="H632" s="9">
        <f>H633+H634</f>
        <v>2714.7999999999997</v>
      </c>
      <c r="I632" s="9">
        <f>I633+I634</f>
        <v>3050.9</v>
      </c>
    </row>
    <row r="633" spans="1:9" ht="31.5" x14ac:dyDescent="0.25">
      <c r="A633" s="122" t="s">
        <v>45</v>
      </c>
      <c r="B633" s="123"/>
      <c r="C633" s="123" t="s">
        <v>25</v>
      </c>
      <c r="D633" s="123" t="s">
        <v>47</v>
      </c>
      <c r="E633" s="123" t="s">
        <v>464</v>
      </c>
      <c r="F633" s="123" t="s">
        <v>84</v>
      </c>
      <c r="G633" s="9">
        <v>38</v>
      </c>
      <c r="H633" s="9">
        <v>43.2</v>
      </c>
      <c r="I633" s="9">
        <v>48.5</v>
      </c>
    </row>
    <row r="634" spans="1:9" x14ac:dyDescent="0.25">
      <c r="A634" s="122" t="s">
        <v>36</v>
      </c>
      <c r="B634" s="123"/>
      <c r="C634" s="123" t="s">
        <v>25</v>
      </c>
      <c r="D634" s="123" t="s">
        <v>47</v>
      </c>
      <c r="E634" s="123" t="s">
        <v>464</v>
      </c>
      <c r="F634" s="123" t="s">
        <v>92</v>
      </c>
      <c r="G634" s="9">
        <v>2352.6</v>
      </c>
      <c r="H634" s="9">
        <v>2671.6</v>
      </c>
      <c r="I634" s="9">
        <v>3002.4</v>
      </c>
    </row>
    <row r="635" spans="1:9" ht="63" x14ac:dyDescent="0.25">
      <c r="A635" s="122" t="s">
        <v>344</v>
      </c>
      <c r="B635" s="123"/>
      <c r="C635" s="123" t="s">
        <v>25</v>
      </c>
      <c r="D635" s="123" t="s">
        <v>47</v>
      </c>
      <c r="E635" s="123" t="s">
        <v>465</v>
      </c>
      <c r="F635" s="123"/>
      <c r="G635" s="9">
        <f>G636+G637</f>
        <v>2331.8999999999996</v>
      </c>
      <c r="H635" s="9">
        <f>H636+H637</f>
        <v>2331.8999999999996</v>
      </c>
      <c r="I635" s="9">
        <f>I636+I637</f>
        <v>2331.8999999999996</v>
      </c>
    </row>
    <row r="636" spans="1:9" ht="31.5" x14ac:dyDescent="0.25">
      <c r="A636" s="122" t="s">
        <v>45</v>
      </c>
      <c r="B636" s="123"/>
      <c r="C636" s="123" t="s">
        <v>25</v>
      </c>
      <c r="D636" s="123" t="s">
        <v>47</v>
      </c>
      <c r="E636" s="123" t="s">
        <v>465</v>
      </c>
      <c r="F636" s="123" t="s">
        <v>84</v>
      </c>
      <c r="G636" s="9">
        <v>41.2</v>
      </c>
      <c r="H636" s="9">
        <v>41.2</v>
      </c>
      <c r="I636" s="9">
        <v>41.2</v>
      </c>
    </row>
    <row r="637" spans="1:9" x14ac:dyDescent="0.25">
      <c r="A637" s="122" t="s">
        <v>36</v>
      </c>
      <c r="B637" s="123"/>
      <c r="C637" s="123" t="s">
        <v>25</v>
      </c>
      <c r="D637" s="123" t="s">
        <v>47</v>
      </c>
      <c r="E637" s="123" t="s">
        <v>465</v>
      </c>
      <c r="F637" s="123" t="s">
        <v>92</v>
      </c>
      <c r="G637" s="9">
        <v>2290.6999999999998</v>
      </c>
      <c r="H637" s="9">
        <v>2290.6999999999998</v>
      </c>
      <c r="I637" s="9">
        <v>2290.6999999999998</v>
      </c>
    </row>
    <row r="638" spans="1:9" x14ac:dyDescent="0.25">
      <c r="A638" s="122" t="s">
        <v>345</v>
      </c>
      <c r="B638" s="123"/>
      <c r="C638" s="123" t="s">
        <v>25</v>
      </c>
      <c r="D638" s="123" t="s">
        <v>47</v>
      </c>
      <c r="E638" s="123" t="s">
        <v>466</v>
      </c>
      <c r="F638" s="123"/>
      <c r="G638" s="9">
        <f>G639+G640</f>
        <v>0.6</v>
      </c>
      <c r="H638" s="9">
        <f>H639+H640</f>
        <v>0.6</v>
      </c>
      <c r="I638" s="9">
        <f>I639+I640</f>
        <v>0.6</v>
      </c>
    </row>
    <row r="639" spans="1:9" ht="31.5" hidden="1" x14ac:dyDescent="0.25">
      <c r="A639" s="122" t="s">
        <v>45</v>
      </c>
      <c r="B639" s="123"/>
      <c r="C639" s="123" t="s">
        <v>25</v>
      </c>
      <c r="D639" s="123" t="s">
        <v>47</v>
      </c>
      <c r="E639" s="123" t="s">
        <v>466</v>
      </c>
      <c r="F639" s="123" t="s">
        <v>84</v>
      </c>
      <c r="G639" s="9"/>
      <c r="H639" s="9"/>
      <c r="I639" s="9"/>
    </row>
    <row r="640" spans="1:9" x14ac:dyDescent="0.25">
      <c r="A640" s="122" t="s">
        <v>36</v>
      </c>
      <c r="B640" s="123"/>
      <c r="C640" s="123" t="s">
        <v>25</v>
      </c>
      <c r="D640" s="123" t="s">
        <v>47</v>
      </c>
      <c r="E640" s="123" t="s">
        <v>466</v>
      </c>
      <c r="F640" s="123" t="s">
        <v>92</v>
      </c>
      <c r="G640" s="9">
        <v>0.6</v>
      </c>
      <c r="H640" s="9">
        <v>0.6</v>
      </c>
      <c r="I640" s="9">
        <v>0.6</v>
      </c>
    </row>
    <row r="641" spans="1:9" ht="78.75" x14ac:dyDescent="0.25">
      <c r="A641" s="122" t="s">
        <v>765</v>
      </c>
      <c r="B641" s="123"/>
      <c r="C641" s="123" t="s">
        <v>25</v>
      </c>
      <c r="D641" s="123" t="s">
        <v>47</v>
      </c>
      <c r="E641" s="123" t="s">
        <v>467</v>
      </c>
      <c r="F641" s="123"/>
      <c r="G641" s="9">
        <f>G642+G643</f>
        <v>18910.2</v>
      </c>
      <c r="H641" s="9">
        <f>H642+H643</f>
        <v>19665.400000000001</v>
      </c>
      <c r="I641" s="9">
        <f>I642+I643</f>
        <v>20450.8</v>
      </c>
    </row>
    <row r="642" spans="1:9" ht="31.5" x14ac:dyDescent="0.25">
      <c r="A642" s="122" t="s">
        <v>45</v>
      </c>
      <c r="B642" s="123"/>
      <c r="C642" s="123" t="s">
        <v>25</v>
      </c>
      <c r="D642" s="123" t="s">
        <v>47</v>
      </c>
      <c r="E642" s="123" t="s">
        <v>467</v>
      </c>
      <c r="F642" s="123" t="s">
        <v>84</v>
      </c>
      <c r="G642" s="9">
        <v>212.2</v>
      </c>
      <c r="H642" s="9">
        <v>219.5</v>
      </c>
      <c r="I642" s="9">
        <v>227.1</v>
      </c>
    </row>
    <row r="643" spans="1:9" x14ac:dyDescent="0.25">
      <c r="A643" s="122" t="s">
        <v>36</v>
      </c>
      <c r="B643" s="123"/>
      <c r="C643" s="123" t="s">
        <v>25</v>
      </c>
      <c r="D643" s="123" t="s">
        <v>47</v>
      </c>
      <c r="E643" s="123" t="s">
        <v>467</v>
      </c>
      <c r="F643" s="123" t="s">
        <v>92</v>
      </c>
      <c r="G643" s="9">
        <v>18698</v>
      </c>
      <c r="H643" s="9">
        <v>19445.900000000001</v>
      </c>
      <c r="I643" s="9">
        <v>20223.7</v>
      </c>
    </row>
    <row r="644" spans="1:9" ht="47.25" x14ac:dyDescent="0.25">
      <c r="A644" s="122" t="s">
        <v>341</v>
      </c>
      <c r="B644" s="123"/>
      <c r="C644" s="123" t="s">
        <v>25</v>
      </c>
      <c r="D644" s="123" t="s">
        <v>47</v>
      </c>
      <c r="E644" s="123" t="s">
        <v>468</v>
      </c>
      <c r="F644" s="123"/>
      <c r="G644" s="9">
        <f>G645+G646</f>
        <v>7779.5</v>
      </c>
      <c r="H644" s="9">
        <f>H645+H646</f>
        <v>8090.7000000000007</v>
      </c>
      <c r="I644" s="9">
        <f>I645+I646</f>
        <v>8414.4</v>
      </c>
    </row>
    <row r="645" spans="1:9" ht="31.5" x14ac:dyDescent="0.25">
      <c r="A645" s="122" t="s">
        <v>45</v>
      </c>
      <c r="B645" s="123"/>
      <c r="C645" s="123" t="s">
        <v>25</v>
      </c>
      <c r="D645" s="123" t="s">
        <v>47</v>
      </c>
      <c r="E645" s="123" t="s">
        <v>468</v>
      </c>
      <c r="F645" s="123" t="s">
        <v>84</v>
      </c>
      <c r="G645" s="9">
        <v>115</v>
      </c>
      <c r="H645" s="9">
        <v>119.6</v>
      </c>
      <c r="I645" s="9">
        <v>124.4</v>
      </c>
    </row>
    <row r="646" spans="1:9" x14ac:dyDescent="0.25">
      <c r="A646" s="122" t="s">
        <v>36</v>
      </c>
      <c r="B646" s="123"/>
      <c r="C646" s="123" t="s">
        <v>25</v>
      </c>
      <c r="D646" s="123" t="s">
        <v>47</v>
      </c>
      <c r="E646" s="123" t="s">
        <v>468</v>
      </c>
      <c r="F646" s="123" t="s">
        <v>92</v>
      </c>
      <c r="G646" s="9">
        <v>7664.5</v>
      </c>
      <c r="H646" s="9">
        <v>7971.1</v>
      </c>
      <c r="I646" s="9">
        <v>8290</v>
      </c>
    </row>
    <row r="647" spans="1:9" ht="31.5" x14ac:dyDescent="0.25">
      <c r="A647" s="122" t="s">
        <v>342</v>
      </c>
      <c r="B647" s="123"/>
      <c r="C647" s="123" t="s">
        <v>25</v>
      </c>
      <c r="D647" s="123" t="s">
        <v>47</v>
      </c>
      <c r="E647" s="123" t="s">
        <v>469</v>
      </c>
      <c r="F647" s="123"/>
      <c r="G647" s="9">
        <f>G648+G649</f>
        <v>100852.3</v>
      </c>
      <c r="H647" s="9">
        <f>H648+H649</f>
        <v>100842</v>
      </c>
      <c r="I647" s="9">
        <f>I648+I649</f>
        <v>100842</v>
      </c>
    </row>
    <row r="648" spans="1:9" ht="31.5" x14ac:dyDescent="0.25">
      <c r="A648" s="122" t="s">
        <v>45</v>
      </c>
      <c r="B648" s="123"/>
      <c r="C648" s="123" t="s">
        <v>25</v>
      </c>
      <c r="D648" s="123" t="s">
        <v>47</v>
      </c>
      <c r="E648" s="123" t="s">
        <v>469</v>
      </c>
      <c r="F648" s="123" t="s">
        <v>84</v>
      </c>
      <c r="G648" s="9">
        <v>2072.1999999999998</v>
      </c>
      <c r="H648" s="9">
        <v>2072</v>
      </c>
      <c r="I648" s="9">
        <v>2072</v>
      </c>
    </row>
    <row r="649" spans="1:9" x14ac:dyDescent="0.25">
      <c r="A649" s="122" t="s">
        <v>36</v>
      </c>
      <c r="B649" s="123"/>
      <c r="C649" s="123" t="s">
        <v>25</v>
      </c>
      <c r="D649" s="123" t="s">
        <v>47</v>
      </c>
      <c r="E649" s="123" t="s">
        <v>469</v>
      </c>
      <c r="F649" s="123" t="s">
        <v>92</v>
      </c>
      <c r="G649" s="9">
        <v>98780.1</v>
      </c>
      <c r="H649" s="9">
        <v>98770</v>
      </c>
      <c r="I649" s="9">
        <v>98770</v>
      </c>
    </row>
    <row r="650" spans="1:9" ht="31.5" x14ac:dyDescent="0.25">
      <c r="A650" s="122" t="s">
        <v>445</v>
      </c>
      <c r="B650" s="123"/>
      <c r="C650" s="123" t="s">
        <v>25</v>
      </c>
      <c r="D650" s="123" t="s">
        <v>47</v>
      </c>
      <c r="E650" s="123" t="s">
        <v>470</v>
      </c>
      <c r="F650" s="123"/>
      <c r="G650" s="9">
        <f>SUM(G651:G652)</f>
        <v>17904</v>
      </c>
      <c r="H650" s="9">
        <f>SUM(H651:H652)</f>
        <v>17911.5</v>
      </c>
      <c r="I650" s="9">
        <f>SUM(I651:I652)</f>
        <v>17792.3</v>
      </c>
    </row>
    <row r="651" spans="1:9" ht="31.5" hidden="1" x14ac:dyDescent="0.25">
      <c r="A651" s="122" t="s">
        <v>45</v>
      </c>
      <c r="B651" s="123"/>
      <c r="C651" s="123" t="s">
        <v>25</v>
      </c>
      <c r="D651" s="123" t="s">
        <v>47</v>
      </c>
      <c r="E651" s="123" t="s">
        <v>384</v>
      </c>
      <c r="F651" s="123" t="s">
        <v>84</v>
      </c>
      <c r="G651" s="9"/>
      <c r="H651" s="9"/>
      <c r="I651" s="9"/>
    </row>
    <row r="652" spans="1:9" x14ac:dyDescent="0.25">
      <c r="A652" s="122" t="s">
        <v>36</v>
      </c>
      <c r="B652" s="123"/>
      <c r="C652" s="123" t="s">
        <v>25</v>
      </c>
      <c r="D652" s="123" t="s">
        <v>47</v>
      </c>
      <c r="E652" s="123" t="s">
        <v>470</v>
      </c>
      <c r="F652" s="123" t="s">
        <v>92</v>
      </c>
      <c r="G652" s="9">
        <v>17904</v>
      </c>
      <c r="H652" s="9">
        <v>17911.5</v>
      </c>
      <c r="I652" s="9">
        <v>17792.3</v>
      </c>
    </row>
    <row r="653" spans="1:9" ht="31.5" x14ac:dyDescent="0.25">
      <c r="A653" s="122" t="s">
        <v>536</v>
      </c>
      <c r="B653" s="123"/>
      <c r="C653" s="123" t="s">
        <v>25</v>
      </c>
      <c r="D653" s="123" t="s">
        <v>47</v>
      </c>
      <c r="E653" s="31" t="s">
        <v>14</v>
      </c>
      <c r="F653" s="31"/>
      <c r="G653" s="9">
        <f>G654+G671+G676</f>
        <v>7534.9</v>
      </c>
      <c r="H653" s="9">
        <f>H654+H671+H676</f>
        <v>7001.0999999999995</v>
      </c>
      <c r="I653" s="9">
        <f>I654+I671+I676</f>
        <v>7001.0999999999995</v>
      </c>
    </row>
    <row r="654" spans="1:9" ht="31.5" x14ac:dyDescent="0.25">
      <c r="A654" s="122" t="s">
        <v>75</v>
      </c>
      <c r="B654" s="123"/>
      <c r="C654" s="123" t="s">
        <v>25</v>
      </c>
      <c r="D654" s="123" t="s">
        <v>47</v>
      </c>
      <c r="E654" s="31" t="s">
        <v>15</v>
      </c>
      <c r="F654" s="31"/>
      <c r="G654" s="9">
        <f>G655</f>
        <v>6988.0999999999995</v>
      </c>
      <c r="H654" s="9">
        <f>H655</f>
        <v>6986.0999999999995</v>
      </c>
      <c r="I654" s="9">
        <f>I655</f>
        <v>6986.0999999999995</v>
      </c>
    </row>
    <row r="655" spans="1:9" x14ac:dyDescent="0.25">
      <c r="A655" s="122" t="s">
        <v>29</v>
      </c>
      <c r="B655" s="123"/>
      <c r="C655" s="123" t="s">
        <v>25</v>
      </c>
      <c r="D655" s="123" t="s">
        <v>47</v>
      </c>
      <c r="E655" s="31" t="s">
        <v>30</v>
      </c>
      <c r="F655" s="31"/>
      <c r="G655" s="9">
        <f>SUM(G656+G667)</f>
        <v>6988.0999999999995</v>
      </c>
      <c r="H655" s="9">
        <f>SUM(H656+H667)</f>
        <v>6986.0999999999995</v>
      </c>
      <c r="I655" s="9">
        <f>SUM(I656+I667)</f>
        <v>6986.0999999999995</v>
      </c>
    </row>
    <row r="656" spans="1:9" ht="18.75" customHeight="1" x14ac:dyDescent="0.25">
      <c r="A656" s="122" t="s">
        <v>48</v>
      </c>
      <c r="B656" s="123"/>
      <c r="C656" s="123" t="s">
        <v>25</v>
      </c>
      <c r="D656" s="123" t="s">
        <v>47</v>
      </c>
      <c r="E656" s="31" t="s">
        <v>49</v>
      </c>
      <c r="F656" s="31"/>
      <c r="G656" s="9">
        <f>G657+G659+G661+G663+G665</f>
        <v>5826.0999999999995</v>
      </c>
      <c r="H656" s="9">
        <f t="shared" ref="H656:I656" si="149">H657+H659+H661+H663+H665</f>
        <v>5826.0999999999995</v>
      </c>
      <c r="I656" s="9">
        <f t="shared" si="149"/>
        <v>5826.0999999999995</v>
      </c>
    </row>
    <row r="657" spans="1:9" x14ac:dyDescent="0.25">
      <c r="A657" s="122" t="s">
        <v>50</v>
      </c>
      <c r="B657" s="123"/>
      <c r="C657" s="123" t="s">
        <v>25</v>
      </c>
      <c r="D657" s="123" t="s">
        <v>47</v>
      </c>
      <c r="E657" s="31" t="s">
        <v>51</v>
      </c>
      <c r="F657" s="31"/>
      <c r="G657" s="9">
        <f>G658</f>
        <v>2600</v>
      </c>
      <c r="H657" s="9">
        <f>H658</f>
        <v>2519.6999999999998</v>
      </c>
      <c r="I657" s="9">
        <f>I658</f>
        <v>2436.1</v>
      </c>
    </row>
    <row r="658" spans="1:9" x14ac:dyDescent="0.25">
      <c r="A658" s="122" t="s">
        <v>36</v>
      </c>
      <c r="B658" s="123"/>
      <c r="C658" s="123" t="s">
        <v>25</v>
      </c>
      <c r="D658" s="123" t="s">
        <v>47</v>
      </c>
      <c r="E658" s="31" t="s">
        <v>51</v>
      </c>
      <c r="F658" s="31">
        <v>300</v>
      </c>
      <c r="G658" s="9">
        <v>2600</v>
      </c>
      <c r="H658" s="9">
        <v>2519.6999999999998</v>
      </c>
      <c r="I658" s="9">
        <v>2436.1</v>
      </c>
    </row>
    <row r="659" spans="1:9" ht="31.5" x14ac:dyDescent="0.25">
      <c r="A659" s="122" t="s">
        <v>52</v>
      </c>
      <c r="B659" s="123"/>
      <c r="C659" s="123" t="s">
        <v>25</v>
      </c>
      <c r="D659" s="123" t="s">
        <v>47</v>
      </c>
      <c r="E659" s="31" t="s">
        <v>53</v>
      </c>
      <c r="F659" s="31"/>
      <c r="G659" s="9">
        <f>G660</f>
        <v>2008.9</v>
      </c>
      <c r="H659" s="9">
        <f>H660</f>
        <v>2089.1999999999998</v>
      </c>
      <c r="I659" s="9">
        <f>I660</f>
        <v>2172.8000000000002</v>
      </c>
    </row>
    <row r="660" spans="1:9" x14ac:dyDescent="0.25">
      <c r="A660" s="122" t="s">
        <v>36</v>
      </c>
      <c r="B660" s="123"/>
      <c r="C660" s="123" t="s">
        <v>25</v>
      </c>
      <c r="D660" s="123" t="s">
        <v>47</v>
      </c>
      <c r="E660" s="31" t="s">
        <v>53</v>
      </c>
      <c r="F660" s="31">
        <v>300</v>
      </c>
      <c r="G660" s="9">
        <v>2008.9</v>
      </c>
      <c r="H660" s="9">
        <v>2089.1999999999998</v>
      </c>
      <c r="I660" s="9">
        <v>2172.8000000000002</v>
      </c>
    </row>
    <row r="661" spans="1:9" ht="29.25" customHeight="1" x14ac:dyDescent="0.25">
      <c r="A661" s="122" t="s">
        <v>399</v>
      </c>
      <c r="B661" s="4"/>
      <c r="C661" s="123" t="s">
        <v>25</v>
      </c>
      <c r="D661" s="123" t="s">
        <v>47</v>
      </c>
      <c r="E661" s="4" t="s">
        <v>400</v>
      </c>
      <c r="F661" s="4"/>
      <c r="G661" s="7">
        <f>SUM(G662)</f>
        <v>850</v>
      </c>
      <c r="H661" s="7">
        <f>SUM(H662)</f>
        <v>850</v>
      </c>
      <c r="I661" s="7">
        <f>SUM(I662)</f>
        <v>850</v>
      </c>
    </row>
    <row r="662" spans="1:9" ht="15" customHeight="1" x14ac:dyDescent="0.25">
      <c r="A662" s="122" t="s">
        <v>36</v>
      </c>
      <c r="B662" s="4"/>
      <c r="C662" s="123" t="s">
        <v>25</v>
      </c>
      <c r="D662" s="123" t="s">
        <v>47</v>
      </c>
      <c r="E662" s="4" t="s">
        <v>400</v>
      </c>
      <c r="F662" s="4" t="s">
        <v>92</v>
      </c>
      <c r="G662" s="7">
        <v>850</v>
      </c>
      <c r="H662" s="7">
        <v>850</v>
      </c>
      <c r="I662" s="7">
        <v>850</v>
      </c>
    </row>
    <row r="663" spans="1:9" ht="15" customHeight="1" x14ac:dyDescent="0.25">
      <c r="A663" s="122" t="s">
        <v>724</v>
      </c>
      <c r="B663" s="4"/>
      <c r="C663" s="123" t="s">
        <v>25</v>
      </c>
      <c r="D663" s="123" t="s">
        <v>47</v>
      </c>
      <c r="E663" s="4" t="s">
        <v>723</v>
      </c>
      <c r="F663" s="4"/>
      <c r="G663" s="7">
        <f>SUM(G664)</f>
        <v>0</v>
      </c>
      <c r="H663" s="7"/>
      <c r="I663" s="7"/>
    </row>
    <row r="664" spans="1:9" ht="15" customHeight="1" x14ac:dyDescent="0.25">
      <c r="A664" s="122" t="s">
        <v>36</v>
      </c>
      <c r="B664" s="4"/>
      <c r="C664" s="123" t="s">
        <v>25</v>
      </c>
      <c r="D664" s="123" t="s">
        <v>47</v>
      </c>
      <c r="E664" s="4" t="s">
        <v>723</v>
      </c>
      <c r="F664" s="4" t="s">
        <v>92</v>
      </c>
      <c r="G664" s="7">
        <v>0</v>
      </c>
      <c r="H664" s="7"/>
      <c r="I664" s="7"/>
    </row>
    <row r="665" spans="1:9" ht="47.25" x14ac:dyDescent="0.25">
      <c r="A665" s="122" t="s">
        <v>984</v>
      </c>
      <c r="B665" s="4"/>
      <c r="C665" s="123" t="s">
        <v>25</v>
      </c>
      <c r="D665" s="123" t="s">
        <v>47</v>
      </c>
      <c r="E665" s="4" t="s">
        <v>983</v>
      </c>
      <c r="F665" s="4"/>
      <c r="G665" s="7">
        <f>SUM(G666)</f>
        <v>367.2</v>
      </c>
      <c r="H665" s="7">
        <f t="shared" ref="H665:I665" si="150">SUM(H666)</f>
        <v>367.2</v>
      </c>
      <c r="I665" s="7">
        <f t="shared" si="150"/>
        <v>367.2</v>
      </c>
    </row>
    <row r="666" spans="1:9" ht="15" customHeight="1" x14ac:dyDescent="0.25">
      <c r="A666" s="122" t="s">
        <v>45</v>
      </c>
      <c r="B666" s="4"/>
      <c r="C666" s="123" t="s">
        <v>25</v>
      </c>
      <c r="D666" s="123" t="s">
        <v>47</v>
      </c>
      <c r="E666" s="4" t="s">
        <v>983</v>
      </c>
      <c r="F666" s="4" t="s">
        <v>84</v>
      </c>
      <c r="G666" s="7">
        <v>367.2</v>
      </c>
      <c r="H666" s="7">
        <v>367.2</v>
      </c>
      <c r="I666" s="7">
        <v>367.2</v>
      </c>
    </row>
    <row r="667" spans="1:9" x14ac:dyDescent="0.25">
      <c r="A667" s="122" t="s">
        <v>54</v>
      </c>
      <c r="B667" s="123"/>
      <c r="C667" s="123" t="s">
        <v>25</v>
      </c>
      <c r="D667" s="123" t="s">
        <v>47</v>
      </c>
      <c r="E667" s="31" t="s">
        <v>55</v>
      </c>
      <c r="F667" s="31"/>
      <c r="G667" s="9">
        <f>G668</f>
        <v>1162</v>
      </c>
      <c r="H667" s="9">
        <f>H668</f>
        <v>1160</v>
      </c>
      <c r="I667" s="9">
        <f>I668</f>
        <v>1160</v>
      </c>
    </row>
    <row r="668" spans="1:9" x14ac:dyDescent="0.25">
      <c r="A668" s="122" t="s">
        <v>56</v>
      </c>
      <c r="B668" s="123"/>
      <c r="C668" s="123" t="s">
        <v>25</v>
      </c>
      <c r="D668" s="123" t="s">
        <v>47</v>
      </c>
      <c r="E668" s="31" t="s">
        <v>57</v>
      </c>
      <c r="F668" s="31"/>
      <c r="G668" s="9">
        <f>G669+G670</f>
        <v>1162</v>
      </c>
      <c r="H668" s="9">
        <f>H669+H670</f>
        <v>1160</v>
      </c>
      <c r="I668" s="9">
        <f>I669+I670</f>
        <v>1160</v>
      </c>
    </row>
    <row r="669" spans="1:9" ht="31.5" x14ac:dyDescent="0.25">
      <c r="A669" s="122" t="s">
        <v>45</v>
      </c>
      <c r="B669" s="123"/>
      <c r="C669" s="123" t="s">
        <v>25</v>
      </c>
      <c r="D669" s="123" t="s">
        <v>47</v>
      </c>
      <c r="E669" s="31" t="s">
        <v>57</v>
      </c>
      <c r="F669" s="31">
        <v>200</v>
      </c>
      <c r="G669" s="9">
        <v>478</v>
      </c>
      <c r="H669" s="9">
        <v>476</v>
      </c>
      <c r="I669" s="9">
        <v>476</v>
      </c>
    </row>
    <row r="670" spans="1:9" x14ac:dyDescent="0.25">
      <c r="A670" s="122" t="s">
        <v>36</v>
      </c>
      <c r="B670" s="123"/>
      <c r="C670" s="123" t="s">
        <v>25</v>
      </c>
      <c r="D670" s="123" t="s">
        <v>47</v>
      </c>
      <c r="E670" s="31" t="s">
        <v>57</v>
      </c>
      <c r="F670" s="31">
        <v>300</v>
      </c>
      <c r="G670" s="9">
        <v>684</v>
      </c>
      <c r="H670" s="9">
        <v>684</v>
      </c>
      <c r="I670" s="9">
        <v>684</v>
      </c>
    </row>
    <row r="671" spans="1:9" x14ac:dyDescent="0.25">
      <c r="A671" s="122" t="s">
        <v>76</v>
      </c>
      <c r="B671" s="123"/>
      <c r="C671" s="123" t="s">
        <v>25</v>
      </c>
      <c r="D671" s="123" t="s">
        <v>47</v>
      </c>
      <c r="E671" s="31" t="s">
        <v>58</v>
      </c>
      <c r="F671" s="31"/>
      <c r="G671" s="9">
        <f t="shared" ref="G671:I672" si="151">G672</f>
        <v>57.8</v>
      </c>
      <c r="H671" s="9">
        <f t="shared" si="151"/>
        <v>0</v>
      </c>
      <c r="I671" s="9">
        <f t="shared" si="151"/>
        <v>0</v>
      </c>
    </row>
    <row r="672" spans="1:9" ht="13.5" customHeight="1" x14ac:dyDescent="0.25">
      <c r="A672" s="122" t="s">
        <v>29</v>
      </c>
      <c r="B672" s="123"/>
      <c r="C672" s="123" t="s">
        <v>25</v>
      </c>
      <c r="D672" s="123" t="s">
        <v>47</v>
      </c>
      <c r="E672" s="31" t="s">
        <v>59</v>
      </c>
      <c r="F672" s="31"/>
      <c r="G672" s="9">
        <f t="shared" si="151"/>
        <v>57.8</v>
      </c>
      <c r="H672" s="9">
        <f t="shared" si="151"/>
        <v>0</v>
      </c>
      <c r="I672" s="9">
        <f t="shared" si="151"/>
        <v>0</v>
      </c>
    </row>
    <row r="673" spans="1:9" x14ac:dyDescent="0.25">
      <c r="A673" s="122" t="s">
        <v>31</v>
      </c>
      <c r="B673" s="123"/>
      <c r="C673" s="123" t="s">
        <v>25</v>
      </c>
      <c r="D673" s="123" t="s">
        <v>47</v>
      </c>
      <c r="E673" s="31" t="s">
        <v>60</v>
      </c>
      <c r="F673" s="31"/>
      <c r="G673" s="9">
        <f>G674+G675</f>
        <v>57.8</v>
      </c>
      <c r="H673" s="9">
        <f>H674+H675</f>
        <v>0</v>
      </c>
      <c r="I673" s="9">
        <f>I674+I675</f>
        <v>0</v>
      </c>
    </row>
    <row r="674" spans="1:9" ht="31.5" x14ac:dyDescent="0.25">
      <c r="A674" s="122" t="s">
        <v>45</v>
      </c>
      <c r="B674" s="123"/>
      <c r="C674" s="123" t="s">
        <v>25</v>
      </c>
      <c r="D674" s="123" t="s">
        <v>47</v>
      </c>
      <c r="E674" s="31" t="s">
        <v>60</v>
      </c>
      <c r="F674" s="31">
        <v>200</v>
      </c>
      <c r="G674" s="9">
        <v>57.8</v>
      </c>
      <c r="H674" s="9"/>
      <c r="I674" s="9"/>
    </row>
    <row r="675" spans="1:9" hidden="1" x14ac:dyDescent="0.25">
      <c r="A675" s="122" t="s">
        <v>36</v>
      </c>
      <c r="B675" s="123"/>
      <c r="C675" s="123" t="s">
        <v>25</v>
      </c>
      <c r="D675" s="123" t="s">
        <v>47</v>
      </c>
      <c r="E675" s="31" t="s">
        <v>60</v>
      </c>
      <c r="F675" s="31">
        <v>300</v>
      </c>
      <c r="G675" s="9"/>
      <c r="H675" s="9"/>
      <c r="I675" s="9"/>
    </row>
    <row r="676" spans="1:9" x14ac:dyDescent="0.25">
      <c r="A676" s="122" t="s">
        <v>77</v>
      </c>
      <c r="B676" s="123"/>
      <c r="C676" s="123" t="s">
        <v>25</v>
      </c>
      <c r="D676" s="123" t="s">
        <v>47</v>
      </c>
      <c r="E676" s="31" t="s">
        <v>61</v>
      </c>
      <c r="F676" s="31"/>
      <c r="G676" s="9">
        <f>G680+G677</f>
        <v>489</v>
      </c>
      <c r="H676" s="9">
        <f>H680+H677</f>
        <v>15</v>
      </c>
      <c r="I676" s="9">
        <f>I680+I677</f>
        <v>15</v>
      </c>
    </row>
    <row r="677" spans="1:9" x14ac:dyDescent="0.25">
      <c r="A677" s="122" t="s">
        <v>29</v>
      </c>
      <c r="B677" s="123"/>
      <c r="C677" s="123" t="s">
        <v>25</v>
      </c>
      <c r="D677" s="123" t="s">
        <v>47</v>
      </c>
      <c r="E677" s="31" t="s">
        <v>378</v>
      </c>
      <c r="F677" s="31"/>
      <c r="G677" s="9">
        <f>G678</f>
        <v>489</v>
      </c>
      <c r="H677" s="9">
        <f>H678</f>
        <v>15</v>
      </c>
      <c r="I677" s="9">
        <f>I678</f>
        <v>15</v>
      </c>
    </row>
    <row r="678" spans="1:9" x14ac:dyDescent="0.25">
      <c r="A678" s="122" t="s">
        <v>31</v>
      </c>
      <c r="B678" s="123"/>
      <c r="C678" s="123" t="s">
        <v>25</v>
      </c>
      <c r="D678" s="123" t="s">
        <v>47</v>
      </c>
      <c r="E678" s="31" t="s">
        <v>379</v>
      </c>
      <c r="F678" s="31"/>
      <c r="G678" s="9">
        <f>SUM(G679)</f>
        <v>489</v>
      </c>
      <c r="H678" s="9">
        <f>SUM(H679)</f>
        <v>15</v>
      </c>
      <c r="I678" s="9">
        <f>SUM(I679)</f>
        <v>15</v>
      </c>
    </row>
    <row r="679" spans="1:9" ht="31.5" x14ac:dyDescent="0.25">
      <c r="A679" s="122" t="s">
        <v>45</v>
      </c>
      <c r="B679" s="123"/>
      <c r="C679" s="123" t="s">
        <v>25</v>
      </c>
      <c r="D679" s="123" t="s">
        <v>47</v>
      </c>
      <c r="E679" s="31" t="s">
        <v>379</v>
      </c>
      <c r="F679" s="31">
        <v>200</v>
      </c>
      <c r="G679" s="9">
        <v>489</v>
      </c>
      <c r="H679" s="9">
        <v>15</v>
      </c>
      <c r="I679" s="9">
        <v>15</v>
      </c>
    </row>
    <row r="680" spans="1:9" ht="31.5" hidden="1" x14ac:dyDescent="0.25">
      <c r="A680" s="122" t="s">
        <v>62</v>
      </c>
      <c r="B680" s="123"/>
      <c r="C680" s="123" t="s">
        <v>25</v>
      </c>
      <c r="D680" s="123" t="s">
        <v>47</v>
      </c>
      <c r="E680" s="31" t="s">
        <v>63</v>
      </c>
      <c r="F680" s="31"/>
      <c r="G680" s="9">
        <f>G681</f>
        <v>0</v>
      </c>
      <c r="H680" s="9">
        <f>H681</f>
        <v>0</v>
      </c>
      <c r="I680" s="9">
        <f>I681</f>
        <v>0</v>
      </c>
    </row>
    <row r="681" spans="1:9" hidden="1" x14ac:dyDescent="0.25">
      <c r="A681" s="122" t="s">
        <v>31</v>
      </c>
      <c r="B681" s="123"/>
      <c r="C681" s="123" t="s">
        <v>25</v>
      </c>
      <c r="D681" s="123" t="s">
        <v>47</v>
      </c>
      <c r="E681" s="31" t="s">
        <v>64</v>
      </c>
      <c r="F681" s="31"/>
      <c r="G681" s="9">
        <f>SUM(G682:G683)</f>
        <v>0</v>
      </c>
      <c r="H681" s="9">
        <f>SUM(H682:H683)</f>
        <v>0</v>
      </c>
      <c r="I681" s="9">
        <f>SUM(I682:I683)</f>
        <v>0</v>
      </c>
    </row>
    <row r="682" spans="1:9" ht="31.5" hidden="1" x14ac:dyDescent="0.25">
      <c r="A682" s="122" t="s">
        <v>45</v>
      </c>
      <c r="B682" s="123"/>
      <c r="C682" s="123" t="s">
        <v>25</v>
      </c>
      <c r="D682" s="123" t="s">
        <v>47</v>
      </c>
      <c r="E682" s="31" t="s">
        <v>64</v>
      </c>
      <c r="F682" s="31">
        <v>200</v>
      </c>
      <c r="G682" s="9"/>
      <c r="H682" s="9"/>
      <c r="I682" s="9"/>
    </row>
    <row r="683" spans="1:9" ht="31.5" hidden="1" x14ac:dyDescent="0.25">
      <c r="A683" s="122" t="s">
        <v>65</v>
      </c>
      <c r="B683" s="123"/>
      <c r="C683" s="123" t="s">
        <v>25</v>
      </c>
      <c r="D683" s="123" t="s">
        <v>47</v>
      </c>
      <c r="E683" s="31" t="s">
        <v>64</v>
      </c>
      <c r="F683" s="31">
        <v>600</v>
      </c>
      <c r="G683" s="9"/>
      <c r="H683" s="9"/>
      <c r="I683" s="9"/>
    </row>
    <row r="684" spans="1:9" ht="47.25" x14ac:dyDescent="0.25">
      <c r="A684" s="122" t="s">
        <v>539</v>
      </c>
      <c r="B684" s="123"/>
      <c r="C684" s="123" t="s">
        <v>25</v>
      </c>
      <c r="D684" s="123" t="s">
        <v>47</v>
      </c>
      <c r="E684" s="31" t="s">
        <v>66</v>
      </c>
      <c r="F684" s="31"/>
      <c r="G684" s="9">
        <f>G685</f>
        <v>3850</v>
      </c>
      <c r="H684" s="9">
        <f>H685</f>
        <v>3850</v>
      </c>
      <c r="I684" s="9">
        <f>I685</f>
        <v>3850</v>
      </c>
    </row>
    <row r="685" spans="1:9" x14ac:dyDescent="0.25">
      <c r="A685" s="122" t="s">
        <v>29</v>
      </c>
      <c r="B685" s="123"/>
      <c r="C685" s="123" t="s">
        <v>25</v>
      </c>
      <c r="D685" s="123" t="s">
        <v>47</v>
      </c>
      <c r="E685" s="31" t="s">
        <v>67</v>
      </c>
      <c r="F685" s="31"/>
      <c r="G685" s="9">
        <f>SUM(G686)</f>
        <v>3850</v>
      </c>
      <c r="H685" s="9">
        <f>SUM(H686)</f>
        <v>3850</v>
      </c>
      <c r="I685" s="9">
        <f>SUM(I686)</f>
        <v>3850</v>
      </c>
    </row>
    <row r="686" spans="1:9" ht="31.5" x14ac:dyDescent="0.25">
      <c r="A686" s="122" t="s">
        <v>68</v>
      </c>
      <c r="B686" s="123"/>
      <c r="C686" s="123" t="s">
        <v>25</v>
      </c>
      <c r="D686" s="123" t="s">
        <v>47</v>
      </c>
      <c r="E686" s="31" t="s">
        <v>69</v>
      </c>
      <c r="F686" s="31"/>
      <c r="G686" s="9">
        <f>G687</f>
        <v>3850</v>
      </c>
      <c r="H686" s="9">
        <f>H687</f>
        <v>3850</v>
      </c>
      <c r="I686" s="9">
        <f>I687</f>
        <v>3850</v>
      </c>
    </row>
    <row r="687" spans="1:9" ht="31.5" x14ac:dyDescent="0.25">
      <c r="A687" s="122" t="s">
        <v>45</v>
      </c>
      <c r="B687" s="123"/>
      <c r="C687" s="123" t="s">
        <v>25</v>
      </c>
      <c r="D687" s="123" t="s">
        <v>47</v>
      </c>
      <c r="E687" s="31" t="s">
        <v>69</v>
      </c>
      <c r="F687" s="31">
        <v>200</v>
      </c>
      <c r="G687" s="9">
        <v>3850</v>
      </c>
      <c r="H687" s="9">
        <v>3850</v>
      </c>
      <c r="I687" s="9">
        <v>3850</v>
      </c>
    </row>
    <row r="688" spans="1:9" ht="31.5" x14ac:dyDescent="0.25">
      <c r="A688" s="122" t="s">
        <v>535</v>
      </c>
      <c r="B688" s="123"/>
      <c r="C688" s="123" t="s">
        <v>25</v>
      </c>
      <c r="D688" s="123" t="s">
        <v>47</v>
      </c>
      <c r="E688" s="31" t="s">
        <v>385</v>
      </c>
      <c r="F688" s="31"/>
      <c r="G688" s="9">
        <f t="shared" ref="G688:I691" si="152">SUM(G689)</f>
        <v>5000</v>
      </c>
      <c r="H688" s="9">
        <f t="shared" si="152"/>
        <v>5000</v>
      </c>
      <c r="I688" s="9">
        <f t="shared" si="152"/>
        <v>5000</v>
      </c>
    </row>
    <row r="689" spans="1:9" x14ac:dyDescent="0.25">
      <c r="A689" s="122" t="s">
        <v>29</v>
      </c>
      <c r="B689" s="123"/>
      <c r="C689" s="123" t="s">
        <v>25</v>
      </c>
      <c r="D689" s="123" t="s">
        <v>47</v>
      </c>
      <c r="E689" s="31" t="s">
        <v>386</v>
      </c>
      <c r="F689" s="31"/>
      <c r="G689" s="9">
        <f t="shared" si="152"/>
        <v>5000</v>
      </c>
      <c r="H689" s="9">
        <f t="shared" si="152"/>
        <v>5000</v>
      </c>
      <c r="I689" s="9">
        <f t="shared" si="152"/>
        <v>5000</v>
      </c>
    </row>
    <row r="690" spans="1:9" x14ac:dyDescent="0.25">
      <c r="A690" s="122" t="s">
        <v>48</v>
      </c>
      <c r="B690" s="123"/>
      <c r="C690" s="123" t="s">
        <v>25</v>
      </c>
      <c r="D690" s="123" t="s">
        <v>47</v>
      </c>
      <c r="E690" s="31" t="s">
        <v>387</v>
      </c>
      <c r="F690" s="31"/>
      <c r="G690" s="9">
        <f t="shared" si="152"/>
        <v>5000</v>
      </c>
      <c r="H690" s="9">
        <f t="shared" si="152"/>
        <v>5000</v>
      </c>
      <c r="I690" s="9">
        <f t="shared" si="152"/>
        <v>5000</v>
      </c>
    </row>
    <row r="691" spans="1:9" ht="47.25" x14ac:dyDescent="0.25">
      <c r="A691" s="122" t="s">
        <v>806</v>
      </c>
      <c r="B691" s="123"/>
      <c r="C691" s="123" t="s">
        <v>25</v>
      </c>
      <c r="D691" s="123" t="s">
        <v>47</v>
      </c>
      <c r="E691" s="31" t="s">
        <v>388</v>
      </c>
      <c r="F691" s="31"/>
      <c r="G691" s="9">
        <f t="shared" si="152"/>
        <v>5000</v>
      </c>
      <c r="H691" s="9">
        <f t="shared" si="152"/>
        <v>5000</v>
      </c>
      <c r="I691" s="9">
        <f t="shared" si="152"/>
        <v>5000</v>
      </c>
    </row>
    <row r="692" spans="1:9" x14ac:dyDescent="0.25">
      <c r="A692" s="122" t="s">
        <v>36</v>
      </c>
      <c r="B692" s="123"/>
      <c r="C692" s="123" t="s">
        <v>25</v>
      </c>
      <c r="D692" s="123" t="s">
        <v>47</v>
      </c>
      <c r="E692" s="31" t="s">
        <v>388</v>
      </c>
      <c r="F692" s="31">
        <v>300</v>
      </c>
      <c r="G692" s="9">
        <v>5000</v>
      </c>
      <c r="H692" s="9">
        <v>5000</v>
      </c>
      <c r="I692" s="9">
        <v>5000</v>
      </c>
    </row>
    <row r="693" spans="1:9" ht="31.5" x14ac:dyDescent="0.25">
      <c r="A693" s="122" t="s">
        <v>666</v>
      </c>
      <c r="B693" s="39"/>
      <c r="C693" s="123" t="s">
        <v>25</v>
      </c>
      <c r="D693" s="123" t="s">
        <v>47</v>
      </c>
      <c r="E693" s="31" t="s">
        <v>423</v>
      </c>
      <c r="F693" s="31"/>
      <c r="G693" s="9">
        <f t="shared" ref="G693:I695" si="153">G694</f>
        <v>524</v>
      </c>
      <c r="H693" s="9">
        <f t="shared" si="153"/>
        <v>524</v>
      </c>
      <c r="I693" s="9">
        <f t="shared" si="153"/>
        <v>524</v>
      </c>
    </row>
    <row r="694" spans="1:9" ht="31.5" x14ac:dyDescent="0.25">
      <c r="A694" s="122" t="s">
        <v>62</v>
      </c>
      <c r="B694" s="39"/>
      <c r="C694" s="123" t="s">
        <v>25</v>
      </c>
      <c r="D694" s="123" t="s">
        <v>47</v>
      </c>
      <c r="E694" s="31" t="s">
        <v>424</v>
      </c>
      <c r="F694" s="31"/>
      <c r="G694" s="9">
        <f>G695</f>
        <v>524</v>
      </c>
      <c r="H694" s="9">
        <f t="shared" si="153"/>
        <v>524</v>
      </c>
      <c r="I694" s="9">
        <f t="shared" si="153"/>
        <v>524</v>
      </c>
    </row>
    <row r="695" spans="1:9" x14ac:dyDescent="0.25">
      <c r="A695" s="122" t="s">
        <v>31</v>
      </c>
      <c r="B695" s="39"/>
      <c r="C695" s="123" t="s">
        <v>25</v>
      </c>
      <c r="D695" s="123" t="s">
        <v>47</v>
      </c>
      <c r="E695" s="31" t="s">
        <v>425</v>
      </c>
      <c r="F695" s="31"/>
      <c r="G695" s="9">
        <f t="shared" si="153"/>
        <v>524</v>
      </c>
      <c r="H695" s="9">
        <f t="shared" si="153"/>
        <v>524</v>
      </c>
      <c r="I695" s="9">
        <f t="shared" si="153"/>
        <v>524</v>
      </c>
    </row>
    <row r="696" spans="1:9" ht="31.5" x14ac:dyDescent="0.25">
      <c r="A696" s="122" t="s">
        <v>212</v>
      </c>
      <c r="B696" s="39"/>
      <c r="C696" s="123" t="s">
        <v>25</v>
      </c>
      <c r="D696" s="123" t="s">
        <v>47</v>
      </c>
      <c r="E696" s="31" t="s">
        <v>425</v>
      </c>
      <c r="F696" s="31">
        <v>600</v>
      </c>
      <c r="G696" s="9">
        <v>524</v>
      </c>
      <c r="H696" s="9">
        <v>524</v>
      </c>
      <c r="I696" s="9">
        <v>524</v>
      </c>
    </row>
    <row r="697" spans="1:9" x14ac:dyDescent="0.25">
      <c r="A697" s="122" t="s">
        <v>172</v>
      </c>
      <c r="B697" s="123"/>
      <c r="C697" s="123" t="s">
        <v>25</v>
      </c>
      <c r="D697" s="123" t="s">
        <v>11</v>
      </c>
      <c r="E697" s="31"/>
      <c r="F697" s="31"/>
      <c r="G697" s="9">
        <f>G698+G713</f>
        <v>183657.8</v>
      </c>
      <c r="H697" s="9">
        <f>H698+H713</f>
        <v>194514.9</v>
      </c>
      <c r="I697" s="9">
        <f>I698+I713</f>
        <v>197294.1</v>
      </c>
    </row>
    <row r="698" spans="1:9" ht="36.75" customHeight="1" x14ac:dyDescent="0.25">
      <c r="A698" s="122" t="s">
        <v>422</v>
      </c>
      <c r="B698" s="123"/>
      <c r="C698" s="123" t="s">
        <v>25</v>
      </c>
      <c r="D698" s="123" t="s">
        <v>11</v>
      </c>
      <c r="E698" s="123" t="s">
        <v>326</v>
      </c>
      <c r="F698" s="31"/>
      <c r="G698" s="9">
        <f>G699</f>
        <v>183657.8</v>
      </c>
      <c r="H698" s="9">
        <f>H699</f>
        <v>194514.9</v>
      </c>
      <c r="I698" s="9">
        <f>I699</f>
        <v>197294.1</v>
      </c>
    </row>
    <row r="699" spans="1:9" x14ac:dyDescent="0.25">
      <c r="A699" s="122" t="s">
        <v>951</v>
      </c>
      <c r="B699" s="123"/>
      <c r="C699" s="123" t="s">
        <v>25</v>
      </c>
      <c r="D699" s="123" t="s">
        <v>11</v>
      </c>
      <c r="E699" s="123" t="s">
        <v>327</v>
      </c>
      <c r="F699" s="31"/>
      <c r="G699" s="9">
        <f>SUM(G703+G709+G700+G706)</f>
        <v>183657.8</v>
      </c>
      <c r="H699" s="9">
        <f t="shared" ref="H699:I699" si="154">SUM(H703+H709+H700+H706)</f>
        <v>194514.9</v>
      </c>
      <c r="I699" s="9">
        <f t="shared" si="154"/>
        <v>197294.1</v>
      </c>
    </row>
    <row r="700" spans="1:9" ht="78.75" x14ac:dyDescent="0.25">
      <c r="A700" s="122" t="s">
        <v>349</v>
      </c>
      <c r="B700" s="123"/>
      <c r="C700" s="123" t="s">
        <v>25</v>
      </c>
      <c r="D700" s="123" t="s">
        <v>11</v>
      </c>
      <c r="E700" s="31" t="s">
        <v>472</v>
      </c>
      <c r="F700" s="31"/>
      <c r="G700" s="9">
        <f>G701+G702</f>
        <v>103612</v>
      </c>
      <c r="H700" s="9">
        <f>H701+H702</f>
        <v>104864.3</v>
      </c>
      <c r="I700" s="9">
        <f>I701+I702</f>
        <v>106161.70000000001</v>
      </c>
    </row>
    <row r="701" spans="1:9" ht="31.5" x14ac:dyDescent="0.25">
      <c r="A701" s="122" t="s">
        <v>45</v>
      </c>
      <c r="B701" s="123"/>
      <c r="C701" s="123" t="s">
        <v>25</v>
      </c>
      <c r="D701" s="123" t="s">
        <v>11</v>
      </c>
      <c r="E701" s="31" t="s">
        <v>472</v>
      </c>
      <c r="F701" s="31">
        <v>200</v>
      </c>
      <c r="G701" s="9">
        <v>1531.1</v>
      </c>
      <c r="H701" s="9">
        <v>1549.5</v>
      </c>
      <c r="I701" s="9">
        <v>1568.6</v>
      </c>
    </row>
    <row r="702" spans="1:9" x14ac:dyDescent="0.25">
      <c r="A702" s="122" t="s">
        <v>36</v>
      </c>
      <c r="B702" s="123"/>
      <c r="C702" s="123" t="s">
        <v>25</v>
      </c>
      <c r="D702" s="123" t="s">
        <v>11</v>
      </c>
      <c r="E702" s="31" t="s">
        <v>472</v>
      </c>
      <c r="F702" s="31">
        <v>300</v>
      </c>
      <c r="G702" s="9">
        <v>102080.9</v>
      </c>
      <c r="H702" s="9">
        <v>103314.8</v>
      </c>
      <c r="I702" s="9">
        <v>104593.1</v>
      </c>
    </row>
    <row r="703" spans="1:9" ht="31.5" x14ac:dyDescent="0.25">
      <c r="A703" s="122" t="s">
        <v>347</v>
      </c>
      <c r="B703" s="123"/>
      <c r="C703" s="123" t="s">
        <v>25</v>
      </c>
      <c r="D703" s="123" t="s">
        <v>11</v>
      </c>
      <c r="E703" s="31" t="s">
        <v>473</v>
      </c>
      <c r="F703" s="31"/>
      <c r="G703" s="9">
        <f>G704+G705</f>
        <v>45797.1</v>
      </c>
      <c r="H703" s="9">
        <f>H704+H705</f>
        <v>54576.3</v>
      </c>
      <c r="I703" s="9">
        <f>I704+I705</f>
        <v>54871.299999999996</v>
      </c>
    </row>
    <row r="704" spans="1:9" ht="31.5" x14ac:dyDescent="0.25">
      <c r="A704" s="122" t="s">
        <v>45</v>
      </c>
      <c r="B704" s="123"/>
      <c r="C704" s="123" t="s">
        <v>25</v>
      </c>
      <c r="D704" s="123" t="s">
        <v>11</v>
      </c>
      <c r="E704" s="31" t="s">
        <v>473</v>
      </c>
      <c r="F704" s="31">
        <v>200</v>
      </c>
      <c r="G704" s="9">
        <v>679.9</v>
      </c>
      <c r="H704" s="9">
        <v>810.3</v>
      </c>
      <c r="I704" s="9">
        <v>814.7</v>
      </c>
    </row>
    <row r="705" spans="1:9" x14ac:dyDescent="0.25">
      <c r="A705" s="122" t="s">
        <v>36</v>
      </c>
      <c r="B705" s="123"/>
      <c r="C705" s="123" t="s">
        <v>25</v>
      </c>
      <c r="D705" s="123" t="s">
        <v>11</v>
      </c>
      <c r="E705" s="31" t="s">
        <v>473</v>
      </c>
      <c r="F705" s="31">
        <v>300</v>
      </c>
      <c r="G705" s="9">
        <v>45117.2</v>
      </c>
      <c r="H705" s="9">
        <v>53766</v>
      </c>
      <c r="I705" s="9">
        <v>54056.6</v>
      </c>
    </row>
    <row r="706" spans="1:9" ht="63" x14ac:dyDescent="0.25">
      <c r="A706" s="122" t="s">
        <v>350</v>
      </c>
      <c r="B706" s="123"/>
      <c r="C706" s="123" t="s">
        <v>25</v>
      </c>
      <c r="D706" s="123" t="s">
        <v>11</v>
      </c>
      <c r="E706" s="31" t="s">
        <v>474</v>
      </c>
      <c r="F706" s="31"/>
      <c r="G706" s="9">
        <f>G707+G708</f>
        <v>25783</v>
      </c>
      <c r="H706" s="9">
        <f>H707+H708</f>
        <v>26608.6</v>
      </c>
      <c r="I706" s="9">
        <f>I707+I708</f>
        <v>27795.399999999998</v>
      </c>
    </row>
    <row r="707" spans="1:9" ht="31.5" x14ac:dyDescent="0.25">
      <c r="A707" s="122" t="s">
        <v>45</v>
      </c>
      <c r="B707" s="123"/>
      <c r="C707" s="123" t="s">
        <v>25</v>
      </c>
      <c r="D707" s="123" t="s">
        <v>11</v>
      </c>
      <c r="E707" s="31" t="s">
        <v>474</v>
      </c>
      <c r="F707" s="31">
        <v>200</v>
      </c>
      <c r="G707" s="9">
        <v>383.4</v>
      </c>
      <c r="H707" s="9">
        <v>395.6</v>
      </c>
      <c r="I707" s="9">
        <v>413.3</v>
      </c>
    </row>
    <row r="708" spans="1:9" x14ac:dyDescent="0.25">
      <c r="A708" s="122" t="s">
        <v>36</v>
      </c>
      <c r="B708" s="123"/>
      <c r="C708" s="123" t="s">
        <v>25</v>
      </c>
      <c r="D708" s="123" t="s">
        <v>11</v>
      </c>
      <c r="E708" s="31" t="s">
        <v>474</v>
      </c>
      <c r="F708" s="31">
        <v>300</v>
      </c>
      <c r="G708" s="9">
        <v>25399.599999999999</v>
      </c>
      <c r="H708" s="9">
        <v>26213</v>
      </c>
      <c r="I708" s="9">
        <v>27382.1</v>
      </c>
    </row>
    <row r="709" spans="1:9" x14ac:dyDescent="0.25">
      <c r="A709" s="122" t="s">
        <v>693</v>
      </c>
      <c r="B709" s="123"/>
      <c r="C709" s="123" t="s">
        <v>25</v>
      </c>
      <c r="D709" s="123" t="s">
        <v>11</v>
      </c>
      <c r="E709" s="31" t="s">
        <v>480</v>
      </c>
      <c r="F709" s="31"/>
      <c r="G709" s="9">
        <f>SUM(G710)</f>
        <v>8465.7000000000007</v>
      </c>
      <c r="H709" s="9">
        <f>SUM(H710)</f>
        <v>8465.7000000000007</v>
      </c>
      <c r="I709" s="9">
        <f>SUM(I710)</f>
        <v>8465.7000000000007</v>
      </c>
    </row>
    <row r="710" spans="1:9" ht="47.25" x14ac:dyDescent="0.25">
      <c r="A710" s="122" t="s">
        <v>348</v>
      </c>
      <c r="B710" s="123"/>
      <c r="C710" s="123" t="s">
        <v>25</v>
      </c>
      <c r="D710" s="123" t="s">
        <v>11</v>
      </c>
      <c r="E710" s="31" t="s">
        <v>481</v>
      </c>
      <c r="F710" s="31"/>
      <c r="G710" s="9">
        <f>SUM(G711:G712)</f>
        <v>8465.7000000000007</v>
      </c>
      <c r="H710" s="9">
        <f>SUM(H711:H712)</f>
        <v>8465.7000000000007</v>
      </c>
      <c r="I710" s="9">
        <f>SUM(I711:I712)</f>
        <v>8465.7000000000007</v>
      </c>
    </row>
    <row r="711" spans="1:9" ht="31.5" x14ac:dyDescent="0.25">
      <c r="A711" s="122" t="s">
        <v>45</v>
      </c>
      <c r="B711" s="123"/>
      <c r="C711" s="123" t="s">
        <v>25</v>
      </c>
      <c r="D711" s="123" t="s">
        <v>11</v>
      </c>
      <c r="E711" s="31" t="s">
        <v>481</v>
      </c>
      <c r="F711" s="31">
        <v>200</v>
      </c>
      <c r="G711" s="9">
        <v>125.7</v>
      </c>
      <c r="H711" s="9">
        <v>125.7</v>
      </c>
      <c r="I711" s="9">
        <v>125.7</v>
      </c>
    </row>
    <row r="712" spans="1:9" x14ac:dyDescent="0.25">
      <c r="A712" s="122" t="s">
        <v>36</v>
      </c>
      <c r="B712" s="123"/>
      <c r="C712" s="123" t="s">
        <v>25</v>
      </c>
      <c r="D712" s="123" t="s">
        <v>11</v>
      </c>
      <c r="E712" s="31" t="s">
        <v>481</v>
      </c>
      <c r="F712" s="31">
        <v>300</v>
      </c>
      <c r="G712" s="9">
        <v>8340</v>
      </c>
      <c r="H712" s="9">
        <v>8340</v>
      </c>
      <c r="I712" s="9">
        <v>8340</v>
      </c>
    </row>
    <row r="713" spans="1:9" ht="31.5" hidden="1" x14ac:dyDescent="0.25">
      <c r="A713" s="122" t="s">
        <v>536</v>
      </c>
      <c r="B713" s="123"/>
      <c r="C713" s="123" t="s">
        <v>25</v>
      </c>
      <c r="D713" s="123" t="s">
        <v>11</v>
      </c>
      <c r="E713" s="31" t="s">
        <v>14</v>
      </c>
      <c r="F713" s="31"/>
      <c r="G713" s="9">
        <f>SUM(G714)</f>
        <v>0</v>
      </c>
      <c r="H713" s="9">
        <f>SUM(H714)</f>
        <v>0</v>
      </c>
      <c r="I713" s="9">
        <f>SUM(I714)</f>
        <v>0</v>
      </c>
    </row>
    <row r="714" spans="1:9" ht="31.5" hidden="1" x14ac:dyDescent="0.25">
      <c r="A714" s="122" t="s">
        <v>75</v>
      </c>
      <c r="B714" s="40"/>
      <c r="C714" s="123" t="s">
        <v>25</v>
      </c>
      <c r="D714" s="123" t="s">
        <v>11</v>
      </c>
      <c r="E714" s="31" t="s">
        <v>15</v>
      </c>
      <c r="F714" s="31"/>
      <c r="G714" s="9">
        <f t="shared" ref="G714:I715" si="155">G715</f>
        <v>0</v>
      </c>
      <c r="H714" s="9">
        <f t="shared" si="155"/>
        <v>0</v>
      </c>
      <c r="I714" s="9">
        <f t="shared" si="155"/>
        <v>0</v>
      </c>
    </row>
    <row r="715" spans="1:9" ht="31.5" hidden="1" x14ac:dyDescent="0.25">
      <c r="A715" s="122" t="s">
        <v>38</v>
      </c>
      <c r="B715" s="40"/>
      <c r="C715" s="123" t="s">
        <v>25</v>
      </c>
      <c r="D715" s="123" t="s">
        <v>11</v>
      </c>
      <c r="E715" s="31" t="s">
        <v>39</v>
      </c>
      <c r="F715" s="31"/>
      <c r="G715" s="9">
        <f t="shared" si="155"/>
        <v>0</v>
      </c>
      <c r="H715" s="9">
        <f t="shared" si="155"/>
        <v>0</v>
      </c>
      <c r="I715" s="9">
        <f t="shared" si="155"/>
        <v>0</v>
      </c>
    </row>
    <row r="716" spans="1:9" hidden="1" x14ac:dyDescent="0.25">
      <c r="A716" s="122" t="s">
        <v>496</v>
      </c>
      <c r="B716" s="40"/>
      <c r="C716" s="123" t="s">
        <v>25</v>
      </c>
      <c r="D716" s="123" t="s">
        <v>11</v>
      </c>
      <c r="E716" s="31" t="s">
        <v>495</v>
      </c>
      <c r="F716" s="31"/>
      <c r="G716" s="9">
        <f t="shared" ref="G716:I717" si="156">SUM(G717)</f>
        <v>0</v>
      </c>
      <c r="H716" s="9">
        <f t="shared" si="156"/>
        <v>0</v>
      </c>
      <c r="I716" s="9">
        <f t="shared" si="156"/>
        <v>0</v>
      </c>
    </row>
    <row r="717" spans="1:9" ht="47.25" hidden="1" x14ac:dyDescent="0.25">
      <c r="A717" s="122" t="s">
        <v>503</v>
      </c>
      <c r="B717" s="40"/>
      <c r="C717" s="123" t="s">
        <v>25</v>
      </c>
      <c r="D717" s="123" t="s">
        <v>11</v>
      </c>
      <c r="E717" s="31" t="s">
        <v>502</v>
      </c>
      <c r="F717" s="31"/>
      <c r="G717" s="9">
        <f t="shared" si="156"/>
        <v>0</v>
      </c>
      <c r="H717" s="9">
        <f t="shared" si="156"/>
        <v>0</v>
      </c>
      <c r="I717" s="9">
        <f t="shared" si="156"/>
        <v>0</v>
      </c>
    </row>
    <row r="718" spans="1:9" ht="31.5" hidden="1" x14ac:dyDescent="0.25">
      <c r="A718" s="122" t="s">
        <v>45</v>
      </c>
      <c r="B718" s="40"/>
      <c r="C718" s="123" t="s">
        <v>25</v>
      </c>
      <c r="D718" s="123" t="s">
        <v>11</v>
      </c>
      <c r="E718" s="31" t="s">
        <v>502</v>
      </c>
      <c r="F718" s="31">
        <v>200</v>
      </c>
      <c r="G718" s="9"/>
      <c r="H718" s="9"/>
      <c r="I718" s="9"/>
    </row>
    <row r="719" spans="1:9" x14ac:dyDescent="0.25">
      <c r="A719" s="122" t="s">
        <v>70</v>
      </c>
      <c r="B719" s="123"/>
      <c r="C719" s="123" t="s">
        <v>25</v>
      </c>
      <c r="D719" s="123" t="s">
        <v>71</v>
      </c>
      <c r="E719" s="31"/>
      <c r="F719" s="31"/>
      <c r="G719" s="9">
        <f>G739+G720</f>
        <v>47095.1</v>
      </c>
      <c r="H719" s="9">
        <f t="shared" ref="H719:I719" si="157">H739+H720</f>
        <v>46511.6</v>
      </c>
      <c r="I719" s="9">
        <f t="shared" si="157"/>
        <v>46511.6</v>
      </c>
    </row>
    <row r="720" spans="1:9" ht="31.5" x14ac:dyDescent="0.25">
      <c r="A720" s="122" t="s">
        <v>422</v>
      </c>
      <c r="B720" s="123"/>
      <c r="C720" s="123" t="s">
        <v>25</v>
      </c>
      <c r="D720" s="123" t="s">
        <v>71</v>
      </c>
      <c r="E720" s="123" t="s">
        <v>326</v>
      </c>
      <c r="F720" s="31"/>
      <c r="G720" s="9">
        <f>G721+G727+G736</f>
        <v>38677.199999999997</v>
      </c>
      <c r="H720" s="9">
        <f>H721+H727+H736</f>
        <v>38682.699999999997</v>
      </c>
      <c r="I720" s="9">
        <f>I721+I727+I736</f>
        <v>38682.699999999997</v>
      </c>
    </row>
    <row r="721" spans="1:9" x14ac:dyDescent="0.25">
      <c r="A721" s="122" t="s">
        <v>951</v>
      </c>
      <c r="B721" s="123"/>
      <c r="C721" s="123" t="s">
        <v>25</v>
      </c>
      <c r="D721" s="123" t="s">
        <v>71</v>
      </c>
      <c r="E721" s="123" t="s">
        <v>327</v>
      </c>
      <c r="F721" s="31"/>
      <c r="G721" s="9">
        <f>SUM(G722)+G725</f>
        <v>8661.2999999999993</v>
      </c>
      <c r="H721" s="9">
        <f t="shared" ref="H721:I721" si="158">SUM(H722)+H725</f>
        <v>8661.2999999999993</v>
      </c>
      <c r="I721" s="9">
        <f t="shared" si="158"/>
        <v>8661.2999999999993</v>
      </c>
    </row>
    <row r="722" spans="1:9" x14ac:dyDescent="0.25">
      <c r="A722" s="122" t="s">
        <v>351</v>
      </c>
      <c r="B722" s="123"/>
      <c r="C722" s="123" t="s">
        <v>25</v>
      </c>
      <c r="D722" s="123" t="s">
        <v>71</v>
      </c>
      <c r="E722" s="31" t="s">
        <v>475</v>
      </c>
      <c r="F722" s="31"/>
      <c r="G722" s="9">
        <f>G723+G724</f>
        <v>7736.5</v>
      </c>
      <c r="H722" s="9">
        <f>H723+H724</f>
        <v>7736.5</v>
      </c>
      <c r="I722" s="9">
        <f>I723+I724</f>
        <v>7736.5</v>
      </c>
    </row>
    <row r="723" spans="1:9" ht="47.25" x14ac:dyDescent="0.25">
      <c r="A723" s="122" t="s">
        <v>44</v>
      </c>
      <c r="B723" s="123"/>
      <c r="C723" s="123" t="s">
        <v>25</v>
      </c>
      <c r="D723" s="123" t="s">
        <v>71</v>
      </c>
      <c r="E723" s="31" t="s">
        <v>475</v>
      </c>
      <c r="F723" s="31">
        <v>100</v>
      </c>
      <c r="G723" s="9">
        <v>7736.5</v>
      </c>
      <c r="H723" s="9">
        <v>7736.5</v>
      </c>
      <c r="I723" s="9">
        <v>7736.5</v>
      </c>
    </row>
    <row r="724" spans="1:9" ht="31.5" hidden="1" x14ac:dyDescent="0.25">
      <c r="A724" s="122" t="s">
        <v>45</v>
      </c>
      <c r="B724" s="123"/>
      <c r="C724" s="123" t="s">
        <v>25</v>
      </c>
      <c r="D724" s="123" t="s">
        <v>71</v>
      </c>
      <c r="E724" s="31" t="s">
        <v>475</v>
      </c>
      <c r="F724" s="31">
        <v>200</v>
      </c>
      <c r="G724" s="9"/>
      <c r="H724" s="9"/>
      <c r="I724" s="9"/>
    </row>
    <row r="725" spans="1:9" ht="126" x14ac:dyDescent="0.25">
      <c r="A725" s="122" t="s">
        <v>985</v>
      </c>
      <c r="B725" s="123"/>
      <c r="C725" s="123" t="s">
        <v>25</v>
      </c>
      <c r="D725" s="123" t="s">
        <v>71</v>
      </c>
      <c r="E725" s="31" t="s">
        <v>986</v>
      </c>
      <c r="F725" s="31"/>
      <c r="G725" s="9">
        <f>SUM(G726)</f>
        <v>924.8</v>
      </c>
      <c r="H725" s="9">
        <f t="shared" ref="H725:I725" si="159">SUM(H726)</f>
        <v>924.8</v>
      </c>
      <c r="I725" s="9">
        <f t="shared" si="159"/>
        <v>924.8</v>
      </c>
    </row>
    <row r="726" spans="1:9" ht="31.5" x14ac:dyDescent="0.25">
      <c r="A726" s="122" t="s">
        <v>45</v>
      </c>
      <c r="B726" s="123"/>
      <c r="C726" s="123" t="s">
        <v>25</v>
      </c>
      <c r="D726" s="123" t="s">
        <v>71</v>
      </c>
      <c r="E726" s="31" t="s">
        <v>986</v>
      </c>
      <c r="F726" s="31">
        <v>200</v>
      </c>
      <c r="G726" s="9">
        <v>924.8</v>
      </c>
      <c r="H726" s="9">
        <v>924.8</v>
      </c>
      <c r="I726" s="9">
        <v>924.8</v>
      </c>
    </row>
    <row r="727" spans="1:9" ht="31.5" x14ac:dyDescent="0.25">
      <c r="A727" s="122" t="s">
        <v>334</v>
      </c>
      <c r="B727" s="123"/>
      <c r="C727" s="123" t="s">
        <v>25</v>
      </c>
      <c r="D727" s="123" t="s">
        <v>71</v>
      </c>
      <c r="E727" s="31" t="s">
        <v>335</v>
      </c>
      <c r="F727" s="31"/>
      <c r="G727" s="9">
        <f>SUM(G733)+G728+G731</f>
        <v>6095.3</v>
      </c>
      <c r="H727" s="9">
        <f>SUM(H733)+H728+H731</f>
        <v>6100.8</v>
      </c>
      <c r="I727" s="9">
        <f>SUM(I733)+I728+I731</f>
        <v>6100.8</v>
      </c>
    </row>
    <row r="728" spans="1:9" ht="63" x14ac:dyDescent="0.25">
      <c r="A728" s="11" t="s">
        <v>769</v>
      </c>
      <c r="B728" s="123"/>
      <c r="C728" s="123" t="s">
        <v>25</v>
      </c>
      <c r="D728" s="123" t="s">
        <v>71</v>
      </c>
      <c r="E728" s="123" t="s">
        <v>751</v>
      </c>
      <c r="F728" s="123"/>
      <c r="G728" s="9">
        <f>G729</f>
        <v>139.5</v>
      </c>
      <c r="H728" s="9">
        <f t="shared" ref="H728:I728" si="160">H729</f>
        <v>145</v>
      </c>
      <c r="I728" s="9">
        <f t="shared" si="160"/>
        <v>145</v>
      </c>
    </row>
    <row r="729" spans="1:9" ht="31.5" x14ac:dyDescent="0.25">
      <c r="A729" s="122" t="s">
        <v>45</v>
      </c>
      <c r="B729" s="123"/>
      <c r="C729" s="123" t="s">
        <v>25</v>
      </c>
      <c r="D729" s="123" t="s">
        <v>71</v>
      </c>
      <c r="E729" s="123" t="s">
        <v>751</v>
      </c>
      <c r="F729" s="123" t="s">
        <v>84</v>
      </c>
      <c r="G729" s="9">
        <v>139.5</v>
      </c>
      <c r="H729" s="9">
        <v>145</v>
      </c>
      <c r="I729" s="9">
        <v>145</v>
      </c>
    </row>
    <row r="730" spans="1:9" ht="31.5" hidden="1" x14ac:dyDescent="0.25">
      <c r="A730" s="122" t="s">
        <v>45</v>
      </c>
      <c r="B730" s="123"/>
      <c r="C730" s="123" t="s">
        <v>25</v>
      </c>
      <c r="D730" s="123" t="s">
        <v>71</v>
      </c>
      <c r="E730" s="31" t="s">
        <v>476</v>
      </c>
      <c r="F730" s="31">
        <v>200</v>
      </c>
      <c r="G730" s="9"/>
      <c r="H730" s="9"/>
      <c r="I730" s="9"/>
    </row>
    <row r="731" spans="1:9" ht="94.5" x14ac:dyDescent="0.25">
      <c r="A731" s="122" t="s">
        <v>859</v>
      </c>
      <c r="B731" s="123"/>
      <c r="C731" s="123" t="s">
        <v>25</v>
      </c>
      <c r="D731" s="123" t="s">
        <v>71</v>
      </c>
      <c r="E731" s="31" t="s">
        <v>809</v>
      </c>
      <c r="F731" s="31"/>
      <c r="G731" s="9">
        <f>SUM(G732)</f>
        <v>111</v>
      </c>
      <c r="H731" s="9">
        <f t="shared" ref="H731:I731" si="161">SUM(H732)</f>
        <v>111</v>
      </c>
      <c r="I731" s="9">
        <f t="shared" si="161"/>
        <v>111</v>
      </c>
    </row>
    <row r="732" spans="1:9" ht="31.5" x14ac:dyDescent="0.25">
      <c r="A732" s="122" t="s">
        <v>45</v>
      </c>
      <c r="B732" s="123"/>
      <c r="C732" s="123" t="s">
        <v>25</v>
      </c>
      <c r="D732" s="123" t="s">
        <v>71</v>
      </c>
      <c r="E732" s="31" t="s">
        <v>809</v>
      </c>
      <c r="F732" s="31" t="s">
        <v>84</v>
      </c>
      <c r="G732" s="9">
        <v>111</v>
      </c>
      <c r="H732" s="9">
        <v>111</v>
      </c>
      <c r="I732" s="9">
        <v>111</v>
      </c>
    </row>
    <row r="733" spans="1:9" ht="47.25" x14ac:dyDescent="0.25">
      <c r="A733" s="122" t="s">
        <v>478</v>
      </c>
      <c r="B733" s="123"/>
      <c r="C733" s="123" t="s">
        <v>25</v>
      </c>
      <c r="D733" s="123" t="s">
        <v>71</v>
      </c>
      <c r="E733" s="31" t="s">
        <v>477</v>
      </c>
      <c r="F733" s="31"/>
      <c r="G733" s="9">
        <f t="shared" ref="G733:I733" si="162">SUM(G734)</f>
        <v>5844.8</v>
      </c>
      <c r="H733" s="9">
        <f t="shared" si="162"/>
        <v>5844.8</v>
      </c>
      <c r="I733" s="9">
        <f t="shared" si="162"/>
        <v>5844.8</v>
      </c>
    </row>
    <row r="734" spans="1:9" ht="31.5" x14ac:dyDescent="0.25">
      <c r="A734" s="122" t="s">
        <v>352</v>
      </c>
      <c r="B734" s="123"/>
      <c r="C734" s="123" t="s">
        <v>25</v>
      </c>
      <c r="D734" s="123" t="s">
        <v>71</v>
      </c>
      <c r="E734" s="31" t="s">
        <v>476</v>
      </c>
      <c r="F734" s="31"/>
      <c r="G734" s="9">
        <f>G735+G730</f>
        <v>5844.8</v>
      </c>
      <c r="H734" s="9">
        <f>H735+H730</f>
        <v>5844.8</v>
      </c>
      <c r="I734" s="9">
        <f>I735+I730</f>
        <v>5844.8</v>
      </c>
    </row>
    <row r="735" spans="1:9" ht="47.25" x14ac:dyDescent="0.25">
      <c r="A735" s="122" t="s">
        <v>44</v>
      </c>
      <c r="B735" s="123"/>
      <c r="C735" s="123" t="s">
        <v>25</v>
      </c>
      <c r="D735" s="123" t="s">
        <v>71</v>
      </c>
      <c r="E735" s="31" t="s">
        <v>476</v>
      </c>
      <c r="F735" s="31">
        <v>100</v>
      </c>
      <c r="G735" s="9">
        <v>5844.8</v>
      </c>
      <c r="H735" s="9">
        <v>5844.8</v>
      </c>
      <c r="I735" s="9">
        <v>5844.8</v>
      </c>
    </row>
    <row r="736" spans="1:9" ht="31.5" x14ac:dyDescent="0.25">
      <c r="A736" s="122" t="s">
        <v>332</v>
      </c>
      <c r="B736" s="123"/>
      <c r="C736" s="123" t="s">
        <v>25</v>
      </c>
      <c r="D736" s="123" t="s">
        <v>71</v>
      </c>
      <c r="E736" s="123" t="s">
        <v>333</v>
      </c>
      <c r="F736" s="31"/>
      <c r="G736" s="9">
        <f>SUM(G737)</f>
        <v>23920.6</v>
      </c>
      <c r="H736" s="9">
        <f>SUM(H737)</f>
        <v>23920.6</v>
      </c>
      <c r="I736" s="9">
        <f>SUM(I737)</f>
        <v>23920.6</v>
      </c>
    </row>
    <row r="737" spans="1:9" ht="31.5" x14ac:dyDescent="0.25">
      <c r="A737" s="122" t="s">
        <v>354</v>
      </c>
      <c r="B737" s="123"/>
      <c r="C737" s="123" t="s">
        <v>25</v>
      </c>
      <c r="D737" s="123" t="s">
        <v>71</v>
      </c>
      <c r="E737" s="31" t="s">
        <v>479</v>
      </c>
      <c r="F737" s="31"/>
      <c r="G737" s="9">
        <f>G738</f>
        <v>23920.6</v>
      </c>
      <c r="H737" s="9">
        <f t="shared" ref="H737:I737" si="163">H738</f>
        <v>23920.6</v>
      </c>
      <c r="I737" s="9">
        <f t="shared" si="163"/>
        <v>23920.6</v>
      </c>
    </row>
    <row r="738" spans="1:9" ht="47.25" x14ac:dyDescent="0.25">
      <c r="A738" s="122" t="s">
        <v>44</v>
      </c>
      <c r="B738" s="123"/>
      <c r="C738" s="123" t="s">
        <v>25</v>
      </c>
      <c r="D738" s="123" t="s">
        <v>71</v>
      </c>
      <c r="E738" s="31" t="s">
        <v>479</v>
      </c>
      <c r="F738" s="31">
        <v>100</v>
      </c>
      <c r="G738" s="9">
        <v>23920.6</v>
      </c>
      <c r="H738" s="9">
        <v>23920.6</v>
      </c>
      <c r="I738" s="9">
        <v>23920.6</v>
      </c>
    </row>
    <row r="739" spans="1:9" ht="31.5" x14ac:dyDescent="0.25">
      <c r="A739" s="122" t="s">
        <v>536</v>
      </c>
      <c r="B739" s="123"/>
      <c r="C739" s="123" t="s">
        <v>25</v>
      </c>
      <c r="D739" s="123" t="s">
        <v>71</v>
      </c>
      <c r="E739" s="31" t="s">
        <v>14</v>
      </c>
      <c r="F739" s="31"/>
      <c r="G739" s="9">
        <f>G746+G740</f>
        <v>8417.9000000000015</v>
      </c>
      <c r="H739" s="9">
        <f>H746+H740</f>
        <v>7828.9000000000005</v>
      </c>
      <c r="I739" s="9">
        <f>I746+I740</f>
        <v>7828.9000000000005</v>
      </c>
    </row>
    <row r="740" spans="1:9" x14ac:dyDescent="0.25">
      <c r="A740" s="122" t="s">
        <v>77</v>
      </c>
      <c r="B740" s="22"/>
      <c r="C740" s="123" t="s">
        <v>25</v>
      </c>
      <c r="D740" s="123" t="s">
        <v>71</v>
      </c>
      <c r="E740" s="31" t="s">
        <v>61</v>
      </c>
      <c r="F740" s="31"/>
      <c r="G740" s="9">
        <f>SUM(G741)</f>
        <v>0</v>
      </c>
      <c r="H740" s="9">
        <f t="shared" ref="H740:I740" si="164">SUM(H741)</f>
        <v>0</v>
      </c>
      <c r="I740" s="9">
        <f t="shared" si="164"/>
        <v>0</v>
      </c>
    </row>
    <row r="741" spans="1:9" x14ac:dyDescent="0.25">
      <c r="A741" s="122" t="s">
        <v>29</v>
      </c>
      <c r="B741" s="22"/>
      <c r="C741" s="123" t="s">
        <v>25</v>
      </c>
      <c r="D741" s="123" t="s">
        <v>71</v>
      </c>
      <c r="E741" s="31" t="s">
        <v>378</v>
      </c>
      <c r="F741" s="31"/>
      <c r="G741" s="9">
        <f>SUM(G744+G742)</f>
        <v>0</v>
      </c>
      <c r="H741" s="9">
        <f>SUM(H744+H742)</f>
        <v>0</v>
      </c>
      <c r="I741" s="9">
        <f>SUM(I744+I742)</f>
        <v>0</v>
      </c>
    </row>
    <row r="742" spans="1:9" ht="47.25" hidden="1" x14ac:dyDescent="0.25">
      <c r="A742" s="122" t="s">
        <v>811</v>
      </c>
      <c r="B742" s="123"/>
      <c r="C742" s="123" t="s">
        <v>25</v>
      </c>
      <c r="D742" s="123" t="s">
        <v>71</v>
      </c>
      <c r="E742" s="31" t="s">
        <v>810</v>
      </c>
      <c r="F742" s="31"/>
      <c r="G742" s="9"/>
      <c r="H742" s="9">
        <f t="shared" ref="H742:I742" si="165">SUM(H743)</f>
        <v>0</v>
      </c>
      <c r="I742" s="9">
        <f t="shared" si="165"/>
        <v>0</v>
      </c>
    </row>
    <row r="743" spans="1:9" ht="31.5" hidden="1" x14ac:dyDescent="0.25">
      <c r="A743" s="122" t="s">
        <v>45</v>
      </c>
      <c r="B743" s="123"/>
      <c r="C743" s="123" t="s">
        <v>25</v>
      </c>
      <c r="D743" s="123" t="s">
        <v>71</v>
      </c>
      <c r="E743" s="31" t="s">
        <v>810</v>
      </c>
      <c r="F743" s="31">
        <v>200</v>
      </c>
      <c r="G743" s="9"/>
      <c r="H743" s="9"/>
      <c r="I743" s="9"/>
    </row>
    <row r="744" spans="1:9" ht="31.5" hidden="1" x14ac:dyDescent="0.25">
      <c r="A744" s="122" t="s">
        <v>752</v>
      </c>
      <c r="B744" s="22"/>
      <c r="C744" s="123" t="s">
        <v>25</v>
      </c>
      <c r="D744" s="123" t="s">
        <v>71</v>
      </c>
      <c r="E744" s="31" t="s">
        <v>592</v>
      </c>
      <c r="F744" s="31"/>
      <c r="G744" s="9">
        <f t="shared" ref="G744:H744" si="166">SUM(G745)</f>
        <v>0</v>
      </c>
      <c r="H744" s="9">
        <f t="shared" si="166"/>
        <v>0</v>
      </c>
      <c r="I744" s="9">
        <f>SUM(I745)</f>
        <v>0</v>
      </c>
    </row>
    <row r="745" spans="1:9" ht="31.5" hidden="1" x14ac:dyDescent="0.25">
      <c r="A745" s="122" t="s">
        <v>45</v>
      </c>
      <c r="B745" s="22"/>
      <c r="C745" s="123" t="s">
        <v>25</v>
      </c>
      <c r="D745" s="123" t="s">
        <v>71</v>
      </c>
      <c r="E745" s="31" t="s">
        <v>592</v>
      </c>
      <c r="F745" s="31">
        <v>200</v>
      </c>
      <c r="G745" s="9"/>
      <c r="H745" s="9"/>
      <c r="I745" s="9"/>
    </row>
    <row r="746" spans="1:9" ht="31.5" x14ac:dyDescent="0.25">
      <c r="A746" s="122" t="s">
        <v>952</v>
      </c>
      <c r="B746" s="123"/>
      <c r="C746" s="123" t="s">
        <v>25</v>
      </c>
      <c r="D746" s="123" t="s">
        <v>71</v>
      </c>
      <c r="E746" s="31" t="s">
        <v>72</v>
      </c>
      <c r="F746" s="31"/>
      <c r="G746" s="9">
        <f>SUM(G747+G750+G752+G754)</f>
        <v>8417.9000000000015</v>
      </c>
      <c r="H746" s="9">
        <f t="shared" ref="H746:I746" si="167">SUM(H747+H750+H752+H754)</f>
        <v>7828.9000000000005</v>
      </c>
      <c r="I746" s="9">
        <f t="shared" si="167"/>
        <v>7828.9000000000005</v>
      </c>
    </row>
    <row r="747" spans="1:9" x14ac:dyDescent="0.25">
      <c r="A747" s="122" t="s">
        <v>73</v>
      </c>
      <c r="B747" s="123"/>
      <c r="C747" s="123" t="s">
        <v>25</v>
      </c>
      <c r="D747" s="123" t="s">
        <v>71</v>
      </c>
      <c r="E747" s="31" t="s">
        <v>74</v>
      </c>
      <c r="F747" s="31"/>
      <c r="G747" s="9">
        <f>G748+G749</f>
        <v>5941.1</v>
      </c>
      <c r="H747" s="9">
        <f>H748+H749</f>
        <v>5941.1</v>
      </c>
      <c r="I747" s="9">
        <f>I748+I749</f>
        <v>5941.1</v>
      </c>
    </row>
    <row r="748" spans="1:9" ht="47.25" x14ac:dyDescent="0.25">
      <c r="A748" s="122" t="s">
        <v>44</v>
      </c>
      <c r="B748" s="123"/>
      <c r="C748" s="123" t="s">
        <v>25</v>
      </c>
      <c r="D748" s="123" t="s">
        <v>71</v>
      </c>
      <c r="E748" s="31" t="s">
        <v>74</v>
      </c>
      <c r="F748" s="31">
        <v>100</v>
      </c>
      <c r="G748" s="9">
        <v>5934.1</v>
      </c>
      <c r="H748" s="9">
        <v>5934.1</v>
      </c>
      <c r="I748" s="9">
        <v>5934.1</v>
      </c>
    </row>
    <row r="749" spans="1:9" ht="31.5" x14ac:dyDescent="0.25">
      <c r="A749" s="122" t="s">
        <v>45</v>
      </c>
      <c r="B749" s="123"/>
      <c r="C749" s="123" t="s">
        <v>25</v>
      </c>
      <c r="D749" s="123" t="s">
        <v>71</v>
      </c>
      <c r="E749" s="31" t="s">
        <v>74</v>
      </c>
      <c r="F749" s="31">
        <v>200</v>
      </c>
      <c r="G749" s="9">
        <v>7</v>
      </c>
      <c r="H749" s="9">
        <v>7</v>
      </c>
      <c r="I749" s="9">
        <v>7</v>
      </c>
    </row>
    <row r="750" spans="1:9" x14ac:dyDescent="0.25">
      <c r="A750" s="122" t="s">
        <v>88</v>
      </c>
      <c r="B750" s="39"/>
      <c r="C750" s="123" t="s">
        <v>25</v>
      </c>
      <c r="D750" s="123" t="s">
        <v>71</v>
      </c>
      <c r="E750" s="31" t="s">
        <v>426</v>
      </c>
      <c r="F750" s="31"/>
      <c r="G750" s="9">
        <f>G751</f>
        <v>535</v>
      </c>
      <c r="H750" s="9">
        <f>H751</f>
        <v>535</v>
      </c>
      <c r="I750" s="9">
        <f>I751</f>
        <v>535</v>
      </c>
    </row>
    <row r="751" spans="1:9" ht="31.5" x14ac:dyDescent="0.25">
      <c r="A751" s="122" t="s">
        <v>45</v>
      </c>
      <c r="B751" s="39"/>
      <c r="C751" s="123" t="s">
        <v>25</v>
      </c>
      <c r="D751" s="123" t="s">
        <v>71</v>
      </c>
      <c r="E751" s="31" t="s">
        <v>426</v>
      </c>
      <c r="F751" s="31">
        <v>200</v>
      </c>
      <c r="G751" s="9">
        <v>535</v>
      </c>
      <c r="H751" s="9">
        <v>535</v>
      </c>
      <c r="I751" s="9">
        <v>535</v>
      </c>
    </row>
    <row r="752" spans="1:9" ht="31.5" x14ac:dyDescent="0.25">
      <c r="A752" s="122" t="s">
        <v>90</v>
      </c>
      <c r="B752" s="39"/>
      <c r="C752" s="123" t="s">
        <v>25</v>
      </c>
      <c r="D752" s="123" t="s">
        <v>71</v>
      </c>
      <c r="E752" s="31" t="s">
        <v>427</v>
      </c>
      <c r="F752" s="31"/>
      <c r="G752" s="9">
        <f>G753</f>
        <v>1062.5999999999999</v>
      </c>
      <c r="H752" s="9">
        <f>H753</f>
        <v>973.6</v>
      </c>
      <c r="I752" s="9">
        <f>I753</f>
        <v>973.6</v>
      </c>
    </row>
    <row r="753" spans="1:9" ht="31.5" x14ac:dyDescent="0.25">
      <c r="A753" s="122" t="s">
        <v>45</v>
      </c>
      <c r="B753" s="39"/>
      <c r="C753" s="123" t="s">
        <v>25</v>
      </c>
      <c r="D753" s="123" t="s">
        <v>71</v>
      </c>
      <c r="E753" s="31" t="s">
        <v>427</v>
      </c>
      <c r="F753" s="31">
        <v>200</v>
      </c>
      <c r="G753" s="9">
        <v>1062.5999999999999</v>
      </c>
      <c r="H753" s="9">
        <v>973.6</v>
      </c>
      <c r="I753" s="9">
        <v>973.6</v>
      </c>
    </row>
    <row r="754" spans="1:9" ht="31.5" x14ac:dyDescent="0.25">
      <c r="A754" s="122" t="s">
        <v>91</v>
      </c>
      <c r="B754" s="39"/>
      <c r="C754" s="123" t="s">
        <v>25</v>
      </c>
      <c r="D754" s="123" t="s">
        <v>71</v>
      </c>
      <c r="E754" s="31" t="s">
        <v>428</v>
      </c>
      <c r="F754" s="31"/>
      <c r="G754" s="9">
        <f>G755+G756</f>
        <v>879.2</v>
      </c>
      <c r="H754" s="9">
        <f>H755+H756</f>
        <v>379.2</v>
      </c>
      <c r="I754" s="9">
        <f>I755+I756</f>
        <v>379.2</v>
      </c>
    </row>
    <row r="755" spans="1:9" ht="31.5" x14ac:dyDescent="0.25">
      <c r="A755" s="122" t="s">
        <v>45</v>
      </c>
      <c r="B755" s="39"/>
      <c r="C755" s="123" t="s">
        <v>25</v>
      </c>
      <c r="D755" s="123" t="s">
        <v>71</v>
      </c>
      <c r="E755" s="31" t="s">
        <v>428</v>
      </c>
      <c r="F755" s="31">
        <v>200</v>
      </c>
      <c r="G755" s="9">
        <v>799.7</v>
      </c>
      <c r="H755" s="9">
        <v>299.7</v>
      </c>
      <c r="I755" s="9">
        <v>299.7</v>
      </c>
    </row>
    <row r="756" spans="1:9" x14ac:dyDescent="0.25">
      <c r="A756" s="122" t="s">
        <v>20</v>
      </c>
      <c r="B756" s="39"/>
      <c r="C756" s="123" t="s">
        <v>25</v>
      </c>
      <c r="D756" s="123" t="s">
        <v>71</v>
      </c>
      <c r="E756" s="31" t="s">
        <v>428</v>
      </c>
      <c r="F756" s="31">
        <v>800</v>
      </c>
      <c r="G756" s="9">
        <v>79.5</v>
      </c>
      <c r="H756" s="9">
        <v>79.5</v>
      </c>
      <c r="I756" s="9">
        <v>79.5</v>
      </c>
    </row>
    <row r="757" spans="1:9" ht="31.5" x14ac:dyDescent="0.25">
      <c r="A757" s="124" t="s">
        <v>955</v>
      </c>
      <c r="B757" s="24" t="s">
        <v>234</v>
      </c>
      <c r="C757" s="25"/>
      <c r="D757" s="25"/>
      <c r="E757" s="25"/>
      <c r="F757" s="25"/>
      <c r="G757" s="26">
        <f>G772+G758+G765</f>
        <v>243120.9</v>
      </c>
      <c r="H757" s="26">
        <f>H772+H758+H765</f>
        <v>229076.80000000002</v>
      </c>
      <c r="I757" s="26">
        <f>I772+I758+I765</f>
        <v>280339.19999999995</v>
      </c>
    </row>
    <row r="758" spans="1:9" hidden="1" x14ac:dyDescent="0.25">
      <c r="A758" s="122" t="s">
        <v>105</v>
      </c>
      <c r="B758" s="4"/>
      <c r="C758" s="4" t="s">
        <v>106</v>
      </c>
      <c r="D758" s="4"/>
      <c r="E758" s="4"/>
      <c r="F758" s="4"/>
      <c r="G758" s="7">
        <f t="shared" ref="G758:I763" si="168">SUM(G759)</f>
        <v>0</v>
      </c>
      <c r="H758" s="7">
        <f t="shared" si="168"/>
        <v>0</v>
      </c>
      <c r="I758" s="7">
        <f t="shared" si="168"/>
        <v>0</v>
      </c>
    </row>
    <row r="759" spans="1:9" hidden="1" x14ac:dyDescent="0.25">
      <c r="A759" s="122" t="s">
        <v>953</v>
      </c>
      <c r="B759" s="4"/>
      <c r="C759" s="4" t="s">
        <v>106</v>
      </c>
      <c r="D759" s="4" t="s">
        <v>106</v>
      </c>
      <c r="E759" s="31"/>
      <c r="F759" s="31"/>
      <c r="G759" s="7">
        <f t="shared" si="168"/>
        <v>0</v>
      </c>
      <c r="H759" s="7">
        <f t="shared" si="168"/>
        <v>0</v>
      </c>
      <c r="I759" s="7">
        <f t="shared" si="168"/>
        <v>0</v>
      </c>
    </row>
    <row r="760" spans="1:9" ht="31.5" hidden="1" x14ac:dyDescent="0.25">
      <c r="A760" s="122" t="s">
        <v>538</v>
      </c>
      <c r="B760" s="123"/>
      <c r="C760" s="123" t="s">
        <v>106</v>
      </c>
      <c r="D760" s="123" t="s">
        <v>106</v>
      </c>
      <c r="E760" s="31" t="s">
        <v>295</v>
      </c>
      <c r="F760" s="31"/>
      <c r="G760" s="7">
        <f t="shared" si="168"/>
        <v>0</v>
      </c>
      <c r="H760" s="7">
        <f t="shared" si="168"/>
        <v>0</v>
      </c>
      <c r="I760" s="7">
        <f t="shared" si="168"/>
        <v>0</v>
      </c>
    </row>
    <row r="761" spans="1:9" ht="31.5" hidden="1" x14ac:dyDescent="0.25">
      <c r="A761" s="122" t="s">
        <v>436</v>
      </c>
      <c r="B761" s="4"/>
      <c r="C761" s="4" t="s">
        <v>106</v>
      </c>
      <c r="D761" s="4" t="s">
        <v>106</v>
      </c>
      <c r="E761" s="4" t="s">
        <v>310</v>
      </c>
      <c r="F761" s="4"/>
      <c r="G761" s="7">
        <f t="shared" si="168"/>
        <v>0</v>
      </c>
      <c r="H761" s="7">
        <f t="shared" si="168"/>
        <v>0</v>
      </c>
      <c r="I761" s="7">
        <f t="shared" si="168"/>
        <v>0</v>
      </c>
    </row>
    <row r="762" spans="1:9" hidden="1" x14ac:dyDescent="0.25">
      <c r="A762" s="122" t="s">
        <v>29</v>
      </c>
      <c r="B762" s="4"/>
      <c r="C762" s="4" t="s">
        <v>106</v>
      </c>
      <c r="D762" s="4" t="s">
        <v>106</v>
      </c>
      <c r="E762" s="4" t="s">
        <v>311</v>
      </c>
      <c r="F762" s="4"/>
      <c r="G762" s="7">
        <f t="shared" si="168"/>
        <v>0</v>
      </c>
      <c r="H762" s="7">
        <f t="shared" si="168"/>
        <v>0</v>
      </c>
      <c r="I762" s="7">
        <f t="shared" si="168"/>
        <v>0</v>
      </c>
    </row>
    <row r="763" spans="1:9" ht="30.75" hidden="1" customHeight="1" x14ac:dyDescent="0.25">
      <c r="A763" s="122" t="s">
        <v>312</v>
      </c>
      <c r="B763" s="31"/>
      <c r="C763" s="4" t="s">
        <v>106</v>
      </c>
      <c r="D763" s="4" t="s">
        <v>106</v>
      </c>
      <c r="E763" s="4" t="s">
        <v>313</v>
      </c>
      <c r="F763" s="4"/>
      <c r="G763" s="7">
        <f t="shared" si="168"/>
        <v>0</v>
      </c>
      <c r="H763" s="7">
        <f t="shared" si="168"/>
        <v>0</v>
      </c>
      <c r="I763" s="7">
        <f t="shared" si="168"/>
        <v>0</v>
      </c>
    </row>
    <row r="764" spans="1:9" ht="31.5" hidden="1" x14ac:dyDescent="0.25">
      <c r="A764" s="122" t="s">
        <v>212</v>
      </c>
      <c r="B764" s="4"/>
      <c r="C764" s="4" t="s">
        <v>106</v>
      </c>
      <c r="D764" s="4" t="s">
        <v>106</v>
      </c>
      <c r="E764" s="4" t="s">
        <v>313</v>
      </c>
      <c r="F764" s="22">
        <v>600</v>
      </c>
      <c r="G764" s="7"/>
      <c r="H764" s="7"/>
      <c r="I764" s="7"/>
    </row>
    <row r="765" spans="1:9" x14ac:dyDescent="0.25">
      <c r="A765" s="122" t="s">
        <v>24</v>
      </c>
      <c r="B765" s="123"/>
      <c r="C765" s="123" t="s">
        <v>25</v>
      </c>
      <c r="D765" s="123" t="s">
        <v>26</v>
      </c>
      <c r="E765" s="31"/>
      <c r="F765" s="31"/>
      <c r="G765" s="9">
        <f t="shared" ref="G765:I770" si="169">SUM(G766)</f>
        <v>300</v>
      </c>
      <c r="H765" s="9">
        <f t="shared" si="169"/>
        <v>300</v>
      </c>
      <c r="I765" s="9">
        <f t="shared" si="169"/>
        <v>300</v>
      </c>
    </row>
    <row r="766" spans="1:9" x14ac:dyDescent="0.25">
      <c r="A766" s="122" t="s">
        <v>46</v>
      </c>
      <c r="B766" s="40"/>
      <c r="C766" s="123" t="s">
        <v>25</v>
      </c>
      <c r="D766" s="123" t="s">
        <v>47</v>
      </c>
      <c r="E766" s="123"/>
      <c r="F766" s="31"/>
      <c r="G766" s="43">
        <f t="shared" si="169"/>
        <v>300</v>
      </c>
      <c r="H766" s="43">
        <f t="shared" si="169"/>
        <v>300</v>
      </c>
      <c r="I766" s="43">
        <f t="shared" si="169"/>
        <v>300</v>
      </c>
    </row>
    <row r="767" spans="1:9" ht="31.5" x14ac:dyDescent="0.25">
      <c r="A767" s="122" t="s">
        <v>666</v>
      </c>
      <c r="B767" s="40"/>
      <c r="C767" s="123" t="s">
        <v>25</v>
      </c>
      <c r="D767" s="123" t="s">
        <v>47</v>
      </c>
      <c r="E767" s="123" t="s">
        <v>423</v>
      </c>
      <c r="F767" s="31"/>
      <c r="G767" s="43">
        <f t="shared" si="169"/>
        <v>300</v>
      </c>
      <c r="H767" s="43">
        <f t="shared" si="169"/>
        <v>300</v>
      </c>
      <c r="I767" s="43">
        <f t="shared" si="169"/>
        <v>300</v>
      </c>
    </row>
    <row r="768" spans="1:9" ht="31.5" x14ac:dyDescent="0.25">
      <c r="A768" s="122" t="s">
        <v>62</v>
      </c>
      <c r="B768" s="40"/>
      <c r="C768" s="123" t="s">
        <v>25</v>
      </c>
      <c r="D768" s="123" t="s">
        <v>47</v>
      </c>
      <c r="E768" s="123" t="s">
        <v>424</v>
      </c>
      <c r="F768" s="31"/>
      <c r="G768" s="43">
        <f t="shared" si="169"/>
        <v>300</v>
      </c>
      <c r="H768" s="43">
        <f t="shared" si="169"/>
        <v>300</v>
      </c>
      <c r="I768" s="43">
        <f t="shared" si="169"/>
        <v>300</v>
      </c>
    </row>
    <row r="769" spans="1:9" x14ac:dyDescent="0.25">
      <c r="A769" s="122" t="s">
        <v>31</v>
      </c>
      <c r="B769" s="40"/>
      <c r="C769" s="123" t="s">
        <v>25</v>
      </c>
      <c r="D769" s="123" t="s">
        <v>47</v>
      </c>
      <c r="E769" s="123" t="s">
        <v>425</v>
      </c>
      <c r="F769" s="31"/>
      <c r="G769" s="43">
        <f t="shared" si="169"/>
        <v>300</v>
      </c>
      <c r="H769" s="43">
        <f t="shared" si="169"/>
        <v>300</v>
      </c>
      <c r="I769" s="43">
        <f t="shared" si="169"/>
        <v>300</v>
      </c>
    </row>
    <row r="770" spans="1:9" ht="31.5" x14ac:dyDescent="0.25">
      <c r="A770" s="122" t="s">
        <v>212</v>
      </c>
      <c r="B770" s="40"/>
      <c r="C770" s="123" t="s">
        <v>25</v>
      </c>
      <c r="D770" s="123" t="s">
        <v>47</v>
      </c>
      <c r="E770" s="123" t="s">
        <v>425</v>
      </c>
      <c r="F770" s="31"/>
      <c r="G770" s="43">
        <f t="shared" si="169"/>
        <v>300</v>
      </c>
      <c r="H770" s="43">
        <f t="shared" si="169"/>
        <v>300</v>
      </c>
      <c r="I770" s="43">
        <f t="shared" si="169"/>
        <v>300</v>
      </c>
    </row>
    <row r="771" spans="1:9" ht="31.5" x14ac:dyDescent="0.25">
      <c r="A771" s="122" t="s">
        <v>114</v>
      </c>
      <c r="B771" s="40"/>
      <c r="C771" s="123" t="s">
        <v>25</v>
      </c>
      <c r="D771" s="123" t="s">
        <v>47</v>
      </c>
      <c r="E771" s="123" t="s">
        <v>425</v>
      </c>
      <c r="F771" s="31">
        <v>600</v>
      </c>
      <c r="G771" s="43">
        <v>300</v>
      </c>
      <c r="H771" s="43">
        <v>300</v>
      </c>
      <c r="I771" s="43">
        <v>300</v>
      </c>
    </row>
    <row r="772" spans="1:9" x14ac:dyDescent="0.25">
      <c r="A772" s="122" t="s">
        <v>235</v>
      </c>
      <c r="B772" s="4"/>
      <c r="C772" s="4" t="s">
        <v>158</v>
      </c>
      <c r="D772" s="4"/>
      <c r="E772" s="4"/>
      <c r="F772" s="4"/>
      <c r="G772" s="7">
        <f>G773+G809+G831+G844</f>
        <v>242820.9</v>
      </c>
      <c r="H772" s="7">
        <f>H773+H809+H831+H844</f>
        <v>228776.80000000002</v>
      </c>
      <c r="I772" s="7">
        <f>I773+I809+I831+I844</f>
        <v>280039.19999999995</v>
      </c>
    </row>
    <row r="773" spans="1:9" x14ac:dyDescent="0.25">
      <c r="A773" s="122" t="s">
        <v>956</v>
      </c>
      <c r="B773" s="4"/>
      <c r="C773" s="4" t="s">
        <v>158</v>
      </c>
      <c r="D773" s="4" t="s">
        <v>28</v>
      </c>
      <c r="E773" s="4"/>
      <c r="F773" s="4"/>
      <c r="G773" s="7">
        <f>+G774</f>
        <v>215215.6</v>
      </c>
      <c r="H773" s="7">
        <f>+H774</f>
        <v>200963.6</v>
      </c>
      <c r="I773" s="7">
        <f>+I774</f>
        <v>207919.3</v>
      </c>
    </row>
    <row r="774" spans="1:9" ht="31.5" x14ac:dyDescent="0.25">
      <c r="A774" s="122" t="s">
        <v>537</v>
      </c>
      <c r="B774" s="4"/>
      <c r="C774" s="4" t="s">
        <v>158</v>
      </c>
      <c r="D774" s="4" t="s">
        <v>28</v>
      </c>
      <c r="E774" s="4" t="s">
        <v>236</v>
      </c>
      <c r="F774" s="4"/>
      <c r="G774" s="7">
        <f>SUM(G775+G796)</f>
        <v>215215.6</v>
      </c>
      <c r="H774" s="7">
        <f>SUM(H775+H796)</f>
        <v>200963.6</v>
      </c>
      <c r="I774" s="7">
        <f>SUM(I775+I796)</f>
        <v>207919.3</v>
      </c>
    </row>
    <row r="775" spans="1:9" ht="78.75" x14ac:dyDescent="0.25">
      <c r="A775" s="122" t="s">
        <v>883</v>
      </c>
      <c r="B775" s="4"/>
      <c r="C775" s="4" t="s">
        <v>158</v>
      </c>
      <c r="D775" s="4" t="s">
        <v>28</v>
      </c>
      <c r="E775" s="22" t="s">
        <v>239</v>
      </c>
      <c r="F775" s="4"/>
      <c r="G775" s="7">
        <f>SUM(G776+G782+G791)+G785+G788</f>
        <v>213215.6</v>
      </c>
      <c r="H775" s="7">
        <f t="shared" ref="H775:I775" si="170">SUM(H776+H782+H791)+H785+H788</f>
        <v>200963.6</v>
      </c>
      <c r="I775" s="7">
        <f t="shared" si="170"/>
        <v>207919.3</v>
      </c>
    </row>
    <row r="776" spans="1:9" x14ac:dyDescent="0.25">
      <c r="A776" s="122" t="s">
        <v>29</v>
      </c>
      <c r="B776" s="4"/>
      <c r="C776" s="4" t="s">
        <v>158</v>
      </c>
      <c r="D776" s="4" t="s">
        <v>28</v>
      </c>
      <c r="E776" s="4" t="s">
        <v>641</v>
      </c>
      <c r="F776" s="4"/>
      <c r="G776" s="7">
        <f>SUM(G777)</f>
        <v>8020.5</v>
      </c>
      <c r="H776" s="7">
        <f>SUM(H777)</f>
        <v>7270.5</v>
      </c>
      <c r="I776" s="7">
        <f>SUM(I777)</f>
        <v>7270.5</v>
      </c>
    </row>
    <row r="777" spans="1:9" x14ac:dyDescent="0.25">
      <c r="A777" s="122" t="s">
        <v>238</v>
      </c>
      <c r="B777" s="4"/>
      <c r="C777" s="4" t="s">
        <v>158</v>
      </c>
      <c r="D777" s="4" t="s">
        <v>28</v>
      </c>
      <c r="E777" s="4" t="s">
        <v>642</v>
      </c>
      <c r="F777" s="4"/>
      <c r="G777" s="7">
        <f>SUM(G778+G779+G780+G781)</f>
        <v>8020.5</v>
      </c>
      <c r="H777" s="7">
        <f t="shared" ref="H777:I777" si="171">SUM(H778+H779+H780+H781)</f>
        <v>7270.5</v>
      </c>
      <c r="I777" s="7">
        <f t="shared" si="171"/>
        <v>7270.5</v>
      </c>
    </row>
    <row r="778" spans="1:9" ht="47.25" x14ac:dyDescent="0.25">
      <c r="A778" s="122" t="s">
        <v>44</v>
      </c>
      <c r="B778" s="4"/>
      <c r="C778" s="4" t="s">
        <v>158</v>
      </c>
      <c r="D778" s="4" t="s">
        <v>28</v>
      </c>
      <c r="E778" s="4" t="s">
        <v>642</v>
      </c>
      <c r="F778" s="4" t="s">
        <v>82</v>
      </c>
      <c r="G778" s="7">
        <v>4041</v>
      </c>
      <c r="H778" s="7">
        <v>4041</v>
      </c>
      <c r="I778" s="7">
        <v>4041</v>
      </c>
    </row>
    <row r="779" spans="1:9" ht="31.5" x14ac:dyDescent="0.25">
      <c r="A779" s="122" t="s">
        <v>45</v>
      </c>
      <c r="B779" s="4"/>
      <c r="C779" s="4" t="s">
        <v>158</v>
      </c>
      <c r="D779" s="4" t="s">
        <v>28</v>
      </c>
      <c r="E779" s="4" t="s">
        <v>642</v>
      </c>
      <c r="F779" s="4" t="s">
        <v>84</v>
      </c>
      <c r="G779" s="7">
        <v>2952.5</v>
      </c>
      <c r="H779" s="7">
        <v>2952.5</v>
      </c>
      <c r="I779" s="7">
        <v>2952.5</v>
      </c>
    </row>
    <row r="780" spans="1:9" x14ac:dyDescent="0.25">
      <c r="A780" s="122" t="s">
        <v>36</v>
      </c>
      <c r="B780" s="4"/>
      <c r="C780" s="4" t="s">
        <v>158</v>
      </c>
      <c r="D780" s="4" t="s">
        <v>28</v>
      </c>
      <c r="E780" s="4" t="s">
        <v>642</v>
      </c>
      <c r="F780" s="4" t="s">
        <v>92</v>
      </c>
      <c r="G780" s="7">
        <v>277</v>
      </c>
      <c r="H780" s="7">
        <v>277</v>
      </c>
      <c r="I780" s="7">
        <v>277</v>
      </c>
    </row>
    <row r="781" spans="1:9" ht="31.5" x14ac:dyDescent="0.25">
      <c r="A781" s="122" t="s">
        <v>212</v>
      </c>
      <c r="B781" s="4"/>
      <c r="C781" s="4" t="s">
        <v>158</v>
      </c>
      <c r="D781" s="4" t="s">
        <v>28</v>
      </c>
      <c r="E781" s="4" t="s">
        <v>642</v>
      </c>
      <c r="F781" s="4" t="s">
        <v>115</v>
      </c>
      <c r="G781" s="7">
        <v>750</v>
      </c>
      <c r="H781" s="7"/>
      <c r="I781" s="7"/>
    </row>
    <row r="782" spans="1:9" ht="47.25" x14ac:dyDescent="0.25">
      <c r="A782" s="122" t="s">
        <v>23</v>
      </c>
      <c r="B782" s="4"/>
      <c r="C782" s="4" t="s">
        <v>158</v>
      </c>
      <c r="D782" s="4" t="s">
        <v>28</v>
      </c>
      <c r="E782" s="22" t="s">
        <v>286</v>
      </c>
      <c r="F782" s="4"/>
      <c r="G782" s="7">
        <f t="shared" ref="G782:I783" si="172">G783</f>
        <v>194260.1</v>
      </c>
      <c r="H782" s="7">
        <f t="shared" si="172"/>
        <v>182758.1</v>
      </c>
      <c r="I782" s="7">
        <f t="shared" si="172"/>
        <v>189713.8</v>
      </c>
    </row>
    <row r="783" spans="1:9" x14ac:dyDescent="0.25">
      <c r="A783" s="122" t="s">
        <v>238</v>
      </c>
      <c r="B783" s="4"/>
      <c r="C783" s="4" t="s">
        <v>158</v>
      </c>
      <c r="D783" s="4" t="s">
        <v>28</v>
      </c>
      <c r="E783" s="22" t="s">
        <v>287</v>
      </c>
      <c r="F783" s="4"/>
      <c r="G783" s="7">
        <f t="shared" si="172"/>
        <v>194260.1</v>
      </c>
      <c r="H783" s="7">
        <f t="shared" si="172"/>
        <v>182758.1</v>
      </c>
      <c r="I783" s="7">
        <f t="shared" si="172"/>
        <v>189713.8</v>
      </c>
    </row>
    <row r="784" spans="1:9" ht="31.5" x14ac:dyDescent="0.25">
      <c r="A784" s="122" t="s">
        <v>212</v>
      </c>
      <c r="B784" s="4"/>
      <c r="C784" s="4" t="s">
        <v>158</v>
      </c>
      <c r="D784" s="4" t="s">
        <v>28</v>
      </c>
      <c r="E784" s="22" t="s">
        <v>287</v>
      </c>
      <c r="F784" s="4" t="s">
        <v>115</v>
      </c>
      <c r="G784" s="7">
        <v>194260.1</v>
      </c>
      <c r="H784" s="7">
        <v>182758.1</v>
      </c>
      <c r="I784" s="7">
        <v>189713.8</v>
      </c>
    </row>
    <row r="785" spans="1:9" ht="31.5" hidden="1" x14ac:dyDescent="0.25">
      <c r="A785" s="122" t="s">
        <v>241</v>
      </c>
      <c r="B785" s="4"/>
      <c r="C785" s="4" t="s">
        <v>158</v>
      </c>
      <c r="D785" s="4" t="s">
        <v>28</v>
      </c>
      <c r="E785" s="22" t="s">
        <v>401</v>
      </c>
      <c r="F785" s="4"/>
      <c r="G785" s="7">
        <f t="shared" ref="G785:I786" si="173">G786</f>
        <v>0</v>
      </c>
      <c r="H785" s="7">
        <f t="shared" si="173"/>
        <v>0</v>
      </c>
      <c r="I785" s="7">
        <f t="shared" si="173"/>
        <v>0</v>
      </c>
    </row>
    <row r="786" spans="1:9" hidden="1" x14ac:dyDescent="0.25">
      <c r="A786" s="122" t="s">
        <v>238</v>
      </c>
      <c r="B786" s="4"/>
      <c r="C786" s="4" t="s">
        <v>158</v>
      </c>
      <c r="D786" s="4" t="s">
        <v>28</v>
      </c>
      <c r="E786" s="22" t="s">
        <v>402</v>
      </c>
      <c r="F786" s="4"/>
      <c r="G786" s="7">
        <f t="shared" si="173"/>
        <v>0</v>
      </c>
      <c r="H786" s="7">
        <f t="shared" si="173"/>
        <v>0</v>
      </c>
      <c r="I786" s="7">
        <f t="shared" si="173"/>
        <v>0</v>
      </c>
    </row>
    <row r="787" spans="1:9" ht="31.5" hidden="1" x14ac:dyDescent="0.25">
      <c r="A787" s="122" t="s">
        <v>212</v>
      </c>
      <c r="B787" s="4"/>
      <c r="C787" s="4" t="s">
        <v>158</v>
      </c>
      <c r="D787" s="4" t="s">
        <v>28</v>
      </c>
      <c r="E787" s="22" t="s">
        <v>402</v>
      </c>
      <c r="F787" s="4" t="s">
        <v>115</v>
      </c>
      <c r="G787" s="7"/>
      <c r="H787" s="7"/>
      <c r="I787" s="7"/>
    </row>
    <row r="788" spans="1:9" hidden="1" x14ac:dyDescent="0.25">
      <c r="A788" s="122" t="s">
        <v>242</v>
      </c>
      <c r="B788" s="4"/>
      <c r="C788" s="4" t="s">
        <v>158</v>
      </c>
      <c r="D788" s="4" t="s">
        <v>28</v>
      </c>
      <c r="E788" s="4" t="s">
        <v>414</v>
      </c>
      <c r="F788" s="4"/>
      <c r="G788" s="7">
        <f t="shared" ref="G788:I789" si="174">G789</f>
        <v>0</v>
      </c>
      <c r="H788" s="7">
        <f t="shared" si="174"/>
        <v>0</v>
      </c>
      <c r="I788" s="7">
        <f t="shared" si="174"/>
        <v>0</v>
      </c>
    </row>
    <row r="789" spans="1:9" hidden="1" x14ac:dyDescent="0.25">
      <c r="A789" s="122" t="s">
        <v>238</v>
      </c>
      <c r="B789" s="4"/>
      <c r="C789" s="4" t="s">
        <v>158</v>
      </c>
      <c r="D789" s="4" t="s">
        <v>28</v>
      </c>
      <c r="E789" s="4" t="s">
        <v>415</v>
      </c>
      <c r="F789" s="4"/>
      <c r="G789" s="7">
        <f t="shared" si="174"/>
        <v>0</v>
      </c>
      <c r="H789" s="7">
        <f t="shared" si="174"/>
        <v>0</v>
      </c>
      <c r="I789" s="7">
        <f t="shared" si="174"/>
        <v>0</v>
      </c>
    </row>
    <row r="790" spans="1:9" ht="31.5" hidden="1" x14ac:dyDescent="0.25">
      <c r="A790" s="122" t="s">
        <v>65</v>
      </c>
      <c r="B790" s="4"/>
      <c r="C790" s="4" t="s">
        <v>158</v>
      </c>
      <c r="D790" s="4" t="s">
        <v>28</v>
      </c>
      <c r="E790" s="4" t="s">
        <v>415</v>
      </c>
      <c r="F790" s="4" t="s">
        <v>115</v>
      </c>
      <c r="G790" s="7"/>
      <c r="H790" s="7"/>
      <c r="I790" s="7"/>
    </row>
    <row r="791" spans="1:9" ht="31.5" x14ac:dyDescent="0.25">
      <c r="A791" s="122" t="s">
        <v>38</v>
      </c>
      <c r="B791" s="4"/>
      <c r="C791" s="4" t="s">
        <v>158</v>
      </c>
      <c r="D791" s="4" t="s">
        <v>28</v>
      </c>
      <c r="E791" s="4" t="s">
        <v>643</v>
      </c>
      <c r="F791" s="4"/>
      <c r="G791" s="44">
        <f>G792</f>
        <v>10935</v>
      </c>
      <c r="H791" s="7">
        <f>H792</f>
        <v>10935</v>
      </c>
      <c r="I791" s="7">
        <f>I792</f>
        <v>10935</v>
      </c>
    </row>
    <row r="792" spans="1:9" x14ac:dyDescent="0.25">
      <c r="A792" s="122" t="s">
        <v>238</v>
      </c>
      <c r="B792" s="4"/>
      <c r="C792" s="4" t="s">
        <v>158</v>
      </c>
      <c r="D792" s="4" t="s">
        <v>28</v>
      </c>
      <c r="E792" s="4" t="s">
        <v>644</v>
      </c>
      <c r="F792" s="4"/>
      <c r="G792" s="7">
        <f>SUM(G793:G795)</f>
        <v>10935</v>
      </c>
      <c r="H792" s="7">
        <f t="shared" ref="H792:I792" si="175">SUM(H793:H795)</f>
        <v>10935</v>
      </c>
      <c r="I792" s="7">
        <f t="shared" si="175"/>
        <v>10935</v>
      </c>
    </row>
    <row r="793" spans="1:9" ht="47.25" x14ac:dyDescent="0.25">
      <c r="A793" s="122" t="s">
        <v>44</v>
      </c>
      <c r="B793" s="4"/>
      <c r="C793" s="4" t="s">
        <v>158</v>
      </c>
      <c r="D793" s="4" t="s">
        <v>28</v>
      </c>
      <c r="E793" s="4" t="s">
        <v>644</v>
      </c>
      <c r="F793" s="4" t="s">
        <v>82</v>
      </c>
      <c r="G793" s="7">
        <v>9498.1</v>
      </c>
      <c r="H793" s="7">
        <v>9498.1</v>
      </c>
      <c r="I793" s="7">
        <v>9498.1</v>
      </c>
    </row>
    <row r="794" spans="1:9" ht="31.5" x14ac:dyDescent="0.25">
      <c r="A794" s="122" t="s">
        <v>45</v>
      </c>
      <c r="B794" s="4"/>
      <c r="C794" s="4" t="s">
        <v>158</v>
      </c>
      <c r="D794" s="4" t="s">
        <v>28</v>
      </c>
      <c r="E794" s="4" t="s">
        <v>644</v>
      </c>
      <c r="F794" s="4" t="s">
        <v>84</v>
      </c>
      <c r="G794" s="7">
        <v>1385.6</v>
      </c>
      <c r="H794" s="7">
        <v>1385.6</v>
      </c>
      <c r="I794" s="7">
        <v>1385.6</v>
      </c>
    </row>
    <row r="795" spans="1:9" x14ac:dyDescent="0.25">
      <c r="A795" s="122" t="s">
        <v>20</v>
      </c>
      <c r="B795" s="4"/>
      <c r="C795" s="4" t="s">
        <v>158</v>
      </c>
      <c r="D795" s="4" t="s">
        <v>28</v>
      </c>
      <c r="E795" s="4" t="s">
        <v>644</v>
      </c>
      <c r="F795" s="4" t="s">
        <v>89</v>
      </c>
      <c r="G795" s="7">
        <v>51.3</v>
      </c>
      <c r="H795" s="7">
        <v>51.3</v>
      </c>
      <c r="I795" s="7">
        <v>51.3</v>
      </c>
    </row>
    <row r="796" spans="1:9" ht="31.5" x14ac:dyDescent="0.25">
      <c r="A796" s="122" t="s">
        <v>244</v>
      </c>
      <c r="B796" s="4"/>
      <c r="C796" s="4" t="s">
        <v>158</v>
      </c>
      <c r="D796" s="4" t="s">
        <v>28</v>
      </c>
      <c r="E796" s="4" t="s">
        <v>243</v>
      </c>
      <c r="F796" s="4"/>
      <c r="G796" s="7">
        <f>SUM(G797+G800+G803+G806)</f>
        <v>2000</v>
      </c>
      <c r="H796" s="7">
        <f t="shared" ref="H796:I796" si="176">SUM(H797+H800+H803+H806)</f>
        <v>0</v>
      </c>
      <c r="I796" s="7">
        <f t="shared" si="176"/>
        <v>0</v>
      </c>
    </row>
    <row r="797" spans="1:9" hidden="1" x14ac:dyDescent="0.25">
      <c r="A797" s="122" t="s">
        <v>29</v>
      </c>
      <c r="B797" s="4"/>
      <c r="C797" s="4" t="s">
        <v>158</v>
      </c>
      <c r="D797" s="4" t="s">
        <v>28</v>
      </c>
      <c r="E797" s="4" t="s">
        <v>645</v>
      </c>
      <c r="F797" s="4"/>
      <c r="G797" s="7">
        <f t="shared" ref="G797:I798" si="177">G798</f>
        <v>0</v>
      </c>
      <c r="H797" s="7">
        <f t="shared" si="177"/>
        <v>0</v>
      </c>
      <c r="I797" s="7">
        <f t="shared" si="177"/>
        <v>0</v>
      </c>
    </row>
    <row r="798" spans="1:9" hidden="1" x14ac:dyDescent="0.25">
      <c r="A798" s="122" t="s">
        <v>238</v>
      </c>
      <c r="B798" s="4"/>
      <c r="C798" s="4" t="s">
        <v>158</v>
      </c>
      <c r="D798" s="4" t="s">
        <v>28</v>
      </c>
      <c r="E798" s="4" t="s">
        <v>646</v>
      </c>
      <c r="F798" s="4"/>
      <c r="G798" s="7">
        <f t="shared" si="177"/>
        <v>0</v>
      </c>
      <c r="H798" s="7">
        <f t="shared" si="177"/>
        <v>0</v>
      </c>
      <c r="I798" s="7">
        <f t="shared" si="177"/>
        <v>0</v>
      </c>
    </row>
    <row r="799" spans="1:9" ht="31.5" hidden="1" x14ac:dyDescent="0.25">
      <c r="A799" s="122" t="s">
        <v>45</v>
      </c>
      <c r="B799" s="4"/>
      <c r="C799" s="4" t="s">
        <v>158</v>
      </c>
      <c r="D799" s="4" t="s">
        <v>28</v>
      </c>
      <c r="E799" s="4" t="s">
        <v>646</v>
      </c>
      <c r="F799" s="4" t="s">
        <v>84</v>
      </c>
      <c r="G799" s="7"/>
      <c r="H799" s="7"/>
      <c r="I799" s="7"/>
    </row>
    <row r="800" spans="1:9" hidden="1" x14ac:dyDescent="0.25">
      <c r="A800" s="122" t="s">
        <v>240</v>
      </c>
      <c r="B800" s="4"/>
      <c r="C800" s="4" t="s">
        <v>158</v>
      </c>
      <c r="D800" s="4" t="s">
        <v>28</v>
      </c>
      <c r="E800" s="4" t="s">
        <v>288</v>
      </c>
      <c r="F800" s="4"/>
      <c r="G800" s="7">
        <f t="shared" ref="G800:I801" si="178">G801</f>
        <v>0</v>
      </c>
      <c r="H800" s="7">
        <f t="shared" si="178"/>
        <v>0</v>
      </c>
      <c r="I800" s="7">
        <f t="shared" si="178"/>
        <v>0</v>
      </c>
    </row>
    <row r="801" spans="1:9" hidden="1" x14ac:dyDescent="0.25">
      <c r="A801" s="122" t="s">
        <v>238</v>
      </c>
      <c r="B801" s="4"/>
      <c r="C801" s="4" t="s">
        <v>158</v>
      </c>
      <c r="D801" s="4" t="s">
        <v>28</v>
      </c>
      <c r="E801" s="4" t="s">
        <v>289</v>
      </c>
      <c r="F801" s="4"/>
      <c r="G801" s="7">
        <f t="shared" si="178"/>
        <v>0</v>
      </c>
      <c r="H801" s="7">
        <f t="shared" si="178"/>
        <v>0</v>
      </c>
      <c r="I801" s="7">
        <f t="shared" si="178"/>
        <v>0</v>
      </c>
    </row>
    <row r="802" spans="1:9" ht="31.5" hidden="1" x14ac:dyDescent="0.25">
      <c r="A802" s="122" t="s">
        <v>212</v>
      </c>
      <c r="B802" s="4"/>
      <c r="C802" s="4" t="s">
        <v>158</v>
      </c>
      <c r="D802" s="4" t="s">
        <v>28</v>
      </c>
      <c r="E802" s="4" t="s">
        <v>289</v>
      </c>
      <c r="F802" s="4" t="s">
        <v>115</v>
      </c>
      <c r="G802" s="7"/>
      <c r="H802" s="7"/>
      <c r="I802" s="7"/>
    </row>
    <row r="803" spans="1:9" ht="31.5" x14ac:dyDescent="0.25">
      <c r="A803" s="122" t="s">
        <v>241</v>
      </c>
      <c r="B803" s="4"/>
      <c r="C803" s="4" t="s">
        <v>158</v>
      </c>
      <c r="D803" s="4" t="s">
        <v>28</v>
      </c>
      <c r="E803" s="4" t="s">
        <v>290</v>
      </c>
      <c r="F803" s="4"/>
      <c r="G803" s="7">
        <f t="shared" ref="G803:I804" si="179">G804</f>
        <v>2000</v>
      </c>
      <c r="H803" s="7">
        <f t="shared" si="179"/>
        <v>0</v>
      </c>
      <c r="I803" s="7">
        <f t="shared" si="179"/>
        <v>0</v>
      </c>
    </row>
    <row r="804" spans="1:9" x14ac:dyDescent="0.25">
      <c r="A804" s="122" t="s">
        <v>238</v>
      </c>
      <c r="B804" s="4"/>
      <c r="C804" s="4" t="s">
        <v>158</v>
      </c>
      <c r="D804" s="4" t="s">
        <v>28</v>
      </c>
      <c r="E804" s="4" t="s">
        <v>291</v>
      </c>
      <c r="F804" s="4"/>
      <c r="G804" s="7">
        <f t="shared" si="179"/>
        <v>2000</v>
      </c>
      <c r="H804" s="7">
        <f t="shared" si="179"/>
        <v>0</v>
      </c>
      <c r="I804" s="7">
        <f t="shared" si="179"/>
        <v>0</v>
      </c>
    </row>
    <row r="805" spans="1:9" ht="31.5" x14ac:dyDescent="0.25">
      <c r="A805" s="122" t="s">
        <v>212</v>
      </c>
      <c r="B805" s="4"/>
      <c r="C805" s="4" t="s">
        <v>158</v>
      </c>
      <c r="D805" s="4" t="s">
        <v>28</v>
      </c>
      <c r="E805" s="4" t="s">
        <v>291</v>
      </c>
      <c r="F805" s="4" t="s">
        <v>115</v>
      </c>
      <c r="G805" s="7">
        <v>2000</v>
      </c>
      <c r="H805" s="7"/>
      <c r="I805" s="7"/>
    </row>
    <row r="806" spans="1:9" hidden="1" x14ac:dyDescent="0.25">
      <c r="A806" s="122" t="s">
        <v>242</v>
      </c>
      <c r="B806" s="4"/>
      <c r="C806" s="4" t="s">
        <v>158</v>
      </c>
      <c r="D806" s="4" t="s">
        <v>28</v>
      </c>
      <c r="E806" s="4" t="s">
        <v>292</v>
      </c>
      <c r="F806" s="4"/>
      <c r="G806" s="7">
        <f t="shared" ref="G806:I807" si="180">G807</f>
        <v>0</v>
      </c>
      <c r="H806" s="7">
        <f t="shared" si="180"/>
        <v>0</v>
      </c>
      <c r="I806" s="7">
        <f t="shared" si="180"/>
        <v>0</v>
      </c>
    </row>
    <row r="807" spans="1:9" hidden="1" x14ac:dyDescent="0.25">
      <c r="A807" s="122" t="s">
        <v>238</v>
      </c>
      <c r="B807" s="4"/>
      <c r="C807" s="4" t="s">
        <v>158</v>
      </c>
      <c r="D807" s="4" t="s">
        <v>28</v>
      </c>
      <c r="E807" s="4" t="s">
        <v>293</v>
      </c>
      <c r="F807" s="4"/>
      <c r="G807" s="7">
        <f t="shared" si="180"/>
        <v>0</v>
      </c>
      <c r="H807" s="7">
        <f t="shared" si="180"/>
        <v>0</v>
      </c>
      <c r="I807" s="7">
        <f t="shared" si="180"/>
        <v>0</v>
      </c>
    </row>
    <row r="808" spans="1:9" ht="31.5" hidden="1" x14ac:dyDescent="0.25">
      <c r="A808" s="122" t="s">
        <v>212</v>
      </c>
      <c r="B808" s="4"/>
      <c r="C808" s="4" t="s">
        <v>158</v>
      </c>
      <c r="D808" s="4" t="s">
        <v>28</v>
      </c>
      <c r="E808" s="4" t="s">
        <v>293</v>
      </c>
      <c r="F808" s="4" t="s">
        <v>115</v>
      </c>
      <c r="G808" s="7"/>
      <c r="H808" s="7"/>
      <c r="I808" s="7"/>
    </row>
    <row r="809" spans="1:9" x14ac:dyDescent="0.25">
      <c r="A809" s="122" t="s">
        <v>174</v>
      </c>
      <c r="B809" s="4"/>
      <c r="C809" s="4" t="s">
        <v>158</v>
      </c>
      <c r="D809" s="4" t="s">
        <v>37</v>
      </c>
      <c r="E809" s="4"/>
      <c r="F809" s="4"/>
      <c r="G809" s="7">
        <f>G810+G827</f>
        <v>6849.2999999999993</v>
      </c>
      <c r="H809" s="7">
        <f>H810+H827</f>
        <v>6839.5</v>
      </c>
      <c r="I809" s="7">
        <f>I810+I827</f>
        <v>56638.7</v>
      </c>
    </row>
    <row r="810" spans="1:9" ht="31.5" x14ac:dyDescent="0.25">
      <c r="A810" s="122" t="s">
        <v>537</v>
      </c>
      <c r="B810" s="4"/>
      <c r="C810" s="4" t="s">
        <v>158</v>
      </c>
      <c r="D810" s="4" t="s">
        <v>37</v>
      </c>
      <c r="E810" s="4" t="s">
        <v>236</v>
      </c>
      <c r="F810" s="4"/>
      <c r="G810" s="7">
        <f>SUM(G811)</f>
        <v>6849.2999999999993</v>
      </c>
      <c r="H810" s="7">
        <f t="shared" ref="H810:I810" si="181">SUM(H811)</f>
        <v>6839.5</v>
      </c>
      <c r="I810" s="7">
        <f t="shared" si="181"/>
        <v>6839.5</v>
      </c>
    </row>
    <row r="811" spans="1:9" ht="78.75" x14ac:dyDescent="0.25">
      <c r="A811" s="122" t="s">
        <v>883</v>
      </c>
      <c r="B811" s="4"/>
      <c r="C811" s="4" t="s">
        <v>158</v>
      </c>
      <c r="D811" s="4" t="s">
        <v>37</v>
      </c>
      <c r="E811" s="4" t="s">
        <v>239</v>
      </c>
      <c r="F811" s="4"/>
      <c r="G811" s="7">
        <f>G812</f>
        <v>6849.2999999999993</v>
      </c>
      <c r="H811" s="7">
        <f t="shared" ref="H811:I811" si="182">H812</f>
        <v>6839.5</v>
      </c>
      <c r="I811" s="7">
        <f t="shared" si="182"/>
        <v>6839.5</v>
      </c>
    </row>
    <row r="812" spans="1:9" x14ac:dyDescent="0.25">
      <c r="A812" s="122" t="s">
        <v>29</v>
      </c>
      <c r="B812" s="4"/>
      <c r="C812" s="4" t="s">
        <v>158</v>
      </c>
      <c r="D812" s="4" t="s">
        <v>37</v>
      </c>
      <c r="E812" s="4" t="s">
        <v>641</v>
      </c>
      <c r="F812" s="4"/>
      <c r="G812" s="7">
        <f>SUM(G813+G815+G817+G819+G821+G823)+G825</f>
        <v>6849.2999999999993</v>
      </c>
      <c r="H812" s="7">
        <f t="shared" ref="H812:I812" si="183">SUM(H813+H815+H817+H819+H821+H823)+H825</f>
        <v>6839.5</v>
      </c>
      <c r="I812" s="7">
        <f t="shared" si="183"/>
        <v>6839.5</v>
      </c>
    </row>
    <row r="813" spans="1:9" ht="31.5" x14ac:dyDescent="0.25">
      <c r="A813" s="122" t="s">
        <v>655</v>
      </c>
      <c r="B813" s="4"/>
      <c r="C813" s="4" t="s">
        <v>158</v>
      </c>
      <c r="D813" s="4" t="s">
        <v>37</v>
      </c>
      <c r="E813" s="4" t="s">
        <v>748</v>
      </c>
      <c r="F813" s="4"/>
      <c r="G813" s="7">
        <f>G814</f>
        <v>2390.5</v>
      </c>
      <c r="H813" s="7">
        <f>H814</f>
        <v>2382.4</v>
      </c>
      <c r="I813" s="7">
        <f>I814</f>
        <v>2382.4</v>
      </c>
    </row>
    <row r="814" spans="1:9" ht="31.5" x14ac:dyDescent="0.25">
      <c r="A814" s="122" t="s">
        <v>212</v>
      </c>
      <c r="B814" s="4"/>
      <c r="C814" s="4" t="s">
        <v>158</v>
      </c>
      <c r="D814" s="4" t="s">
        <v>37</v>
      </c>
      <c r="E814" s="4" t="s">
        <v>748</v>
      </c>
      <c r="F814" s="4" t="s">
        <v>115</v>
      </c>
      <c r="G814" s="7">
        <v>2390.5</v>
      </c>
      <c r="H814" s="7">
        <v>2382.4</v>
      </c>
      <c r="I814" s="7">
        <v>2382.4</v>
      </c>
    </row>
    <row r="815" spans="1:9" ht="31.5" x14ac:dyDescent="0.25">
      <c r="A815" s="122" t="s">
        <v>854</v>
      </c>
      <c r="B815" s="4"/>
      <c r="C815" s="4" t="s">
        <v>158</v>
      </c>
      <c r="D815" s="4" t="s">
        <v>37</v>
      </c>
      <c r="E815" s="4" t="s">
        <v>648</v>
      </c>
      <c r="F815" s="4"/>
      <c r="G815" s="7">
        <f>SUM(G816)</f>
        <v>1586.5</v>
      </c>
      <c r="H815" s="7">
        <f t="shared" ref="H815:I815" si="184">SUM(H816)</f>
        <v>1586.5</v>
      </c>
      <c r="I815" s="7">
        <f t="shared" si="184"/>
        <v>1586.5</v>
      </c>
    </row>
    <row r="816" spans="1:9" ht="31.5" x14ac:dyDescent="0.25">
      <c r="A816" s="122" t="s">
        <v>212</v>
      </c>
      <c r="B816" s="4"/>
      <c r="C816" s="4" t="s">
        <v>158</v>
      </c>
      <c r="D816" s="4" t="s">
        <v>37</v>
      </c>
      <c r="E816" s="4" t="s">
        <v>648</v>
      </c>
      <c r="F816" s="4" t="s">
        <v>115</v>
      </c>
      <c r="G816" s="7">
        <v>1586.5</v>
      </c>
      <c r="H816" s="7">
        <v>1586.5</v>
      </c>
      <c r="I816" s="7">
        <v>1586.5</v>
      </c>
    </row>
    <row r="817" spans="1:9" ht="47.25" x14ac:dyDescent="0.25">
      <c r="A817" s="122" t="s">
        <v>957</v>
      </c>
      <c r="B817" s="4"/>
      <c r="C817" s="4" t="s">
        <v>158</v>
      </c>
      <c r="D817" s="4" t="s">
        <v>37</v>
      </c>
      <c r="E817" s="4" t="s">
        <v>649</v>
      </c>
      <c r="F817" s="4"/>
      <c r="G817" s="7">
        <f>SUM(G818)</f>
        <v>881.4</v>
      </c>
      <c r="H817" s="7">
        <f t="shared" ref="H817:I817" si="185">SUM(H818)</f>
        <v>881.4</v>
      </c>
      <c r="I817" s="7">
        <f t="shared" si="185"/>
        <v>881.4</v>
      </c>
    </row>
    <row r="818" spans="1:9" ht="31.5" x14ac:dyDescent="0.25">
      <c r="A818" s="122" t="s">
        <v>45</v>
      </c>
      <c r="B818" s="4"/>
      <c r="C818" s="4" t="s">
        <v>158</v>
      </c>
      <c r="D818" s="4" t="s">
        <v>37</v>
      </c>
      <c r="E818" s="4" t="s">
        <v>649</v>
      </c>
      <c r="F818" s="4" t="s">
        <v>84</v>
      </c>
      <c r="G818" s="7">
        <v>881.4</v>
      </c>
      <c r="H818" s="7">
        <v>881.4</v>
      </c>
      <c r="I818" s="7">
        <v>881.4</v>
      </c>
    </row>
    <row r="819" spans="1:9" ht="31.5" hidden="1" x14ac:dyDescent="0.25">
      <c r="A819" s="122" t="s">
        <v>958</v>
      </c>
      <c r="B819" s="4"/>
      <c r="C819" s="4" t="s">
        <v>158</v>
      </c>
      <c r="D819" s="4" t="s">
        <v>37</v>
      </c>
      <c r="E819" s="4" t="s">
        <v>749</v>
      </c>
      <c r="F819" s="4"/>
      <c r="G819" s="7">
        <f>SUM(G820)</f>
        <v>0</v>
      </c>
      <c r="H819" s="7">
        <f t="shared" ref="H819:I819" si="186">SUM(H820)</f>
        <v>0</v>
      </c>
      <c r="I819" s="7">
        <f t="shared" si="186"/>
        <v>0</v>
      </c>
    </row>
    <row r="820" spans="1:9" ht="31.5" hidden="1" x14ac:dyDescent="0.25">
      <c r="A820" s="122" t="s">
        <v>45</v>
      </c>
      <c r="B820" s="4"/>
      <c r="C820" s="4" t="s">
        <v>158</v>
      </c>
      <c r="D820" s="4" t="s">
        <v>37</v>
      </c>
      <c r="E820" s="4" t="s">
        <v>749</v>
      </c>
      <c r="F820" s="4" t="s">
        <v>84</v>
      </c>
      <c r="G820" s="7"/>
      <c r="H820" s="9"/>
      <c r="I820" s="9"/>
    </row>
    <row r="821" spans="1:9" ht="31.5" x14ac:dyDescent="0.25">
      <c r="A821" s="122" t="s">
        <v>759</v>
      </c>
      <c r="B821" s="4"/>
      <c r="C821" s="4" t="s">
        <v>158</v>
      </c>
      <c r="D821" s="4" t="s">
        <v>37</v>
      </c>
      <c r="E821" s="4" t="s">
        <v>871</v>
      </c>
      <c r="F821" s="4"/>
      <c r="G821" s="7">
        <f>SUM(G822)</f>
        <v>881.4</v>
      </c>
      <c r="H821" s="7">
        <f>SUM(H822)</f>
        <v>881.4</v>
      </c>
      <c r="I821" s="7">
        <f>SUM(I822)</f>
        <v>881.4</v>
      </c>
    </row>
    <row r="822" spans="1:9" ht="31.5" x14ac:dyDescent="0.25">
      <c r="A822" s="122" t="s">
        <v>45</v>
      </c>
      <c r="B822" s="4"/>
      <c r="C822" s="4" t="s">
        <v>158</v>
      </c>
      <c r="D822" s="4" t="s">
        <v>37</v>
      </c>
      <c r="E822" s="4" t="s">
        <v>871</v>
      </c>
      <c r="F822" s="4" t="s">
        <v>84</v>
      </c>
      <c r="G822" s="7">
        <v>881.4</v>
      </c>
      <c r="H822" s="7">
        <v>881.4</v>
      </c>
      <c r="I822" s="7">
        <v>881.4</v>
      </c>
    </row>
    <row r="823" spans="1:9" ht="31.5" x14ac:dyDescent="0.25">
      <c r="A823" s="122" t="s">
        <v>758</v>
      </c>
      <c r="B823" s="4"/>
      <c r="C823" s="4" t="s">
        <v>158</v>
      </c>
      <c r="D823" s="4" t="s">
        <v>37</v>
      </c>
      <c r="E823" s="4" t="s">
        <v>872</v>
      </c>
      <c r="F823" s="4"/>
      <c r="G823" s="7">
        <f>G824</f>
        <v>705.1</v>
      </c>
      <c r="H823" s="7">
        <f>H824</f>
        <v>705.1</v>
      </c>
      <c r="I823" s="7">
        <f>I824</f>
        <v>705.1</v>
      </c>
    </row>
    <row r="824" spans="1:9" ht="31.5" x14ac:dyDescent="0.25">
      <c r="A824" s="122" t="s">
        <v>45</v>
      </c>
      <c r="B824" s="4"/>
      <c r="C824" s="4" t="s">
        <v>158</v>
      </c>
      <c r="D824" s="4" t="s">
        <v>37</v>
      </c>
      <c r="E824" s="4" t="s">
        <v>872</v>
      </c>
      <c r="F824" s="4" t="s">
        <v>84</v>
      </c>
      <c r="G824" s="7">
        <v>705.1</v>
      </c>
      <c r="H824" s="7">
        <v>705.1</v>
      </c>
      <c r="I824" s="7">
        <v>705.1</v>
      </c>
    </row>
    <row r="825" spans="1:9" x14ac:dyDescent="0.25">
      <c r="A825" s="126" t="s">
        <v>990</v>
      </c>
      <c r="B825" s="4"/>
      <c r="C825" s="4" t="s">
        <v>158</v>
      </c>
      <c r="D825" s="4" t="s">
        <v>37</v>
      </c>
      <c r="E825" s="4" t="s">
        <v>989</v>
      </c>
      <c r="F825" s="4"/>
      <c r="G825" s="7">
        <f>SUM(G826)</f>
        <v>404.4</v>
      </c>
      <c r="H825" s="7">
        <f t="shared" ref="H825:I825" si="187">SUM(H826)</f>
        <v>402.7</v>
      </c>
      <c r="I825" s="7">
        <f t="shared" si="187"/>
        <v>402.7</v>
      </c>
    </row>
    <row r="826" spans="1:9" ht="31.5" x14ac:dyDescent="0.25">
      <c r="A826" s="126" t="s">
        <v>212</v>
      </c>
      <c r="B826" s="4"/>
      <c r="C826" s="4" t="s">
        <v>158</v>
      </c>
      <c r="D826" s="4" t="s">
        <v>37</v>
      </c>
      <c r="E826" s="4" t="s">
        <v>989</v>
      </c>
      <c r="F826" s="4" t="s">
        <v>115</v>
      </c>
      <c r="G826" s="7">
        <v>404.4</v>
      </c>
      <c r="H826" s="7">
        <v>402.7</v>
      </c>
      <c r="I826" s="7">
        <v>402.7</v>
      </c>
    </row>
    <row r="827" spans="1:9" ht="31.5" x14ac:dyDescent="0.25">
      <c r="A827" s="122" t="s">
        <v>244</v>
      </c>
      <c r="B827" s="4"/>
      <c r="C827" s="4" t="s">
        <v>158</v>
      </c>
      <c r="D827" s="4" t="s">
        <v>37</v>
      </c>
      <c r="E827" s="4" t="s">
        <v>243</v>
      </c>
      <c r="F827" s="4"/>
      <c r="G827" s="7">
        <f>SUM(G828)</f>
        <v>0</v>
      </c>
      <c r="H827" s="7">
        <f t="shared" ref="H827:I828" si="188">SUM(H828)</f>
        <v>0</v>
      </c>
      <c r="I827" s="7">
        <f t="shared" si="188"/>
        <v>49799.199999999997</v>
      </c>
    </row>
    <row r="828" spans="1:9" x14ac:dyDescent="0.25">
      <c r="A828" s="122" t="s">
        <v>29</v>
      </c>
      <c r="B828" s="4"/>
      <c r="C828" s="4" t="s">
        <v>158</v>
      </c>
      <c r="D828" s="4" t="s">
        <v>37</v>
      </c>
      <c r="E828" s="4" t="s">
        <v>645</v>
      </c>
      <c r="F828" s="4"/>
      <c r="G828" s="7">
        <f>SUM(G829)</f>
        <v>0</v>
      </c>
      <c r="H828" s="7">
        <f t="shared" si="188"/>
        <v>0</v>
      </c>
      <c r="I828" s="7">
        <f t="shared" si="188"/>
        <v>49799.199999999997</v>
      </c>
    </row>
    <row r="829" spans="1:9" ht="47.25" x14ac:dyDescent="0.25">
      <c r="A829" s="122" t="s">
        <v>858</v>
      </c>
      <c r="B829" s="4"/>
      <c r="C829" s="4" t="s">
        <v>158</v>
      </c>
      <c r="D829" s="4" t="s">
        <v>37</v>
      </c>
      <c r="E829" s="4" t="s">
        <v>654</v>
      </c>
      <c r="F829" s="4"/>
      <c r="G829" s="7">
        <f>SUM(G830)</f>
        <v>0</v>
      </c>
      <c r="H829" s="7">
        <f t="shared" ref="H829:I829" si="189">SUM(H830)</f>
        <v>0</v>
      </c>
      <c r="I829" s="7">
        <f t="shared" si="189"/>
        <v>49799.199999999997</v>
      </c>
    </row>
    <row r="830" spans="1:9" ht="31.5" x14ac:dyDescent="0.25">
      <c r="A830" s="122" t="s">
        <v>212</v>
      </c>
      <c r="B830" s="4"/>
      <c r="C830" s="4" t="s">
        <v>158</v>
      </c>
      <c r="D830" s="4" t="s">
        <v>37</v>
      </c>
      <c r="E830" s="4" t="s">
        <v>654</v>
      </c>
      <c r="F830" s="4" t="s">
        <v>115</v>
      </c>
      <c r="G830" s="7"/>
      <c r="H830" s="7"/>
      <c r="I830" s="7">
        <v>49799.199999999997</v>
      </c>
    </row>
    <row r="831" spans="1:9" x14ac:dyDescent="0.25">
      <c r="A831" s="122" t="s">
        <v>175</v>
      </c>
      <c r="B831" s="4"/>
      <c r="C831" s="4" t="s">
        <v>158</v>
      </c>
      <c r="D831" s="4" t="s">
        <v>47</v>
      </c>
      <c r="E831" s="4"/>
      <c r="F831" s="4"/>
      <c r="G831" s="7">
        <f>SUM(G832)</f>
        <v>10202.400000000001</v>
      </c>
      <c r="H831" s="7">
        <f t="shared" ref="H831:I831" si="190">SUM(H832)</f>
        <v>10420.1</v>
      </c>
      <c r="I831" s="7">
        <f t="shared" si="190"/>
        <v>4927.6000000000004</v>
      </c>
    </row>
    <row r="832" spans="1:9" ht="31.5" x14ac:dyDescent="0.25">
      <c r="A832" s="122" t="s">
        <v>537</v>
      </c>
      <c r="B832" s="4"/>
      <c r="C832" s="4" t="s">
        <v>158</v>
      </c>
      <c r="D832" s="4" t="s">
        <v>47</v>
      </c>
      <c r="E832" s="4" t="s">
        <v>236</v>
      </c>
      <c r="F832" s="4"/>
      <c r="G832" s="7">
        <f>G833</f>
        <v>10202.400000000001</v>
      </c>
      <c r="H832" s="7">
        <f t="shared" ref="H832:I832" si="191">H833</f>
        <v>10420.1</v>
      </c>
      <c r="I832" s="7">
        <f t="shared" si="191"/>
        <v>4927.6000000000004</v>
      </c>
    </row>
    <row r="833" spans="1:9" ht="78.75" x14ac:dyDescent="0.25">
      <c r="A833" s="122" t="s">
        <v>883</v>
      </c>
      <c r="B833" s="4"/>
      <c r="C833" s="4" t="s">
        <v>158</v>
      </c>
      <c r="D833" s="4" t="s">
        <v>47</v>
      </c>
      <c r="E833" s="4" t="s">
        <v>239</v>
      </c>
      <c r="F833" s="4"/>
      <c r="G833" s="7">
        <f>G834+G838</f>
        <v>10202.400000000001</v>
      </c>
      <c r="H833" s="7">
        <f>H834+H838</f>
        <v>10420.1</v>
      </c>
      <c r="I833" s="7">
        <f>I834+I838</f>
        <v>4927.6000000000004</v>
      </c>
    </row>
    <row r="834" spans="1:9" x14ac:dyDescent="0.25">
      <c r="A834" s="122" t="s">
        <v>29</v>
      </c>
      <c r="B834" s="4"/>
      <c r="C834" s="4" t="s">
        <v>158</v>
      </c>
      <c r="D834" s="4" t="s">
        <v>47</v>
      </c>
      <c r="E834" s="4" t="s">
        <v>641</v>
      </c>
      <c r="F834" s="4"/>
      <c r="G834" s="7">
        <f>SUM(G835)</f>
        <v>4947.3</v>
      </c>
      <c r="H834" s="7">
        <f t="shared" ref="H834:I834" si="192">SUM(H835)</f>
        <v>4927.6000000000004</v>
      </c>
      <c r="I834" s="7">
        <f t="shared" si="192"/>
        <v>4927.6000000000004</v>
      </c>
    </row>
    <row r="835" spans="1:9" ht="54.75" customHeight="1" x14ac:dyDescent="0.25">
      <c r="A835" s="122" t="s">
        <v>959</v>
      </c>
      <c r="B835" s="46"/>
      <c r="C835" s="4" t="s">
        <v>158</v>
      </c>
      <c r="D835" s="4" t="s">
        <v>47</v>
      </c>
      <c r="E835" s="47" t="s">
        <v>658</v>
      </c>
      <c r="F835" s="4"/>
      <c r="G835" s="7">
        <f>SUM(G836:G837)</f>
        <v>4947.3</v>
      </c>
      <c r="H835" s="7">
        <f t="shared" ref="H835:I835" si="193">SUM(H836:H837)</f>
        <v>4927.6000000000004</v>
      </c>
      <c r="I835" s="7">
        <f t="shared" si="193"/>
        <v>4927.6000000000004</v>
      </c>
    </row>
    <row r="836" spans="1:9" ht="31.5" hidden="1" x14ac:dyDescent="0.25">
      <c r="A836" s="122" t="s">
        <v>45</v>
      </c>
      <c r="B836" s="46"/>
      <c r="C836" s="4" t="s">
        <v>158</v>
      </c>
      <c r="D836" s="4" t="s">
        <v>47</v>
      </c>
      <c r="E836" s="47" t="s">
        <v>658</v>
      </c>
      <c r="F836" s="4" t="s">
        <v>84</v>
      </c>
      <c r="G836" s="7"/>
      <c r="H836" s="7"/>
      <c r="I836" s="7"/>
    </row>
    <row r="837" spans="1:9" ht="31.5" x14ac:dyDescent="0.25">
      <c r="A837" s="122" t="s">
        <v>212</v>
      </c>
      <c r="B837" s="46"/>
      <c r="C837" s="4" t="s">
        <v>158</v>
      </c>
      <c r="D837" s="4" t="s">
        <v>47</v>
      </c>
      <c r="E837" s="47" t="s">
        <v>658</v>
      </c>
      <c r="F837" s="4" t="s">
        <v>115</v>
      </c>
      <c r="G837" s="7">
        <v>4947.3</v>
      </c>
      <c r="H837" s="7">
        <v>4927.6000000000004</v>
      </c>
      <c r="I837" s="7">
        <v>4927.6000000000004</v>
      </c>
    </row>
    <row r="838" spans="1:9" ht="63" x14ac:dyDescent="0.25">
      <c r="A838" s="122" t="s">
        <v>884</v>
      </c>
      <c r="B838" s="46"/>
      <c r="C838" s="4" t="s">
        <v>158</v>
      </c>
      <c r="D838" s="4" t="s">
        <v>47</v>
      </c>
      <c r="E838" s="47" t="s">
        <v>659</v>
      </c>
      <c r="F838" s="4"/>
      <c r="G838" s="7">
        <f>G839+G842</f>
        <v>5255.1</v>
      </c>
      <c r="H838" s="7">
        <f t="shared" ref="H838:I838" si="194">H839+H842</f>
        <v>5492.5</v>
      </c>
      <c r="I838" s="7">
        <f t="shared" si="194"/>
        <v>0</v>
      </c>
    </row>
    <row r="839" spans="1:9" ht="47.25" x14ac:dyDescent="0.25">
      <c r="A839" s="36" t="s">
        <v>851</v>
      </c>
      <c r="B839" s="46"/>
      <c r="C839" s="4" t="s">
        <v>158</v>
      </c>
      <c r="D839" s="4" t="s">
        <v>47</v>
      </c>
      <c r="E839" s="47" t="s">
        <v>660</v>
      </c>
      <c r="F839" s="4"/>
      <c r="G839" s="7">
        <f>SUM(G840:G841)</f>
        <v>4952.1000000000004</v>
      </c>
      <c r="H839" s="7">
        <f t="shared" ref="H839:I839" si="195">SUM(H840:H841)</f>
        <v>5177.8999999999996</v>
      </c>
      <c r="I839" s="7">
        <f t="shared" si="195"/>
        <v>0</v>
      </c>
    </row>
    <row r="840" spans="1:9" ht="31.5" x14ac:dyDescent="0.25">
      <c r="A840" s="122" t="s">
        <v>212</v>
      </c>
      <c r="B840" s="46"/>
      <c r="C840" s="4" t="s">
        <v>158</v>
      </c>
      <c r="D840" s="4" t="s">
        <v>47</v>
      </c>
      <c r="E840" s="47" t="s">
        <v>660</v>
      </c>
      <c r="F840" s="4" t="s">
        <v>115</v>
      </c>
      <c r="G840" s="7">
        <v>4952.1000000000004</v>
      </c>
      <c r="H840" s="7">
        <v>5177.8999999999996</v>
      </c>
      <c r="I840" s="7"/>
    </row>
    <row r="841" spans="1:9" hidden="1" x14ac:dyDescent="0.25">
      <c r="A841" s="122" t="s">
        <v>20</v>
      </c>
      <c r="B841" s="46"/>
      <c r="C841" s="4" t="s">
        <v>158</v>
      </c>
      <c r="D841" s="4" t="s">
        <v>47</v>
      </c>
      <c r="E841" s="47" t="s">
        <v>660</v>
      </c>
      <c r="F841" s="4" t="s">
        <v>89</v>
      </c>
      <c r="G841" s="7"/>
      <c r="H841" s="7"/>
      <c r="I841" s="7"/>
    </row>
    <row r="842" spans="1:9" ht="31.5" x14ac:dyDescent="0.25">
      <c r="A842" s="122" t="s">
        <v>813</v>
      </c>
      <c r="B842" s="46"/>
      <c r="C842" s="4" t="s">
        <v>158</v>
      </c>
      <c r="D842" s="4" t="s">
        <v>47</v>
      </c>
      <c r="E842" s="47" t="s">
        <v>812</v>
      </c>
      <c r="F842" s="4"/>
      <c r="G842" s="7">
        <f>SUM(G843)</f>
        <v>303</v>
      </c>
      <c r="H842" s="7">
        <f t="shared" ref="H842:I842" si="196">SUM(H843)</f>
        <v>314.60000000000002</v>
      </c>
      <c r="I842" s="7">
        <f t="shared" si="196"/>
        <v>0</v>
      </c>
    </row>
    <row r="843" spans="1:9" ht="31.5" x14ac:dyDescent="0.25">
      <c r="A843" s="122" t="s">
        <v>212</v>
      </c>
      <c r="B843" s="46"/>
      <c r="C843" s="4" t="s">
        <v>158</v>
      </c>
      <c r="D843" s="4" t="s">
        <v>47</v>
      </c>
      <c r="E843" s="47" t="s">
        <v>812</v>
      </c>
      <c r="F843" s="4" t="s">
        <v>115</v>
      </c>
      <c r="G843" s="7">
        <v>303</v>
      </c>
      <c r="H843" s="7">
        <v>314.60000000000002</v>
      </c>
      <c r="I843" s="7"/>
    </row>
    <row r="844" spans="1:9" x14ac:dyDescent="0.25">
      <c r="A844" s="122" t="s">
        <v>176</v>
      </c>
      <c r="B844" s="46"/>
      <c r="C844" s="4" t="s">
        <v>158</v>
      </c>
      <c r="D844" s="4" t="s">
        <v>157</v>
      </c>
      <c r="E844" s="47"/>
      <c r="F844" s="4"/>
      <c r="G844" s="7">
        <f>SUM(G845)</f>
        <v>10553.6</v>
      </c>
      <c r="H844" s="7">
        <f>SUM(H845)</f>
        <v>10553.6</v>
      </c>
      <c r="I844" s="7">
        <f>SUM(I845)</f>
        <v>10553.6</v>
      </c>
    </row>
    <row r="845" spans="1:9" ht="31.5" x14ac:dyDescent="0.25">
      <c r="A845" s="122" t="s">
        <v>537</v>
      </c>
      <c r="B845" s="46"/>
      <c r="C845" s="4" t="s">
        <v>158</v>
      </c>
      <c r="D845" s="4" t="s">
        <v>157</v>
      </c>
      <c r="E845" s="47" t="s">
        <v>236</v>
      </c>
      <c r="F845" s="4"/>
      <c r="G845" s="7">
        <f>SUM(G846)</f>
        <v>10553.6</v>
      </c>
      <c r="H845" s="7">
        <f t="shared" ref="H845:I845" si="197">SUM(H846)</f>
        <v>10553.6</v>
      </c>
      <c r="I845" s="7">
        <f t="shared" si="197"/>
        <v>10553.6</v>
      </c>
    </row>
    <row r="846" spans="1:9" ht="31.5" x14ac:dyDescent="0.25">
      <c r="A846" s="122" t="s">
        <v>285</v>
      </c>
      <c r="B846" s="46"/>
      <c r="C846" s="4" t="s">
        <v>158</v>
      </c>
      <c r="D846" s="4" t="s">
        <v>157</v>
      </c>
      <c r="E846" s="47" t="s">
        <v>237</v>
      </c>
      <c r="F846" s="4"/>
      <c r="G846" s="7">
        <f>SUM(G847+G850+G853+G855)</f>
        <v>10553.6</v>
      </c>
      <c r="H846" s="7">
        <f>SUM(H847+H850+H853+H855)</f>
        <v>10553.6</v>
      </c>
      <c r="I846" s="7">
        <f>SUM(I847+I850+I853+I855)</f>
        <v>10553.6</v>
      </c>
    </row>
    <row r="847" spans="1:9" x14ac:dyDescent="0.25">
      <c r="A847" s="122" t="s">
        <v>73</v>
      </c>
      <c r="B847" s="46"/>
      <c r="C847" s="4" t="s">
        <v>158</v>
      </c>
      <c r="D847" s="4" t="s">
        <v>157</v>
      </c>
      <c r="E847" s="47" t="s">
        <v>429</v>
      </c>
      <c r="F847" s="4"/>
      <c r="G847" s="7">
        <f>SUM(G848:G849)</f>
        <v>7907.4</v>
      </c>
      <c r="H847" s="7">
        <f>SUM(H848:H849)</f>
        <v>7907.4</v>
      </c>
      <c r="I847" s="7">
        <f>SUM(I848:I849)</f>
        <v>7907.4</v>
      </c>
    </row>
    <row r="848" spans="1:9" ht="47.25" x14ac:dyDescent="0.25">
      <c r="A848" s="122" t="s">
        <v>44</v>
      </c>
      <c r="B848" s="46"/>
      <c r="C848" s="4" t="s">
        <v>158</v>
      </c>
      <c r="D848" s="4" t="s">
        <v>157</v>
      </c>
      <c r="E848" s="47" t="s">
        <v>429</v>
      </c>
      <c r="F848" s="4">
        <v>100</v>
      </c>
      <c r="G848" s="7">
        <v>7906.9</v>
      </c>
      <c r="H848" s="7">
        <v>7906.9</v>
      </c>
      <c r="I848" s="7">
        <v>7906.9</v>
      </c>
    </row>
    <row r="849" spans="1:9" ht="31.5" x14ac:dyDescent="0.25">
      <c r="A849" s="122" t="s">
        <v>45</v>
      </c>
      <c r="B849" s="46"/>
      <c r="C849" s="4" t="s">
        <v>158</v>
      </c>
      <c r="D849" s="4" t="s">
        <v>157</v>
      </c>
      <c r="E849" s="47" t="s">
        <v>429</v>
      </c>
      <c r="F849" s="4">
        <v>200</v>
      </c>
      <c r="G849" s="7">
        <v>0.5</v>
      </c>
      <c r="H849" s="7">
        <v>0.5</v>
      </c>
      <c r="I849" s="7">
        <v>0.5</v>
      </c>
    </row>
    <row r="850" spans="1:9" x14ac:dyDescent="0.25">
      <c r="A850" s="122" t="s">
        <v>88</v>
      </c>
      <c r="B850" s="46"/>
      <c r="C850" s="4" t="s">
        <v>158</v>
      </c>
      <c r="D850" s="4" t="s">
        <v>157</v>
      </c>
      <c r="E850" s="47" t="s">
        <v>430</v>
      </c>
      <c r="F850" s="4"/>
      <c r="G850" s="7">
        <f>SUM(G851:G852)</f>
        <v>432.59999999999997</v>
      </c>
      <c r="H850" s="7">
        <f>SUM(H851:H852)</f>
        <v>432.59999999999997</v>
      </c>
      <c r="I850" s="7">
        <f>SUM(I851:I852)</f>
        <v>432.59999999999997</v>
      </c>
    </row>
    <row r="851" spans="1:9" ht="31.5" x14ac:dyDescent="0.25">
      <c r="A851" s="122" t="s">
        <v>45</v>
      </c>
      <c r="B851" s="46"/>
      <c r="C851" s="4" t="s">
        <v>158</v>
      </c>
      <c r="D851" s="4" t="s">
        <v>157</v>
      </c>
      <c r="E851" s="47" t="s">
        <v>430</v>
      </c>
      <c r="F851" s="4">
        <v>200</v>
      </c>
      <c r="G851" s="7">
        <v>412.4</v>
      </c>
      <c r="H851" s="7">
        <v>412.4</v>
      </c>
      <c r="I851" s="7">
        <v>412.4</v>
      </c>
    </row>
    <row r="852" spans="1:9" x14ac:dyDescent="0.25">
      <c r="A852" s="122" t="s">
        <v>20</v>
      </c>
      <c r="B852" s="46"/>
      <c r="C852" s="4" t="s">
        <v>158</v>
      </c>
      <c r="D852" s="4" t="s">
        <v>157</v>
      </c>
      <c r="E852" s="47" t="s">
        <v>430</v>
      </c>
      <c r="F852" s="4">
        <v>800</v>
      </c>
      <c r="G852" s="7">
        <v>20.2</v>
      </c>
      <c r="H852" s="7">
        <v>20.2</v>
      </c>
      <c r="I852" s="7">
        <v>20.2</v>
      </c>
    </row>
    <row r="853" spans="1:9" ht="31.5" x14ac:dyDescent="0.25">
      <c r="A853" s="122" t="s">
        <v>90</v>
      </c>
      <c r="B853" s="46"/>
      <c r="C853" s="4" t="s">
        <v>158</v>
      </c>
      <c r="D853" s="4" t="s">
        <v>157</v>
      </c>
      <c r="E853" s="47" t="s">
        <v>431</v>
      </c>
      <c r="F853" s="4"/>
      <c r="G853" s="7">
        <f>SUM(G854)</f>
        <v>1645.7</v>
      </c>
      <c r="H853" s="7">
        <f>SUM(H854)</f>
        <v>1645.7</v>
      </c>
      <c r="I853" s="7">
        <f>SUM(I854)</f>
        <v>1645.7</v>
      </c>
    </row>
    <row r="854" spans="1:9" ht="31.5" x14ac:dyDescent="0.25">
      <c r="A854" s="122" t="s">
        <v>45</v>
      </c>
      <c r="B854" s="46"/>
      <c r="C854" s="4" t="s">
        <v>158</v>
      </c>
      <c r="D854" s="4" t="s">
        <v>157</v>
      </c>
      <c r="E854" s="47" t="s">
        <v>431</v>
      </c>
      <c r="F854" s="4">
        <v>200</v>
      </c>
      <c r="G854" s="7">
        <v>1645.7</v>
      </c>
      <c r="H854" s="7">
        <v>1645.7</v>
      </c>
      <c r="I854" s="7">
        <v>1645.7</v>
      </c>
    </row>
    <row r="855" spans="1:9" ht="31.5" x14ac:dyDescent="0.25">
      <c r="A855" s="122" t="s">
        <v>91</v>
      </c>
      <c r="B855" s="46"/>
      <c r="C855" s="4" t="s">
        <v>158</v>
      </c>
      <c r="D855" s="4" t="s">
        <v>157</v>
      </c>
      <c r="E855" s="47" t="s">
        <v>432</v>
      </c>
      <c r="F855" s="4"/>
      <c r="G855" s="7">
        <f>SUM(G856:G857)</f>
        <v>567.9</v>
      </c>
      <c r="H855" s="7">
        <f>SUM(H856:H857)</f>
        <v>567.9</v>
      </c>
      <c r="I855" s="7">
        <f>SUM(I856:I857)</f>
        <v>567.9</v>
      </c>
    </row>
    <row r="856" spans="1:9" ht="31.5" x14ac:dyDescent="0.25">
      <c r="A856" s="122" t="s">
        <v>45</v>
      </c>
      <c r="B856" s="46"/>
      <c r="C856" s="4" t="s">
        <v>158</v>
      </c>
      <c r="D856" s="4" t="s">
        <v>157</v>
      </c>
      <c r="E856" s="47" t="s">
        <v>432</v>
      </c>
      <c r="F856" s="4">
        <v>200</v>
      </c>
      <c r="G856" s="7">
        <v>448.8</v>
      </c>
      <c r="H856" s="7">
        <v>448.8</v>
      </c>
      <c r="I856" s="7">
        <v>448.8</v>
      </c>
    </row>
    <row r="857" spans="1:9" x14ac:dyDescent="0.25">
      <c r="A857" s="122" t="s">
        <v>20</v>
      </c>
      <c r="B857" s="46"/>
      <c r="C857" s="4" t="s">
        <v>158</v>
      </c>
      <c r="D857" s="4" t="s">
        <v>157</v>
      </c>
      <c r="E857" s="47" t="s">
        <v>432</v>
      </c>
      <c r="F857" s="4">
        <v>800</v>
      </c>
      <c r="G857" s="7">
        <v>119.1</v>
      </c>
      <c r="H857" s="7">
        <v>119.1</v>
      </c>
      <c r="I857" s="7">
        <v>119.1</v>
      </c>
    </row>
    <row r="858" spans="1:9" x14ac:dyDescent="0.25">
      <c r="A858" s="23" t="s">
        <v>960</v>
      </c>
      <c r="B858" s="24" t="s">
        <v>294</v>
      </c>
      <c r="C858" s="25"/>
      <c r="D858" s="25"/>
      <c r="E858" s="24"/>
      <c r="F858" s="25"/>
      <c r="G858" s="26">
        <f>SUM(G859+G1145)+G1178</f>
        <v>3146217.9999999995</v>
      </c>
      <c r="H858" s="26">
        <f>SUM(H859+H1145)+H1178</f>
        <v>3022077.9999999995</v>
      </c>
      <c r="I858" s="26">
        <f>SUM(I859+I1145)+I1178</f>
        <v>3003497.6999999997</v>
      </c>
    </row>
    <row r="859" spans="1:9" x14ac:dyDescent="0.25">
      <c r="A859" s="122" t="s">
        <v>105</v>
      </c>
      <c r="B859" s="4"/>
      <c r="C859" s="4" t="s">
        <v>106</v>
      </c>
      <c r="D859" s="4"/>
      <c r="E859" s="4"/>
      <c r="F859" s="4"/>
      <c r="G859" s="7">
        <f>SUM(G860+G920+G1026+G1057+G1088)+G1049</f>
        <v>3065436.6999999997</v>
      </c>
      <c r="H859" s="7">
        <f>SUM(H860+H920+H1026+H1057+H1088)+H1049</f>
        <v>2941296.6999999997</v>
      </c>
      <c r="I859" s="7">
        <f>SUM(I860+I920+I1026+I1057+I1088)+I1049</f>
        <v>2922716.4</v>
      </c>
    </row>
    <row r="860" spans="1:9" x14ac:dyDescent="0.25">
      <c r="A860" s="122" t="s">
        <v>167</v>
      </c>
      <c r="B860" s="4"/>
      <c r="C860" s="4" t="s">
        <v>106</v>
      </c>
      <c r="D860" s="4" t="s">
        <v>28</v>
      </c>
      <c r="E860" s="4"/>
      <c r="F860" s="4"/>
      <c r="G860" s="7">
        <f>SUM(G861)+G915</f>
        <v>1039737.9</v>
      </c>
      <c r="H860" s="7">
        <f>SUM(H861)+H915</f>
        <v>1025523.1</v>
      </c>
      <c r="I860" s="7">
        <f>SUM(I861)+I915</f>
        <v>1039414.7000000001</v>
      </c>
    </row>
    <row r="861" spans="1:9" ht="32.25" customHeight="1" x14ac:dyDescent="0.25">
      <c r="A861" s="122" t="s">
        <v>538</v>
      </c>
      <c r="B861" s="4"/>
      <c r="C861" s="4" t="s">
        <v>106</v>
      </c>
      <c r="D861" s="4" t="s">
        <v>28</v>
      </c>
      <c r="E861" s="31" t="s">
        <v>295</v>
      </c>
      <c r="F861" s="4"/>
      <c r="G861" s="7">
        <f>SUM(G862+G905)</f>
        <v>1039737.9</v>
      </c>
      <c r="H861" s="7">
        <f>SUM(H862+H905)</f>
        <v>1025523.1</v>
      </c>
      <c r="I861" s="7">
        <f>SUM(I862+I905)</f>
        <v>1039414.7000000001</v>
      </c>
    </row>
    <row r="862" spans="1:9" ht="32.25" customHeight="1" x14ac:dyDescent="0.25">
      <c r="A862" s="122" t="s">
        <v>687</v>
      </c>
      <c r="B862" s="4"/>
      <c r="C862" s="4" t="s">
        <v>106</v>
      </c>
      <c r="D862" s="4" t="s">
        <v>28</v>
      </c>
      <c r="E862" s="31" t="s">
        <v>593</v>
      </c>
      <c r="F862" s="4"/>
      <c r="G862" s="7">
        <f>SUM(G863+G873+G881)+G878</f>
        <v>1032570.8</v>
      </c>
      <c r="H862" s="7">
        <f t="shared" ref="H862:I862" si="198">SUM(H863+H873+H881)+H878</f>
        <v>1023523.1</v>
      </c>
      <c r="I862" s="7">
        <f t="shared" si="198"/>
        <v>1033814.7000000001</v>
      </c>
    </row>
    <row r="863" spans="1:9" x14ac:dyDescent="0.25">
      <c r="A863" s="122" t="s">
        <v>29</v>
      </c>
      <c r="B863" s="4"/>
      <c r="C863" s="4" t="s">
        <v>106</v>
      </c>
      <c r="D863" s="4" t="s">
        <v>28</v>
      </c>
      <c r="E863" s="31" t="s">
        <v>594</v>
      </c>
      <c r="F863" s="4"/>
      <c r="G863" s="7">
        <f>SUM(G864)+G868+G870</f>
        <v>1309.5</v>
      </c>
      <c r="H863" s="7">
        <f t="shared" ref="H863:I863" si="199">SUM(H864)+H868+H870</f>
        <v>1309.5</v>
      </c>
      <c r="I863" s="7">
        <f t="shared" si="199"/>
        <v>1309.5</v>
      </c>
    </row>
    <row r="864" spans="1:9" hidden="1" x14ac:dyDescent="0.25">
      <c r="A864" s="122" t="s">
        <v>298</v>
      </c>
      <c r="B864" s="4"/>
      <c r="C864" s="4" t="s">
        <v>106</v>
      </c>
      <c r="D864" s="4" t="s">
        <v>28</v>
      </c>
      <c r="E864" s="31" t="s">
        <v>595</v>
      </c>
      <c r="F864" s="4"/>
      <c r="G864" s="7">
        <f>SUM(G865:G867)</f>
        <v>0</v>
      </c>
      <c r="H864" s="7">
        <f>SUM(H865:H867)</f>
        <v>0</v>
      </c>
      <c r="I864" s="7">
        <f>SUM(I865:I867)</f>
        <v>0</v>
      </c>
    </row>
    <row r="865" spans="1:9" ht="31.5" hidden="1" x14ac:dyDescent="0.25">
      <c r="A865" s="122" t="s">
        <v>45</v>
      </c>
      <c r="B865" s="4"/>
      <c r="C865" s="4" t="s">
        <v>106</v>
      </c>
      <c r="D865" s="4" t="s">
        <v>28</v>
      </c>
      <c r="E865" s="31" t="s">
        <v>595</v>
      </c>
      <c r="F865" s="4" t="s">
        <v>84</v>
      </c>
      <c r="G865" s="7"/>
      <c r="H865" s="7"/>
      <c r="I865" s="7"/>
    </row>
    <row r="866" spans="1:9" hidden="1" x14ac:dyDescent="0.25">
      <c r="A866" s="122" t="s">
        <v>36</v>
      </c>
      <c r="B866" s="4"/>
      <c r="C866" s="4" t="s">
        <v>106</v>
      </c>
      <c r="D866" s="4" t="s">
        <v>28</v>
      </c>
      <c r="E866" s="31" t="s">
        <v>595</v>
      </c>
      <c r="F866" s="4" t="s">
        <v>92</v>
      </c>
      <c r="G866" s="7"/>
      <c r="H866" s="7"/>
      <c r="I866" s="7"/>
    </row>
    <row r="867" spans="1:9" ht="31.5" hidden="1" x14ac:dyDescent="0.25">
      <c r="A867" s="122" t="s">
        <v>212</v>
      </c>
      <c r="B867" s="4"/>
      <c r="C867" s="4" t="s">
        <v>106</v>
      </c>
      <c r="D867" s="4" t="s">
        <v>28</v>
      </c>
      <c r="E867" s="31" t="s">
        <v>595</v>
      </c>
      <c r="F867" s="4" t="s">
        <v>115</v>
      </c>
      <c r="G867" s="7"/>
      <c r="H867" s="7"/>
      <c r="I867" s="7"/>
    </row>
    <row r="868" spans="1:9" ht="78.75" x14ac:dyDescent="0.25">
      <c r="A868" s="122" t="s">
        <v>416</v>
      </c>
      <c r="B868" s="4"/>
      <c r="C868" s="4" t="s">
        <v>106</v>
      </c>
      <c r="D868" s="4" t="s">
        <v>28</v>
      </c>
      <c r="E868" s="48" t="s">
        <v>814</v>
      </c>
      <c r="F868" s="4"/>
      <c r="G868" s="7">
        <f>SUM(G869)</f>
        <v>571.9</v>
      </c>
      <c r="H868" s="7">
        <f t="shared" ref="H868:I868" si="200">SUM(H869)</f>
        <v>571.9</v>
      </c>
      <c r="I868" s="7">
        <f t="shared" si="200"/>
        <v>571.9</v>
      </c>
    </row>
    <row r="869" spans="1:9" ht="31.5" x14ac:dyDescent="0.25">
      <c r="A869" s="122" t="s">
        <v>212</v>
      </c>
      <c r="B869" s="4"/>
      <c r="C869" s="4" t="s">
        <v>106</v>
      </c>
      <c r="D869" s="4" t="s">
        <v>28</v>
      </c>
      <c r="E869" s="48" t="s">
        <v>814</v>
      </c>
      <c r="F869" s="4" t="s">
        <v>115</v>
      </c>
      <c r="G869" s="7">
        <v>571.9</v>
      </c>
      <c r="H869" s="7">
        <v>571.9</v>
      </c>
      <c r="I869" s="7">
        <v>571.9</v>
      </c>
    </row>
    <row r="870" spans="1:9" ht="47.25" x14ac:dyDescent="0.25">
      <c r="A870" s="76" t="s">
        <v>996</v>
      </c>
      <c r="B870" s="131"/>
      <c r="C870" s="131" t="s">
        <v>106</v>
      </c>
      <c r="D870" s="131" t="s">
        <v>28</v>
      </c>
      <c r="E870" s="132" t="s">
        <v>997</v>
      </c>
      <c r="F870" s="131"/>
      <c r="G870" s="77">
        <f>G871+G872</f>
        <v>737.6</v>
      </c>
      <c r="H870" s="77">
        <f>H871+H872</f>
        <v>737.6</v>
      </c>
      <c r="I870" s="77">
        <f>I871+I872</f>
        <v>737.6</v>
      </c>
    </row>
    <row r="871" spans="1:9" ht="31.5" x14ac:dyDescent="0.25">
      <c r="A871" s="76" t="s">
        <v>45</v>
      </c>
      <c r="B871" s="131"/>
      <c r="C871" s="131" t="s">
        <v>106</v>
      </c>
      <c r="D871" s="131" t="s">
        <v>28</v>
      </c>
      <c r="E871" s="132" t="s">
        <v>997</v>
      </c>
      <c r="F871" s="131" t="s">
        <v>84</v>
      </c>
      <c r="G871" s="77">
        <v>245.3</v>
      </c>
      <c r="H871" s="77">
        <v>368.8</v>
      </c>
      <c r="I871" s="77">
        <v>0</v>
      </c>
    </row>
    <row r="872" spans="1:9" ht="31.5" x14ac:dyDescent="0.25">
      <c r="A872" s="76" t="s">
        <v>212</v>
      </c>
      <c r="B872" s="131"/>
      <c r="C872" s="131" t="s">
        <v>106</v>
      </c>
      <c r="D872" s="131" t="s">
        <v>28</v>
      </c>
      <c r="E872" s="132" t="s">
        <v>997</v>
      </c>
      <c r="F872" s="131" t="s">
        <v>115</v>
      </c>
      <c r="G872" s="77">
        <v>492.3</v>
      </c>
      <c r="H872" s="77">
        <v>368.8</v>
      </c>
      <c r="I872" s="77">
        <v>737.6</v>
      </c>
    </row>
    <row r="873" spans="1:9" ht="47.25" x14ac:dyDescent="0.25">
      <c r="A873" s="122" t="s">
        <v>23</v>
      </c>
      <c r="B873" s="4"/>
      <c r="C873" s="4" t="s">
        <v>106</v>
      </c>
      <c r="D873" s="4" t="s">
        <v>28</v>
      </c>
      <c r="E873" s="6" t="s">
        <v>596</v>
      </c>
      <c r="F873" s="22"/>
      <c r="G873" s="7">
        <f>SUM(G874)+G876</f>
        <v>941059.4</v>
      </c>
      <c r="H873" s="7">
        <f>SUM(H874)+H876</f>
        <v>936047.7</v>
      </c>
      <c r="I873" s="7">
        <f>SUM(I874)+I876</f>
        <v>942289.9</v>
      </c>
    </row>
    <row r="874" spans="1:9" ht="47.25" x14ac:dyDescent="0.25">
      <c r="A874" s="122" t="s">
        <v>356</v>
      </c>
      <c r="B874" s="4"/>
      <c r="C874" s="4" t="s">
        <v>106</v>
      </c>
      <c r="D874" s="4" t="s">
        <v>28</v>
      </c>
      <c r="E874" s="6" t="s">
        <v>597</v>
      </c>
      <c r="F874" s="22"/>
      <c r="G874" s="7">
        <f>SUM(G875)</f>
        <v>559052.5</v>
      </c>
      <c r="H874" s="7">
        <f>SUM(H875)</f>
        <v>559655.69999999995</v>
      </c>
      <c r="I874" s="7">
        <f>SUM(I875)</f>
        <v>560283</v>
      </c>
    </row>
    <row r="875" spans="1:9" ht="31.5" x14ac:dyDescent="0.25">
      <c r="A875" s="122" t="s">
        <v>212</v>
      </c>
      <c r="B875" s="4"/>
      <c r="C875" s="4" t="s">
        <v>106</v>
      </c>
      <c r="D875" s="4" t="s">
        <v>28</v>
      </c>
      <c r="E875" s="6" t="s">
        <v>597</v>
      </c>
      <c r="F875" s="4" t="s">
        <v>115</v>
      </c>
      <c r="G875" s="7">
        <v>559052.5</v>
      </c>
      <c r="H875" s="7">
        <v>559655.69999999995</v>
      </c>
      <c r="I875" s="7">
        <v>560283</v>
      </c>
    </row>
    <row r="876" spans="1:9" x14ac:dyDescent="0.25">
      <c r="A876" s="122" t="s">
        <v>298</v>
      </c>
      <c r="B876" s="4"/>
      <c r="C876" s="4" t="s">
        <v>106</v>
      </c>
      <c r="D876" s="4" t="s">
        <v>28</v>
      </c>
      <c r="E876" s="31" t="s">
        <v>598</v>
      </c>
      <c r="F876" s="4"/>
      <c r="G876" s="7">
        <f>G877</f>
        <v>382006.9</v>
      </c>
      <c r="H876" s="7">
        <f>H877</f>
        <v>376392</v>
      </c>
      <c r="I876" s="7">
        <f>I877</f>
        <v>382006.9</v>
      </c>
    </row>
    <row r="877" spans="1:9" ht="31.5" x14ac:dyDescent="0.25">
      <c r="A877" s="122" t="s">
        <v>212</v>
      </c>
      <c r="B877" s="4"/>
      <c r="C877" s="4" t="s">
        <v>106</v>
      </c>
      <c r="D877" s="4" t="s">
        <v>28</v>
      </c>
      <c r="E877" s="31" t="s">
        <v>598</v>
      </c>
      <c r="F877" s="4" t="s">
        <v>115</v>
      </c>
      <c r="G877" s="7">
        <v>382006.9</v>
      </c>
      <c r="H877" s="7">
        <v>376392</v>
      </c>
      <c r="I877" s="7">
        <v>382006.9</v>
      </c>
    </row>
    <row r="878" spans="1:9" x14ac:dyDescent="0.25">
      <c r="A878" s="122" t="s">
        <v>301</v>
      </c>
      <c r="B878" s="4"/>
      <c r="C878" s="4" t="s">
        <v>106</v>
      </c>
      <c r="D878" s="4" t="s">
        <v>28</v>
      </c>
      <c r="E878" s="31" t="s">
        <v>714</v>
      </c>
      <c r="F878" s="4"/>
      <c r="G878" s="7">
        <f>SUM(G879)</f>
        <v>3000</v>
      </c>
      <c r="H878" s="7">
        <f t="shared" ref="H878:I878" si="201">SUM(H879)</f>
        <v>0</v>
      </c>
      <c r="I878" s="7">
        <f t="shared" si="201"/>
        <v>3000</v>
      </c>
    </row>
    <row r="879" spans="1:9" x14ac:dyDescent="0.25">
      <c r="A879" s="122" t="s">
        <v>298</v>
      </c>
      <c r="B879" s="4"/>
      <c r="C879" s="4" t="s">
        <v>106</v>
      </c>
      <c r="D879" s="4" t="s">
        <v>28</v>
      </c>
      <c r="E879" s="31" t="s">
        <v>599</v>
      </c>
      <c r="F879" s="4"/>
      <c r="G879" s="7">
        <f t="shared" ref="G879:I879" si="202">SUM(G880)</f>
        <v>3000</v>
      </c>
      <c r="H879" s="7">
        <f t="shared" si="202"/>
        <v>0</v>
      </c>
      <c r="I879" s="7">
        <f t="shared" si="202"/>
        <v>3000</v>
      </c>
    </row>
    <row r="880" spans="1:9" ht="31.5" x14ac:dyDescent="0.25">
      <c r="A880" s="122" t="s">
        <v>212</v>
      </c>
      <c r="B880" s="4"/>
      <c r="C880" s="4" t="s">
        <v>106</v>
      </c>
      <c r="D880" s="4" t="s">
        <v>28</v>
      </c>
      <c r="E880" s="31" t="s">
        <v>599</v>
      </c>
      <c r="F880" s="4" t="s">
        <v>115</v>
      </c>
      <c r="G880" s="7">
        <v>3000</v>
      </c>
      <c r="H880" s="7"/>
      <c r="I880" s="7">
        <v>3000</v>
      </c>
    </row>
    <row r="881" spans="1:9" ht="31.5" x14ac:dyDescent="0.25">
      <c r="A881" s="122" t="s">
        <v>38</v>
      </c>
      <c r="B881" s="4"/>
      <c r="C881" s="4" t="s">
        <v>106</v>
      </c>
      <c r="D881" s="4" t="s">
        <v>28</v>
      </c>
      <c r="E881" s="6" t="s">
        <v>600</v>
      </c>
      <c r="F881" s="4"/>
      <c r="G881" s="7">
        <f>SUM(G882+G886)</f>
        <v>87201.9</v>
      </c>
      <c r="H881" s="7">
        <f>SUM(H882+H886)</f>
        <v>86165.9</v>
      </c>
      <c r="I881" s="7">
        <f>SUM(I882+I886)</f>
        <v>87215.3</v>
      </c>
    </row>
    <row r="882" spans="1:9" ht="47.25" x14ac:dyDescent="0.25">
      <c r="A882" s="122" t="s">
        <v>356</v>
      </c>
      <c r="B882" s="4"/>
      <c r="C882" s="4" t="s">
        <v>106</v>
      </c>
      <c r="D882" s="4" t="s">
        <v>28</v>
      </c>
      <c r="E882" s="6" t="s">
        <v>601</v>
      </c>
      <c r="F882" s="4"/>
      <c r="G882" s="7">
        <f>SUM(G883:G885)</f>
        <v>47127.399999999994</v>
      </c>
      <c r="H882" s="7">
        <f t="shared" ref="H882:I882" si="203">SUM(H883:H885)</f>
        <v>47127.399999999994</v>
      </c>
      <c r="I882" s="7">
        <f t="shared" si="203"/>
        <v>47127.399999999994</v>
      </c>
    </row>
    <row r="883" spans="1:9" ht="47.25" x14ac:dyDescent="0.25">
      <c r="A883" s="122" t="s">
        <v>44</v>
      </c>
      <c r="B883" s="4"/>
      <c r="C883" s="4" t="s">
        <v>106</v>
      </c>
      <c r="D883" s="4" t="s">
        <v>28</v>
      </c>
      <c r="E883" s="6" t="s">
        <v>601</v>
      </c>
      <c r="F883" s="4" t="s">
        <v>82</v>
      </c>
      <c r="G883" s="7">
        <v>46448.7</v>
      </c>
      <c r="H883" s="7">
        <v>46448.7</v>
      </c>
      <c r="I883" s="7">
        <v>46448.7</v>
      </c>
    </row>
    <row r="884" spans="1:9" ht="31.5" x14ac:dyDescent="0.25">
      <c r="A884" s="122" t="s">
        <v>45</v>
      </c>
      <c r="B884" s="4"/>
      <c r="C884" s="4" t="s">
        <v>106</v>
      </c>
      <c r="D884" s="4" t="s">
        <v>28</v>
      </c>
      <c r="E884" s="6" t="s">
        <v>601</v>
      </c>
      <c r="F884" s="4" t="s">
        <v>84</v>
      </c>
      <c r="G884" s="7">
        <v>678.7</v>
      </c>
      <c r="H884" s="7">
        <v>678.7</v>
      </c>
      <c r="I884" s="7">
        <v>678.7</v>
      </c>
    </row>
    <row r="885" spans="1:9" x14ac:dyDescent="0.25">
      <c r="A885" s="122" t="s">
        <v>36</v>
      </c>
      <c r="B885" s="4"/>
      <c r="C885" s="4" t="s">
        <v>106</v>
      </c>
      <c r="D885" s="4" t="s">
        <v>28</v>
      </c>
      <c r="E885" s="6" t="s">
        <v>601</v>
      </c>
      <c r="F885" s="4" t="s">
        <v>92</v>
      </c>
      <c r="G885" s="7"/>
      <c r="H885" s="7"/>
      <c r="I885" s="7"/>
    </row>
    <row r="886" spans="1:9" x14ac:dyDescent="0.25">
      <c r="A886" s="122" t="s">
        <v>298</v>
      </c>
      <c r="B886" s="31"/>
      <c r="C886" s="4" t="s">
        <v>106</v>
      </c>
      <c r="D886" s="4" t="s">
        <v>28</v>
      </c>
      <c r="E886" s="31" t="s">
        <v>602</v>
      </c>
      <c r="F886" s="4"/>
      <c r="G886" s="7">
        <f>G887+G888+G889</f>
        <v>40074.5</v>
      </c>
      <c r="H886" s="7">
        <f>H887+H888+H889</f>
        <v>39038.5</v>
      </c>
      <c r="I886" s="7">
        <f>I887+I888+I889</f>
        <v>40087.900000000009</v>
      </c>
    </row>
    <row r="887" spans="1:9" ht="47.25" x14ac:dyDescent="0.25">
      <c r="A887" s="2" t="s">
        <v>44</v>
      </c>
      <c r="B887" s="4"/>
      <c r="C887" s="4" t="s">
        <v>106</v>
      </c>
      <c r="D887" s="4" t="s">
        <v>28</v>
      </c>
      <c r="E887" s="31" t="s">
        <v>602</v>
      </c>
      <c r="F887" s="4" t="s">
        <v>82</v>
      </c>
      <c r="G887" s="7">
        <v>21239.4</v>
      </c>
      <c r="H887" s="7">
        <v>21239.4</v>
      </c>
      <c r="I887" s="7">
        <v>21239.4</v>
      </c>
    </row>
    <row r="888" spans="1:9" ht="31.5" x14ac:dyDescent="0.25">
      <c r="A888" s="122" t="s">
        <v>45</v>
      </c>
      <c r="B888" s="4"/>
      <c r="C888" s="4" t="s">
        <v>106</v>
      </c>
      <c r="D888" s="4" t="s">
        <v>28</v>
      </c>
      <c r="E888" s="31" t="s">
        <v>602</v>
      </c>
      <c r="F888" s="4" t="s">
        <v>84</v>
      </c>
      <c r="G888" s="7">
        <v>18327.3</v>
      </c>
      <c r="H888" s="7">
        <v>17291.3</v>
      </c>
      <c r="I888" s="7">
        <v>18340.7</v>
      </c>
    </row>
    <row r="889" spans="1:9" x14ac:dyDescent="0.25">
      <c r="A889" s="122" t="s">
        <v>20</v>
      </c>
      <c r="B889" s="4"/>
      <c r="C889" s="4" t="s">
        <v>106</v>
      </c>
      <c r="D889" s="4" t="s">
        <v>28</v>
      </c>
      <c r="E889" s="31" t="s">
        <v>602</v>
      </c>
      <c r="F889" s="4" t="s">
        <v>89</v>
      </c>
      <c r="G889" s="7">
        <v>507.8</v>
      </c>
      <c r="H889" s="7">
        <v>507.8</v>
      </c>
      <c r="I889" s="7">
        <v>507.8</v>
      </c>
    </row>
    <row r="890" spans="1:9" ht="78.75" hidden="1" x14ac:dyDescent="0.25">
      <c r="A890" s="122" t="s">
        <v>961</v>
      </c>
      <c r="B890" s="4"/>
      <c r="C890" s="4" t="s">
        <v>106</v>
      </c>
      <c r="D890" s="4" t="s">
        <v>28</v>
      </c>
      <c r="E890" s="6" t="s">
        <v>418</v>
      </c>
      <c r="F890" s="4"/>
      <c r="G890" s="7">
        <f>G892+G891</f>
        <v>0</v>
      </c>
      <c r="H890" s="7">
        <f>H892+H891</f>
        <v>0</v>
      </c>
      <c r="I890" s="7">
        <f>I892+I891</f>
        <v>0</v>
      </c>
    </row>
    <row r="891" spans="1:9" ht="31.5" hidden="1" x14ac:dyDescent="0.25">
      <c r="A891" s="122" t="s">
        <v>45</v>
      </c>
      <c r="B891" s="4"/>
      <c r="C891" s="4" t="s">
        <v>106</v>
      </c>
      <c r="D891" s="4" t="s">
        <v>28</v>
      </c>
      <c r="E891" s="6" t="s">
        <v>418</v>
      </c>
      <c r="F891" s="4" t="s">
        <v>84</v>
      </c>
      <c r="G891" s="7"/>
      <c r="H891" s="7"/>
      <c r="I891" s="7"/>
    </row>
    <row r="892" spans="1:9" ht="31.5" hidden="1" x14ac:dyDescent="0.25">
      <c r="A892" s="122" t="s">
        <v>65</v>
      </c>
      <c r="B892" s="4"/>
      <c r="C892" s="4" t="s">
        <v>106</v>
      </c>
      <c r="D892" s="4" t="s">
        <v>28</v>
      </c>
      <c r="E892" s="6" t="s">
        <v>418</v>
      </c>
      <c r="F892" s="4" t="s">
        <v>115</v>
      </c>
      <c r="G892" s="7"/>
      <c r="H892" s="7"/>
      <c r="I892" s="7"/>
    </row>
    <row r="893" spans="1:9" ht="31.5" hidden="1" x14ac:dyDescent="0.25">
      <c r="A893" s="122" t="s">
        <v>962</v>
      </c>
      <c r="B893" s="4"/>
      <c r="C893" s="4" t="s">
        <v>106</v>
      </c>
      <c r="D893" s="4" t="s">
        <v>28</v>
      </c>
      <c r="E893" s="31" t="s">
        <v>296</v>
      </c>
      <c r="F893" s="4"/>
      <c r="G893" s="7">
        <f>G894</f>
        <v>0</v>
      </c>
      <c r="H893" s="7">
        <f>H894</f>
        <v>0</v>
      </c>
      <c r="I893" s="7">
        <f>I894</f>
        <v>0</v>
      </c>
    </row>
    <row r="894" spans="1:9" hidden="1" x14ac:dyDescent="0.25">
      <c r="A894" s="122" t="s">
        <v>36</v>
      </c>
      <c r="B894" s="4"/>
      <c r="C894" s="4" t="s">
        <v>106</v>
      </c>
      <c r="D894" s="4" t="s">
        <v>28</v>
      </c>
      <c r="E894" s="31" t="s">
        <v>296</v>
      </c>
      <c r="F894" s="4" t="s">
        <v>92</v>
      </c>
      <c r="G894" s="7"/>
      <c r="H894" s="7"/>
      <c r="I894" s="7"/>
    </row>
    <row r="895" spans="1:9" ht="94.5" hidden="1" x14ac:dyDescent="0.25">
      <c r="A895" s="122" t="s">
        <v>963</v>
      </c>
      <c r="B895" s="4"/>
      <c r="C895" s="4" t="s">
        <v>106</v>
      </c>
      <c r="D895" s="4" t="s">
        <v>28</v>
      </c>
      <c r="E895" s="22" t="s">
        <v>297</v>
      </c>
      <c r="F895" s="4"/>
      <c r="G895" s="7">
        <f>G896</f>
        <v>0</v>
      </c>
      <c r="H895" s="7">
        <f>H896</f>
        <v>0</v>
      </c>
      <c r="I895" s="7">
        <f>I896</f>
        <v>0</v>
      </c>
    </row>
    <row r="896" spans="1:9" ht="31.5" hidden="1" x14ac:dyDescent="0.25">
      <c r="A896" s="122" t="s">
        <v>65</v>
      </c>
      <c r="B896" s="4"/>
      <c r="C896" s="4" t="s">
        <v>106</v>
      </c>
      <c r="D896" s="4" t="s">
        <v>28</v>
      </c>
      <c r="E896" s="22" t="s">
        <v>297</v>
      </c>
      <c r="F896" s="4" t="s">
        <v>115</v>
      </c>
      <c r="G896" s="7"/>
      <c r="H896" s="7"/>
      <c r="I896" s="7"/>
    </row>
    <row r="897" spans="1:9" hidden="1" x14ac:dyDescent="0.25">
      <c r="A897" s="122" t="s">
        <v>139</v>
      </c>
      <c r="B897" s="4"/>
      <c r="C897" s="4" t="s">
        <v>106</v>
      </c>
      <c r="D897" s="4" t="s">
        <v>28</v>
      </c>
      <c r="E897" s="31" t="s">
        <v>320</v>
      </c>
      <c r="F897" s="4"/>
      <c r="G897" s="7">
        <f>SUM(G898)</f>
        <v>0</v>
      </c>
      <c r="H897" s="7">
        <f>SUM(H898)</f>
        <v>0</v>
      </c>
      <c r="I897" s="7">
        <f>SUM(I898)</f>
        <v>0</v>
      </c>
    </row>
    <row r="898" spans="1:9" hidden="1" x14ac:dyDescent="0.25">
      <c r="A898" s="122" t="s">
        <v>298</v>
      </c>
      <c r="B898" s="4"/>
      <c r="C898" s="4" t="s">
        <v>106</v>
      </c>
      <c r="D898" s="4" t="s">
        <v>28</v>
      </c>
      <c r="E898" s="31" t="s">
        <v>389</v>
      </c>
      <c r="F898" s="4"/>
      <c r="G898" s="7">
        <f>SUM(G899+G901+G903)</f>
        <v>0</v>
      </c>
      <c r="H898" s="7">
        <f>SUM(H899+H901+H903)</f>
        <v>0</v>
      </c>
      <c r="I898" s="7">
        <f>SUM(I899+I901+I903)</f>
        <v>0</v>
      </c>
    </row>
    <row r="899" spans="1:9" ht="31.5" hidden="1" x14ac:dyDescent="0.25">
      <c r="A899" s="122" t="s">
        <v>964</v>
      </c>
      <c r="B899" s="4"/>
      <c r="C899" s="4" t="s">
        <v>106</v>
      </c>
      <c r="D899" s="4" t="s">
        <v>28</v>
      </c>
      <c r="E899" s="31" t="s">
        <v>299</v>
      </c>
      <c r="F899" s="4"/>
      <c r="G899" s="7">
        <f>G900</f>
        <v>0</v>
      </c>
      <c r="H899" s="7">
        <f>H900</f>
        <v>0</v>
      </c>
      <c r="I899" s="7">
        <f>I900</f>
        <v>0</v>
      </c>
    </row>
    <row r="900" spans="1:9" ht="31.5" hidden="1" x14ac:dyDescent="0.25">
      <c r="A900" s="122" t="s">
        <v>65</v>
      </c>
      <c r="B900" s="4"/>
      <c r="C900" s="4" t="s">
        <v>106</v>
      </c>
      <c r="D900" s="4" t="s">
        <v>28</v>
      </c>
      <c r="E900" s="31" t="s">
        <v>299</v>
      </c>
      <c r="F900" s="4" t="s">
        <v>115</v>
      </c>
      <c r="G900" s="7"/>
      <c r="H900" s="7"/>
      <c r="I900" s="7"/>
    </row>
    <row r="901" spans="1:9" ht="31.5" hidden="1" x14ac:dyDescent="0.25">
      <c r="A901" s="122" t="s">
        <v>965</v>
      </c>
      <c r="B901" s="4"/>
      <c r="C901" s="4" t="s">
        <v>106</v>
      </c>
      <c r="D901" s="4" t="s">
        <v>28</v>
      </c>
      <c r="E901" s="31" t="s">
        <v>300</v>
      </c>
      <c r="F901" s="4"/>
      <c r="G901" s="7">
        <f>G902</f>
        <v>0</v>
      </c>
      <c r="H901" s="7">
        <f>H902</f>
        <v>0</v>
      </c>
      <c r="I901" s="7">
        <f>I902</f>
        <v>0</v>
      </c>
    </row>
    <row r="902" spans="1:9" ht="31.5" hidden="1" x14ac:dyDescent="0.25">
      <c r="A902" s="122" t="s">
        <v>65</v>
      </c>
      <c r="B902" s="4"/>
      <c r="C902" s="4" t="s">
        <v>106</v>
      </c>
      <c r="D902" s="4" t="s">
        <v>28</v>
      </c>
      <c r="E902" s="31" t="s">
        <v>300</v>
      </c>
      <c r="F902" s="4" t="s">
        <v>115</v>
      </c>
      <c r="G902" s="7"/>
      <c r="H902" s="7"/>
      <c r="I902" s="7"/>
    </row>
    <row r="903" spans="1:9" hidden="1" x14ac:dyDescent="0.25">
      <c r="A903" s="122" t="s">
        <v>301</v>
      </c>
      <c r="B903" s="4"/>
      <c r="C903" s="4" t="s">
        <v>106</v>
      </c>
      <c r="D903" s="4" t="s">
        <v>28</v>
      </c>
      <c r="E903" s="31" t="s">
        <v>302</v>
      </c>
      <c r="F903" s="4"/>
      <c r="G903" s="7">
        <f>G904</f>
        <v>0</v>
      </c>
      <c r="H903" s="7">
        <f>H904</f>
        <v>0</v>
      </c>
      <c r="I903" s="7">
        <f>I904</f>
        <v>0</v>
      </c>
    </row>
    <row r="904" spans="1:9" ht="31.5" hidden="1" x14ac:dyDescent="0.25">
      <c r="A904" s="122" t="s">
        <v>65</v>
      </c>
      <c r="B904" s="4"/>
      <c r="C904" s="4" t="s">
        <v>106</v>
      </c>
      <c r="D904" s="4" t="s">
        <v>28</v>
      </c>
      <c r="E904" s="31" t="s">
        <v>302</v>
      </c>
      <c r="F904" s="4" t="s">
        <v>115</v>
      </c>
      <c r="G904" s="7"/>
      <c r="H904" s="7"/>
      <c r="I904" s="7"/>
    </row>
    <row r="905" spans="1:9" ht="47.25" x14ac:dyDescent="0.25">
      <c r="A905" s="122" t="s">
        <v>540</v>
      </c>
      <c r="B905" s="4"/>
      <c r="C905" s="4" t="s">
        <v>106</v>
      </c>
      <c r="D905" s="4" t="s">
        <v>28</v>
      </c>
      <c r="E905" s="31" t="s">
        <v>303</v>
      </c>
      <c r="F905" s="4"/>
      <c r="G905" s="7">
        <f>G906+G911</f>
        <v>7167.1</v>
      </c>
      <c r="H905" s="7">
        <f t="shared" ref="H905:I905" si="204">H906+H911</f>
        <v>2000</v>
      </c>
      <c r="I905" s="7">
        <f t="shared" si="204"/>
        <v>5600</v>
      </c>
    </row>
    <row r="906" spans="1:9" x14ac:dyDescent="0.25">
      <c r="A906" s="122" t="s">
        <v>29</v>
      </c>
      <c r="B906" s="4"/>
      <c r="C906" s="4" t="s">
        <v>106</v>
      </c>
      <c r="D906" s="4" t="s">
        <v>28</v>
      </c>
      <c r="E906" s="31" t="s">
        <v>304</v>
      </c>
      <c r="F906" s="4"/>
      <c r="G906" s="7">
        <f>SUM(G907:G909)</f>
        <v>4427.5</v>
      </c>
      <c r="H906" s="7">
        <f t="shared" ref="H906:I906" si="205">SUM(H907:H909)</f>
        <v>2000</v>
      </c>
      <c r="I906" s="7">
        <f t="shared" si="205"/>
        <v>5600</v>
      </c>
    </row>
    <row r="907" spans="1:9" ht="31.5" x14ac:dyDescent="0.25">
      <c r="A907" s="122" t="s">
        <v>45</v>
      </c>
      <c r="B907" s="4"/>
      <c r="C907" s="4" t="s">
        <v>106</v>
      </c>
      <c r="D907" s="4" t="s">
        <v>28</v>
      </c>
      <c r="E907" s="31" t="s">
        <v>304</v>
      </c>
      <c r="F907" s="4" t="s">
        <v>84</v>
      </c>
      <c r="G907" s="7">
        <v>2427.5</v>
      </c>
      <c r="H907" s="7"/>
      <c r="I907" s="7"/>
    </row>
    <row r="908" spans="1:9" ht="31.5" x14ac:dyDescent="0.25">
      <c r="A908" s="122" t="s">
        <v>65</v>
      </c>
      <c r="B908" s="4"/>
      <c r="C908" s="4" t="s">
        <v>106</v>
      </c>
      <c r="D908" s="4" t="s">
        <v>28</v>
      </c>
      <c r="E908" s="31" t="s">
        <v>304</v>
      </c>
      <c r="F908" s="4" t="s">
        <v>115</v>
      </c>
      <c r="G908" s="7">
        <v>2000</v>
      </c>
      <c r="H908" s="7">
        <v>2000</v>
      </c>
      <c r="I908" s="7">
        <v>5600</v>
      </c>
    </row>
    <row r="909" spans="1:9" ht="31.5" hidden="1" x14ac:dyDescent="0.25">
      <c r="A909" s="122" t="s">
        <v>611</v>
      </c>
      <c r="B909" s="4"/>
      <c r="C909" s="4" t="s">
        <v>106</v>
      </c>
      <c r="D909" s="4" t="s">
        <v>28</v>
      </c>
      <c r="E909" s="31" t="s">
        <v>613</v>
      </c>
      <c r="F909" s="4"/>
      <c r="G909" s="7">
        <f>G910</f>
        <v>0</v>
      </c>
      <c r="H909" s="7">
        <f>H910</f>
        <v>0</v>
      </c>
      <c r="I909" s="7">
        <f>I910</f>
        <v>0</v>
      </c>
    </row>
    <row r="910" spans="1:9" ht="31.5" hidden="1" x14ac:dyDescent="0.25">
      <c r="A910" s="122" t="s">
        <v>45</v>
      </c>
      <c r="B910" s="4"/>
      <c r="C910" s="4" t="s">
        <v>106</v>
      </c>
      <c r="D910" s="4" t="s">
        <v>28</v>
      </c>
      <c r="E910" s="31" t="s">
        <v>613</v>
      </c>
      <c r="F910" s="4" t="s">
        <v>84</v>
      </c>
      <c r="G910" s="7"/>
      <c r="H910" s="7"/>
      <c r="I910" s="7"/>
    </row>
    <row r="911" spans="1:9" ht="31.5" x14ac:dyDescent="0.25">
      <c r="A911" s="122" t="s">
        <v>966</v>
      </c>
      <c r="B911" s="4"/>
      <c r="C911" s="4" t="s">
        <v>106</v>
      </c>
      <c r="D911" s="4" t="s">
        <v>28</v>
      </c>
      <c r="E911" s="31" t="s">
        <v>631</v>
      </c>
      <c r="F911" s="4"/>
      <c r="G911" s="7">
        <f>SUM(G912+G913)</f>
        <v>2739.6</v>
      </c>
      <c r="H911" s="7">
        <f>SUM(H912+H913)</f>
        <v>0</v>
      </c>
      <c r="I911" s="7">
        <f>SUM(I912+I913)</f>
        <v>0</v>
      </c>
    </row>
    <row r="912" spans="1:9" ht="31.5" x14ac:dyDescent="0.25">
      <c r="A912" s="122" t="s">
        <v>212</v>
      </c>
      <c r="B912" s="4"/>
      <c r="C912" s="4" t="s">
        <v>106</v>
      </c>
      <c r="D912" s="4" t="s">
        <v>28</v>
      </c>
      <c r="E912" s="31" t="s">
        <v>631</v>
      </c>
      <c r="F912" s="4" t="s">
        <v>115</v>
      </c>
      <c r="G912" s="7">
        <v>2739.6</v>
      </c>
      <c r="H912" s="7"/>
      <c r="I912" s="7"/>
    </row>
    <row r="913" spans="1:9" ht="31.5" hidden="1" x14ac:dyDescent="0.25">
      <c r="A913" s="122" t="s">
        <v>611</v>
      </c>
      <c r="B913" s="4"/>
      <c r="C913" s="4" t="s">
        <v>106</v>
      </c>
      <c r="D913" s="4" t="s">
        <v>28</v>
      </c>
      <c r="E913" s="31" t="s">
        <v>612</v>
      </c>
      <c r="F913" s="4"/>
      <c r="G913" s="7">
        <f>G914</f>
        <v>0</v>
      </c>
      <c r="H913" s="7">
        <f t="shared" ref="H913:I913" si="206">H914</f>
        <v>0</v>
      </c>
      <c r="I913" s="7">
        <f t="shared" si="206"/>
        <v>0</v>
      </c>
    </row>
    <row r="914" spans="1:9" ht="31.5" hidden="1" x14ac:dyDescent="0.25">
      <c r="A914" s="122" t="s">
        <v>212</v>
      </c>
      <c r="B914" s="4"/>
      <c r="C914" s="4" t="s">
        <v>106</v>
      </c>
      <c r="D914" s="4" t="s">
        <v>28</v>
      </c>
      <c r="E914" s="31" t="s">
        <v>612</v>
      </c>
      <c r="F914" s="4" t="s">
        <v>115</v>
      </c>
      <c r="G914" s="7"/>
      <c r="H914" s="7"/>
      <c r="I914" s="7"/>
    </row>
    <row r="915" spans="1:9" ht="31.5" hidden="1" x14ac:dyDescent="0.25">
      <c r="A915" s="122" t="s">
        <v>536</v>
      </c>
      <c r="B915" s="4"/>
      <c r="C915" s="4" t="s">
        <v>106</v>
      </c>
      <c r="D915" s="4" t="s">
        <v>28</v>
      </c>
      <c r="E915" s="31" t="s">
        <v>14</v>
      </c>
      <c r="F915" s="4"/>
      <c r="G915" s="7">
        <f>G916</f>
        <v>0</v>
      </c>
      <c r="H915" s="7">
        <f t="shared" ref="H915:I918" si="207">H916</f>
        <v>0</v>
      </c>
      <c r="I915" s="7">
        <f t="shared" si="207"/>
        <v>0</v>
      </c>
    </row>
    <row r="916" spans="1:9" hidden="1" x14ac:dyDescent="0.25">
      <c r="A916" s="122" t="s">
        <v>967</v>
      </c>
      <c r="B916" s="4"/>
      <c r="C916" s="4" t="s">
        <v>106</v>
      </c>
      <c r="D916" s="4" t="s">
        <v>28</v>
      </c>
      <c r="E916" s="31" t="s">
        <v>61</v>
      </c>
      <c r="F916" s="4"/>
      <c r="G916" s="7">
        <f>G917</f>
        <v>0</v>
      </c>
      <c r="H916" s="7">
        <f t="shared" si="207"/>
        <v>0</v>
      </c>
      <c r="I916" s="7">
        <f t="shared" si="207"/>
        <v>0</v>
      </c>
    </row>
    <row r="917" spans="1:9" hidden="1" x14ac:dyDescent="0.25">
      <c r="A917" s="122" t="s">
        <v>29</v>
      </c>
      <c r="B917" s="4"/>
      <c r="C917" s="4" t="s">
        <v>106</v>
      </c>
      <c r="D917" s="4" t="s">
        <v>28</v>
      </c>
      <c r="E917" s="22" t="s">
        <v>378</v>
      </c>
      <c r="F917" s="22"/>
      <c r="G917" s="7">
        <f>G918</f>
        <v>0</v>
      </c>
      <c r="H917" s="7">
        <f t="shared" si="207"/>
        <v>0</v>
      </c>
      <c r="I917" s="7">
        <f t="shared" si="207"/>
        <v>0</v>
      </c>
    </row>
    <row r="918" spans="1:9" hidden="1" x14ac:dyDescent="0.25">
      <c r="A918" s="122" t="s">
        <v>31</v>
      </c>
      <c r="B918" s="4"/>
      <c r="C918" s="4" t="s">
        <v>106</v>
      </c>
      <c r="D918" s="4" t="s">
        <v>28</v>
      </c>
      <c r="E918" s="31" t="s">
        <v>379</v>
      </c>
      <c r="F918" s="4"/>
      <c r="G918" s="7">
        <f>G919</f>
        <v>0</v>
      </c>
      <c r="H918" s="7">
        <f t="shared" si="207"/>
        <v>0</v>
      </c>
      <c r="I918" s="7">
        <f t="shared" si="207"/>
        <v>0</v>
      </c>
    </row>
    <row r="919" spans="1:9" ht="31.5" hidden="1" x14ac:dyDescent="0.25">
      <c r="A919" s="122" t="s">
        <v>212</v>
      </c>
      <c r="B919" s="4"/>
      <c r="C919" s="4" t="s">
        <v>106</v>
      </c>
      <c r="D919" s="4" t="s">
        <v>28</v>
      </c>
      <c r="E919" s="31" t="s">
        <v>379</v>
      </c>
      <c r="F919" s="4" t="s">
        <v>115</v>
      </c>
      <c r="G919" s="7"/>
      <c r="H919" s="7"/>
      <c r="I919" s="7"/>
    </row>
    <row r="920" spans="1:9" x14ac:dyDescent="0.25">
      <c r="A920" s="122" t="s">
        <v>168</v>
      </c>
      <c r="B920" s="4"/>
      <c r="C920" s="4" t="s">
        <v>106</v>
      </c>
      <c r="D920" s="4" t="s">
        <v>37</v>
      </c>
      <c r="E920" s="22"/>
      <c r="F920" s="4"/>
      <c r="G920" s="7">
        <f>SUM(G921+G927)+G1023+G1017</f>
        <v>1792653.5</v>
      </c>
      <c r="H920" s="7">
        <f t="shared" ref="H920:I920" si="208">SUM(H921+H927)+H1023+H1017</f>
        <v>1688396.7999999998</v>
      </c>
      <c r="I920" s="7">
        <f t="shared" si="208"/>
        <v>1655797.9000000001</v>
      </c>
    </row>
    <row r="921" spans="1:9" ht="47.25" x14ac:dyDescent="0.25">
      <c r="A921" s="32" t="s">
        <v>541</v>
      </c>
      <c r="B921" s="49"/>
      <c r="C921" s="49" t="s">
        <v>106</v>
      </c>
      <c r="D921" s="49" t="s">
        <v>37</v>
      </c>
      <c r="E921" s="50" t="s">
        <v>412</v>
      </c>
      <c r="F921" s="49"/>
      <c r="G921" s="51">
        <f>G922</f>
        <v>0</v>
      </c>
      <c r="H921" s="51">
        <f t="shared" ref="H921:I921" si="209">H922</f>
        <v>0</v>
      </c>
      <c r="I921" s="51">
        <f t="shared" si="209"/>
        <v>0</v>
      </c>
    </row>
    <row r="922" spans="1:9" x14ac:dyDescent="0.25">
      <c r="A922" s="122" t="s">
        <v>29</v>
      </c>
      <c r="B922" s="49"/>
      <c r="C922" s="49" t="s">
        <v>106</v>
      </c>
      <c r="D922" s="49" t="s">
        <v>37</v>
      </c>
      <c r="E922" s="50" t="s">
        <v>484</v>
      </c>
      <c r="F922" s="49"/>
      <c r="G922" s="51">
        <f>G925+G923</f>
        <v>0</v>
      </c>
      <c r="H922" s="51">
        <f t="shared" ref="H922:I922" si="210">H925+H923</f>
        <v>0</v>
      </c>
      <c r="I922" s="51">
        <f t="shared" si="210"/>
        <v>0</v>
      </c>
    </row>
    <row r="923" spans="1:9" hidden="1" x14ac:dyDescent="0.25">
      <c r="A923" s="122" t="s">
        <v>305</v>
      </c>
      <c r="B923" s="49"/>
      <c r="C923" s="49" t="s">
        <v>106</v>
      </c>
      <c r="D923" s="49" t="s">
        <v>37</v>
      </c>
      <c r="E923" s="50" t="s">
        <v>715</v>
      </c>
      <c r="F923" s="49"/>
      <c r="G923" s="51">
        <f>SUM(G924)</f>
        <v>0</v>
      </c>
      <c r="H923" s="51">
        <f t="shared" ref="H923:I923" si="211">SUM(H924)</f>
        <v>0</v>
      </c>
      <c r="I923" s="51">
        <f t="shared" si="211"/>
        <v>0</v>
      </c>
    </row>
    <row r="924" spans="1:9" ht="31.5" hidden="1" x14ac:dyDescent="0.25">
      <c r="A924" s="122" t="s">
        <v>45</v>
      </c>
      <c r="B924" s="49"/>
      <c r="C924" s="49" t="s">
        <v>106</v>
      </c>
      <c r="D924" s="49" t="s">
        <v>37</v>
      </c>
      <c r="E924" s="50" t="s">
        <v>715</v>
      </c>
      <c r="F924" s="49" t="s">
        <v>84</v>
      </c>
      <c r="G924" s="51"/>
      <c r="H924" s="51"/>
      <c r="I924" s="51"/>
    </row>
    <row r="925" spans="1:9" x14ac:dyDescent="0.25">
      <c r="A925" s="32" t="s">
        <v>305</v>
      </c>
      <c r="B925" s="49"/>
      <c r="C925" s="49" t="s">
        <v>106</v>
      </c>
      <c r="D925" s="49" t="s">
        <v>37</v>
      </c>
      <c r="E925" s="50" t="s">
        <v>715</v>
      </c>
      <c r="F925" s="49"/>
      <c r="G925" s="51">
        <f t="shared" ref="G925:I925" si="212">G926</f>
        <v>0</v>
      </c>
      <c r="H925" s="51">
        <f t="shared" si="212"/>
        <v>0</v>
      </c>
      <c r="I925" s="51">
        <f t="shared" si="212"/>
        <v>0</v>
      </c>
    </row>
    <row r="926" spans="1:9" ht="31.5" x14ac:dyDescent="0.25">
      <c r="A926" s="122" t="s">
        <v>45</v>
      </c>
      <c r="B926" s="49"/>
      <c r="C926" s="49" t="s">
        <v>106</v>
      </c>
      <c r="D926" s="49" t="s">
        <v>37</v>
      </c>
      <c r="E926" s="50" t="s">
        <v>715</v>
      </c>
      <c r="F926" s="49" t="s">
        <v>84</v>
      </c>
      <c r="G926" s="51"/>
      <c r="H926" s="51"/>
      <c r="I926" s="51"/>
    </row>
    <row r="927" spans="1:9" ht="31.5" customHeight="1" x14ac:dyDescent="0.25">
      <c r="A927" s="122" t="s">
        <v>538</v>
      </c>
      <c r="B927" s="4"/>
      <c r="C927" s="4" t="s">
        <v>106</v>
      </c>
      <c r="D927" s="4" t="s">
        <v>37</v>
      </c>
      <c r="E927" s="31" t="s">
        <v>295</v>
      </c>
      <c r="F927" s="4"/>
      <c r="G927" s="7">
        <f>SUM(G928+G997)</f>
        <v>1792623.5</v>
      </c>
      <c r="H927" s="7">
        <f t="shared" ref="H927:I927" si="213">SUM(H928+H997)</f>
        <v>1688366.7999999998</v>
      </c>
      <c r="I927" s="7">
        <f t="shared" si="213"/>
        <v>1655767.9000000001</v>
      </c>
    </row>
    <row r="928" spans="1:9" ht="31.5" customHeight="1" x14ac:dyDescent="0.25">
      <c r="A928" s="122" t="s">
        <v>687</v>
      </c>
      <c r="B928" s="4"/>
      <c r="C928" s="4" t="s">
        <v>106</v>
      </c>
      <c r="D928" s="4" t="s">
        <v>37</v>
      </c>
      <c r="E928" s="31" t="s">
        <v>593</v>
      </c>
      <c r="F928" s="4"/>
      <c r="G928" s="7">
        <f>SUM(G929)+G965+G973+G988+G970</f>
        <v>1633298.5</v>
      </c>
      <c r="H928" s="7">
        <f t="shared" ref="H928:I928" si="214">SUM(H929)+H965+H973+H988+H970</f>
        <v>1669255.9</v>
      </c>
      <c r="I928" s="7">
        <f t="shared" si="214"/>
        <v>1628197.1</v>
      </c>
    </row>
    <row r="929" spans="1:9" ht="18.75" customHeight="1" x14ac:dyDescent="0.25">
      <c r="A929" s="122" t="s">
        <v>29</v>
      </c>
      <c r="B929" s="4"/>
      <c r="C929" s="4" t="s">
        <v>106</v>
      </c>
      <c r="D929" s="4" t="s">
        <v>37</v>
      </c>
      <c r="E929" s="22" t="s">
        <v>594</v>
      </c>
      <c r="F929" s="22"/>
      <c r="G929" s="7">
        <f>SUM(G930+G934+G948+G953)+G945+G951+G942+G940+G937+G956+G958+G960</f>
        <v>229239.3</v>
      </c>
      <c r="H929" s="7">
        <f t="shared" ref="H929:I929" si="215">SUM(H930+H934+H948+H953)+H945+H951+H942+H940+H937+H956+H958+H960</f>
        <v>229239.3</v>
      </c>
      <c r="I929" s="7">
        <f t="shared" si="215"/>
        <v>223900.4</v>
      </c>
    </row>
    <row r="930" spans="1:9" ht="14.25" hidden="1" customHeight="1" x14ac:dyDescent="0.25">
      <c r="A930" s="122" t="s">
        <v>305</v>
      </c>
      <c r="B930" s="4"/>
      <c r="C930" s="4" t="s">
        <v>106</v>
      </c>
      <c r="D930" s="4" t="s">
        <v>37</v>
      </c>
      <c r="E930" s="6" t="s">
        <v>607</v>
      </c>
      <c r="F930" s="22"/>
      <c r="G930" s="7">
        <f>SUM(G931:G933)</f>
        <v>0</v>
      </c>
      <c r="H930" s="7">
        <f>SUM(H931:H933)</f>
        <v>0</v>
      </c>
      <c r="I930" s="7">
        <f>SUM(I931:I933)</f>
        <v>0</v>
      </c>
    </row>
    <row r="931" spans="1:9" ht="31.5" hidden="1" x14ac:dyDescent="0.25">
      <c r="A931" s="122" t="s">
        <v>45</v>
      </c>
      <c r="B931" s="4"/>
      <c r="C931" s="4" t="s">
        <v>106</v>
      </c>
      <c r="D931" s="4" t="s">
        <v>37</v>
      </c>
      <c r="E931" s="6" t="s">
        <v>607</v>
      </c>
      <c r="F931" s="22">
        <v>200</v>
      </c>
      <c r="G931" s="7"/>
      <c r="H931" s="7"/>
      <c r="I931" s="7"/>
    </row>
    <row r="932" spans="1:9" hidden="1" x14ac:dyDescent="0.25">
      <c r="A932" s="122" t="s">
        <v>36</v>
      </c>
      <c r="B932" s="4"/>
      <c r="C932" s="4" t="s">
        <v>106</v>
      </c>
      <c r="D932" s="4" t="s">
        <v>37</v>
      </c>
      <c r="E932" s="6" t="s">
        <v>607</v>
      </c>
      <c r="F932" s="22">
        <v>300</v>
      </c>
      <c r="G932" s="7"/>
      <c r="H932" s="7"/>
      <c r="I932" s="7"/>
    </row>
    <row r="933" spans="1:9" ht="31.5" hidden="1" x14ac:dyDescent="0.25">
      <c r="A933" s="122" t="s">
        <v>212</v>
      </c>
      <c r="B933" s="4"/>
      <c r="C933" s="4" t="s">
        <v>106</v>
      </c>
      <c r="D933" s="4" t="s">
        <v>37</v>
      </c>
      <c r="E933" s="6" t="s">
        <v>607</v>
      </c>
      <c r="F933" s="22">
        <v>600</v>
      </c>
      <c r="G933" s="7"/>
      <c r="H933" s="7"/>
      <c r="I933" s="7"/>
    </row>
    <row r="934" spans="1:9" ht="47.25" x14ac:dyDescent="0.25">
      <c r="A934" s="122" t="s">
        <v>616</v>
      </c>
      <c r="B934" s="4"/>
      <c r="C934" s="4" t="s">
        <v>106</v>
      </c>
      <c r="D934" s="4" t="s">
        <v>37</v>
      </c>
      <c r="E934" s="22" t="s">
        <v>617</v>
      </c>
      <c r="F934" s="4"/>
      <c r="G934" s="7">
        <f>SUM(G935:G936)</f>
        <v>7986.1</v>
      </c>
      <c r="H934" s="7">
        <f t="shared" ref="H934:I934" si="216">SUM(H935:H936)</f>
        <v>7986.1</v>
      </c>
      <c r="I934" s="7">
        <f t="shared" si="216"/>
        <v>7986.1</v>
      </c>
    </row>
    <row r="935" spans="1:9" ht="31.5" x14ac:dyDescent="0.25">
      <c r="A935" s="122" t="s">
        <v>45</v>
      </c>
      <c r="B935" s="4"/>
      <c r="C935" s="4" t="s">
        <v>106</v>
      </c>
      <c r="D935" s="4" t="s">
        <v>37</v>
      </c>
      <c r="E935" s="22" t="s">
        <v>617</v>
      </c>
      <c r="F935" s="4" t="s">
        <v>84</v>
      </c>
      <c r="G935" s="7">
        <v>3177.1</v>
      </c>
      <c r="H935" s="7">
        <v>3177.1</v>
      </c>
      <c r="I935" s="7">
        <v>3177.1</v>
      </c>
    </row>
    <row r="936" spans="1:9" ht="31.5" x14ac:dyDescent="0.25">
      <c r="A936" s="122" t="s">
        <v>212</v>
      </c>
      <c r="B936" s="4"/>
      <c r="C936" s="4" t="s">
        <v>106</v>
      </c>
      <c r="D936" s="4" t="s">
        <v>37</v>
      </c>
      <c r="E936" s="22" t="s">
        <v>617</v>
      </c>
      <c r="F936" s="4" t="s">
        <v>115</v>
      </c>
      <c r="G936" s="7">
        <v>4809</v>
      </c>
      <c r="H936" s="7">
        <v>4809</v>
      </c>
      <c r="I936" s="7">
        <v>4809</v>
      </c>
    </row>
    <row r="937" spans="1:9" x14ac:dyDescent="0.25">
      <c r="A937" s="122" t="s">
        <v>786</v>
      </c>
      <c r="B937" s="4"/>
      <c r="C937" s="4" t="s">
        <v>106</v>
      </c>
      <c r="D937" s="4" t="s">
        <v>37</v>
      </c>
      <c r="E937" s="22" t="s">
        <v>785</v>
      </c>
      <c r="F937" s="4"/>
      <c r="G937" s="7">
        <f>SUM(G938:G939)</f>
        <v>1509.8</v>
      </c>
      <c r="H937" s="7">
        <f t="shared" ref="H937:I937" si="217">SUM(H938:H939)</f>
        <v>1509.8</v>
      </c>
      <c r="I937" s="7">
        <f t="shared" si="217"/>
        <v>1509.8</v>
      </c>
    </row>
    <row r="938" spans="1:9" ht="31.5" x14ac:dyDescent="0.25">
      <c r="A938" s="122" t="s">
        <v>45</v>
      </c>
      <c r="B938" s="4"/>
      <c r="C938" s="4" t="s">
        <v>106</v>
      </c>
      <c r="D938" s="4" t="s">
        <v>37</v>
      </c>
      <c r="E938" s="22" t="s">
        <v>785</v>
      </c>
      <c r="F938" s="4" t="s">
        <v>84</v>
      </c>
      <c r="G938" s="7">
        <v>976.4</v>
      </c>
      <c r="H938" s="7">
        <v>976.4</v>
      </c>
      <c r="I938" s="7">
        <v>976.4</v>
      </c>
    </row>
    <row r="939" spans="1:9" ht="31.5" x14ac:dyDescent="0.25">
      <c r="A939" s="122" t="s">
        <v>212</v>
      </c>
      <c r="B939" s="4"/>
      <c r="C939" s="4" t="s">
        <v>106</v>
      </c>
      <c r="D939" s="4" t="s">
        <v>37</v>
      </c>
      <c r="E939" s="22" t="s">
        <v>785</v>
      </c>
      <c r="F939" s="4" t="s">
        <v>115</v>
      </c>
      <c r="G939" s="7">
        <v>533.4</v>
      </c>
      <c r="H939" s="7">
        <v>533.4</v>
      </c>
      <c r="I939" s="7">
        <v>533.4</v>
      </c>
    </row>
    <row r="940" spans="1:9" ht="31.5" hidden="1" x14ac:dyDescent="0.25">
      <c r="A940" s="122" t="s">
        <v>505</v>
      </c>
      <c r="B940" s="4"/>
      <c r="C940" s="4" t="s">
        <v>106</v>
      </c>
      <c r="D940" s="4" t="s">
        <v>37</v>
      </c>
      <c r="E940" s="22" t="s">
        <v>725</v>
      </c>
      <c r="F940" s="4"/>
      <c r="G940" s="7">
        <f>SUM(G941)</f>
        <v>0</v>
      </c>
      <c r="H940" s="7">
        <f t="shared" ref="H940:I940" si="218">SUM(H941)</f>
        <v>0</v>
      </c>
      <c r="I940" s="7">
        <f t="shared" si="218"/>
        <v>0</v>
      </c>
    </row>
    <row r="941" spans="1:9" ht="31.5" hidden="1" x14ac:dyDescent="0.25">
      <c r="A941" s="122" t="s">
        <v>45</v>
      </c>
      <c r="B941" s="4"/>
      <c r="C941" s="4" t="s">
        <v>106</v>
      </c>
      <c r="D941" s="4" t="s">
        <v>37</v>
      </c>
      <c r="E941" s="22" t="s">
        <v>725</v>
      </c>
      <c r="F941" s="4" t="s">
        <v>84</v>
      </c>
      <c r="G941" s="7"/>
      <c r="H941" s="7"/>
      <c r="I941" s="7"/>
    </row>
    <row r="942" spans="1:9" ht="47.25" x14ac:dyDescent="0.25">
      <c r="A942" s="129" t="s">
        <v>998</v>
      </c>
      <c r="B942" s="4"/>
      <c r="C942" s="4" t="s">
        <v>106</v>
      </c>
      <c r="D942" s="4" t="s">
        <v>37</v>
      </c>
      <c r="E942" s="22" t="s">
        <v>722</v>
      </c>
      <c r="F942" s="4"/>
      <c r="G942" s="7">
        <f>SUM(G943:G944)</f>
        <v>80133.5</v>
      </c>
      <c r="H942" s="7">
        <f t="shared" ref="H942:I942" si="219">SUM(H943:H944)</f>
        <v>80133.5</v>
      </c>
      <c r="I942" s="7">
        <f t="shared" si="219"/>
        <v>80133.5</v>
      </c>
    </row>
    <row r="943" spans="1:9" ht="47.25" x14ac:dyDescent="0.25">
      <c r="A943" s="2" t="s">
        <v>44</v>
      </c>
      <c r="B943" s="4"/>
      <c r="C943" s="4" t="s">
        <v>106</v>
      </c>
      <c r="D943" s="4" t="s">
        <v>37</v>
      </c>
      <c r="E943" s="22" t="s">
        <v>722</v>
      </c>
      <c r="F943" s="4" t="s">
        <v>82</v>
      </c>
      <c r="G943" s="7">
        <v>29962.1</v>
      </c>
      <c r="H943" s="7">
        <v>29962.1</v>
      </c>
      <c r="I943" s="7">
        <v>29962.1</v>
      </c>
    </row>
    <row r="944" spans="1:9" ht="31.5" x14ac:dyDescent="0.25">
      <c r="A944" s="122" t="s">
        <v>212</v>
      </c>
      <c r="B944" s="4"/>
      <c r="C944" s="4" t="s">
        <v>106</v>
      </c>
      <c r="D944" s="4" t="s">
        <v>37</v>
      </c>
      <c r="E944" s="22" t="s">
        <v>722</v>
      </c>
      <c r="F944" s="4" t="s">
        <v>115</v>
      </c>
      <c r="G944" s="7">
        <v>50171.4</v>
      </c>
      <c r="H944" s="7">
        <v>50171.4</v>
      </c>
      <c r="I944" s="7">
        <v>50171.4</v>
      </c>
    </row>
    <row r="945" spans="1:9" ht="47.25" x14ac:dyDescent="0.25">
      <c r="A945" s="76" t="s">
        <v>815</v>
      </c>
      <c r="B945" s="4"/>
      <c r="C945" s="4" t="s">
        <v>106</v>
      </c>
      <c r="D945" s="4" t="s">
        <v>37</v>
      </c>
      <c r="E945" s="22" t="s">
        <v>753</v>
      </c>
      <c r="F945" s="4"/>
      <c r="G945" s="7">
        <f>SUM(G946:G947)</f>
        <v>111334.7</v>
      </c>
      <c r="H945" s="7">
        <f t="shared" ref="H945:I945" si="220">SUM(H946:H947)</f>
        <v>111334.7</v>
      </c>
      <c r="I945" s="7">
        <f t="shared" si="220"/>
        <v>105995.8</v>
      </c>
    </row>
    <row r="946" spans="1:9" ht="31.5" x14ac:dyDescent="0.25">
      <c r="A946" s="122" t="s">
        <v>45</v>
      </c>
      <c r="B946" s="4"/>
      <c r="C946" s="4" t="s">
        <v>106</v>
      </c>
      <c r="D946" s="4" t="s">
        <v>37</v>
      </c>
      <c r="E946" s="22" t="s">
        <v>753</v>
      </c>
      <c r="F946" s="4" t="s">
        <v>84</v>
      </c>
      <c r="G946" s="7">
        <v>34743.5</v>
      </c>
      <c r="H946" s="7">
        <v>34743.5</v>
      </c>
      <c r="I946" s="7">
        <v>32983.300000000003</v>
      </c>
    </row>
    <row r="947" spans="1:9" ht="31.5" x14ac:dyDescent="0.25">
      <c r="A947" s="122" t="s">
        <v>212</v>
      </c>
      <c r="B947" s="4"/>
      <c r="C947" s="4" t="s">
        <v>106</v>
      </c>
      <c r="D947" s="4" t="s">
        <v>37</v>
      </c>
      <c r="E947" s="22" t="s">
        <v>753</v>
      </c>
      <c r="F947" s="4" t="s">
        <v>115</v>
      </c>
      <c r="G947" s="7">
        <v>76591.199999999997</v>
      </c>
      <c r="H947" s="7">
        <v>76591.199999999997</v>
      </c>
      <c r="I947" s="7">
        <v>73012.5</v>
      </c>
    </row>
    <row r="948" spans="1:9" ht="47.25" x14ac:dyDescent="0.25">
      <c r="A948" s="122" t="s">
        <v>396</v>
      </c>
      <c r="B948" s="4"/>
      <c r="C948" s="4" t="s">
        <v>106</v>
      </c>
      <c r="D948" s="4" t="s">
        <v>37</v>
      </c>
      <c r="E948" s="6" t="s">
        <v>618</v>
      </c>
      <c r="F948" s="22"/>
      <c r="G948" s="7">
        <f>SUM(G949:G950)</f>
        <v>11739.2</v>
      </c>
      <c r="H948" s="7">
        <f>SUM(H949:H950)</f>
        <v>11739.2</v>
      </c>
      <c r="I948" s="7">
        <f>SUM(I949:I950)</f>
        <v>11739.2</v>
      </c>
    </row>
    <row r="949" spans="1:9" ht="31.5" x14ac:dyDescent="0.25">
      <c r="A949" s="122" t="s">
        <v>45</v>
      </c>
      <c r="B949" s="4"/>
      <c r="C949" s="4" t="s">
        <v>106</v>
      </c>
      <c r="D949" s="4" t="s">
        <v>37</v>
      </c>
      <c r="E949" s="6" t="s">
        <v>618</v>
      </c>
      <c r="F949" s="4" t="s">
        <v>84</v>
      </c>
      <c r="G949" s="77">
        <v>4760.3999999999996</v>
      </c>
      <c r="H949" s="77">
        <v>4760.3999999999996</v>
      </c>
      <c r="I949" s="77">
        <v>4760.3999999999996</v>
      </c>
    </row>
    <row r="950" spans="1:9" ht="31.5" x14ac:dyDescent="0.25">
      <c r="A950" s="122" t="s">
        <v>212</v>
      </c>
      <c r="B950" s="4"/>
      <c r="C950" s="4" t="s">
        <v>106</v>
      </c>
      <c r="D950" s="4" t="s">
        <v>37</v>
      </c>
      <c r="E950" s="6" t="s">
        <v>618</v>
      </c>
      <c r="F950" s="4" t="s">
        <v>115</v>
      </c>
      <c r="G950" s="77">
        <v>6978.8</v>
      </c>
      <c r="H950" s="77">
        <v>6978.8</v>
      </c>
      <c r="I950" s="77">
        <v>6978.8</v>
      </c>
    </row>
    <row r="951" spans="1:9" ht="47.25" hidden="1" x14ac:dyDescent="0.25">
      <c r="A951" s="122" t="s">
        <v>717</v>
      </c>
      <c r="B951" s="4"/>
      <c r="C951" s="4" t="s">
        <v>106</v>
      </c>
      <c r="D951" s="4" t="s">
        <v>37</v>
      </c>
      <c r="E951" s="6" t="s">
        <v>716</v>
      </c>
      <c r="F951" s="4"/>
      <c r="G951" s="7">
        <f>SUM(G952)</f>
        <v>0</v>
      </c>
      <c r="H951" s="7">
        <f t="shared" ref="H951:I951" si="221">SUM(H952)</f>
        <v>0</v>
      </c>
      <c r="I951" s="7">
        <f t="shared" si="221"/>
        <v>0</v>
      </c>
    </row>
    <row r="952" spans="1:9" ht="31.5" hidden="1" x14ac:dyDescent="0.25">
      <c r="A952" s="122" t="s">
        <v>45</v>
      </c>
      <c r="B952" s="4"/>
      <c r="C952" s="4" t="s">
        <v>106</v>
      </c>
      <c r="D952" s="4" t="s">
        <v>37</v>
      </c>
      <c r="E952" s="6" t="s">
        <v>716</v>
      </c>
      <c r="F952" s="4" t="s">
        <v>84</v>
      </c>
      <c r="G952" s="7"/>
      <c r="H952" s="7"/>
      <c r="I952" s="7"/>
    </row>
    <row r="953" spans="1:9" ht="47.25" x14ac:dyDescent="0.25">
      <c r="A953" s="122" t="s">
        <v>766</v>
      </c>
      <c r="B953" s="4"/>
      <c r="C953" s="4" t="s">
        <v>106</v>
      </c>
      <c r="D953" s="4" t="s">
        <v>37</v>
      </c>
      <c r="E953" s="22" t="s">
        <v>619</v>
      </c>
      <c r="F953" s="4"/>
      <c r="G953" s="7">
        <f>G955+G954</f>
        <v>15627.5</v>
      </c>
      <c r="H953" s="7">
        <f>H955+H954</f>
        <v>15627.5</v>
      </c>
      <c r="I953" s="7">
        <f>I955+I954</f>
        <v>15627.5</v>
      </c>
    </row>
    <row r="954" spans="1:9" ht="31.5" x14ac:dyDescent="0.25">
      <c r="A954" s="122" t="s">
        <v>45</v>
      </c>
      <c r="B954" s="4"/>
      <c r="C954" s="4" t="s">
        <v>106</v>
      </c>
      <c r="D954" s="4" t="s">
        <v>37</v>
      </c>
      <c r="E954" s="22" t="s">
        <v>619</v>
      </c>
      <c r="F954" s="4" t="s">
        <v>84</v>
      </c>
      <c r="G954" s="77">
        <v>4868.6000000000004</v>
      </c>
      <c r="H954" s="77">
        <v>4868.6000000000004</v>
      </c>
      <c r="I954" s="77">
        <v>4868.6000000000004</v>
      </c>
    </row>
    <row r="955" spans="1:9" ht="31.5" x14ac:dyDescent="0.25">
      <c r="A955" s="122" t="s">
        <v>212</v>
      </c>
      <c r="B955" s="4"/>
      <c r="C955" s="4" t="s">
        <v>106</v>
      </c>
      <c r="D955" s="4" t="s">
        <v>37</v>
      </c>
      <c r="E955" s="22" t="s">
        <v>619</v>
      </c>
      <c r="F955" s="4" t="s">
        <v>115</v>
      </c>
      <c r="G955" s="77">
        <v>10758.9</v>
      </c>
      <c r="H955" s="77">
        <v>10758.9</v>
      </c>
      <c r="I955" s="77">
        <v>10758.9</v>
      </c>
    </row>
    <row r="956" spans="1:9" ht="78.75" hidden="1" x14ac:dyDescent="0.25">
      <c r="A956" s="122" t="s">
        <v>416</v>
      </c>
      <c r="B956" s="4"/>
      <c r="C956" s="4" t="s">
        <v>106</v>
      </c>
      <c r="D956" s="4" t="s">
        <v>37</v>
      </c>
      <c r="E956" s="22" t="s">
        <v>814</v>
      </c>
      <c r="F956" s="4"/>
      <c r="G956" s="77">
        <f>SUM(G957)</f>
        <v>0</v>
      </c>
      <c r="H956" s="77">
        <f t="shared" ref="H956:I956" si="222">SUM(H957)</f>
        <v>0</v>
      </c>
      <c r="I956" s="77">
        <f t="shared" si="222"/>
        <v>0</v>
      </c>
    </row>
    <row r="957" spans="1:9" ht="31.5" hidden="1" x14ac:dyDescent="0.25">
      <c r="A957" s="122" t="s">
        <v>212</v>
      </c>
      <c r="B957" s="4"/>
      <c r="C957" s="4" t="s">
        <v>106</v>
      </c>
      <c r="D957" s="4" t="s">
        <v>37</v>
      </c>
      <c r="E957" s="22" t="s">
        <v>814</v>
      </c>
      <c r="F957" s="4" t="s">
        <v>115</v>
      </c>
      <c r="G957" s="77"/>
      <c r="H957" s="77"/>
      <c r="I957" s="77"/>
    </row>
    <row r="958" spans="1:9" ht="31.5" x14ac:dyDescent="0.25">
      <c r="A958" s="122" t="s">
        <v>816</v>
      </c>
      <c r="B958" s="4"/>
      <c r="C958" s="4" t="s">
        <v>106</v>
      </c>
      <c r="D958" s="4" t="s">
        <v>37</v>
      </c>
      <c r="E958" s="22" t="s">
        <v>907</v>
      </c>
      <c r="F958" s="4"/>
      <c r="G958" s="77">
        <f>SUM(G959)</f>
        <v>908.5</v>
      </c>
      <c r="H958" s="77">
        <f t="shared" ref="H958:I958" si="223">SUM(H959)</f>
        <v>908.5</v>
      </c>
      <c r="I958" s="77">
        <f t="shared" si="223"/>
        <v>908.5</v>
      </c>
    </row>
    <row r="959" spans="1:9" ht="31.5" x14ac:dyDescent="0.25">
      <c r="A959" s="122" t="s">
        <v>212</v>
      </c>
      <c r="B959" s="4"/>
      <c r="C959" s="4" t="s">
        <v>106</v>
      </c>
      <c r="D959" s="4" t="s">
        <v>37</v>
      </c>
      <c r="E959" s="22" t="s">
        <v>907</v>
      </c>
      <c r="F959" s="4" t="s">
        <v>115</v>
      </c>
      <c r="G959" s="77">
        <v>908.5</v>
      </c>
      <c r="H959" s="77">
        <v>908.5</v>
      </c>
      <c r="I959" s="77">
        <v>908.5</v>
      </c>
    </row>
    <row r="960" spans="1:9" x14ac:dyDescent="0.25">
      <c r="A960" s="122" t="s">
        <v>846</v>
      </c>
      <c r="B960" s="4"/>
      <c r="C960" s="4" t="s">
        <v>106</v>
      </c>
      <c r="D960" s="4" t="s">
        <v>37</v>
      </c>
      <c r="E960" s="22" t="s">
        <v>910</v>
      </c>
      <c r="F960" s="4"/>
      <c r="G960" s="77">
        <f>SUM(G961+G963)</f>
        <v>0</v>
      </c>
      <c r="H960" s="77"/>
      <c r="I960" s="77"/>
    </row>
    <row r="961" spans="1:9" hidden="1" x14ac:dyDescent="0.25">
      <c r="A961" s="122"/>
      <c r="B961" s="4"/>
      <c r="C961" s="4" t="s">
        <v>106</v>
      </c>
      <c r="D961" s="4" t="s">
        <v>37</v>
      </c>
      <c r="E961" s="22" t="s">
        <v>908</v>
      </c>
      <c r="F961" s="4"/>
      <c r="G961" s="77">
        <f>SUM(G962)</f>
        <v>0</v>
      </c>
      <c r="H961" s="77"/>
      <c r="I961" s="77"/>
    </row>
    <row r="962" spans="1:9" ht="31.5" hidden="1" x14ac:dyDescent="0.25">
      <c r="A962" s="122" t="s">
        <v>45</v>
      </c>
      <c r="B962" s="4"/>
      <c r="C962" s="4" t="s">
        <v>106</v>
      </c>
      <c r="D962" s="4" t="s">
        <v>37</v>
      </c>
      <c r="E962" s="22" t="s">
        <v>908</v>
      </c>
      <c r="F962" s="4" t="s">
        <v>84</v>
      </c>
      <c r="G962" s="77"/>
      <c r="H962" s="77"/>
      <c r="I962" s="77"/>
    </row>
    <row r="963" spans="1:9" hidden="1" x14ac:dyDescent="0.25">
      <c r="A963" s="122"/>
      <c r="B963" s="4"/>
      <c r="C963" s="4" t="s">
        <v>106</v>
      </c>
      <c r="D963" s="4" t="s">
        <v>37</v>
      </c>
      <c r="E963" s="22" t="s">
        <v>909</v>
      </c>
      <c r="F963" s="4"/>
      <c r="G963" s="77">
        <f>SUM(G964)</f>
        <v>0</v>
      </c>
      <c r="H963" s="77"/>
      <c r="I963" s="77"/>
    </row>
    <row r="964" spans="1:9" ht="31.5" hidden="1" x14ac:dyDescent="0.25">
      <c r="A964" s="122" t="s">
        <v>45</v>
      </c>
      <c r="B964" s="4"/>
      <c r="C964" s="4" t="s">
        <v>106</v>
      </c>
      <c r="D964" s="4" t="s">
        <v>37</v>
      </c>
      <c r="E964" s="22" t="s">
        <v>909</v>
      </c>
      <c r="F964" s="4" t="s">
        <v>84</v>
      </c>
      <c r="G964" s="77"/>
      <c r="H964" s="77"/>
      <c r="I964" s="77"/>
    </row>
    <row r="965" spans="1:9" ht="47.25" x14ac:dyDescent="0.25">
      <c r="A965" s="122" t="s">
        <v>23</v>
      </c>
      <c r="B965" s="4"/>
      <c r="C965" s="4" t="s">
        <v>106</v>
      </c>
      <c r="D965" s="4" t="s">
        <v>37</v>
      </c>
      <c r="E965" s="6" t="s">
        <v>603</v>
      </c>
      <c r="F965" s="4"/>
      <c r="G965" s="7">
        <f>G966+G968</f>
        <v>891673.70000000007</v>
      </c>
      <c r="H965" s="7">
        <f>H966+H968</f>
        <v>886873.4</v>
      </c>
      <c r="I965" s="7">
        <f>I966+I968</f>
        <v>891673.70000000007</v>
      </c>
    </row>
    <row r="966" spans="1:9" ht="63" x14ac:dyDescent="0.25">
      <c r="A966" s="122" t="s">
        <v>358</v>
      </c>
      <c r="B966" s="4"/>
      <c r="C966" s="4" t="s">
        <v>106</v>
      </c>
      <c r="D966" s="4" t="s">
        <v>37</v>
      </c>
      <c r="E966" s="48" t="s">
        <v>604</v>
      </c>
      <c r="F966" s="4"/>
      <c r="G966" s="7">
        <f>G967</f>
        <v>630757.80000000005</v>
      </c>
      <c r="H966" s="7">
        <f>H967</f>
        <v>630757.80000000005</v>
      </c>
      <c r="I966" s="7">
        <f>I967</f>
        <v>630757.80000000005</v>
      </c>
    </row>
    <row r="967" spans="1:9" ht="31.5" x14ac:dyDescent="0.25">
      <c r="A967" s="122" t="s">
        <v>114</v>
      </c>
      <c r="B967" s="4"/>
      <c r="C967" s="4" t="s">
        <v>106</v>
      </c>
      <c r="D967" s="4" t="s">
        <v>37</v>
      </c>
      <c r="E967" s="48" t="s">
        <v>604</v>
      </c>
      <c r="F967" s="4" t="s">
        <v>115</v>
      </c>
      <c r="G967" s="77">
        <v>630757.80000000005</v>
      </c>
      <c r="H967" s="77">
        <v>630757.80000000005</v>
      </c>
      <c r="I967" s="77">
        <v>630757.80000000005</v>
      </c>
    </row>
    <row r="968" spans="1:9" x14ac:dyDescent="0.25">
      <c r="A968" s="122" t="s">
        <v>305</v>
      </c>
      <c r="B968" s="4"/>
      <c r="C968" s="4" t="s">
        <v>106</v>
      </c>
      <c r="D968" s="4" t="s">
        <v>37</v>
      </c>
      <c r="E968" s="22" t="s">
        <v>605</v>
      </c>
      <c r="F968" s="4"/>
      <c r="G968" s="7">
        <f>G969</f>
        <v>260915.9</v>
      </c>
      <c r="H968" s="7">
        <f>H969</f>
        <v>256115.6</v>
      </c>
      <c r="I968" s="7">
        <f>I969</f>
        <v>260915.9</v>
      </c>
    </row>
    <row r="969" spans="1:9" ht="31.5" x14ac:dyDescent="0.25">
      <c r="A969" s="122" t="s">
        <v>212</v>
      </c>
      <c r="B969" s="4"/>
      <c r="C969" s="4" t="s">
        <v>106</v>
      </c>
      <c r="D969" s="4" t="s">
        <v>37</v>
      </c>
      <c r="E969" s="22" t="s">
        <v>605</v>
      </c>
      <c r="F969" s="4" t="s">
        <v>115</v>
      </c>
      <c r="G969" s="77">
        <v>260915.9</v>
      </c>
      <c r="H969" s="77">
        <v>256115.6</v>
      </c>
      <c r="I969" s="77">
        <v>260915.9</v>
      </c>
    </row>
    <row r="970" spans="1:9" x14ac:dyDescent="0.25">
      <c r="A970" s="122" t="s">
        <v>301</v>
      </c>
      <c r="B970" s="4"/>
      <c r="C970" s="4" t="s">
        <v>106</v>
      </c>
      <c r="D970" s="4" t="s">
        <v>37</v>
      </c>
      <c r="E970" s="22" t="s">
        <v>714</v>
      </c>
      <c r="F970" s="4"/>
      <c r="G970" s="7">
        <f>SUM(G971)</f>
        <v>400</v>
      </c>
      <c r="H970" s="7">
        <f>SUM(H971)</f>
        <v>0</v>
      </c>
      <c r="I970" s="7">
        <f>SUM(I971)</f>
        <v>400</v>
      </c>
    </row>
    <row r="971" spans="1:9" x14ac:dyDescent="0.25">
      <c r="A971" s="122" t="s">
        <v>305</v>
      </c>
      <c r="B971" s="4"/>
      <c r="C971" s="4" t="s">
        <v>106</v>
      </c>
      <c r="D971" s="4" t="s">
        <v>37</v>
      </c>
      <c r="E971" s="22" t="s">
        <v>626</v>
      </c>
      <c r="F971" s="4"/>
      <c r="G971" s="7">
        <f t="shared" ref="G971:I971" si="224">SUM(G972)</f>
        <v>400</v>
      </c>
      <c r="H971" s="7">
        <f t="shared" si="224"/>
        <v>0</v>
      </c>
      <c r="I971" s="7">
        <f t="shared" si="224"/>
        <v>400</v>
      </c>
    </row>
    <row r="972" spans="1:9" ht="31.5" x14ac:dyDescent="0.25">
      <c r="A972" s="122" t="s">
        <v>212</v>
      </c>
      <c r="B972" s="4"/>
      <c r="C972" s="4" t="s">
        <v>106</v>
      </c>
      <c r="D972" s="4" t="s">
        <v>37</v>
      </c>
      <c r="E972" s="22" t="s">
        <v>626</v>
      </c>
      <c r="F972" s="4" t="s">
        <v>115</v>
      </c>
      <c r="G972" s="77">
        <v>400</v>
      </c>
      <c r="H972" s="77"/>
      <c r="I972" s="77">
        <v>400</v>
      </c>
    </row>
    <row r="973" spans="1:9" ht="31.5" x14ac:dyDescent="0.25">
      <c r="A973" s="122" t="s">
        <v>38</v>
      </c>
      <c r="B973" s="4"/>
      <c r="C973" s="4" t="s">
        <v>106</v>
      </c>
      <c r="D973" s="4" t="s">
        <v>37</v>
      </c>
      <c r="E973" s="6" t="s">
        <v>600</v>
      </c>
      <c r="F973" s="4"/>
      <c r="G973" s="7">
        <f>G974+G977+G980+G984</f>
        <v>510572.00000000006</v>
      </c>
      <c r="H973" s="7">
        <f>H974+H977+H980+H984</f>
        <v>504549.7</v>
      </c>
      <c r="I973" s="7">
        <f>I974+I977+I980+I984</f>
        <v>512223</v>
      </c>
    </row>
    <row r="974" spans="1:9" ht="78.75" x14ac:dyDescent="0.25">
      <c r="A974" s="122" t="s">
        <v>357</v>
      </c>
      <c r="B974" s="4"/>
      <c r="C974" s="4" t="s">
        <v>106</v>
      </c>
      <c r="D974" s="4" t="s">
        <v>37</v>
      </c>
      <c r="E974" s="48" t="s">
        <v>620</v>
      </c>
      <c r="F974" s="4"/>
      <c r="G974" s="7">
        <f>G975+G976</f>
        <v>52150</v>
      </c>
      <c r="H974" s="7">
        <f>H975+H976</f>
        <v>52155</v>
      </c>
      <c r="I974" s="7">
        <f>I975+I976</f>
        <v>52160.1</v>
      </c>
    </row>
    <row r="975" spans="1:9" ht="47.25" x14ac:dyDescent="0.25">
      <c r="A975" s="2" t="s">
        <v>44</v>
      </c>
      <c r="B975" s="4"/>
      <c r="C975" s="4" t="s">
        <v>106</v>
      </c>
      <c r="D975" s="4" t="s">
        <v>37</v>
      </c>
      <c r="E975" s="48" t="s">
        <v>620</v>
      </c>
      <c r="F975" s="4" t="s">
        <v>82</v>
      </c>
      <c r="G975" s="77">
        <v>49589.1</v>
      </c>
      <c r="H975" s="77">
        <v>49589.1</v>
      </c>
      <c r="I975" s="77">
        <v>49589.1</v>
      </c>
    </row>
    <row r="976" spans="1:9" ht="31.5" x14ac:dyDescent="0.25">
      <c r="A976" s="122" t="s">
        <v>45</v>
      </c>
      <c r="B976" s="4"/>
      <c r="C976" s="4" t="s">
        <v>106</v>
      </c>
      <c r="D976" s="4" t="s">
        <v>37</v>
      </c>
      <c r="E976" s="48" t="s">
        <v>620</v>
      </c>
      <c r="F976" s="4" t="s">
        <v>84</v>
      </c>
      <c r="G976" s="77">
        <v>2560.9</v>
      </c>
      <c r="H976" s="77">
        <v>2565.9</v>
      </c>
      <c r="I976" s="77">
        <v>2571</v>
      </c>
    </row>
    <row r="977" spans="1:9" ht="63" x14ac:dyDescent="0.25">
      <c r="A977" s="122" t="s">
        <v>358</v>
      </c>
      <c r="B977" s="4"/>
      <c r="C977" s="4" t="s">
        <v>106</v>
      </c>
      <c r="D977" s="4" t="s">
        <v>37</v>
      </c>
      <c r="E977" s="48" t="s">
        <v>621</v>
      </c>
      <c r="F977" s="4"/>
      <c r="G977" s="7">
        <f>G978+G979</f>
        <v>291268.2</v>
      </c>
      <c r="H977" s="7">
        <f>H978+H979</f>
        <v>292065.09999999998</v>
      </c>
      <c r="I977" s="7">
        <f>I978+I979</f>
        <v>292894</v>
      </c>
    </row>
    <row r="978" spans="1:9" ht="47.25" x14ac:dyDescent="0.25">
      <c r="A978" s="122" t="s">
        <v>44</v>
      </c>
      <c r="B978" s="4"/>
      <c r="C978" s="4" t="s">
        <v>106</v>
      </c>
      <c r="D978" s="4" t="s">
        <v>37</v>
      </c>
      <c r="E978" s="48" t="s">
        <v>621</v>
      </c>
      <c r="F978" s="4" t="s">
        <v>82</v>
      </c>
      <c r="G978" s="7">
        <v>288086.2</v>
      </c>
      <c r="H978" s="7">
        <v>288883.09999999998</v>
      </c>
      <c r="I978" s="7">
        <v>289712</v>
      </c>
    </row>
    <row r="979" spans="1:9" ht="31.5" x14ac:dyDescent="0.25">
      <c r="A979" s="122" t="s">
        <v>45</v>
      </c>
      <c r="B979" s="4"/>
      <c r="C979" s="4" t="s">
        <v>106</v>
      </c>
      <c r="D979" s="4" t="s">
        <v>37</v>
      </c>
      <c r="E979" s="48" t="s">
        <v>621</v>
      </c>
      <c r="F979" s="4" t="s">
        <v>84</v>
      </c>
      <c r="G979" s="7">
        <v>3182</v>
      </c>
      <c r="H979" s="7">
        <v>3182</v>
      </c>
      <c r="I979" s="7">
        <v>3182</v>
      </c>
    </row>
    <row r="980" spans="1:9" x14ac:dyDescent="0.25">
      <c r="A980" s="122" t="s">
        <v>305</v>
      </c>
      <c r="B980" s="4"/>
      <c r="C980" s="4" t="s">
        <v>106</v>
      </c>
      <c r="D980" s="4" t="s">
        <v>37</v>
      </c>
      <c r="E980" s="31" t="s">
        <v>622</v>
      </c>
      <c r="F980" s="31"/>
      <c r="G980" s="7">
        <f>G981+G982+G983</f>
        <v>149381.6</v>
      </c>
      <c r="H980" s="7">
        <f>H981+H982+H983</f>
        <v>143066.80000000002</v>
      </c>
      <c r="I980" s="7">
        <f>I981+I982+I983</f>
        <v>149396.70000000001</v>
      </c>
    </row>
    <row r="981" spans="1:9" ht="47.25" x14ac:dyDescent="0.25">
      <c r="A981" s="2" t="s">
        <v>44</v>
      </c>
      <c r="B981" s="4"/>
      <c r="C981" s="4" t="s">
        <v>106</v>
      </c>
      <c r="D981" s="4" t="s">
        <v>37</v>
      </c>
      <c r="E981" s="31" t="s">
        <v>622</v>
      </c>
      <c r="F981" s="4" t="s">
        <v>82</v>
      </c>
      <c r="G981" s="7">
        <v>84934.1</v>
      </c>
      <c r="H981" s="7">
        <v>84934.1</v>
      </c>
      <c r="I981" s="7">
        <v>84934.1</v>
      </c>
    </row>
    <row r="982" spans="1:9" ht="31.5" x14ac:dyDescent="0.25">
      <c r="A982" s="122" t="s">
        <v>45</v>
      </c>
      <c r="B982" s="4"/>
      <c r="C982" s="4" t="s">
        <v>106</v>
      </c>
      <c r="D982" s="4" t="s">
        <v>37</v>
      </c>
      <c r="E982" s="31" t="s">
        <v>622</v>
      </c>
      <c r="F982" s="4" t="s">
        <v>84</v>
      </c>
      <c r="G982" s="7">
        <v>59574.9</v>
      </c>
      <c r="H982" s="7">
        <v>53260.1</v>
      </c>
      <c r="I982" s="7">
        <v>59590</v>
      </c>
    </row>
    <row r="983" spans="1:9" x14ac:dyDescent="0.25">
      <c r="A983" s="122" t="s">
        <v>20</v>
      </c>
      <c r="B983" s="4"/>
      <c r="C983" s="4" t="s">
        <v>106</v>
      </c>
      <c r="D983" s="4" t="s">
        <v>37</v>
      </c>
      <c r="E983" s="31" t="s">
        <v>622</v>
      </c>
      <c r="F983" s="4" t="s">
        <v>89</v>
      </c>
      <c r="G983" s="7">
        <v>4872.6000000000004</v>
      </c>
      <c r="H983" s="7">
        <v>4872.6000000000004</v>
      </c>
      <c r="I983" s="7">
        <v>4872.6000000000004</v>
      </c>
    </row>
    <row r="984" spans="1:9" ht="31.5" x14ac:dyDescent="0.25">
      <c r="A984" s="122" t="s">
        <v>505</v>
      </c>
      <c r="B984" s="4"/>
      <c r="C984" s="4" t="s">
        <v>106</v>
      </c>
      <c r="D984" s="4" t="s">
        <v>37</v>
      </c>
      <c r="E984" s="22" t="s">
        <v>623</v>
      </c>
      <c r="F984" s="22"/>
      <c r="G984" s="7">
        <f>G985+G986+G987</f>
        <v>17772.2</v>
      </c>
      <c r="H984" s="7">
        <f>H985+H986+H987</f>
        <v>17262.8</v>
      </c>
      <c r="I984" s="7">
        <f>I985+I986+I987</f>
        <v>17772.2</v>
      </c>
    </row>
    <row r="985" spans="1:9" ht="47.25" x14ac:dyDescent="0.25">
      <c r="A985" s="2" t="s">
        <v>44</v>
      </c>
      <c r="B985" s="4"/>
      <c r="C985" s="4" t="s">
        <v>106</v>
      </c>
      <c r="D985" s="4" t="s">
        <v>37</v>
      </c>
      <c r="E985" s="22" t="s">
        <v>623</v>
      </c>
      <c r="F985" s="22">
        <v>100</v>
      </c>
      <c r="G985" s="77">
        <v>10245</v>
      </c>
      <c r="H985" s="77">
        <v>10245</v>
      </c>
      <c r="I985" s="77">
        <v>10245</v>
      </c>
    </row>
    <row r="986" spans="1:9" ht="31.5" x14ac:dyDescent="0.25">
      <c r="A986" s="122" t="s">
        <v>45</v>
      </c>
      <c r="B986" s="4"/>
      <c r="C986" s="4" t="s">
        <v>106</v>
      </c>
      <c r="D986" s="4" t="s">
        <v>37</v>
      </c>
      <c r="E986" s="22" t="s">
        <v>623</v>
      </c>
      <c r="F986" s="22">
        <v>200</v>
      </c>
      <c r="G986" s="77">
        <v>6749.2</v>
      </c>
      <c r="H986" s="77">
        <v>6239.8</v>
      </c>
      <c r="I986" s="77">
        <v>6749.2</v>
      </c>
    </row>
    <row r="987" spans="1:9" x14ac:dyDescent="0.25">
      <c r="A987" s="122" t="s">
        <v>20</v>
      </c>
      <c r="B987" s="4"/>
      <c r="C987" s="4" t="s">
        <v>106</v>
      </c>
      <c r="D987" s="4" t="s">
        <v>37</v>
      </c>
      <c r="E987" s="22" t="s">
        <v>623</v>
      </c>
      <c r="F987" s="22">
        <v>800</v>
      </c>
      <c r="G987" s="77">
        <v>778</v>
      </c>
      <c r="H987" s="77">
        <v>778</v>
      </c>
      <c r="I987" s="77">
        <v>778</v>
      </c>
    </row>
    <row r="988" spans="1:9" x14ac:dyDescent="0.25">
      <c r="A988" s="52" t="s">
        <v>885</v>
      </c>
      <c r="B988" s="4"/>
      <c r="C988" s="4" t="s">
        <v>106</v>
      </c>
      <c r="D988" s="4" t="s">
        <v>37</v>
      </c>
      <c r="E988" s="6" t="s">
        <v>624</v>
      </c>
      <c r="F988" s="4"/>
      <c r="G988" s="7">
        <f>G993+G989+G991+G995</f>
        <v>1413.5</v>
      </c>
      <c r="H988" s="7">
        <f>H993+H989+H991+H995</f>
        <v>48593.5</v>
      </c>
      <c r="I988" s="7">
        <f>I993+I989+I991+I995</f>
        <v>0</v>
      </c>
    </row>
    <row r="989" spans="1:9" ht="47.25" x14ac:dyDescent="0.25">
      <c r="A989" s="122" t="s">
        <v>764</v>
      </c>
      <c r="B989" s="4"/>
      <c r="C989" s="4" t="s">
        <v>106</v>
      </c>
      <c r="D989" s="4" t="s">
        <v>37</v>
      </c>
      <c r="E989" s="6" t="s">
        <v>681</v>
      </c>
      <c r="F989" s="4"/>
      <c r="G989" s="7">
        <f>SUM(G990)</f>
        <v>0</v>
      </c>
      <c r="H989" s="7">
        <f t="shared" ref="H989:I989" si="225">SUM(H990)</f>
        <v>2219.9</v>
      </c>
      <c r="I989" s="7">
        <f t="shared" si="225"/>
        <v>0</v>
      </c>
    </row>
    <row r="990" spans="1:9" ht="31.5" x14ac:dyDescent="0.25">
      <c r="A990" s="122" t="s">
        <v>45</v>
      </c>
      <c r="B990" s="4"/>
      <c r="C990" s="4" t="s">
        <v>106</v>
      </c>
      <c r="D990" s="4" t="s">
        <v>37</v>
      </c>
      <c r="E990" s="6" t="s">
        <v>681</v>
      </c>
      <c r="F990" s="4" t="s">
        <v>84</v>
      </c>
      <c r="G990" s="77"/>
      <c r="H990" s="77">
        <v>2219.9</v>
      </c>
      <c r="I990" s="77"/>
    </row>
    <row r="991" spans="1:9" ht="47.25" x14ac:dyDescent="0.25">
      <c r="A991" s="122" t="s">
        <v>819</v>
      </c>
      <c r="B991" s="4"/>
      <c r="C991" s="4" t="s">
        <v>106</v>
      </c>
      <c r="D991" s="4" t="s">
        <v>37</v>
      </c>
      <c r="E991" s="6" t="s">
        <v>820</v>
      </c>
      <c r="F991" s="4"/>
      <c r="G991" s="77">
        <f>SUM(G992)</f>
        <v>0</v>
      </c>
      <c r="H991" s="77">
        <f t="shared" ref="H991:I991" si="226">SUM(H992)</f>
        <v>17839.7</v>
      </c>
      <c r="I991" s="77">
        <f t="shared" si="226"/>
        <v>0</v>
      </c>
    </row>
    <row r="992" spans="1:9" ht="31.5" x14ac:dyDescent="0.25">
      <c r="A992" s="122" t="s">
        <v>45</v>
      </c>
      <c r="B992" s="4"/>
      <c r="C992" s="4" t="s">
        <v>106</v>
      </c>
      <c r="D992" s="4" t="s">
        <v>37</v>
      </c>
      <c r="E992" s="6" t="s">
        <v>820</v>
      </c>
      <c r="F992" s="4" t="s">
        <v>84</v>
      </c>
      <c r="G992" s="77"/>
      <c r="H992" s="77">
        <v>17839.7</v>
      </c>
      <c r="I992" s="77"/>
    </row>
    <row r="993" spans="1:9" ht="31.5" x14ac:dyDescent="0.25">
      <c r="A993" s="122" t="s">
        <v>421</v>
      </c>
      <c r="B993" s="4"/>
      <c r="C993" s="4" t="s">
        <v>106</v>
      </c>
      <c r="D993" s="4" t="s">
        <v>37</v>
      </c>
      <c r="E993" s="6" t="s">
        <v>625</v>
      </c>
      <c r="F993" s="4"/>
      <c r="G993" s="7">
        <f t="shared" ref="G993:I993" si="227">G994</f>
        <v>1413.5</v>
      </c>
      <c r="H993" s="7">
        <f t="shared" si="227"/>
        <v>1413.5</v>
      </c>
      <c r="I993" s="7">
        <f t="shared" si="227"/>
        <v>0</v>
      </c>
    </row>
    <row r="994" spans="1:9" ht="31.5" x14ac:dyDescent="0.25">
      <c r="A994" s="129" t="s">
        <v>212</v>
      </c>
      <c r="B994" s="4"/>
      <c r="C994" s="4" t="s">
        <v>106</v>
      </c>
      <c r="D994" s="4" t="s">
        <v>37</v>
      </c>
      <c r="E994" s="6" t="s">
        <v>625</v>
      </c>
      <c r="F994" s="4" t="s">
        <v>115</v>
      </c>
      <c r="G994" s="77">
        <v>1413.5</v>
      </c>
      <c r="H994" s="77">
        <v>1413.5</v>
      </c>
      <c r="I994" s="77"/>
    </row>
    <row r="995" spans="1:9" x14ac:dyDescent="0.25">
      <c r="A995" s="76" t="s">
        <v>1005</v>
      </c>
      <c r="B995" s="131"/>
      <c r="C995" s="131" t="s">
        <v>106</v>
      </c>
      <c r="D995" s="131" t="s">
        <v>37</v>
      </c>
      <c r="E995" s="6" t="s">
        <v>1006</v>
      </c>
      <c r="F995" s="131"/>
      <c r="G995" s="77">
        <f>G996</f>
        <v>0</v>
      </c>
      <c r="H995" s="77">
        <f>H996</f>
        <v>27120.400000000001</v>
      </c>
      <c r="I995" s="77">
        <f>I996</f>
        <v>0</v>
      </c>
    </row>
    <row r="996" spans="1:9" ht="31.5" x14ac:dyDescent="0.25">
      <c r="A996" s="76" t="s">
        <v>212</v>
      </c>
      <c r="B996" s="131"/>
      <c r="C996" s="131" t="s">
        <v>106</v>
      </c>
      <c r="D996" s="131" t="s">
        <v>37</v>
      </c>
      <c r="E996" s="6" t="s">
        <v>1006</v>
      </c>
      <c r="F996" s="131" t="s">
        <v>115</v>
      </c>
      <c r="G996" s="77">
        <v>0</v>
      </c>
      <c r="H996" s="77">
        <f>21120.4+6000</f>
        <v>27120.400000000001</v>
      </c>
      <c r="I996" s="77">
        <v>0</v>
      </c>
    </row>
    <row r="997" spans="1:9" ht="47.25" x14ac:dyDescent="0.25">
      <c r="A997" s="122" t="s">
        <v>540</v>
      </c>
      <c r="B997" s="4"/>
      <c r="C997" s="4" t="s">
        <v>106</v>
      </c>
      <c r="D997" s="4" t="s">
        <v>37</v>
      </c>
      <c r="E997" s="31" t="s">
        <v>303</v>
      </c>
      <c r="F997" s="4"/>
      <c r="G997" s="7">
        <f>G998+G1014</f>
        <v>159325</v>
      </c>
      <c r="H997" s="7">
        <f>H998+H1014</f>
        <v>19110.900000000001</v>
      </c>
      <c r="I997" s="7">
        <f>I998+I1014</f>
        <v>27570.800000000003</v>
      </c>
    </row>
    <row r="998" spans="1:9" x14ac:dyDescent="0.25">
      <c r="A998" s="122" t="s">
        <v>29</v>
      </c>
      <c r="B998" s="4"/>
      <c r="C998" s="4" t="s">
        <v>106</v>
      </c>
      <c r="D998" s="4" t="s">
        <v>37</v>
      </c>
      <c r="E998" s="31" t="s">
        <v>304</v>
      </c>
      <c r="F998" s="4"/>
      <c r="G998" s="7">
        <f>SUM(G999+G1000+G1001+G1004+G1006+G1009)</f>
        <v>159325</v>
      </c>
      <c r="H998" s="7">
        <f t="shared" ref="H998:I998" si="228">SUM(H999+H1000+H1001+H1004+H1006+H1009)</f>
        <v>18881.2</v>
      </c>
      <c r="I998" s="7">
        <f t="shared" si="228"/>
        <v>26592.9</v>
      </c>
    </row>
    <row r="999" spans="1:9" ht="31.5" x14ac:dyDescent="0.25">
      <c r="A999" s="122" t="s">
        <v>45</v>
      </c>
      <c r="B999" s="4"/>
      <c r="C999" s="4" t="s">
        <v>106</v>
      </c>
      <c r="D999" s="4" t="s">
        <v>37</v>
      </c>
      <c r="E999" s="31" t="s">
        <v>304</v>
      </c>
      <c r="F999" s="4" t="s">
        <v>84</v>
      </c>
      <c r="G999" s="77">
        <v>11103.5</v>
      </c>
      <c r="H999" s="77">
        <v>3493.7</v>
      </c>
      <c r="I999" s="77">
        <v>6177.4</v>
      </c>
    </row>
    <row r="1000" spans="1:9" ht="31.5" x14ac:dyDescent="0.25">
      <c r="A1000" s="122" t="s">
        <v>212</v>
      </c>
      <c r="B1000" s="4"/>
      <c r="C1000" s="4" t="s">
        <v>106</v>
      </c>
      <c r="D1000" s="4" t="s">
        <v>37</v>
      </c>
      <c r="E1000" s="31" t="s">
        <v>304</v>
      </c>
      <c r="F1000" s="4" t="s">
        <v>115</v>
      </c>
      <c r="G1000" s="77">
        <v>3812.6</v>
      </c>
      <c r="H1000" s="77">
        <v>1500</v>
      </c>
      <c r="I1000" s="77">
        <v>7200</v>
      </c>
    </row>
    <row r="1001" spans="1:9" x14ac:dyDescent="0.25">
      <c r="A1001" s="129" t="s">
        <v>999</v>
      </c>
      <c r="B1001" s="4"/>
      <c r="C1001" s="4" t="s">
        <v>106</v>
      </c>
      <c r="D1001" s="4" t="s">
        <v>37</v>
      </c>
      <c r="E1001" s="31" t="s">
        <v>1000</v>
      </c>
      <c r="F1001" s="4"/>
      <c r="G1001" s="77">
        <f>G1002+G1003</f>
        <v>130414.9</v>
      </c>
      <c r="H1001" s="77">
        <f>H1002+H1003</f>
        <v>0</v>
      </c>
      <c r="I1001" s="77">
        <f>I1002+I1003</f>
        <v>0</v>
      </c>
    </row>
    <row r="1002" spans="1:9" ht="31.5" x14ac:dyDescent="0.25">
      <c r="A1002" s="129" t="s">
        <v>45</v>
      </c>
      <c r="B1002" s="4"/>
      <c r="C1002" s="4" t="s">
        <v>106</v>
      </c>
      <c r="D1002" s="4" t="s">
        <v>37</v>
      </c>
      <c r="E1002" s="31" t="s">
        <v>1000</v>
      </c>
      <c r="F1002" s="4" t="s">
        <v>84</v>
      </c>
      <c r="G1002" s="7">
        <f>(63895.9+24918)-3455.1-1148.5</f>
        <v>84210.299999999988</v>
      </c>
      <c r="H1002" s="77">
        <v>0</v>
      </c>
      <c r="I1002" s="77">
        <v>0</v>
      </c>
    </row>
    <row r="1003" spans="1:9" ht="31.5" x14ac:dyDescent="0.25">
      <c r="A1003" s="129" t="s">
        <v>212</v>
      </c>
      <c r="B1003" s="4"/>
      <c r="C1003" s="4" t="s">
        <v>106</v>
      </c>
      <c r="D1003" s="4" t="s">
        <v>37</v>
      </c>
      <c r="E1003" s="31" t="s">
        <v>1000</v>
      </c>
      <c r="F1003" s="4" t="s">
        <v>115</v>
      </c>
      <c r="G1003" s="77">
        <f>48517.2-2312.6</f>
        <v>46204.6</v>
      </c>
      <c r="H1003" s="77">
        <v>0</v>
      </c>
      <c r="I1003" s="77">
        <v>0</v>
      </c>
    </row>
    <row r="1004" spans="1:9" ht="31.5" x14ac:dyDescent="0.25">
      <c r="A1004" s="129" t="s">
        <v>628</v>
      </c>
      <c r="B1004" s="4"/>
      <c r="C1004" s="4" t="s">
        <v>106</v>
      </c>
      <c r="D1004" s="4" t="s">
        <v>37</v>
      </c>
      <c r="E1004" s="31" t="s">
        <v>629</v>
      </c>
      <c r="F1004" s="4"/>
      <c r="G1004" s="7">
        <f>G1005</f>
        <v>1020.5</v>
      </c>
      <c r="H1004" s="7">
        <f>H1005</f>
        <v>914</v>
      </c>
      <c r="I1004" s="7">
        <f>I1005</f>
        <v>242</v>
      </c>
    </row>
    <row r="1005" spans="1:9" ht="31.5" x14ac:dyDescent="0.25">
      <c r="A1005" s="129" t="s">
        <v>45</v>
      </c>
      <c r="B1005" s="4"/>
      <c r="C1005" s="4" t="s">
        <v>106</v>
      </c>
      <c r="D1005" s="4" t="s">
        <v>37</v>
      </c>
      <c r="E1005" s="31" t="s">
        <v>629</v>
      </c>
      <c r="F1005" s="4" t="s">
        <v>84</v>
      </c>
      <c r="G1005" s="77">
        <v>1020.5</v>
      </c>
      <c r="H1005" s="77">
        <v>914</v>
      </c>
      <c r="I1005" s="77">
        <v>242</v>
      </c>
    </row>
    <row r="1006" spans="1:9" ht="47.25" x14ac:dyDescent="0.25">
      <c r="A1006" s="76" t="s">
        <v>1001</v>
      </c>
      <c r="B1006" s="131"/>
      <c r="C1006" s="131" t="s">
        <v>106</v>
      </c>
      <c r="D1006" s="131" t="s">
        <v>37</v>
      </c>
      <c r="E1006" s="132" t="s">
        <v>1002</v>
      </c>
      <c r="F1006" s="131"/>
      <c r="G1006" s="77">
        <f>G1007+G1008</f>
        <v>3616.8</v>
      </c>
      <c r="H1006" s="77">
        <f>H1007+H1008</f>
        <v>3616.8</v>
      </c>
      <c r="I1006" s="77">
        <f>I1007+I1008</f>
        <v>3616.8</v>
      </c>
    </row>
    <row r="1007" spans="1:9" ht="31.5" x14ac:dyDescent="0.25">
      <c r="A1007" s="76" t="s">
        <v>45</v>
      </c>
      <c r="B1007" s="131"/>
      <c r="C1007" s="131" t="s">
        <v>106</v>
      </c>
      <c r="D1007" s="131" t="s">
        <v>37</v>
      </c>
      <c r="E1007" s="132" t="s">
        <v>1002</v>
      </c>
      <c r="F1007" s="131" t="s">
        <v>84</v>
      </c>
      <c r="G1007" s="77">
        <v>2699.6</v>
      </c>
      <c r="H1007" s="77">
        <v>2712.6</v>
      </c>
      <c r="I1007" s="77">
        <v>1205.5</v>
      </c>
    </row>
    <row r="1008" spans="1:9" ht="31.5" x14ac:dyDescent="0.25">
      <c r="A1008" s="76" t="s">
        <v>212</v>
      </c>
      <c r="B1008" s="131"/>
      <c r="C1008" s="131" t="s">
        <v>106</v>
      </c>
      <c r="D1008" s="131" t="s">
        <v>37</v>
      </c>
      <c r="E1008" s="132" t="s">
        <v>1002</v>
      </c>
      <c r="F1008" s="131" t="s">
        <v>115</v>
      </c>
      <c r="G1008" s="77">
        <v>917.2</v>
      </c>
      <c r="H1008" s="77">
        <v>904.2</v>
      </c>
      <c r="I1008" s="77">
        <v>2411.3000000000002</v>
      </c>
    </row>
    <row r="1009" spans="1:9" ht="31.5" x14ac:dyDescent="0.25">
      <c r="A1009" s="133" t="s">
        <v>1003</v>
      </c>
      <c r="B1009" s="131"/>
      <c r="C1009" s="131" t="s">
        <v>106</v>
      </c>
      <c r="D1009" s="131" t="s">
        <v>37</v>
      </c>
      <c r="E1009" s="132" t="s">
        <v>1004</v>
      </c>
      <c r="F1009" s="131"/>
      <c r="G1009" s="77">
        <f>G1010</f>
        <v>9356.7000000000007</v>
      </c>
      <c r="H1009" s="77">
        <f>H1010</f>
        <v>9356.7000000000007</v>
      </c>
      <c r="I1009" s="77">
        <f>I1010</f>
        <v>9356.7000000000007</v>
      </c>
    </row>
    <row r="1010" spans="1:9" ht="31.5" x14ac:dyDescent="0.25">
      <c r="A1010" s="76" t="s">
        <v>45</v>
      </c>
      <c r="B1010" s="131"/>
      <c r="C1010" s="131" t="s">
        <v>106</v>
      </c>
      <c r="D1010" s="131" t="s">
        <v>37</v>
      </c>
      <c r="E1010" s="132" t="s">
        <v>1004</v>
      </c>
      <c r="F1010" s="131" t="s">
        <v>84</v>
      </c>
      <c r="G1010" s="77">
        <v>9356.7000000000007</v>
      </c>
      <c r="H1010" s="77">
        <v>9356.7000000000007</v>
      </c>
      <c r="I1010" s="77">
        <v>9356.7000000000007</v>
      </c>
    </row>
    <row r="1011" spans="1:9" hidden="1" x14ac:dyDescent="0.25">
      <c r="A1011" s="122" t="s">
        <v>846</v>
      </c>
      <c r="B1011" s="4"/>
      <c r="C1011" s="4" t="s">
        <v>106</v>
      </c>
      <c r="D1011" s="4" t="s">
        <v>37</v>
      </c>
      <c r="E1011" s="31" t="s">
        <v>913</v>
      </c>
      <c r="F1011" s="4"/>
      <c r="G1011" s="77">
        <f>SUM(G1012)</f>
        <v>0</v>
      </c>
      <c r="H1011" s="77"/>
      <c r="I1011" s="77"/>
    </row>
    <row r="1012" spans="1:9" hidden="1" x14ac:dyDescent="0.25">
      <c r="A1012" s="122"/>
      <c r="B1012" s="4"/>
      <c r="C1012" s="4" t="s">
        <v>106</v>
      </c>
      <c r="D1012" s="4" t="s">
        <v>37</v>
      </c>
      <c r="E1012" s="31" t="s">
        <v>911</v>
      </c>
      <c r="F1012" s="4"/>
      <c r="G1012" s="77">
        <f>SUM(G1013)</f>
        <v>0</v>
      </c>
      <c r="H1012" s="77"/>
      <c r="I1012" s="77"/>
    </row>
    <row r="1013" spans="1:9" ht="31.5" hidden="1" x14ac:dyDescent="0.25">
      <c r="A1013" s="122" t="s">
        <v>45</v>
      </c>
      <c r="B1013" s="4"/>
      <c r="C1013" s="4" t="s">
        <v>106</v>
      </c>
      <c r="D1013" s="4" t="s">
        <v>37</v>
      </c>
      <c r="E1013" s="31" t="s">
        <v>911</v>
      </c>
      <c r="F1013" s="4" t="s">
        <v>84</v>
      </c>
      <c r="G1013" s="77"/>
      <c r="H1013" s="77"/>
      <c r="I1013" s="77"/>
    </row>
    <row r="1014" spans="1:9" x14ac:dyDescent="0.25">
      <c r="A1014" s="122" t="s">
        <v>240</v>
      </c>
      <c r="B1014" s="4"/>
      <c r="C1014" s="4" t="s">
        <v>106</v>
      </c>
      <c r="D1014" s="4" t="s">
        <v>37</v>
      </c>
      <c r="E1014" s="31" t="s">
        <v>632</v>
      </c>
      <c r="F1014" s="4"/>
      <c r="G1014" s="7">
        <f>SUM(G1015)</f>
        <v>0</v>
      </c>
      <c r="H1014" s="7">
        <f t="shared" ref="H1014:I1015" si="229">SUM(H1015)</f>
        <v>229.7</v>
      </c>
      <c r="I1014" s="7">
        <f t="shared" si="229"/>
        <v>977.9</v>
      </c>
    </row>
    <row r="1015" spans="1:9" ht="31.5" customHeight="1" x14ac:dyDescent="0.25">
      <c r="A1015" s="122" t="s">
        <v>628</v>
      </c>
      <c r="B1015" s="4"/>
      <c r="C1015" s="4" t="s">
        <v>106</v>
      </c>
      <c r="D1015" s="4" t="s">
        <v>37</v>
      </c>
      <c r="E1015" s="31" t="s">
        <v>630</v>
      </c>
      <c r="F1015" s="4"/>
      <c r="G1015" s="7">
        <f>SUM(G1016)</f>
        <v>0</v>
      </c>
      <c r="H1015" s="7">
        <f t="shared" si="229"/>
        <v>229.7</v>
      </c>
      <c r="I1015" s="7">
        <f t="shared" si="229"/>
        <v>977.9</v>
      </c>
    </row>
    <row r="1016" spans="1:9" ht="31.5" customHeight="1" x14ac:dyDescent="0.25">
      <c r="A1016" s="122" t="s">
        <v>212</v>
      </c>
      <c r="B1016" s="4"/>
      <c r="C1016" s="4" t="s">
        <v>106</v>
      </c>
      <c r="D1016" s="4" t="s">
        <v>37</v>
      </c>
      <c r="E1016" s="31" t="s">
        <v>630</v>
      </c>
      <c r="F1016" s="4" t="s">
        <v>115</v>
      </c>
      <c r="G1016" s="77"/>
      <c r="H1016" s="77">
        <v>229.7</v>
      </c>
      <c r="I1016" s="77">
        <v>977.9</v>
      </c>
    </row>
    <row r="1017" spans="1:9" ht="31.5" x14ac:dyDescent="0.25">
      <c r="A1017" s="129" t="s">
        <v>536</v>
      </c>
      <c r="B1017" s="4"/>
      <c r="C1017" s="4" t="s">
        <v>106</v>
      </c>
      <c r="D1017" s="4" t="s">
        <v>37</v>
      </c>
      <c r="E1017" s="31" t="s">
        <v>14</v>
      </c>
      <c r="F1017" s="4"/>
      <c r="G1017" s="7">
        <f>G1018</f>
        <v>30</v>
      </c>
      <c r="H1017" s="7">
        <f t="shared" ref="H1017:I1019" si="230">H1018</f>
        <v>30</v>
      </c>
      <c r="I1017" s="7">
        <f t="shared" si="230"/>
        <v>30</v>
      </c>
    </row>
    <row r="1018" spans="1:9" x14ac:dyDescent="0.25">
      <c r="A1018" s="129" t="s">
        <v>967</v>
      </c>
      <c r="B1018" s="4"/>
      <c r="C1018" s="4" t="s">
        <v>106</v>
      </c>
      <c r="D1018" s="4" t="s">
        <v>37</v>
      </c>
      <c r="E1018" s="31" t="s">
        <v>61</v>
      </c>
      <c r="F1018" s="4"/>
      <c r="G1018" s="7">
        <f>G1019</f>
        <v>30</v>
      </c>
      <c r="H1018" s="7">
        <f t="shared" si="230"/>
        <v>30</v>
      </c>
      <c r="I1018" s="7">
        <f t="shared" si="230"/>
        <v>30</v>
      </c>
    </row>
    <row r="1019" spans="1:9" x14ac:dyDescent="0.25">
      <c r="A1019" s="129" t="s">
        <v>29</v>
      </c>
      <c r="B1019" s="4"/>
      <c r="C1019" s="4" t="s">
        <v>106</v>
      </c>
      <c r="D1019" s="4" t="s">
        <v>37</v>
      </c>
      <c r="E1019" s="22" t="s">
        <v>378</v>
      </c>
      <c r="F1019" s="22"/>
      <c r="G1019" s="7">
        <f>G1020</f>
        <v>30</v>
      </c>
      <c r="H1019" s="7">
        <f t="shared" si="230"/>
        <v>30</v>
      </c>
      <c r="I1019" s="7">
        <f t="shared" si="230"/>
        <v>30</v>
      </c>
    </row>
    <row r="1020" spans="1:9" x14ac:dyDescent="0.25">
      <c r="A1020" s="129" t="s">
        <v>31</v>
      </c>
      <c r="B1020" s="4"/>
      <c r="C1020" s="4" t="s">
        <v>106</v>
      </c>
      <c r="D1020" s="4" t="s">
        <v>37</v>
      </c>
      <c r="E1020" s="31" t="s">
        <v>379</v>
      </c>
      <c r="F1020" s="4"/>
      <c r="G1020" s="7">
        <f>G1022+G1021</f>
        <v>30</v>
      </c>
      <c r="H1020" s="7">
        <f>H1022+H1021</f>
        <v>30</v>
      </c>
      <c r="I1020" s="7">
        <f>I1022+I1021</f>
        <v>30</v>
      </c>
    </row>
    <row r="1021" spans="1:9" ht="31.5" x14ac:dyDescent="0.25">
      <c r="A1021" s="129" t="s">
        <v>45</v>
      </c>
      <c r="B1021" s="4"/>
      <c r="C1021" s="4" t="s">
        <v>106</v>
      </c>
      <c r="D1021" s="4" t="s">
        <v>37</v>
      </c>
      <c r="E1021" s="31" t="s">
        <v>379</v>
      </c>
      <c r="F1021" s="4" t="s">
        <v>84</v>
      </c>
      <c r="G1021" s="7">
        <v>16.8</v>
      </c>
      <c r="H1021" s="7">
        <v>30</v>
      </c>
      <c r="I1021" s="7">
        <v>30</v>
      </c>
    </row>
    <row r="1022" spans="1:9" ht="31.5" x14ac:dyDescent="0.25">
      <c r="A1022" s="129" t="s">
        <v>212</v>
      </c>
      <c r="B1022" s="4"/>
      <c r="C1022" s="4" t="s">
        <v>106</v>
      </c>
      <c r="D1022" s="4" t="s">
        <v>37</v>
      </c>
      <c r="E1022" s="31" t="s">
        <v>379</v>
      </c>
      <c r="F1022" s="4" t="s">
        <v>115</v>
      </c>
      <c r="G1022" s="7">
        <v>13.2</v>
      </c>
      <c r="H1022" s="7">
        <v>0</v>
      </c>
      <c r="I1022" s="7">
        <v>0</v>
      </c>
    </row>
    <row r="1023" spans="1:9" ht="31.5" hidden="1" x14ac:dyDescent="0.25">
      <c r="A1023" s="122" t="s">
        <v>886</v>
      </c>
      <c r="B1023" s="4"/>
      <c r="C1023" s="4" t="s">
        <v>106</v>
      </c>
      <c r="D1023" s="4" t="s">
        <v>37</v>
      </c>
      <c r="E1023" s="31" t="s">
        <v>754</v>
      </c>
      <c r="F1023" s="4"/>
      <c r="G1023" s="7">
        <f t="shared" ref="G1023:I1024" si="231">G1024</f>
        <v>0</v>
      </c>
      <c r="H1023" s="7">
        <f t="shared" si="231"/>
        <v>0</v>
      </c>
      <c r="I1023" s="7">
        <f t="shared" si="231"/>
        <v>0</v>
      </c>
    </row>
    <row r="1024" spans="1:9" hidden="1" x14ac:dyDescent="0.25">
      <c r="A1024" s="122" t="s">
        <v>29</v>
      </c>
      <c r="B1024" s="4"/>
      <c r="C1024" s="4" t="s">
        <v>106</v>
      </c>
      <c r="D1024" s="4" t="s">
        <v>37</v>
      </c>
      <c r="E1024" s="31" t="s">
        <v>755</v>
      </c>
      <c r="F1024" s="4"/>
      <c r="G1024" s="7">
        <f t="shared" si="231"/>
        <v>0</v>
      </c>
      <c r="H1024" s="7">
        <f t="shared" si="231"/>
        <v>0</v>
      </c>
      <c r="I1024" s="7">
        <f t="shared" si="231"/>
        <v>0</v>
      </c>
    </row>
    <row r="1025" spans="1:9" ht="31.5" hidden="1" x14ac:dyDescent="0.25">
      <c r="A1025" s="122" t="s">
        <v>45</v>
      </c>
      <c r="B1025" s="4"/>
      <c r="C1025" s="4" t="s">
        <v>106</v>
      </c>
      <c r="D1025" s="4" t="s">
        <v>37</v>
      </c>
      <c r="E1025" s="31" t="s">
        <v>755</v>
      </c>
      <c r="F1025" s="4" t="s">
        <v>84</v>
      </c>
      <c r="G1025" s="77"/>
      <c r="H1025" s="77"/>
      <c r="I1025" s="77"/>
    </row>
    <row r="1026" spans="1:9" x14ac:dyDescent="0.25">
      <c r="A1026" s="122" t="s">
        <v>107</v>
      </c>
      <c r="B1026" s="4"/>
      <c r="C1026" s="4" t="s">
        <v>106</v>
      </c>
      <c r="D1026" s="4" t="s">
        <v>47</v>
      </c>
      <c r="E1026" s="4"/>
      <c r="F1026" s="4"/>
      <c r="G1026" s="7">
        <f>G1027</f>
        <v>125766</v>
      </c>
      <c r="H1026" s="7">
        <f>H1027</f>
        <v>120316.9</v>
      </c>
      <c r="I1026" s="7">
        <f>I1027</f>
        <v>120479</v>
      </c>
    </row>
    <row r="1027" spans="1:9" ht="31.5" x14ac:dyDescent="0.25">
      <c r="A1027" s="122" t="s">
        <v>538</v>
      </c>
      <c r="B1027" s="4"/>
      <c r="C1027" s="4" t="s">
        <v>106</v>
      </c>
      <c r="D1027" s="4" t="s">
        <v>47</v>
      </c>
      <c r="E1027" s="48" t="s">
        <v>295</v>
      </c>
      <c r="F1027" s="4"/>
      <c r="G1027" s="7">
        <f>SUM(G1028)+G1041</f>
        <v>125766</v>
      </c>
      <c r="H1027" s="7">
        <f>SUM(H1028)+H1041</f>
        <v>120316.9</v>
      </c>
      <c r="I1027" s="7">
        <f>SUM(I1028)+I1041</f>
        <v>120479</v>
      </c>
    </row>
    <row r="1028" spans="1:9" ht="31.5" x14ac:dyDescent="0.25">
      <c r="A1028" s="122" t="s">
        <v>687</v>
      </c>
      <c r="B1028" s="4"/>
      <c r="C1028" s="4" t="s">
        <v>106</v>
      </c>
      <c r="D1028" s="4" t="s">
        <v>47</v>
      </c>
      <c r="E1028" s="31" t="s">
        <v>593</v>
      </c>
      <c r="F1028" s="4"/>
      <c r="G1028" s="7">
        <f>SUM(G1029+G1032)+G1035+G1038</f>
        <v>120766</v>
      </c>
      <c r="H1028" s="7">
        <f t="shared" ref="H1028:I1028" si="232">SUM(H1029+H1032)+H1035+H1038</f>
        <v>120316.9</v>
      </c>
      <c r="I1028" s="7">
        <f t="shared" si="232"/>
        <v>118479</v>
      </c>
    </row>
    <row r="1029" spans="1:9" x14ac:dyDescent="0.25">
      <c r="A1029" s="122" t="s">
        <v>29</v>
      </c>
      <c r="B1029" s="4"/>
      <c r="C1029" s="4" t="s">
        <v>106</v>
      </c>
      <c r="D1029" s="4" t="s">
        <v>47</v>
      </c>
      <c r="E1029" s="6" t="s">
        <v>594</v>
      </c>
      <c r="F1029" s="4"/>
      <c r="G1029" s="7">
        <f t="shared" ref="G1029:I1030" si="233">G1030</f>
        <v>90</v>
      </c>
      <c r="H1029" s="7">
        <f t="shared" si="233"/>
        <v>0</v>
      </c>
      <c r="I1029" s="7">
        <f t="shared" si="233"/>
        <v>0</v>
      </c>
    </row>
    <row r="1030" spans="1:9" x14ac:dyDescent="0.25">
      <c r="A1030" s="122" t="s">
        <v>306</v>
      </c>
      <c r="B1030" s="4"/>
      <c r="C1030" s="4" t="s">
        <v>106</v>
      </c>
      <c r="D1030" s="4" t="s">
        <v>47</v>
      </c>
      <c r="E1030" s="48" t="s">
        <v>608</v>
      </c>
      <c r="F1030" s="4"/>
      <c r="G1030" s="7">
        <f t="shared" si="233"/>
        <v>90</v>
      </c>
      <c r="H1030" s="7">
        <f t="shared" si="233"/>
        <v>0</v>
      </c>
      <c r="I1030" s="7">
        <f t="shared" si="233"/>
        <v>0</v>
      </c>
    </row>
    <row r="1031" spans="1:9" ht="31.5" x14ac:dyDescent="0.25">
      <c r="A1031" s="122" t="s">
        <v>212</v>
      </c>
      <c r="B1031" s="4"/>
      <c r="C1031" s="4" t="s">
        <v>106</v>
      </c>
      <c r="D1031" s="4" t="s">
        <v>47</v>
      </c>
      <c r="E1031" s="48" t="s">
        <v>608</v>
      </c>
      <c r="F1031" s="4" t="s">
        <v>115</v>
      </c>
      <c r="G1031" s="7">
        <v>90</v>
      </c>
      <c r="H1031" s="7"/>
      <c r="I1031" s="7"/>
    </row>
    <row r="1032" spans="1:9" ht="47.25" x14ac:dyDescent="0.25">
      <c r="A1032" s="122" t="s">
        <v>23</v>
      </c>
      <c r="B1032" s="4"/>
      <c r="C1032" s="4" t="s">
        <v>106</v>
      </c>
      <c r="D1032" s="4" t="s">
        <v>47</v>
      </c>
      <c r="E1032" s="6" t="s">
        <v>603</v>
      </c>
      <c r="F1032" s="4"/>
      <c r="G1032" s="7">
        <f>SUM(G1033)</f>
        <v>118479</v>
      </c>
      <c r="H1032" s="7">
        <f>SUM(H1033)</f>
        <v>118119.9</v>
      </c>
      <c r="I1032" s="7">
        <f>SUM(I1033)</f>
        <v>118479</v>
      </c>
    </row>
    <row r="1033" spans="1:9" x14ac:dyDescent="0.25">
      <c r="A1033" s="122" t="s">
        <v>306</v>
      </c>
      <c r="B1033" s="4"/>
      <c r="C1033" s="4" t="s">
        <v>106</v>
      </c>
      <c r="D1033" s="4" t="s">
        <v>47</v>
      </c>
      <c r="E1033" s="6" t="s">
        <v>606</v>
      </c>
      <c r="F1033" s="4"/>
      <c r="G1033" s="7">
        <f>G1034</f>
        <v>118479</v>
      </c>
      <c r="H1033" s="7">
        <f>H1034</f>
        <v>118119.9</v>
      </c>
      <c r="I1033" s="7">
        <f>I1034</f>
        <v>118479</v>
      </c>
    </row>
    <row r="1034" spans="1:9" ht="31.5" x14ac:dyDescent="0.25">
      <c r="A1034" s="122" t="s">
        <v>212</v>
      </c>
      <c r="B1034" s="4"/>
      <c r="C1034" s="4" t="s">
        <v>106</v>
      </c>
      <c r="D1034" s="4" t="s">
        <v>47</v>
      </c>
      <c r="E1034" s="6" t="s">
        <v>606</v>
      </c>
      <c r="F1034" s="4" t="s">
        <v>115</v>
      </c>
      <c r="G1034" s="7">
        <v>118479</v>
      </c>
      <c r="H1034" s="7">
        <v>118119.9</v>
      </c>
      <c r="I1034" s="7">
        <v>118479</v>
      </c>
    </row>
    <row r="1035" spans="1:9" x14ac:dyDescent="0.25">
      <c r="A1035" s="122" t="s">
        <v>301</v>
      </c>
      <c r="B1035" s="4"/>
      <c r="C1035" s="4" t="s">
        <v>106</v>
      </c>
      <c r="D1035" s="4" t="s">
        <v>47</v>
      </c>
      <c r="E1035" s="22" t="s">
        <v>714</v>
      </c>
      <c r="F1035" s="4"/>
      <c r="G1035" s="7">
        <f>SUM(G1036)</f>
        <v>0</v>
      </c>
      <c r="H1035" s="7">
        <f t="shared" ref="H1035:I1036" si="234">SUM(H1036)</f>
        <v>0</v>
      </c>
      <c r="I1035" s="7">
        <f t="shared" si="234"/>
        <v>0</v>
      </c>
    </row>
    <row r="1036" spans="1:9" x14ac:dyDescent="0.25">
      <c r="A1036" s="122" t="s">
        <v>306</v>
      </c>
      <c r="B1036" s="4"/>
      <c r="C1036" s="4" t="s">
        <v>106</v>
      </c>
      <c r="D1036" s="4" t="s">
        <v>47</v>
      </c>
      <c r="E1036" s="22" t="s">
        <v>726</v>
      </c>
      <c r="F1036" s="4"/>
      <c r="G1036" s="7">
        <f>SUM(G1037)</f>
        <v>0</v>
      </c>
      <c r="H1036" s="7">
        <f t="shared" si="234"/>
        <v>0</v>
      </c>
      <c r="I1036" s="7">
        <f t="shared" si="234"/>
        <v>0</v>
      </c>
    </row>
    <row r="1037" spans="1:9" ht="31.5" x14ac:dyDescent="0.25">
      <c r="A1037" s="122" t="s">
        <v>212</v>
      </c>
      <c r="B1037" s="4"/>
      <c r="C1037" s="4" t="s">
        <v>106</v>
      </c>
      <c r="D1037" s="4" t="s">
        <v>47</v>
      </c>
      <c r="E1037" s="22" t="s">
        <v>726</v>
      </c>
      <c r="F1037" s="4" t="s">
        <v>115</v>
      </c>
      <c r="G1037" s="7"/>
      <c r="H1037" s="7"/>
      <c r="I1037" s="7"/>
    </row>
    <row r="1038" spans="1:9" x14ac:dyDescent="0.25">
      <c r="A1038" s="76" t="s">
        <v>1007</v>
      </c>
      <c r="B1038" s="131"/>
      <c r="C1038" s="131" t="s">
        <v>106</v>
      </c>
      <c r="D1038" s="131" t="s">
        <v>47</v>
      </c>
      <c r="E1038" s="132" t="s">
        <v>1008</v>
      </c>
      <c r="F1038" s="131"/>
      <c r="G1038" s="77">
        <f>G1039</f>
        <v>2197</v>
      </c>
      <c r="H1038" s="77">
        <f>H1039</f>
        <v>2197</v>
      </c>
      <c r="I1038" s="77">
        <f>I1039</f>
        <v>0</v>
      </c>
    </row>
    <row r="1039" spans="1:9" ht="47.25" x14ac:dyDescent="0.25">
      <c r="A1039" s="76" t="s">
        <v>1009</v>
      </c>
      <c r="B1039" s="131"/>
      <c r="C1039" s="131" t="s">
        <v>106</v>
      </c>
      <c r="D1039" s="131" t="s">
        <v>47</v>
      </c>
      <c r="E1039" s="132" t="s">
        <v>1010</v>
      </c>
      <c r="F1039" s="131"/>
      <c r="G1039" s="77">
        <f>SUM(G1040)</f>
        <v>2197</v>
      </c>
      <c r="H1039" s="77">
        <f>SUM(H1040)</f>
        <v>2197</v>
      </c>
      <c r="I1039" s="77">
        <f>SUM(I1040)</f>
        <v>0</v>
      </c>
    </row>
    <row r="1040" spans="1:9" ht="31.5" x14ac:dyDescent="0.25">
      <c r="A1040" s="76" t="s">
        <v>212</v>
      </c>
      <c r="B1040" s="131"/>
      <c r="C1040" s="131" t="s">
        <v>106</v>
      </c>
      <c r="D1040" s="131" t="s">
        <v>47</v>
      </c>
      <c r="E1040" s="132" t="s">
        <v>1010</v>
      </c>
      <c r="F1040" s="131" t="s">
        <v>115</v>
      </c>
      <c r="G1040" s="77">
        <f>2187+10</f>
        <v>2197</v>
      </c>
      <c r="H1040" s="77">
        <f>2187+10</f>
        <v>2197</v>
      </c>
      <c r="I1040" s="77">
        <v>0</v>
      </c>
    </row>
    <row r="1041" spans="1:9" ht="47.25" x14ac:dyDescent="0.25">
      <c r="A1041" s="122" t="s">
        <v>540</v>
      </c>
      <c r="B1041" s="4"/>
      <c r="C1041" s="4" t="s">
        <v>106</v>
      </c>
      <c r="D1041" s="4" t="s">
        <v>47</v>
      </c>
      <c r="E1041" s="31" t="s">
        <v>303</v>
      </c>
      <c r="F1041" s="4"/>
      <c r="G1041" s="7">
        <f>SUM(G1042)+G1044</f>
        <v>5000</v>
      </c>
      <c r="H1041" s="7">
        <f>SUM(H1042)+H1044</f>
        <v>0</v>
      </c>
      <c r="I1041" s="7">
        <f>SUM(I1042)+I1044</f>
        <v>2000</v>
      </c>
    </row>
    <row r="1042" spans="1:9" x14ac:dyDescent="0.25">
      <c r="A1042" s="122" t="s">
        <v>29</v>
      </c>
      <c r="B1042" s="4"/>
      <c r="C1042" s="4" t="s">
        <v>106</v>
      </c>
      <c r="D1042" s="4" t="s">
        <v>47</v>
      </c>
      <c r="E1042" s="31" t="s">
        <v>304</v>
      </c>
      <c r="F1042" s="4"/>
      <c r="G1042" s="7">
        <f t="shared" ref="G1042:I1042" si="235">SUM(G1043)</f>
        <v>0</v>
      </c>
      <c r="H1042" s="7">
        <f t="shared" si="235"/>
        <v>0</v>
      </c>
      <c r="I1042" s="7">
        <f t="shared" si="235"/>
        <v>2000</v>
      </c>
    </row>
    <row r="1043" spans="1:9" ht="31.5" x14ac:dyDescent="0.25">
      <c r="A1043" s="122" t="s">
        <v>212</v>
      </c>
      <c r="B1043" s="4"/>
      <c r="C1043" s="4" t="s">
        <v>106</v>
      </c>
      <c r="D1043" s="4" t="s">
        <v>47</v>
      </c>
      <c r="E1043" s="31" t="s">
        <v>304</v>
      </c>
      <c r="F1043" s="4" t="s">
        <v>115</v>
      </c>
      <c r="G1043" s="7"/>
      <c r="H1043" s="7"/>
      <c r="I1043" s="7">
        <v>2000</v>
      </c>
    </row>
    <row r="1044" spans="1:9" x14ac:dyDescent="0.25">
      <c r="A1044" s="122" t="s">
        <v>139</v>
      </c>
      <c r="B1044" s="4"/>
      <c r="C1044" s="4" t="s">
        <v>106</v>
      </c>
      <c r="D1044" s="4" t="s">
        <v>47</v>
      </c>
      <c r="E1044" s="22" t="s">
        <v>610</v>
      </c>
      <c r="F1044" s="22"/>
      <c r="G1044" s="7">
        <f>G1047+G1045</f>
        <v>5000</v>
      </c>
      <c r="H1044" s="7">
        <f t="shared" ref="H1044:I1044" si="236">H1047+H1045</f>
        <v>0</v>
      </c>
      <c r="I1044" s="7">
        <f t="shared" si="236"/>
        <v>0</v>
      </c>
    </row>
    <row r="1045" spans="1:9" ht="31.5" x14ac:dyDescent="0.25">
      <c r="A1045" s="122" t="s">
        <v>966</v>
      </c>
      <c r="B1045" s="4"/>
      <c r="C1045" s="4" t="s">
        <v>106</v>
      </c>
      <c r="D1045" s="4" t="s">
        <v>47</v>
      </c>
      <c r="E1045" s="31" t="s">
        <v>631</v>
      </c>
      <c r="F1045" s="22"/>
      <c r="G1045" s="7">
        <f>SUM(G1047)+G1046</f>
        <v>5000</v>
      </c>
      <c r="H1045" s="7">
        <f t="shared" ref="H1045" si="237">SUM(H1047)+H1046</f>
        <v>0</v>
      </c>
      <c r="I1045" s="7"/>
    </row>
    <row r="1046" spans="1:9" ht="31.5" x14ac:dyDescent="0.25">
      <c r="A1046" s="76" t="s">
        <v>212</v>
      </c>
      <c r="B1046" s="131"/>
      <c r="C1046" s="131" t="s">
        <v>106</v>
      </c>
      <c r="D1046" s="131" t="s">
        <v>47</v>
      </c>
      <c r="E1046" s="132" t="s">
        <v>631</v>
      </c>
      <c r="F1046" s="131">
        <v>600</v>
      </c>
      <c r="G1046" s="77">
        <v>5000</v>
      </c>
      <c r="H1046" s="7"/>
      <c r="I1046" s="7">
        <v>2000</v>
      </c>
    </row>
    <row r="1047" spans="1:9" ht="31.5" hidden="1" x14ac:dyDescent="0.25">
      <c r="A1047" s="32" t="s">
        <v>633</v>
      </c>
      <c r="B1047" s="4"/>
      <c r="C1047" s="4" t="s">
        <v>106</v>
      </c>
      <c r="D1047" s="4" t="s">
        <v>47</v>
      </c>
      <c r="E1047" s="31" t="s">
        <v>634</v>
      </c>
      <c r="F1047" s="49"/>
      <c r="G1047" s="51">
        <f>SUM(G1048)</f>
        <v>0</v>
      </c>
      <c r="H1047" s="51">
        <f t="shared" ref="H1047:I1047" si="238">SUM(H1048)</f>
        <v>0</v>
      </c>
      <c r="I1047" s="51">
        <f t="shared" si="238"/>
        <v>0</v>
      </c>
    </row>
    <row r="1048" spans="1:9" ht="31.5" hidden="1" x14ac:dyDescent="0.25">
      <c r="A1048" s="122" t="s">
        <v>212</v>
      </c>
      <c r="B1048" s="4"/>
      <c r="C1048" s="4" t="s">
        <v>106</v>
      </c>
      <c r="D1048" s="4" t="s">
        <v>47</v>
      </c>
      <c r="E1048" s="31" t="s">
        <v>634</v>
      </c>
      <c r="F1048" s="49" t="s">
        <v>115</v>
      </c>
      <c r="G1048" s="51"/>
      <c r="H1048" s="51"/>
      <c r="I1048" s="9"/>
    </row>
    <row r="1049" spans="1:9" hidden="1" x14ac:dyDescent="0.25">
      <c r="A1049" s="2" t="s">
        <v>709</v>
      </c>
      <c r="B1049" s="4"/>
      <c r="C1049" s="4" t="s">
        <v>106</v>
      </c>
      <c r="D1049" s="4" t="s">
        <v>157</v>
      </c>
      <c r="E1049" s="31"/>
      <c r="F1049" s="49"/>
      <c r="G1049" s="51">
        <f>SUM(G1050)</f>
        <v>0</v>
      </c>
      <c r="H1049" s="51">
        <f t="shared" ref="H1049:I1052" si="239">SUM(H1050)</f>
        <v>0</v>
      </c>
      <c r="I1049" s="51">
        <f t="shared" si="239"/>
        <v>0</v>
      </c>
    </row>
    <row r="1050" spans="1:9" ht="31.5" hidden="1" x14ac:dyDescent="0.25">
      <c r="A1050" s="122" t="s">
        <v>538</v>
      </c>
      <c r="B1050" s="4"/>
      <c r="C1050" s="4" t="s">
        <v>106</v>
      </c>
      <c r="D1050" s="4" t="s">
        <v>157</v>
      </c>
      <c r="E1050" s="31" t="s">
        <v>295</v>
      </c>
      <c r="F1050" s="49"/>
      <c r="G1050" s="51">
        <f>SUM(G1051)</f>
        <v>0</v>
      </c>
      <c r="H1050" s="51">
        <f t="shared" si="239"/>
        <v>0</v>
      </c>
      <c r="I1050" s="51">
        <f t="shared" si="239"/>
        <v>0</v>
      </c>
    </row>
    <row r="1051" spans="1:9" ht="47.25" hidden="1" x14ac:dyDescent="0.25">
      <c r="A1051" s="122" t="s">
        <v>887</v>
      </c>
      <c r="B1051" s="4"/>
      <c r="C1051" s="4" t="s">
        <v>106</v>
      </c>
      <c r="D1051" s="4" t="s">
        <v>157</v>
      </c>
      <c r="E1051" s="31" t="s">
        <v>317</v>
      </c>
      <c r="F1051" s="49"/>
      <c r="G1051" s="51">
        <f>SUM(G1052)+G1054</f>
        <v>0</v>
      </c>
      <c r="H1051" s="51">
        <f t="shared" ref="H1051:I1051" si="240">SUM(H1052)+H1054</f>
        <v>0</v>
      </c>
      <c r="I1051" s="51">
        <f t="shared" si="240"/>
        <v>0</v>
      </c>
    </row>
    <row r="1052" spans="1:9" ht="31.5" hidden="1" x14ac:dyDescent="0.25">
      <c r="A1052" s="32" t="s">
        <v>439</v>
      </c>
      <c r="B1052" s="4"/>
      <c r="C1052" s="4" t="s">
        <v>106</v>
      </c>
      <c r="D1052" s="4" t="s">
        <v>157</v>
      </c>
      <c r="E1052" s="31" t="s">
        <v>440</v>
      </c>
      <c r="F1052" s="49"/>
      <c r="G1052" s="51">
        <f>SUM(G1053)</f>
        <v>0</v>
      </c>
      <c r="H1052" s="51">
        <f t="shared" si="239"/>
        <v>0</v>
      </c>
      <c r="I1052" s="51">
        <f t="shared" si="239"/>
        <v>0</v>
      </c>
    </row>
    <row r="1053" spans="1:9" ht="31.5" hidden="1" x14ac:dyDescent="0.25">
      <c r="A1053" s="122" t="s">
        <v>45</v>
      </c>
      <c r="B1053" s="4"/>
      <c r="C1053" s="4" t="s">
        <v>106</v>
      </c>
      <c r="D1053" s="4" t="s">
        <v>157</v>
      </c>
      <c r="E1053" s="31" t="s">
        <v>440</v>
      </c>
      <c r="F1053" s="49" t="s">
        <v>84</v>
      </c>
      <c r="G1053" s="51"/>
      <c r="H1053" s="51"/>
      <c r="I1053" s="9"/>
    </row>
    <row r="1054" spans="1:9" ht="31.5" hidden="1" x14ac:dyDescent="0.25">
      <c r="A1054" s="53" t="s">
        <v>38</v>
      </c>
      <c r="B1054" s="4"/>
      <c r="C1054" s="4" t="s">
        <v>106</v>
      </c>
      <c r="D1054" s="4" t="s">
        <v>157</v>
      </c>
      <c r="E1054" s="31" t="s">
        <v>318</v>
      </c>
      <c r="F1054" s="49"/>
      <c r="G1054" s="51">
        <f>SUM(G1055)</f>
        <v>0</v>
      </c>
      <c r="H1054" s="51">
        <f>SUM(H1055)</f>
        <v>0</v>
      </c>
      <c r="I1054" s="51">
        <f>SUM(I1055)</f>
        <v>0</v>
      </c>
    </row>
    <row r="1055" spans="1:9" hidden="1" x14ac:dyDescent="0.25">
      <c r="A1055" s="33" t="s">
        <v>888</v>
      </c>
      <c r="B1055" s="4"/>
      <c r="C1055" s="4" t="s">
        <v>106</v>
      </c>
      <c r="D1055" s="4" t="s">
        <v>157</v>
      </c>
      <c r="E1055" s="31" t="s">
        <v>319</v>
      </c>
      <c r="F1055" s="49"/>
      <c r="G1055" s="51">
        <f>SUM(G1056)</f>
        <v>0</v>
      </c>
      <c r="H1055" s="51">
        <f t="shared" ref="H1055:I1055" si="241">SUM(H1056)</f>
        <v>0</v>
      </c>
      <c r="I1055" s="51">
        <f t="shared" si="241"/>
        <v>0</v>
      </c>
    </row>
    <row r="1056" spans="1:9" ht="31.5" hidden="1" x14ac:dyDescent="0.25">
      <c r="A1056" s="122" t="s">
        <v>45</v>
      </c>
      <c r="B1056" s="4"/>
      <c r="C1056" s="4" t="s">
        <v>106</v>
      </c>
      <c r="D1056" s="4" t="s">
        <v>157</v>
      </c>
      <c r="E1056" s="31" t="s">
        <v>319</v>
      </c>
      <c r="F1056" s="49" t="s">
        <v>84</v>
      </c>
      <c r="G1056" s="51"/>
      <c r="H1056" s="51"/>
      <c r="I1056" s="9"/>
    </row>
    <row r="1057" spans="1:9" x14ac:dyDescent="0.25">
      <c r="A1057" s="122" t="s">
        <v>953</v>
      </c>
      <c r="B1057" s="4"/>
      <c r="C1057" s="4" t="s">
        <v>106</v>
      </c>
      <c r="D1057" s="4" t="s">
        <v>106</v>
      </c>
      <c r="E1057" s="4"/>
      <c r="F1057" s="4"/>
      <c r="G1057" s="7">
        <f>G1058+G1065+G1068</f>
        <v>1229.5</v>
      </c>
      <c r="H1057" s="7">
        <f>H1058+H1065+H1068</f>
        <v>1229.5</v>
      </c>
      <c r="I1057" s="7">
        <f>I1058+I1065+I1068</f>
        <v>856.5</v>
      </c>
    </row>
    <row r="1058" spans="1:9" ht="31.5" x14ac:dyDescent="0.25">
      <c r="A1058" s="122" t="s">
        <v>533</v>
      </c>
      <c r="B1058" s="123"/>
      <c r="C1058" s="123" t="s">
        <v>106</v>
      </c>
      <c r="D1058" s="123" t="s">
        <v>106</v>
      </c>
      <c r="E1058" s="123" t="s">
        <v>207</v>
      </c>
      <c r="F1058" s="123"/>
      <c r="G1058" s="9">
        <f>SUM(G1059+G1062)</f>
        <v>178</v>
      </c>
      <c r="H1058" s="9">
        <f t="shared" ref="H1058:I1058" si="242">SUM(H1059+H1062)</f>
        <v>178</v>
      </c>
      <c r="I1058" s="9">
        <f t="shared" si="242"/>
        <v>178</v>
      </c>
    </row>
    <row r="1059" spans="1:9" ht="31.5" x14ac:dyDescent="0.25">
      <c r="A1059" s="122" t="s">
        <v>778</v>
      </c>
      <c r="B1059" s="123"/>
      <c r="C1059" s="123" t="s">
        <v>106</v>
      </c>
      <c r="D1059" s="123" t="s">
        <v>106</v>
      </c>
      <c r="E1059" s="123" t="s">
        <v>776</v>
      </c>
      <c r="F1059" s="123"/>
      <c r="G1059" s="9">
        <f>SUM(G1060)</f>
        <v>67</v>
      </c>
      <c r="H1059" s="9">
        <f t="shared" ref="H1059:I1060" si="243">SUM(H1060)</f>
        <v>67</v>
      </c>
      <c r="I1059" s="9">
        <f t="shared" si="243"/>
        <v>67</v>
      </c>
    </row>
    <row r="1060" spans="1:9" x14ac:dyDescent="0.25">
      <c r="A1060" s="122" t="s">
        <v>29</v>
      </c>
      <c r="B1060" s="123"/>
      <c r="C1060" s="123" t="s">
        <v>106</v>
      </c>
      <c r="D1060" s="123" t="s">
        <v>106</v>
      </c>
      <c r="E1060" s="123" t="s">
        <v>777</v>
      </c>
      <c r="F1060" s="123"/>
      <c r="G1060" s="9">
        <f>SUM(G1061)</f>
        <v>67</v>
      </c>
      <c r="H1060" s="9">
        <f t="shared" si="243"/>
        <v>67</v>
      </c>
      <c r="I1060" s="9">
        <f t="shared" si="243"/>
        <v>67</v>
      </c>
    </row>
    <row r="1061" spans="1:9" ht="31.5" x14ac:dyDescent="0.25">
      <c r="A1061" s="122" t="s">
        <v>45</v>
      </c>
      <c r="B1061" s="123"/>
      <c r="C1061" s="123" t="s">
        <v>106</v>
      </c>
      <c r="D1061" s="123" t="s">
        <v>106</v>
      </c>
      <c r="E1061" s="123" t="s">
        <v>777</v>
      </c>
      <c r="F1061" s="123" t="s">
        <v>84</v>
      </c>
      <c r="G1061" s="9">
        <v>67</v>
      </c>
      <c r="H1061" s="9">
        <v>67</v>
      </c>
      <c r="I1061" s="9">
        <v>67</v>
      </c>
    </row>
    <row r="1062" spans="1:9" ht="31.5" x14ac:dyDescent="0.25">
      <c r="A1062" s="122" t="s">
        <v>781</v>
      </c>
      <c r="B1062" s="123"/>
      <c r="C1062" s="123" t="s">
        <v>106</v>
      </c>
      <c r="D1062" s="123" t="s">
        <v>106</v>
      </c>
      <c r="E1062" s="123" t="s">
        <v>779</v>
      </c>
      <c r="F1062" s="123"/>
      <c r="G1062" s="9">
        <f>SUM(G1063)</f>
        <v>111</v>
      </c>
      <c r="H1062" s="9">
        <f>SUM(H1063)</f>
        <v>111</v>
      </c>
      <c r="I1062" s="9">
        <f>SUM(I1063)</f>
        <v>111</v>
      </c>
    </row>
    <row r="1063" spans="1:9" x14ac:dyDescent="0.25">
      <c r="A1063" s="122" t="s">
        <v>29</v>
      </c>
      <c r="B1063" s="123"/>
      <c r="C1063" s="123" t="s">
        <v>106</v>
      </c>
      <c r="D1063" s="123" t="s">
        <v>106</v>
      </c>
      <c r="E1063" s="123" t="s">
        <v>780</v>
      </c>
      <c r="F1063" s="123"/>
      <c r="G1063" s="9">
        <f>SUM(G1064)</f>
        <v>111</v>
      </c>
      <c r="H1063" s="9">
        <f t="shared" ref="H1063:I1063" si="244">SUM(H1064)</f>
        <v>111</v>
      </c>
      <c r="I1063" s="9">
        <f t="shared" si="244"/>
        <v>111</v>
      </c>
    </row>
    <row r="1064" spans="1:9" ht="31.5" x14ac:dyDescent="0.25">
      <c r="A1064" s="122" t="s">
        <v>45</v>
      </c>
      <c r="B1064" s="123"/>
      <c r="C1064" s="123" t="s">
        <v>106</v>
      </c>
      <c r="D1064" s="123" t="s">
        <v>106</v>
      </c>
      <c r="E1064" s="123" t="s">
        <v>780</v>
      </c>
      <c r="F1064" s="123" t="s">
        <v>84</v>
      </c>
      <c r="G1064" s="9">
        <v>111</v>
      </c>
      <c r="H1064" s="9">
        <v>111</v>
      </c>
      <c r="I1064" s="9">
        <v>111</v>
      </c>
    </row>
    <row r="1065" spans="1:9" ht="47.25" x14ac:dyDescent="0.25">
      <c r="A1065" s="122" t="s">
        <v>534</v>
      </c>
      <c r="B1065" s="123"/>
      <c r="C1065" s="123" t="s">
        <v>106</v>
      </c>
      <c r="D1065" s="123" t="s">
        <v>106</v>
      </c>
      <c r="E1065" s="123" t="s">
        <v>307</v>
      </c>
      <c r="F1065" s="123"/>
      <c r="G1065" s="9">
        <f>G1066</f>
        <v>178.5</v>
      </c>
      <c r="H1065" s="9">
        <f>H1066</f>
        <v>178.5</v>
      </c>
      <c r="I1065" s="9">
        <f>I1066</f>
        <v>178.5</v>
      </c>
    </row>
    <row r="1066" spans="1:9" x14ac:dyDescent="0.25">
      <c r="A1066" s="122" t="s">
        <v>29</v>
      </c>
      <c r="B1066" s="123"/>
      <c r="C1066" s="123" t="s">
        <v>106</v>
      </c>
      <c r="D1066" s="123" t="s">
        <v>106</v>
      </c>
      <c r="E1066" s="123" t="s">
        <v>308</v>
      </c>
      <c r="F1066" s="123"/>
      <c r="G1066" s="9">
        <f>SUM(G1067)</f>
        <v>178.5</v>
      </c>
      <c r="H1066" s="9">
        <f>SUM(H1067)</f>
        <v>178.5</v>
      </c>
      <c r="I1066" s="9">
        <f>SUM(I1067)</f>
        <v>178.5</v>
      </c>
    </row>
    <row r="1067" spans="1:9" ht="31.5" x14ac:dyDescent="0.25">
      <c r="A1067" s="122" t="s">
        <v>45</v>
      </c>
      <c r="B1067" s="123"/>
      <c r="C1067" s="123" t="s">
        <v>106</v>
      </c>
      <c r="D1067" s="123" t="s">
        <v>106</v>
      </c>
      <c r="E1067" s="123" t="s">
        <v>308</v>
      </c>
      <c r="F1067" s="123" t="s">
        <v>84</v>
      </c>
      <c r="G1067" s="9">
        <v>178.5</v>
      </c>
      <c r="H1067" s="9">
        <v>178.5</v>
      </c>
      <c r="I1067" s="9">
        <v>178.5</v>
      </c>
    </row>
    <row r="1068" spans="1:9" ht="31.5" x14ac:dyDescent="0.25">
      <c r="A1068" s="122" t="s">
        <v>538</v>
      </c>
      <c r="B1068" s="123"/>
      <c r="C1068" s="123" t="s">
        <v>106</v>
      </c>
      <c r="D1068" s="123" t="s">
        <v>106</v>
      </c>
      <c r="E1068" s="31" t="s">
        <v>295</v>
      </c>
      <c r="F1068" s="123"/>
      <c r="G1068" s="9">
        <f>SUM(G1069)</f>
        <v>873</v>
      </c>
      <c r="H1068" s="9">
        <f t="shared" ref="H1068:I1068" si="245">SUM(H1069)</f>
        <v>873</v>
      </c>
      <c r="I1068" s="9">
        <f t="shared" si="245"/>
        <v>500</v>
      </c>
    </row>
    <row r="1069" spans="1:9" ht="31.5" x14ac:dyDescent="0.25">
      <c r="A1069" s="122" t="s">
        <v>436</v>
      </c>
      <c r="B1069" s="4"/>
      <c r="C1069" s="4" t="s">
        <v>106</v>
      </c>
      <c r="D1069" s="4" t="s">
        <v>106</v>
      </c>
      <c r="E1069" s="4" t="s">
        <v>310</v>
      </c>
      <c r="F1069" s="4"/>
      <c r="G1069" s="7">
        <f>G1070+G1080+G1083</f>
        <v>873</v>
      </c>
      <c r="H1069" s="7">
        <f>H1070+H1080+H1083</f>
        <v>873</v>
      </c>
      <c r="I1069" s="7">
        <f>I1070+I1080+I1083</f>
        <v>500</v>
      </c>
    </row>
    <row r="1070" spans="1:9" x14ac:dyDescent="0.25">
      <c r="A1070" s="122" t="s">
        <v>29</v>
      </c>
      <c r="B1070" s="4"/>
      <c r="C1070" s="4" t="s">
        <v>106</v>
      </c>
      <c r="D1070" s="4" t="s">
        <v>106</v>
      </c>
      <c r="E1070" s="4" t="s">
        <v>311</v>
      </c>
      <c r="F1070" s="4"/>
      <c r="G1070" s="7">
        <f>G1076+G1071</f>
        <v>500</v>
      </c>
      <c r="H1070" s="7">
        <f>H1076+H1071</f>
        <v>500</v>
      </c>
      <c r="I1070" s="7">
        <f>I1076+I1071</f>
        <v>500</v>
      </c>
    </row>
    <row r="1071" spans="1:9" x14ac:dyDescent="0.25">
      <c r="A1071" s="122" t="s">
        <v>419</v>
      </c>
      <c r="B1071" s="4"/>
      <c r="C1071" s="4" t="s">
        <v>106</v>
      </c>
      <c r="D1071" s="4" t="s">
        <v>106</v>
      </c>
      <c r="E1071" s="6" t="s">
        <v>420</v>
      </c>
      <c r="F1071" s="4"/>
      <c r="G1071" s="7">
        <f>G1073+G1074+G1072+G1075</f>
        <v>0</v>
      </c>
      <c r="H1071" s="7">
        <f>H1073+H1074+H1072+H1075</f>
        <v>0</v>
      </c>
      <c r="I1071" s="7">
        <f>I1073+I1074+I1072+I1075</f>
        <v>0</v>
      </c>
    </row>
    <row r="1072" spans="1:9" ht="47.25" hidden="1" x14ac:dyDescent="0.25">
      <c r="A1072" s="2" t="s">
        <v>44</v>
      </c>
      <c r="B1072" s="4"/>
      <c r="C1072" s="4" t="s">
        <v>106</v>
      </c>
      <c r="D1072" s="4" t="s">
        <v>106</v>
      </c>
      <c r="E1072" s="6" t="s">
        <v>420</v>
      </c>
      <c r="F1072" s="4" t="s">
        <v>82</v>
      </c>
      <c r="G1072" s="7"/>
      <c r="H1072" s="7"/>
      <c r="I1072" s="7"/>
    </row>
    <row r="1073" spans="1:9" ht="31.5" hidden="1" x14ac:dyDescent="0.25">
      <c r="A1073" s="122" t="s">
        <v>45</v>
      </c>
      <c r="B1073" s="4"/>
      <c r="C1073" s="4" t="s">
        <v>106</v>
      </c>
      <c r="D1073" s="4" t="s">
        <v>106</v>
      </c>
      <c r="E1073" s="6" t="s">
        <v>420</v>
      </c>
      <c r="F1073" s="4" t="s">
        <v>84</v>
      </c>
      <c r="G1073" s="7"/>
      <c r="H1073" s="7"/>
      <c r="I1073" s="7"/>
    </row>
    <row r="1074" spans="1:9" hidden="1" x14ac:dyDescent="0.25">
      <c r="A1074" s="122" t="s">
        <v>36</v>
      </c>
      <c r="B1074" s="4"/>
      <c r="C1074" s="4" t="s">
        <v>106</v>
      </c>
      <c r="D1074" s="4" t="s">
        <v>106</v>
      </c>
      <c r="E1074" s="6" t="s">
        <v>420</v>
      </c>
      <c r="F1074" s="4" t="s">
        <v>92</v>
      </c>
      <c r="G1074" s="7"/>
      <c r="H1074" s="7"/>
      <c r="I1074" s="7"/>
    </row>
    <row r="1075" spans="1:9" ht="31.5" hidden="1" x14ac:dyDescent="0.25">
      <c r="A1075" s="122" t="s">
        <v>212</v>
      </c>
      <c r="B1075" s="4"/>
      <c r="C1075" s="4" t="s">
        <v>106</v>
      </c>
      <c r="D1075" s="4" t="s">
        <v>106</v>
      </c>
      <c r="E1075" s="6" t="s">
        <v>420</v>
      </c>
      <c r="F1075" s="4" t="s">
        <v>115</v>
      </c>
      <c r="G1075" s="7">
        <v>0</v>
      </c>
      <c r="H1075" s="7">
        <v>0</v>
      </c>
      <c r="I1075" s="7">
        <v>0</v>
      </c>
    </row>
    <row r="1076" spans="1:9" ht="31.5" x14ac:dyDescent="0.25">
      <c r="A1076" s="122" t="s">
        <v>312</v>
      </c>
      <c r="B1076" s="31"/>
      <c r="C1076" s="4" t="s">
        <v>106</v>
      </c>
      <c r="D1076" s="4" t="s">
        <v>106</v>
      </c>
      <c r="E1076" s="4" t="s">
        <v>313</v>
      </c>
      <c r="F1076" s="4"/>
      <c r="G1076" s="7">
        <f>SUM(G1077:G1079)</f>
        <v>500</v>
      </c>
      <c r="H1076" s="7">
        <f>SUM(H1077:H1079)</f>
        <v>500</v>
      </c>
      <c r="I1076" s="7">
        <f>SUM(I1077:I1079)</f>
        <v>500</v>
      </c>
    </row>
    <row r="1077" spans="1:9" ht="47.25" x14ac:dyDescent="0.25">
      <c r="A1077" s="2" t="s">
        <v>44</v>
      </c>
      <c r="B1077" s="31"/>
      <c r="C1077" s="4" t="s">
        <v>106</v>
      </c>
      <c r="D1077" s="4" t="s">
        <v>106</v>
      </c>
      <c r="E1077" s="4" t="s">
        <v>313</v>
      </c>
      <c r="F1077" s="4" t="s">
        <v>82</v>
      </c>
      <c r="G1077" s="7">
        <v>500</v>
      </c>
      <c r="H1077" s="7">
        <v>500</v>
      </c>
      <c r="I1077" s="7">
        <v>500</v>
      </c>
    </row>
    <row r="1078" spans="1:9" ht="31.5" hidden="1" x14ac:dyDescent="0.25">
      <c r="A1078" s="122" t="s">
        <v>45</v>
      </c>
      <c r="B1078" s="31"/>
      <c r="C1078" s="4" t="s">
        <v>106</v>
      </c>
      <c r="D1078" s="4" t="s">
        <v>106</v>
      </c>
      <c r="E1078" s="4" t="s">
        <v>313</v>
      </c>
      <c r="F1078" s="4" t="s">
        <v>84</v>
      </c>
      <c r="G1078" s="7"/>
      <c r="H1078" s="7"/>
      <c r="I1078" s="7"/>
    </row>
    <row r="1079" spans="1:9" ht="31.5" hidden="1" x14ac:dyDescent="0.25">
      <c r="A1079" s="122" t="s">
        <v>212</v>
      </c>
      <c r="B1079" s="31"/>
      <c r="C1079" s="4" t="s">
        <v>106</v>
      </c>
      <c r="D1079" s="4" t="s">
        <v>106</v>
      </c>
      <c r="E1079" s="4" t="s">
        <v>313</v>
      </c>
      <c r="F1079" s="4" t="s">
        <v>115</v>
      </c>
      <c r="G1079" s="7"/>
      <c r="H1079" s="7"/>
      <c r="I1079" s="7"/>
    </row>
    <row r="1080" spans="1:9" ht="31.5" hidden="1" x14ac:dyDescent="0.25">
      <c r="A1080" s="122" t="s">
        <v>38</v>
      </c>
      <c r="B1080" s="4"/>
      <c r="C1080" s="4" t="s">
        <v>106</v>
      </c>
      <c r="D1080" s="4" t="s">
        <v>106</v>
      </c>
      <c r="E1080" s="31" t="s">
        <v>314</v>
      </c>
      <c r="F1080" s="4"/>
      <c r="G1080" s="7">
        <f>SUM(G1081)</f>
        <v>0</v>
      </c>
      <c r="H1080" s="7">
        <f>SUM(H1081)</f>
        <v>0</v>
      </c>
      <c r="I1080" s="7">
        <f>SUM(I1081)</f>
        <v>0</v>
      </c>
    </row>
    <row r="1081" spans="1:9" hidden="1" x14ac:dyDescent="0.25">
      <c r="A1081" s="122" t="s">
        <v>315</v>
      </c>
      <c r="B1081" s="4"/>
      <c r="C1081" s="4" t="s">
        <v>106</v>
      </c>
      <c r="D1081" s="4" t="s">
        <v>106</v>
      </c>
      <c r="E1081" s="31" t="s">
        <v>316</v>
      </c>
      <c r="F1081" s="4"/>
      <c r="G1081" s="7">
        <f>G1082</f>
        <v>0</v>
      </c>
      <c r="H1081" s="7">
        <f>H1082</f>
        <v>0</v>
      </c>
      <c r="I1081" s="7">
        <f>I1082</f>
        <v>0</v>
      </c>
    </row>
    <row r="1082" spans="1:9" ht="47.25" hidden="1" x14ac:dyDescent="0.25">
      <c r="A1082" s="2" t="s">
        <v>44</v>
      </c>
      <c r="B1082" s="4"/>
      <c r="C1082" s="4" t="s">
        <v>106</v>
      </c>
      <c r="D1082" s="4" t="s">
        <v>106</v>
      </c>
      <c r="E1082" s="31" t="s">
        <v>316</v>
      </c>
      <c r="F1082" s="4" t="s">
        <v>82</v>
      </c>
      <c r="G1082" s="7"/>
      <c r="H1082" s="7"/>
      <c r="I1082" s="7"/>
    </row>
    <row r="1083" spans="1:9" x14ac:dyDescent="0.25">
      <c r="A1083" s="122" t="s">
        <v>697</v>
      </c>
      <c r="B1083" s="4"/>
      <c r="C1083" s="4" t="s">
        <v>106</v>
      </c>
      <c r="D1083" s="4" t="s">
        <v>106</v>
      </c>
      <c r="E1083" s="4" t="s">
        <v>695</v>
      </c>
      <c r="F1083" s="4"/>
      <c r="G1083" s="7">
        <f>G1084</f>
        <v>373</v>
      </c>
      <c r="H1083" s="7">
        <f>H1084</f>
        <v>373</v>
      </c>
      <c r="I1083" s="7">
        <f>I1084</f>
        <v>0</v>
      </c>
    </row>
    <row r="1084" spans="1:9" x14ac:dyDescent="0.25">
      <c r="A1084" s="122" t="s">
        <v>419</v>
      </c>
      <c r="B1084" s="4"/>
      <c r="C1084" s="4" t="s">
        <v>106</v>
      </c>
      <c r="D1084" s="4" t="s">
        <v>106</v>
      </c>
      <c r="E1084" s="4" t="s">
        <v>768</v>
      </c>
      <c r="F1084" s="4"/>
      <c r="G1084" s="7">
        <f>G1085+G1086+G1087</f>
        <v>373</v>
      </c>
      <c r="H1084" s="7">
        <f>H1085+H1086+H1087</f>
        <v>373</v>
      </c>
      <c r="I1084" s="7">
        <f>I1085+I1086+I1087</f>
        <v>0</v>
      </c>
    </row>
    <row r="1085" spans="1:9" ht="47.25" hidden="1" x14ac:dyDescent="0.25">
      <c r="A1085" s="2" t="s">
        <v>44</v>
      </c>
      <c r="B1085" s="4"/>
      <c r="C1085" s="4" t="s">
        <v>106</v>
      </c>
      <c r="D1085" s="4" t="s">
        <v>106</v>
      </c>
      <c r="E1085" s="4" t="s">
        <v>485</v>
      </c>
      <c r="F1085" s="4" t="s">
        <v>82</v>
      </c>
      <c r="G1085" s="7"/>
      <c r="H1085" s="7"/>
      <c r="I1085" s="7"/>
    </row>
    <row r="1086" spans="1:9" ht="31.5" x14ac:dyDescent="0.25">
      <c r="A1086" s="122" t="s">
        <v>45</v>
      </c>
      <c r="B1086" s="4"/>
      <c r="C1086" s="4" t="s">
        <v>106</v>
      </c>
      <c r="D1086" s="4" t="s">
        <v>106</v>
      </c>
      <c r="E1086" s="4" t="s">
        <v>696</v>
      </c>
      <c r="F1086" s="4" t="s">
        <v>84</v>
      </c>
      <c r="G1086" s="7">
        <v>273</v>
      </c>
      <c r="H1086" s="7">
        <v>373</v>
      </c>
      <c r="I1086" s="7"/>
    </row>
    <row r="1087" spans="1:9" x14ac:dyDescent="0.25">
      <c r="A1087" s="122" t="s">
        <v>36</v>
      </c>
      <c r="B1087" s="4"/>
      <c r="C1087" s="4" t="s">
        <v>106</v>
      </c>
      <c r="D1087" s="4" t="s">
        <v>106</v>
      </c>
      <c r="E1087" s="4" t="s">
        <v>696</v>
      </c>
      <c r="F1087" s="4" t="s">
        <v>92</v>
      </c>
      <c r="G1087" s="7">
        <v>100</v>
      </c>
      <c r="H1087" s="7"/>
      <c r="I1087" s="7"/>
    </row>
    <row r="1088" spans="1:9" x14ac:dyDescent="0.25">
      <c r="A1088" s="122" t="s">
        <v>170</v>
      </c>
      <c r="B1088" s="31"/>
      <c r="C1088" s="4" t="s">
        <v>106</v>
      </c>
      <c r="D1088" s="4" t="s">
        <v>160</v>
      </c>
      <c r="E1088" s="31"/>
      <c r="F1088" s="31"/>
      <c r="G1088" s="9">
        <f>G1089+G1142</f>
        <v>106049.8</v>
      </c>
      <c r="H1088" s="9">
        <f t="shared" ref="H1088:I1088" si="246">H1089+H1142</f>
        <v>105830.39999999999</v>
      </c>
      <c r="I1088" s="9">
        <f t="shared" si="246"/>
        <v>106168.3</v>
      </c>
    </row>
    <row r="1089" spans="1:9" ht="31.5" x14ac:dyDescent="0.25">
      <c r="A1089" s="122" t="s">
        <v>538</v>
      </c>
      <c r="B1089" s="123"/>
      <c r="C1089" s="123" t="s">
        <v>106</v>
      </c>
      <c r="D1089" s="123" t="s">
        <v>160</v>
      </c>
      <c r="E1089" s="31" t="s">
        <v>295</v>
      </c>
      <c r="F1089" s="31"/>
      <c r="G1089" s="9">
        <f>SUM(G1090)+G1116+G1119</f>
        <v>105979.8</v>
      </c>
      <c r="H1089" s="9">
        <f t="shared" ref="H1089:I1089" si="247">SUM(H1090)+H1116+H1119</f>
        <v>105760.4</v>
      </c>
      <c r="I1089" s="9">
        <f t="shared" si="247"/>
        <v>106098.3</v>
      </c>
    </row>
    <row r="1090" spans="1:9" ht="31.5" x14ac:dyDescent="0.25">
      <c r="A1090" s="122" t="s">
        <v>687</v>
      </c>
      <c r="B1090" s="123"/>
      <c r="C1090" s="123" t="s">
        <v>106</v>
      </c>
      <c r="D1090" s="123" t="s">
        <v>160</v>
      </c>
      <c r="E1090" s="31" t="s">
        <v>593</v>
      </c>
      <c r="F1090" s="31"/>
      <c r="G1090" s="9">
        <f>SUM(G1091)+G1109</f>
        <v>40678.800000000003</v>
      </c>
      <c r="H1090" s="9">
        <f t="shared" ref="H1090:I1090" si="248">SUM(H1091)+H1109</f>
        <v>40777.700000000004</v>
      </c>
      <c r="I1090" s="9">
        <f t="shared" si="248"/>
        <v>40797.300000000003</v>
      </c>
    </row>
    <row r="1091" spans="1:9" x14ac:dyDescent="0.25">
      <c r="A1091" s="122" t="s">
        <v>29</v>
      </c>
      <c r="B1091" s="4"/>
      <c r="C1091" s="4" t="s">
        <v>106</v>
      </c>
      <c r="D1091" s="4" t="s">
        <v>160</v>
      </c>
      <c r="E1091" s="6" t="s">
        <v>594</v>
      </c>
      <c r="F1091" s="22"/>
      <c r="G1091" s="7">
        <f>G1101+G1095+G1098+G1092+G1103+G1107</f>
        <v>30191.300000000003</v>
      </c>
      <c r="H1091" s="7">
        <f t="shared" ref="H1091:I1091" si="249">H1101+H1095+H1098+H1092+H1103+H1107</f>
        <v>30281.300000000003</v>
      </c>
      <c r="I1091" s="7">
        <f t="shared" si="249"/>
        <v>30281.300000000003</v>
      </c>
    </row>
    <row r="1092" spans="1:9" x14ac:dyDescent="0.25">
      <c r="A1092" s="33" t="s">
        <v>852</v>
      </c>
      <c r="B1092" s="4"/>
      <c r="C1092" s="4" t="s">
        <v>106</v>
      </c>
      <c r="D1092" s="130" t="s">
        <v>160</v>
      </c>
      <c r="E1092" s="4" t="s">
        <v>636</v>
      </c>
      <c r="F1092" s="130"/>
      <c r="G1092" s="9">
        <f>SUM(G1093:G1094)</f>
        <v>2877.3</v>
      </c>
      <c r="H1092" s="9">
        <f>SUM(H1093:H1094)</f>
        <v>2877.3</v>
      </c>
      <c r="I1092" s="9">
        <f>SUM(I1093:I1094)</f>
        <v>2877.3</v>
      </c>
    </row>
    <row r="1093" spans="1:9" ht="31.5" x14ac:dyDescent="0.25">
      <c r="A1093" s="129" t="s">
        <v>45</v>
      </c>
      <c r="B1093" s="130"/>
      <c r="C1093" s="130" t="s">
        <v>106</v>
      </c>
      <c r="D1093" s="130" t="s">
        <v>160</v>
      </c>
      <c r="E1093" s="4" t="s">
        <v>636</v>
      </c>
      <c r="F1093" s="130" t="s">
        <v>84</v>
      </c>
      <c r="G1093" s="77">
        <f>6000-3122.7</f>
        <v>2877.3</v>
      </c>
      <c r="H1093" s="77">
        <f>6000-3122.7</f>
        <v>2877.3</v>
      </c>
      <c r="I1093" s="77">
        <f>6000-3122.7</f>
        <v>2877.3</v>
      </c>
    </row>
    <row r="1094" spans="1:9" ht="31.5" hidden="1" x14ac:dyDescent="0.25">
      <c r="A1094" s="129" t="s">
        <v>212</v>
      </c>
      <c r="B1094" s="130"/>
      <c r="C1094" s="4" t="s">
        <v>106</v>
      </c>
      <c r="D1094" s="130" t="s">
        <v>160</v>
      </c>
      <c r="E1094" s="4" t="s">
        <v>636</v>
      </c>
      <c r="F1094" s="130" t="s">
        <v>115</v>
      </c>
      <c r="G1094" s="9"/>
      <c r="H1094" s="9"/>
      <c r="I1094" s="9"/>
    </row>
    <row r="1095" spans="1:9" x14ac:dyDescent="0.25">
      <c r="A1095" s="129" t="s">
        <v>298</v>
      </c>
      <c r="B1095" s="4"/>
      <c r="C1095" s="4" t="s">
        <v>106</v>
      </c>
      <c r="D1095" s="4" t="s">
        <v>160</v>
      </c>
      <c r="E1095" s="6" t="s">
        <v>595</v>
      </c>
      <c r="F1095" s="22"/>
      <c r="G1095" s="7">
        <f>SUM(G1096:G1097)</f>
        <v>90</v>
      </c>
      <c r="H1095" s="7">
        <f t="shared" ref="H1095:I1095" si="250">SUM(H1096:H1097)</f>
        <v>0</v>
      </c>
      <c r="I1095" s="7">
        <f t="shared" si="250"/>
        <v>0</v>
      </c>
    </row>
    <row r="1096" spans="1:9" ht="31.5" x14ac:dyDescent="0.25">
      <c r="A1096" s="129" t="s">
        <v>45</v>
      </c>
      <c r="B1096" s="4"/>
      <c r="C1096" s="4" t="s">
        <v>106</v>
      </c>
      <c r="D1096" s="4" t="s">
        <v>160</v>
      </c>
      <c r="E1096" s="6" t="s">
        <v>595</v>
      </c>
      <c r="F1096" s="22">
        <v>200</v>
      </c>
      <c r="G1096" s="7">
        <v>90</v>
      </c>
      <c r="H1096" s="7"/>
      <c r="I1096" s="7"/>
    </row>
    <row r="1097" spans="1:9" hidden="1" x14ac:dyDescent="0.25">
      <c r="A1097" s="129" t="s">
        <v>36</v>
      </c>
      <c r="B1097" s="4"/>
      <c r="C1097" s="4" t="s">
        <v>106</v>
      </c>
      <c r="D1097" s="4" t="s">
        <v>160</v>
      </c>
      <c r="E1097" s="6" t="s">
        <v>595</v>
      </c>
      <c r="F1097" s="22">
        <v>300</v>
      </c>
      <c r="G1097" s="7"/>
      <c r="H1097" s="7"/>
      <c r="I1097" s="7"/>
    </row>
    <row r="1098" spans="1:9" x14ac:dyDescent="0.25">
      <c r="A1098" s="129" t="s">
        <v>305</v>
      </c>
      <c r="B1098" s="4"/>
      <c r="C1098" s="4" t="s">
        <v>106</v>
      </c>
      <c r="D1098" s="4" t="s">
        <v>160</v>
      </c>
      <c r="E1098" s="6" t="s">
        <v>607</v>
      </c>
      <c r="F1098" s="22"/>
      <c r="G1098" s="7">
        <f>SUM(G1099:G1100)</f>
        <v>1320</v>
      </c>
      <c r="H1098" s="7">
        <f t="shared" ref="H1098:I1098" si="251">SUM(H1099:H1100)</f>
        <v>1500</v>
      </c>
      <c r="I1098" s="7">
        <f t="shared" si="251"/>
        <v>1500</v>
      </c>
    </row>
    <row r="1099" spans="1:9" ht="31.5" x14ac:dyDescent="0.25">
      <c r="A1099" s="122" t="s">
        <v>45</v>
      </c>
      <c r="B1099" s="4"/>
      <c r="C1099" s="4" t="s">
        <v>106</v>
      </c>
      <c r="D1099" s="4" t="s">
        <v>160</v>
      </c>
      <c r="E1099" s="6" t="s">
        <v>607</v>
      </c>
      <c r="F1099" s="22">
        <v>200</v>
      </c>
      <c r="G1099" s="7">
        <v>1320</v>
      </c>
      <c r="H1099" s="7">
        <v>1500</v>
      </c>
      <c r="I1099" s="7">
        <v>1500</v>
      </c>
    </row>
    <row r="1100" spans="1:9" hidden="1" x14ac:dyDescent="0.25">
      <c r="A1100" s="122" t="s">
        <v>36</v>
      </c>
      <c r="B1100" s="4"/>
      <c r="C1100" s="4" t="s">
        <v>106</v>
      </c>
      <c r="D1100" s="4" t="s">
        <v>160</v>
      </c>
      <c r="E1100" s="6" t="s">
        <v>607</v>
      </c>
      <c r="F1100" s="22">
        <v>300</v>
      </c>
      <c r="G1100" s="7"/>
      <c r="H1100" s="7"/>
      <c r="I1100" s="7"/>
    </row>
    <row r="1101" spans="1:9" hidden="1" x14ac:dyDescent="0.25">
      <c r="A1101" s="53" t="s">
        <v>486</v>
      </c>
      <c r="B1101" s="123"/>
      <c r="C1101" s="123" t="s">
        <v>106</v>
      </c>
      <c r="D1101" s="123" t="s">
        <v>160</v>
      </c>
      <c r="E1101" s="54" t="s">
        <v>756</v>
      </c>
      <c r="F1101" s="123"/>
      <c r="G1101" s="9">
        <f>SUM(G1102)</f>
        <v>0</v>
      </c>
      <c r="H1101" s="9">
        <f t="shared" ref="H1101:I1101" si="252">SUM(H1102)</f>
        <v>0</v>
      </c>
      <c r="I1101" s="9">
        <f t="shared" si="252"/>
        <v>0</v>
      </c>
    </row>
    <row r="1102" spans="1:9" ht="31.5" hidden="1" x14ac:dyDescent="0.25">
      <c r="A1102" s="122" t="s">
        <v>45</v>
      </c>
      <c r="B1102" s="123"/>
      <c r="C1102" s="123" t="s">
        <v>106</v>
      </c>
      <c r="D1102" s="123" t="s">
        <v>160</v>
      </c>
      <c r="E1102" s="54" t="s">
        <v>756</v>
      </c>
      <c r="F1102" s="123" t="s">
        <v>84</v>
      </c>
      <c r="G1102" s="9"/>
      <c r="H1102" s="9"/>
      <c r="I1102" s="9"/>
    </row>
    <row r="1103" spans="1:9" x14ac:dyDescent="0.25">
      <c r="A1103" s="129" t="s">
        <v>398</v>
      </c>
      <c r="B1103" s="4"/>
      <c r="C1103" s="4" t="s">
        <v>106</v>
      </c>
      <c r="D1103" s="130" t="s">
        <v>160</v>
      </c>
      <c r="E1103" s="4" t="s">
        <v>637</v>
      </c>
      <c r="F1103" s="4"/>
      <c r="G1103" s="7">
        <f>SUM(G1104)+G1105+G1106</f>
        <v>24637.600000000002</v>
      </c>
      <c r="H1103" s="7">
        <f>SUM(H1104)+H1105+H1106</f>
        <v>24637.600000000002</v>
      </c>
      <c r="I1103" s="7">
        <f>SUM(I1104)+I1105+I1106</f>
        <v>24637.600000000002</v>
      </c>
    </row>
    <row r="1104" spans="1:9" ht="31.5" x14ac:dyDescent="0.25">
      <c r="A1104" s="129" t="s">
        <v>45</v>
      </c>
      <c r="B1104" s="4"/>
      <c r="C1104" s="4" t="s">
        <v>106</v>
      </c>
      <c r="D1104" s="130" t="s">
        <v>160</v>
      </c>
      <c r="E1104" s="4" t="s">
        <v>637</v>
      </c>
      <c r="F1104" s="130" t="s">
        <v>84</v>
      </c>
      <c r="G1104" s="77">
        <f>21514.9+3122.7</f>
        <v>24637.600000000002</v>
      </c>
      <c r="H1104" s="77">
        <f>21514.9+3122.7</f>
        <v>24637.600000000002</v>
      </c>
      <c r="I1104" s="77">
        <f>21514.9+3122.7</f>
        <v>24637.600000000002</v>
      </c>
    </row>
    <row r="1105" spans="1:9" ht="31.5" hidden="1" x14ac:dyDescent="0.25">
      <c r="A1105" s="129" t="s">
        <v>212</v>
      </c>
      <c r="B1105" s="4"/>
      <c r="C1105" s="4" t="s">
        <v>106</v>
      </c>
      <c r="D1105" s="130" t="s">
        <v>160</v>
      </c>
      <c r="E1105" s="4" t="s">
        <v>637</v>
      </c>
      <c r="F1105" s="130" t="s">
        <v>115</v>
      </c>
      <c r="G1105" s="7"/>
      <c r="H1105" s="7"/>
      <c r="I1105" s="7"/>
    </row>
    <row r="1106" spans="1:9" hidden="1" x14ac:dyDescent="0.25">
      <c r="A1106" s="129" t="s">
        <v>20</v>
      </c>
      <c r="B1106" s="4"/>
      <c r="C1106" s="4" t="s">
        <v>106</v>
      </c>
      <c r="D1106" s="130" t="s">
        <v>160</v>
      </c>
      <c r="E1106" s="4" t="s">
        <v>637</v>
      </c>
      <c r="F1106" s="130" t="s">
        <v>89</v>
      </c>
      <c r="G1106" s="7"/>
      <c r="H1106" s="7"/>
      <c r="I1106" s="7"/>
    </row>
    <row r="1107" spans="1:9" ht="31.5" x14ac:dyDescent="0.25">
      <c r="A1107" s="129" t="s">
        <v>817</v>
      </c>
      <c r="B1107" s="4"/>
      <c r="C1107" s="4" t="s">
        <v>106</v>
      </c>
      <c r="D1107" s="130" t="s">
        <v>160</v>
      </c>
      <c r="E1107" s="4" t="s">
        <v>818</v>
      </c>
      <c r="F1107" s="130"/>
      <c r="G1107" s="7">
        <f>SUM(G1108)</f>
        <v>1266.4000000000001</v>
      </c>
      <c r="H1107" s="7">
        <f>SUM(H1108)</f>
        <v>1266.4000000000001</v>
      </c>
      <c r="I1107" s="7">
        <f>SUM(I1108)</f>
        <v>1266.4000000000001</v>
      </c>
    </row>
    <row r="1108" spans="1:9" x14ac:dyDescent="0.25">
      <c r="A1108" s="129" t="s">
        <v>20</v>
      </c>
      <c r="B1108" s="4"/>
      <c r="C1108" s="4" t="s">
        <v>106</v>
      </c>
      <c r="D1108" s="130" t="s">
        <v>160</v>
      </c>
      <c r="E1108" s="4" t="s">
        <v>818</v>
      </c>
      <c r="F1108" s="130" t="s">
        <v>89</v>
      </c>
      <c r="G1108" s="7">
        <f>1261.4+5</f>
        <v>1266.4000000000001</v>
      </c>
      <c r="H1108" s="7">
        <f>1261.4+5</f>
        <v>1266.4000000000001</v>
      </c>
      <c r="I1108" s="7">
        <f>1261.4+5</f>
        <v>1266.4000000000001</v>
      </c>
    </row>
    <row r="1109" spans="1:9" ht="31.5" x14ac:dyDescent="0.25">
      <c r="A1109" s="53" t="s">
        <v>38</v>
      </c>
      <c r="B1109" s="49"/>
      <c r="C1109" s="49" t="s">
        <v>106</v>
      </c>
      <c r="D1109" s="49" t="s">
        <v>160</v>
      </c>
      <c r="E1109" s="54" t="s">
        <v>600</v>
      </c>
      <c r="F1109" s="49"/>
      <c r="G1109" s="51">
        <f>G1110+G1113</f>
        <v>10487.5</v>
      </c>
      <c r="H1109" s="51">
        <f>H1110+H1113</f>
        <v>10496.4</v>
      </c>
      <c r="I1109" s="51">
        <f>I1110+I1113</f>
        <v>10516</v>
      </c>
    </row>
    <row r="1110" spans="1:9" ht="63" x14ac:dyDescent="0.25">
      <c r="A1110" s="122" t="s">
        <v>359</v>
      </c>
      <c r="B1110" s="4"/>
      <c r="C1110" s="4" t="s">
        <v>106</v>
      </c>
      <c r="D1110" s="4" t="s">
        <v>160</v>
      </c>
      <c r="E1110" s="6" t="s">
        <v>627</v>
      </c>
      <c r="F1110" s="4"/>
      <c r="G1110" s="9">
        <f>G1111+G1112</f>
        <v>4644.2</v>
      </c>
      <c r="H1110" s="9">
        <f>H1111+H1112</f>
        <v>4658.0999999999995</v>
      </c>
      <c r="I1110" s="9">
        <f>I1111+I1112</f>
        <v>4672.7</v>
      </c>
    </row>
    <row r="1111" spans="1:9" ht="47.25" x14ac:dyDescent="0.25">
      <c r="A1111" s="122" t="s">
        <v>44</v>
      </c>
      <c r="B1111" s="4"/>
      <c r="C1111" s="4" t="s">
        <v>106</v>
      </c>
      <c r="D1111" s="4" t="s">
        <v>160</v>
      </c>
      <c r="E1111" s="6" t="s">
        <v>627</v>
      </c>
      <c r="F1111" s="4" t="s">
        <v>82</v>
      </c>
      <c r="G1111" s="9">
        <v>4326.8999999999996</v>
      </c>
      <c r="H1111" s="9">
        <v>4340.8999999999996</v>
      </c>
      <c r="I1111" s="9">
        <v>4355.3999999999996</v>
      </c>
    </row>
    <row r="1112" spans="1:9" ht="31.5" x14ac:dyDescent="0.25">
      <c r="A1112" s="122" t="s">
        <v>45</v>
      </c>
      <c r="B1112" s="4"/>
      <c r="C1112" s="4" t="s">
        <v>106</v>
      </c>
      <c r="D1112" s="4" t="s">
        <v>160</v>
      </c>
      <c r="E1112" s="6" t="s">
        <v>627</v>
      </c>
      <c r="F1112" s="4" t="s">
        <v>84</v>
      </c>
      <c r="G1112" s="9">
        <v>317.3</v>
      </c>
      <c r="H1112" s="9">
        <v>317.2</v>
      </c>
      <c r="I1112" s="9">
        <v>317.3</v>
      </c>
    </row>
    <row r="1113" spans="1:9" x14ac:dyDescent="0.25">
      <c r="A1113" s="53" t="s">
        <v>486</v>
      </c>
      <c r="B1113" s="49"/>
      <c r="C1113" s="49" t="s">
        <v>106</v>
      </c>
      <c r="D1113" s="49" t="s">
        <v>160</v>
      </c>
      <c r="E1113" s="54" t="s">
        <v>635</v>
      </c>
      <c r="F1113" s="49"/>
      <c r="G1113" s="51">
        <f>G1114+G1115</f>
        <v>5843.3</v>
      </c>
      <c r="H1113" s="51">
        <f>H1114+H1115</f>
        <v>5838.3</v>
      </c>
      <c r="I1113" s="51">
        <f>I1114+I1115</f>
        <v>5843.3</v>
      </c>
    </row>
    <row r="1114" spans="1:9" ht="47.25" x14ac:dyDescent="0.25">
      <c r="A1114" s="53" t="s">
        <v>44</v>
      </c>
      <c r="B1114" s="49"/>
      <c r="C1114" s="49" t="s">
        <v>106</v>
      </c>
      <c r="D1114" s="49" t="s">
        <v>160</v>
      </c>
      <c r="E1114" s="54" t="s">
        <v>635</v>
      </c>
      <c r="F1114" s="49" t="s">
        <v>82</v>
      </c>
      <c r="G1114" s="51">
        <v>5713.3</v>
      </c>
      <c r="H1114" s="51">
        <v>5713.3</v>
      </c>
      <c r="I1114" s="51">
        <v>5713.3</v>
      </c>
    </row>
    <row r="1115" spans="1:9" ht="31.5" x14ac:dyDescent="0.25">
      <c r="A1115" s="32" t="s">
        <v>45</v>
      </c>
      <c r="B1115" s="49"/>
      <c r="C1115" s="49" t="s">
        <v>106</v>
      </c>
      <c r="D1115" s="49" t="s">
        <v>160</v>
      </c>
      <c r="E1115" s="54" t="s">
        <v>635</v>
      </c>
      <c r="F1115" s="49" t="s">
        <v>84</v>
      </c>
      <c r="G1115" s="51">
        <v>130</v>
      </c>
      <c r="H1115" s="51">
        <v>125</v>
      </c>
      <c r="I1115" s="51">
        <v>130</v>
      </c>
    </row>
    <row r="1116" spans="1:9" ht="47.25" hidden="1" x14ac:dyDescent="0.25">
      <c r="A1116" s="122" t="s">
        <v>540</v>
      </c>
      <c r="B1116" s="4"/>
      <c r="C1116" s="4" t="s">
        <v>106</v>
      </c>
      <c r="D1116" s="4" t="s">
        <v>160</v>
      </c>
      <c r="E1116" s="31" t="s">
        <v>303</v>
      </c>
      <c r="F1116" s="22"/>
      <c r="G1116" s="7">
        <f t="shared" ref="G1116:I1117" si="253">SUM(G1117)</f>
        <v>0</v>
      </c>
      <c r="H1116" s="7">
        <f t="shared" si="253"/>
        <v>0</v>
      </c>
      <c r="I1116" s="7">
        <f t="shared" si="253"/>
        <v>0</v>
      </c>
    </row>
    <row r="1117" spans="1:9" hidden="1" x14ac:dyDescent="0.25">
      <c r="A1117" s="122" t="s">
        <v>29</v>
      </c>
      <c r="B1117" s="4"/>
      <c r="C1117" s="4" t="s">
        <v>106</v>
      </c>
      <c r="D1117" s="4" t="s">
        <v>160</v>
      </c>
      <c r="E1117" s="31" t="s">
        <v>304</v>
      </c>
      <c r="F1117" s="22"/>
      <c r="G1117" s="7">
        <f t="shared" si="253"/>
        <v>0</v>
      </c>
      <c r="H1117" s="7">
        <f t="shared" si="253"/>
        <v>0</v>
      </c>
      <c r="I1117" s="7">
        <f t="shared" si="253"/>
        <v>0</v>
      </c>
    </row>
    <row r="1118" spans="1:9" ht="31.5" hidden="1" x14ac:dyDescent="0.25">
      <c r="A1118" s="122" t="s">
        <v>45</v>
      </c>
      <c r="B1118" s="4"/>
      <c r="C1118" s="4" t="s">
        <v>106</v>
      </c>
      <c r="D1118" s="4" t="s">
        <v>160</v>
      </c>
      <c r="E1118" s="31" t="s">
        <v>304</v>
      </c>
      <c r="F1118" s="22">
        <v>200</v>
      </c>
      <c r="G1118" s="7"/>
      <c r="H1118" s="7"/>
      <c r="I1118" s="7"/>
    </row>
    <row r="1119" spans="1:9" ht="47.25" x14ac:dyDescent="0.25">
      <c r="A1119" s="122" t="s">
        <v>887</v>
      </c>
      <c r="B1119" s="4"/>
      <c r="C1119" s="4" t="s">
        <v>106</v>
      </c>
      <c r="D1119" s="4" t="s">
        <v>160</v>
      </c>
      <c r="E1119" s="48" t="s">
        <v>317</v>
      </c>
      <c r="F1119" s="4"/>
      <c r="G1119" s="7">
        <f>SUM(G1120+G1123+G1126+G1128)+G1136+G1131</f>
        <v>65301</v>
      </c>
      <c r="H1119" s="7">
        <f t="shared" ref="H1119:I1119" si="254">SUM(H1120+H1123+H1126+H1128)+H1136+H1131</f>
        <v>64982.7</v>
      </c>
      <c r="I1119" s="7">
        <f t="shared" si="254"/>
        <v>65301</v>
      </c>
    </row>
    <row r="1120" spans="1:9" x14ac:dyDescent="0.25">
      <c r="A1120" s="32" t="s">
        <v>73</v>
      </c>
      <c r="B1120" s="49"/>
      <c r="C1120" s="49" t="s">
        <v>106</v>
      </c>
      <c r="D1120" s="49" t="s">
        <v>160</v>
      </c>
      <c r="E1120" s="55" t="s">
        <v>434</v>
      </c>
      <c r="F1120" s="49"/>
      <c r="G1120" s="51">
        <f>+G1121+G1122</f>
        <v>17537.599999999999</v>
      </c>
      <c r="H1120" s="51">
        <f>+H1121+H1122</f>
        <v>17537.599999999999</v>
      </c>
      <c r="I1120" s="51">
        <f>+I1121+I1122</f>
        <v>17537.599999999999</v>
      </c>
    </row>
    <row r="1121" spans="1:9" ht="47.25" x14ac:dyDescent="0.25">
      <c r="A1121" s="32" t="s">
        <v>44</v>
      </c>
      <c r="B1121" s="49"/>
      <c r="C1121" s="49" t="s">
        <v>106</v>
      </c>
      <c r="D1121" s="49" t="s">
        <v>160</v>
      </c>
      <c r="E1121" s="55" t="s">
        <v>434</v>
      </c>
      <c r="F1121" s="49" t="s">
        <v>82</v>
      </c>
      <c r="G1121" s="7">
        <v>17537.099999999999</v>
      </c>
      <c r="H1121" s="7">
        <v>17537.099999999999</v>
      </c>
      <c r="I1121" s="7">
        <v>17537.099999999999</v>
      </c>
    </row>
    <row r="1122" spans="1:9" ht="31.5" x14ac:dyDescent="0.25">
      <c r="A1122" s="32" t="s">
        <v>45</v>
      </c>
      <c r="B1122" s="49"/>
      <c r="C1122" s="49" t="s">
        <v>106</v>
      </c>
      <c r="D1122" s="49" t="s">
        <v>160</v>
      </c>
      <c r="E1122" s="55" t="s">
        <v>434</v>
      </c>
      <c r="F1122" s="49" t="s">
        <v>84</v>
      </c>
      <c r="G1122" s="7">
        <v>0.5</v>
      </c>
      <c r="H1122" s="7">
        <v>0.5</v>
      </c>
      <c r="I1122" s="7">
        <v>0.5</v>
      </c>
    </row>
    <row r="1123" spans="1:9" x14ac:dyDescent="0.25">
      <c r="A1123" s="32" t="s">
        <v>88</v>
      </c>
      <c r="B1123" s="49"/>
      <c r="C1123" s="49" t="s">
        <v>106</v>
      </c>
      <c r="D1123" s="49" t="s">
        <v>160</v>
      </c>
      <c r="E1123" s="55" t="s">
        <v>638</v>
      </c>
      <c r="F1123" s="49"/>
      <c r="G1123" s="7">
        <f>SUM(G1124+G1125)</f>
        <v>421.5</v>
      </c>
      <c r="H1123" s="7">
        <f>SUM(H1124+H1125)</f>
        <v>421.5</v>
      </c>
      <c r="I1123" s="7">
        <f>SUM(I1124+I1125)</f>
        <v>421.5</v>
      </c>
    </row>
    <row r="1124" spans="1:9" ht="31.5" x14ac:dyDescent="0.25">
      <c r="A1124" s="32" t="s">
        <v>45</v>
      </c>
      <c r="B1124" s="49"/>
      <c r="C1124" s="49" t="s">
        <v>106</v>
      </c>
      <c r="D1124" s="49" t="s">
        <v>160</v>
      </c>
      <c r="E1124" s="55" t="s">
        <v>638</v>
      </c>
      <c r="F1124" s="49" t="s">
        <v>84</v>
      </c>
      <c r="G1124" s="7">
        <v>420</v>
      </c>
      <c r="H1124" s="7">
        <v>420</v>
      </c>
      <c r="I1124" s="7">
        <v>420</v>
      </c>
    </row>
    <row r="1125" spans="1:9" x14ac:dyDescent="0.25">
      <c r="A1125" s="122" t="s">
        <v>20</v>
      </c>
      <c r="B1125" s="49"/>
      <c r="C1125" s="49" t="s">
        <v>106</v>
      </c>
      <c r="D1125" s="49" t="s">
        <v>160</v>
      </c>
      <c r="E1125" s="55" t="s">
        <v>638</v>
      </c>
      <c r="F1125" s="49" t="s">
        <v>89</v>
      </c>
      <c r="G1125" s="7">
        <v>1.5</v>
      </c>
      <c r="H1125" s="7">
        <v>1.5</v>
      </c>
      <c r="I1125" s="7">
        <v>1.5</v>
      </c>
    </row>
    <row r="1126" spans="1:9" ht="31.5" x14ac:dyDescent="0.25">
      <c r="A1126" s="32" t="s">
        <v>90</v>
      </c>
      <c r="B1126" s="49"/>
      <c r="C1126" s="49" t="s">
        <v>106</v>
      </c>
      <c r="D1126" s="49" t="s">
        <v>160</v>
      </c>
      <c r="E1126" s="55" t="s">
        <v>499</v>
      </c>
      <c r="F1126" s="49"/>
      <c r="G1126" s="51">
        <f>SUM(G1127)</f>
        <v>1125.5</v>
      </c>
      <c r="H1126" s="51">
        <f>SUM(H1127)</f>
        <v>1062.0999999999999</v>
      </c>
      <c r="I1126" s="51">
        <f>SUM(I1127)</f>
        <v>1125.5</v>
      </c>
    </row>
    <row r="1127" spans="1:9" ht="31.5" x14ac:dyDescent="0.25">
      <c r="A1127" s="32" t="s">
        <v>45</v>
      </c>
      <c r="B1127" s="49"/>
      <c r="C1127" s="49" t="s">
        <v>106</v>
      </c>
      <c r="D1127" s="49" t="s">
        <v>160</v>
      </c>
      <c r="E1127" s="55" t="s">
        <v>499</v>
      </c>
      <c r="F1127" s="49" t="s">
        <v>84</v>
      </c>
      <c r="G1127" s="7">
        <v>1125.5</v>
      </c>
      <c r="H1127" s="7">
        <v>1062.0999999999999</v>
      </c>
      <c r="I1127" s="7">
        <v>1125.5</v>
      </c>
    </row>
    <row r="1128" spans="1:9" ht="31.5" x14ac:dyDescent="0.25">
      <c r="A1128" s="32" t="s">
        <v>439</v>
      </c>
      <c r="B1128" s="49"/>
      <c r="C1128" s="49" t="s">
        <v>106</v>
      </c>
      <c r="D1128" s="49" t="s">
        <v>160</v>
      </c>
      <c r="E1128" s="55" t="s">
        <v>440</v>
      </c>
      <c r="F1128" s="49"/>
      <c r="G1128" s="51">
        <f>SUM(G1129:G1130)</f>
        <v>374</v>
      </c>
      <c r="H1128" s="51">
        <f>SUM(H1129:H1130)</f>
        <v>249.1</v>
      </c>
      <c r="I1128" s="51">
        <f>SUM(I1129:I1130)</f>
        <v>374</v>
      </c>
    </row>
    <row r="1129" spans="1:9" ht="31.5" x14ac:dyDescent="0.25">
      <c r="A1129" s="32" t="s">
        <v>45</v>
      </c>
      <c r="B1129" s="49"/>
      <c r="C1129" s="49" t="s">
        <v>106</v>
      </c>
      <c r="D1129" s="49" t="s">
        <v>160</v>
      </c>
      <c r="E1129" s="55" t="s">
        <v>440</v>
      </c>
      <c r="F1129" s="49" t="s">
        <v>84</v>
      </c>
      <c r="G1129" s="7">
        <v>319.89999999999998</v>
      </c>
      <c r="H1129" s="7">
        <v>195</v>
      </c>
      <c r="I1129" s="7">
        <v>319.89999999999998</v>
      </c>
    </row>
    <row r="1130" spans="1:9" x14ac:dyDescent="0.25">
      <c r="A1130" s="122" t="s">
        <v>20</v>
      </c>
      <c r="B1130" s="49"/>
      <c r="C1130" s="49" t="s">
        <v>106</v>
      </c>
      <c r="D1130" s="49" t="s">
        <v>160</v>
      </c>
      <c r="E1130" s="55" t="s">
        <v>440</v>
      </c>
      <c r="F1130" s="49" t="s">
        <v>89</v>
      </c>
      <c r="G1130" s="7">
        <v>54.1</v>
      </c>
      <c r="H1130" s="7">
        <v>54.1</v>
      </c>
      <c r="I1130" s="7">
        <v>54.1</v>
      </c>
    </row>
    <row r="1131" spans="1:9" x14ac:dyDescent="0.25">
      <c r="A1131" s="122" t="s">
        <v>29</v>
      </c>
      <c r="B1131" s="4"/>
      <c r="C1131" s="4" t="s">
        <v>106</v>
      </c>
      <c r="D1131" s="4" t="s">
        <v>160</v>
      </c>
      <c r="E1131" s="22" t="s">
        <v>639</v>
      </c>
      <c r="F1131" s="22"/>
      <c r="G1131" s="7">
        <f>SUM(G1134)+G1132</f>
        <v>0</v>
      </c>
      <c r="H1131" s="7">
        <f t="shared" ref="H1131:I1131" si="255">SUM(H1134)+H1132</f>
        <v>0</v>
      </c>
      <c r="I1131" s="7">
        <f t="shared" si="255"/>
        <v>0</v>
      </c>
    </row>
    <row r="1132" spans="1:9" ht="31.5" hidden="1" x14ac:dyDescent="0.25">
      <c r="A1132" s="32" t="s">
        <v>439</v>
      </c>
      <c r="B1132" s="4"/>
      <c r="C1132" s="4" t="s">
        <v>106</v>
      </c>
      <c r="D1132" s="4" t="s">
        <v>160</v>
      </c>
      <c r="E1132" s="22" t="s">
        <v>757</v>
      </c>
      <c r="F1132" s="22"/>
      <c r="G1132" s="7">
        <f>SUM(G1133)</f>
        <v>0</v>
      </c>
      <c r="H1132" s="7">
        <f t="shared" ref="H1132:I1132" si="256">SUM(H1133)</f>
        <v>0</v>
      </c>
      <c r="I1132" s="7">
        <f t="shared" si="256"/>
        <v>0</v>
      </c>
    </row>
    <row r="1133" spans="1:9" ht="31.5" hidden="1" x14ac:dyDescent="0.25">
      <c r="A1133" s="32" t="s">
        <v>45</v>
      </c>
      <c r="B1133" s="4"/>
      <c r="C1133" s="4" t="s">
        <v>106</v>
      </c>
      <c r="D1133" s="4" t="s">
        <v>160</v>
      </c>
      <c r="E1133" s="22" t="s">
        <v>757</v>
      </c>
      <c r="F1133" s="22">
        <v>200</v>
      </c>
      <c r="G1133" s="7"/>
      <c r="H1133" s="7"/>
      <c r="I1133" s="7"/>
    </row>
    <row r="1134" spans="1:9" hidden="1" x14ac:dyDescent="0.25">
      <c r="A1134" s="33" t="s">
        <v>888</v>
      </c>
      <c r="B1134" s="4"/>
      <c r="C1134" s="4" t="s">
        <v>106</v>
      </c>
      <c r="D1134" s="123" t="s">
        <v>160</v>
      </c>
      <c r="E1134" s="4" t="s">
        <v>609</v>
      </c>
      <c r="F1134" s="123"/>
      <c r="G1134" s="7">
        <f>G1135</f>
        <v>0</v>
      </c>
      <c r="H1134" s="7">
        <f>H1135</f>
        <v>0</v>
      </c>
      <c r="I1134" s="7">
        <f>I1135</f>
        <v>0</v>
      </c>
    </row>
    <row r="1135" spans="1:9" ht="31.5" hidden="1" x14ac:dyDescent="0.25">
      <c r="A1135" s="122" t="s">
        <v>45</v>
      </c>
      <c r="B1135" s="123"/>
      <c r="C1135" s="123" t="s">
        <v>106</v>
      </c>
      <c r="D1135" s="123" t="s">
        <v>160</v>
      </c>
      <c r="E1135" s="4" t="s">
        <v>609</v>
      </c>
      <c r="F1135" s="123" t="s">
        <v>84</v>
      </c>
      <c r="G1135" s="7"/>
      <c r="H1135" s="7"/>
      <c r="I1135" s="7"/>
    </row>
    <row r="1136" spans="1:9" ht="31.5" x14ac:dyDescent="0.25">
      <c r="A1136" s="122" t="s">
        <v>38</v>
      </c>
      <c r="B1136" s="4"/>
      <c r="C1136" s="4" t="s">
        <v>106</v>
      </c>
      <c r="D1136" s="4" t="s">
        <v>160</v>
      </c>
      <c r="E1136" s="22" t="s">
        <v>318</v>
      </c>
      <c r="F1136" s="4"/>
      <c r="G1136" s="7">
        <f>SUM(G1137)</f>
        <v>45842.400000000001</v>
      </c>
      <c r="H1136" s="7">
        <f>SUM(H1137)</f>
        <v>45712.4</v>
      </c>
      <c r="I1136" s="7">
        <f>SUM(I1137)</f>
        <v>45842.400000000001</v>
      </c>
    </row>
    <row r="1137" spans="1:9" x14ac:dyDescent="0.25">
      <c r="A1137" s="33" t="s">
        <v>888</v>
      </c>
      <c r="B1137" s="4"/>
      <c r="C1137" s="4" t="s">
        <v>106</v>
      </c>
      <c r="D1137" s="4" t="s">
        <v>160</v>
      </c>
      <c r="E1137" s="22" t="s">
        <v>319</v>
      </c>
      <c r="F1137" s="4"/>
      <c r="G1137" s="7">
        <f>G1138+G1139+G1141+G1140</f>
        <v>45842.400000000001</v>
      </c>
      <c r="H1137" s="7">
        <f t="shared" ref="H1137:I1137" si="257">H1138+H1139+H1141+H1140</f>
        <v>45712.4</v>
      </c>
      <c r="I1137" s="7">
        <f t="shared" si="257"/>
        <v>45842.400000000001</v>
      </c>
    </row>
    <row r="1138" spans="1:9" ht="47.25" x14ac:dyDescent="0.25">
      <c r="A1138" s="2" t="s">
        <v>44</v>
      </c>
      <c r="B1138" s="4"/>
      <c r="C1138" s="4" t="s">
        <v>106</v>
      </c>
      <c r="D1138" s="4" t="s">
        <v>160</v>
      </c>
      <c r="E1138" s="22" t="s">
        <v>319</v>
      </c>
      <c r="F1138" s="4" t="s">
        <v>82</v>
      </c>
      <c r="G1138" s="7">
        <v>41210.5</v>
      </c>
      <c r="H1138" s="7">
        <v>41210.5</v>
      </c>
      <c r="I1138" s="7">
        <v>41210.5</v>
      </c>
    </row>
    <row r="1139" spans="1:9" ht="31.5" x14ac:dyDescent="0.25">
      <c r="A1139" s="122" t="s">
        <v>45</v>
      </c>
      <c r="B1139" s="4"/>
      <c r="C1139" s="4" t="s">
        <v>106</v>
      </c>
      <c r="D1139" s="4" t="s">
        <v>160</v>
      </c>
      <c r="E1139" s="22" t="s">
        <v>319</v>
      </c>
      <c r="F1139" s="4" t="s">
        <v>84</v>
      </c>
      <c r="G1139" s="7">
        <v>4504.8</v>
      </c>
      <c r="H1139" s="7">
        <v>4374.8</v>
      </c>
      <c r="I1139" s="7">
        <v>4504.8</v>
      </c>
    </row>
    <row r="1140" spans="1:9" hidden="1" x14ac:dyDescent="0.25">
      <c r="A1140" s="122" t="s">
        <v>36</v>
      </c>
      <c r="B1140" s="4"/>
      <c r="C1140" s="4" t="s">
        <v>106</v>
      </c>
      <c r="D1140" s="4" t="s">
        <v>160</v>
      </c>
      <c r="E1140" s="22" t="s">
        <v>319</v>
      </c>
      <c r="F1140" s="4" t="s">
        <v>92</v>
      </c>
      <c r="G1140" s="7"/>
      <c r="H1140" s="7"/>
      <c r="I1140" s="7"/>
    </row>
    <row r="1141" spans="1:9" x14ac:dyDescent="0.25">
      <c r="A1141" s="122" t="s">
        <v>20</v>
      </c>
      <c r="B1141" s="4"/>
      <c r="C1141" s="4" t="s">
        <v>106</v>
      </c>
      <c r="D1141" s="4" t="s">
        <v>160</v>
      </c>
      <c r="E1141" s="22" t="s">
        <v>319</v>
      </c>
      <c r="F1141" s="4" t="s">
        <v>89</v>
      </c>
      <c r="G1141" s="7">
        <v>127.1</v>
      </c>
      <c r="H1141" s="7">
        <v>127.1</v>
      </c>
      <c r="I1141" s="7">
        <v>127.1</v>
      </c>
    </row>
    <row r="1142" spans="1:9" ht="31.5" x14ac:dyDescent="0.25">
      <c r="A1142" s="129" t="s">
        <v>886</v>
      </c>
      <c r="B1142" s="4"/>
      <c r="C1142" s="4" t="s">
        <v>106</v>
      </c>
      <c r="D1142" s="4" t="s">
        <v>160</v>
      </c>
      <c r="E1142" s="31" t="s">
        <v>754</v>
      </c>
      <c r="F1142" s="4"/>
      <c r="G1142" s="7">
        <f t="shared" ref="G1142:I1143" si="258">G1143</f>
        <v>70</v>
      </c>
      <c r="H1142" s="7">
        <f t="shared" si="258"/>
        <v>70</v>
      </c>
      <c r="I1142" s="7">
        <f t="shared" si="258"/>
        <v>70</v>
      </c>
    </row>
    <row r="1143" spans="1:9" x14ac:dyDescent="0.25">
      <c r="A1143" s="129" t="s">
        <v>29</v>
      </c>
      <c r="B1143" s="4"/>
      <c r="C1143" s="4" t="s">
        <v>106</v>
      </c>
      <c r="D1143" s="4" t="s">
        <v>160</v>
      </c>
      <c r="E1143" s="31" t="s">
        <v>755</v>
      </c>
      <c r="F1143" s="4"/>
      <c r="G1143" s="7">
        <f t="shared" si="258"/>
        <v>70</v>
      </c>
      <c r="H1143" s="7">
        <f t="shared" si="258"/>
        <v>70</v>
      </c>
      <c r="I1143" s="7">
        <f t="shared" si="258"/>
        <v>70</v>
      </c>
    </row>
    <row r="1144" spans="1:9" ht="31.5" x14ac:dyDescent="0.25">
      <c r="A1144" s="129" t="s">
        <v>45</v>
      </c>
      <c r="B1144" s="4"/>
      <c r="C1144" s="4" t="s">
        <v>106</v>
      </c>
      <c r="D1144" s="4" t="s">
        <v>160</v>
      </c>
      <c r="E1144" s="31" t="s">
        <v>755</v>
      </c>
      <c r="F1144" s="4" t="s">
        <v>84</v>
      </c>
      <c r="G1144" s="77">
        <v>70</v>
      </c>
      <c r="H1144" s="77">
        <v>70</v>
      </c>
      <c r="I1144" s="77">
        <v>70</v>
      </c>
    </row>
    <row r="1145" spans="1:9" x14ac:dyDescent="0.25">
      <c r="A1145" s="122" t="s">
        <v>24</v>
      </c>
      <c r="B1145" s="4"/>
      <c r="C1145" s="4" t="s">
        <v>25</v>
      </c>
      <c r="D1145" s="4" t="s">
        <v>26</v>
      </c>
      <c r="E1145" s="6"/>
      <c r="F1145" s="4"/>
      <c r="G1145" s="7">
        <f>SUM(G1146+G1156)</f>
        <v>77813.5</v>
      </c>
      <c r="H1145" s="7">
        <f>SUM(H1146+H1156)</f>
        <v>77813.5</v>
      </c>
      <c r="I1145" s="7">
        <f>SUM(I1146+I1156)</f>
        <v>77813.5</v>
      </c>
    </row>
    <row r="1146" spans="1:9" x14ac:dyDescent="0.25">
      <c r="A1146" s="122" t="s">
        <v>46</v>
      </c>
      <c r="B1146" s="4"/>
      <c r="C1146" s="4" t="s">
        <v>25</v>
      </c>
      <c r="D1146" s="4" t="s">
        <v>47</v>
      </c>
      <c r="E1146" s="6"/>
      <c r="F1146" s="4"/>
      <c r="G1146" s="7">
        <f>G1151+G1147</f>
        <v>42343.799999999996</v>
      </c>
      <c r="H1146" s="7">
        <f>H1151+H1147</f>
        <v>42343.799999999996</v>
      </c>
      <c r="I1146" s="7">
        <f>I1151+I1147</f>
        <v>42343.799999999996</v>
      </c>
    </row>
    <row r="1147" spans="1:9" ht="31.5" x14ac:dyDescent="0.25">
      <c r="A1147" s="122" t="s">
        <v>437</v>
      </c>
      <c r="B1147" s="4"/>
      <c r="C1147" s="4" t="s">
        <v>25</v>
      </c>
      <c r="D1147" s="4" t="s">
        <v>47</v>
      </c>
      <c r="E1147" s="48" t="s">
        <v>194</v>
      </c>
      <c r="F1147" s="4"/>
      <c r="G1147" s="9">
        <f>SUM(G1148)</f>
        <v>36368.199999999997</v>
      </c>
      <c r="H1147" s="9">
        <f t="shared" ref="H1147:I1148" si="259">SUM(H1148)</f>
        <v>36368.199999999997</v>
      </c>
      <c r="I1147" s="9">
        <f t="shared" si="259"/>
        <v>36368.199999999997</v>
      </c>
    </row>
    <row r="1148" spans="1:9" ht="31.5" x14ac:dyDescent="0.25">
      <c r="A1148" s="122" t="s">
        <v>670</v>
      </c>
      <c r="B1148" s="4"/>
      <c r="C1148" s="4" t="s">
        <v>25</v>
      </c>
      <c r="D1148" s="4" t="s">
        <v>47</v>
      </c>
      <c r="E1148" s="48" t="s">
        <v>668</v>
      </c>
      <c r="F1148" s="4"/>
      <c r="G1148" s="9">
        <f>SUM(G1149)</f>
        <v>36368.199999999997</v>
      </c>
      <c r="H1148" s="9">
        <f t="shared" si="259"/>
        <v>36368.199999999997</v>
      </c>
      <c r="I1148" s="9">
        <f t="shared" si="259"/>
        <v>36368.199999999997</v>
      </c>
    </row>
    <row r="1149" spans="1:9" ht="47.25" x14ac:dyDescent="0.25">
      <c r="A1149" s="122" t="s">
        <v>360</v>
      </c>
      <c r="B1149" s="4"/>
      <c r="C1149" s="4" t="s">
        <v>25</v>
      </c>
      <c r="D1149" s="4" t="s">
        <v>47</v>
      </c>
      <c r="E1149" s="48" t="s">
        <v>669</v>
      </c>
      <c r="F1149" s="4"/>
      <c r="G1149" s="9">
        <f t="shared" ref="G1149:I1149" si="260">G1150</f>
        <v>36368.199999999997</v>
      </c>
      <c r="H1149" s="9">
        <f t="shared" si="260"/>
        <v>36368.199999999997</v>
      </c>
      <c r="I1149" s="9">
        <f t="shared" si="260"/>
        <v>36368.199999999997</v>
      </c>
    </row>
    <row r="1150" spans="1:9" x14ac:dyDescent="0.25">
      <c r="A1150" s="122" t="s">
        <v>36</v>
      </c>
      <c r="B1150" s="4"/>
      <c r="C1150" s="4" t="s">
        <v>25</v>
      </c>
      <c r="D1150" s="4" t="s">
        <v>47</v>
      </c>
      <c r="E1150" s="48" t="s">
        <v>669</v>
      </c>
      <c r="F1150" s="4" t="s">
        <v>92</v>
      </c>
      <c r="G1150" s="9">
        <v>36368.199999999997</v>
      </c>
      <c r="H1150" s="9">
        <v>36368.199999999997</v>
      </c>
      <c r="I1150" s="9">
        <v>36368.199999999997</v>
      </c>
    </row>
    <row r="1151" spans="1:9" ht="31.5" x14ac:dyDescent="0.25">
      <c r="A1151" s="45" t="s">
        <v>422</v>
      </c>
      <c r="B1151" s="123"/>
      <c r="C1151" s="123" t="s">
        <v>25</v>
      </c>
      <c r="D1151" s="123" t="s">
        <v>47</v>
      </c>
      <c r="E1151" s="48" t="s">
        <v>326</v>
      </c>
      <c r="F1151" s="4"/>
      <c r="G1151" s="7">
        <f t="shared" ref="G1151:I1152" si="261">G1152</f>
        <v>5975.6</v>
      </c>
      <c r="H1151" s="7">
        <f t="shared" si="261"/>
        <v>5975.6</v>
      </c>
      <c r="I1151" s="7">
        <f t="shared" si="261"/>
        <v>5975.6</v>
      </c>
    </row>
    <row r="1152" spans="1:9" ht="31.5" x14ac:dyDescent="0.25">
      <c r="A1152" s="125" t="s">
        <v>334</v>
      </c>
      <c r="B1152" s="123"/>
      <c r="C1152" s="123" t="s">
        <v>25</v>
      </c>
      <c r="D1152" s="123" t="s">
        <v>47</v>
      </c>
      <c r="E1152" s="48" t="s">
        <v>335</v>
      </c>
      <c r="F1152" s="4"/>
      <c r="G1152" s="7">
        <f t="shared" si="261"/>
        <v>5975.6</v>
      </c>
      <c r="H1152" s="7">
        <f t="shared" si="261"/>
        <v>5975.6</v>
      </c>
      <c r="I1152" s="7">
        <f t="shared" si="261"/>
        <v>5975.6</v>
      </c>
    </row>
    <row r="1153" spans="1:9" ht="47.25" x14ac:dyDescent="0.25">
      <c r="A1153" s="125" t="s">
        <v>343</v>
      </c>
      <c r="B1153" s="123"/>
      <c r="C1153" s="123" t="s">
        <v>25</v>
      </c>
      <c r="D1153" s="123" t="s">
        <v>47</v>
      </c>
      <c r="E1153" s="48" t="s">
        <v>464</v>
      </c>
      <c r="F1153" s="4"/>
      <c r="G1153" s="7">
        <f>G1154+G1155</f>
        <v>5975.6</v>
      </c>
      <c r="H1153" s="7">
        <f>H1154+H1155</f>
        <v>5975.6</v>
      </c>
      <c r="I1153" s="7">
        <f>I1154+I1155</f>
        <v>5975.6</v>
      </c>
    </row>
    <row r="1154" spans="1:9" x14ac:dyDescent="0.25">
      <c r="A1154" s="122" t="s">
        <v>36</v>
      </c>
      <c r="B1154" s="123"/>
      <c r="C1154" s="123" t="s">
        <v>25</v>
      </c>
      <c r="D1154" s="123" t="s">
        <v>47</v>
      </c>
      <c r="E1154" s="48" t="s">
        <v>464</v>
      </c>
      <c r="F1154" s="123" t="s">
        <v>92</v>
      </c>
      <c r="G1154" s="7">
        <v>5525.6</v>
      </c>
      <c r="H1154" s="7">
        <v>5525.6</v>
      </c>
      <c r="I1154" s="7">
        <v>5525.6</v>
      </c>
    </row>
    <row r="1155" spans="1:9" ht="31.5" x14ac:dyDescent="0.25">
      <c r="A1155" s="122" t="s">
        <v>114</v>
      </c>
      <c r="B1155" s="4"/>
      <c r="C1155" s="123" t="s">
        <v>25</v>
      </c>
      <c r="D1155" s="123" t="s">
        <v>47</v>
      </c>
      <c r="E1155" s="48" t="s">
        <v>464</v>
      </c>
      <c r="F1155" s="4" t="s">
        <v>115</v>
      </c>
      <c r="G1155" s="7">
        <v>450</v>
      </c>
      <c r="H1155" s="7">
        <v>450</v>
      </c>
      <c r="I1155" s="7">
        <v>450</v>
      </c>
    </row>
    <row r="1156" spans="1:9" x14ac:dyDescent="0.25">
      <c r="A1156" s="122" t="s">
        <v>172</v>
      </c>
      <c r="B1156" s="31"/>
      <c r="C1156" s="4" t="s">
        <v>25</v>
      </c>
      <c r="D1156" s="4" t="s">
        <v>11</v>
      </c>
      <c r="E1156" s="48"/>
      <c r="F1156" s="31"/>
      <c r="G1156" s="9">
        <f>G1157+G1161</f>
        <v>35469.699999999997</v>
      </c>
      <c r="H1156" s="9">
        <f>H1157+H1161</f>
        <v>35469.699999999997</v>
      </c>
      <c r="I1156" s="9">
        <f>I1157+I1161</f>
        <v>35469.699999999997</v>
      </c>
    </row>
    <row r="1157" spans="1:9" ht="31.5" x14ac:dyDescent="0.25">
      <c r="A1157" s="122" t="s">
        <v>968</v>
      </c>
      <c r="B1157" s="4"/>
      <c r="C1157" s="4" t="s">
        <v>25</v>
      </c>
      <c r="D1157" s="4" t="s">
        <v>11</v>
      </c>
      <c r="E1157" s="6" t="s">
        <v>355</v>
      </c>
      <c r="F1157" s="4"/>
      <c r="G1157" s="9">
        <f>SUM(G1158)</f>
        <v>28059.1</v>
      </c>
      <c r="H1157" s="9">
        <f t="shared" ref="H1157:I1158" si="262">SUM(H1158)</f>
        <v>28059.1</v>
      </c>
      <c r="I1157" s="9">
        <f t="shared" si="262"/>
        <v>28059.1</v>
      </c>
    </row>
    <row r="1158" spans="1:9" x14ac:dyDescent="0.25">
      <c r="A1158" s="122" t="s">
        <v>673</v>
      </c>
      <c r="B1158" s="4"/>
      <c r="C1158" s="4" t="s">
        <v>25</v>
      </c>
      <c r="D1158" s="4" t="s">
        <v>11</v>
      </c>
      <c r="E1158" s="6" t="s">
        <v>671</v>
      </c>
      <c r="F1158" s="4"/>
      <c r="G1158" s="9">
        <f>SUM(G1159)</f>
        <v>28059.1</v>
      </c>
      <c r="H1158" s="9">
        <f t="shared" si="262"/>
        <v>28059.1</v>
      </c>
      <c r="I1158" s="9">
        <f t="shared" si="262"/>
        <v>28059.1</v>
      </c>
    </row>
    <row r="1159" spans="1:9" ht="63" x14ac:dyDescent="0.25">
      <c r="A1159" s="122" t="s">
        <v>361</v>
      </c>
      <c r="B1159" s="4"/>
      <c r="C1159" s="4" t="s">
        <v>25</v>
      </c>
      <c r="D1159" s="4" t="s">
        <v>11</v>
      </c>
      <c r="E1159" s="48" t="s">
        <v>672</v>
      </c>
      <c r="F1159" s="4"/>
      <c r="G1159" s="9">
        <f t="shared" ref="G1159:I1159" si="263">G1160</f>
        <v>28059.1</v>
      </c>
      <c r="H1159" s="9">
        <f t="shared" si="263"/>
        <v>28059.1</v>
      </c>
      <c r="I1159" s="9">
        <f t="shared" si="263"/>
        <v>28059.1</v>
      </c>
    </row>
    <row r="1160" spans="1:9" x14ac:dyDescent="0.25">
      <c r="A1160" s="122" t="s">
        <v>36</v>
      </c>
      <c r="B1160" s="123"/>
      <c r="C1160" s="4" t="s">
        <v>25</v>
      </c>
      <c r="D1160" s="4" t="s">
        <v>11</v>
      </c>
      <c r="E1160" s="48" t="s">
        <v>672</v>
      </c>
      <c r="F1160" s="4">
        <v>300</v>
      </c>
      <c r="G1160" s="9">
        <v>28059.1</v>
      </c>
      <c r="H1160" s="9">
        <v>28059.1</v>
      </c>
      <c r="I1160" s="9">
        <v>28059.1</v>
      </c>
    </row>
    <row r="1161" spans="1:9" ht="31.5" x14ac:dyDescent="0.25">
      <c r="A1161" s="122" t="s">
        <v>538</v>
      </c>
      <c r="B1161" s="31"/>
      <c r="C1161" s="4" t="s">
        <v>25</v>
      </c>
      <c r="D1161" s="4" t="s">
        <v>11</v>
      </c>
      <c r="E1161" s="31" t="s">
        <v>295</v>
      </c>
      <c r="F1161" s="31"/>
      <c r="G1161" s="9">
        <f>SUM(G1162)</f>
        <v>7410.6</v>
      </c>
      <c r="H1161" s="9">
        <f t="shared" ref="H1161:I1161" si="264">SUM(H1162)</f>
        <v>7410.6</v>
      </c>
      <c r="I1161" s="9">
        <f t="shared" si="264"/>
        <v>7410.6</v>
      </c>
    </row>
    <row r="1162" spans="1:9" ht="31.5" x14ac:dyDescent="0.25">
      <c r="A1162" s="122" t="s">
        <v>687</v>
      </c>
      <c r="B1162" s="31"/>
      <c r="C1162" s="4" t="s">
        <v>25</v>
      </c>
      <c r="D1162" s="4" t="s">
        <v>11</v>
      </c>
      <c r="E1162" s="31" t="s">
        <v>593</v>
      </c>
      <c r="F1162" s="31"/>
      <c r="G1162" s="9">
        <f>SUM(G1163+G1169)</f>
        <v>7410.6</v>
      </c>
      <c r="H1162" s="9">
        <f t="shared" ref="H1162:I1162" si="265">SUM(H1163+H1169)</f>
        <v>7410.6</v>
      </c>
      <c r="I1162" s="9">
        <f t="shared" si="265"/>
        <v>7410.6</v>
      </c>
    </row>
    <row r="1163" spans="1:9" x14ac:dyDescent="0.25">
      <c r="A1163" s="122" t="s">
        <v>29</v>
      </c>
      <c r="B1163" s="31"/>
      <c r="C1163" s="4" t="s">
        <v>25</v>
      </c>
      <c r="D1163" s="4" t="s">
        <v>11</v>
      </c>
      <c r="E1163" s="31" t="s">
        <v>594</v>
      </c>
      <c r="F1163" s="31"/>
      <c r="G1163" s="9">
        <f>SUM(G1167)+G1164</f>
        <v>7034.2000000000007</v>
      </c>
      <c r="H1163" s="9">
        <f t="shared" ref="H1163:I1163" si="266">SUM(H1167)+H1164</f>
        <v>7034.2000000000007</v>
      </c>
      <c r="I1163" s="9">
        <f t="shared" si="266"/>
        <v>7034.2000000000007</v>
      </c>
    </row>
    <row r="1164" spans="1:9" ht="31.5" x14ac:dyDescent="0.25">
      <c r="A1164" s="122" t="s">
        <v>969</v>
      </c>
      <c r="B1164" s="31"/>
      <c r="C1164" s="4" t="s">
        <v>25</v>
      </c>
      <c r="D1164" s="4" t="s">
        <v>11</v>
      </c>
      <c r="E1164" s="31" t="s">
        <v>617</v>
      </c>
      <c r="F1164" s="31"/>
      <c r="G1164" s="9">
        <f>G1165+G1166</f>
        <v>837.6</v>
      </c>
      <c r="H1164" s="9">
        <f>H1165+H1166</f>
        <v>837.6</v>
      </c>
      <c r="I1164" s="9">
        <f>I1165+I1166</f>
        <v>837.6</v>
      </c>
    </row>
    <row r="1165" spans="1:9" x14ac:dyDescent="0.25">
      <c r="A1165" s="122" t="s">
        <v>36</v>
      </c>
      <c r="B1165" s="31"/>
      <c r="C1165" s="4" t="s">
        <v>25</v>
      </c>
      <c r="D1165" s="4" t="s">
        <v>11</v>
      </c>
      <c r="E1165" s="31" t="s">
        <v>617</v>
      </c>
      <c r="F1165" s="31">
        <v>300</v>
      </c>
      <c r="G1165" s="9">
        <v>463.5</v>
      </c>
      <c r="H1165" s="9">
        <v>463.5</v>
      </c>
      <c r="I1165" s="9">
        <v>463.5</v>
      </c>
    </row>
    <row r="1166" spans="1:9" ht="31.5" x14ac:dyDescent="0.25">
      <c r="A1166" s="122" t="s">
        <v>212</v>
      </c>
      <c r="B1166" s="31"/>
      <c r="C1166" s="4" t="s">
        <v>25</v>
      </c>
      <c r="D1166" s="4" t="s">
        <v>11</v>
      </c>
      <c r="E1166" s="31" t="s">
        <v>617</v>
      </c>
      <c r="F1166" s="31">
        <v>600</v>
      </c>
      <c r="G1166" s="9">
        <v>374.1</v>
      </c>
      <c r="H1166" s="9">
        <v>374.1</v>
      </c>
      <c r="I1166" s="9">
        <v>374.1</v>
      </c>
    </row>
    <row r="1167" spans="1:9" ht="78.75" x14ac:dyDescent="0.25">
      <c r="A1167" s="122" t="s">
        <v>853</v>
      </c>
      <c r="B1167" s="4"/>
      <c r="C1167" s="4" t="s">
        <v>25</v>
      </c>
      <c r="D1167" s="4" t="s">
        <v>11</v>
      </c>
      <c r="E1167" s="31" t="s">
        <v>682</v>
      </c>
      <c r="F1167" s="4"/>
      <c r="G1167" s="7">
        <f t="shared" ref="G1167:I1167" si="267">G1168</f>
        <v>6196.6</v>
      </c>
      <c r="H1167" s="7">
        <f t="shared" si="267"/>
        <v>6196.6</v>
      </c>
      <c r="I1167" s="7">
        <f t="shared" si="267"/>
        <v>6196.6</v>
      </c>
    </row>
    <row r="1168" spans="1:9" x14ac:dyDescent="0.25">
      <c r="A1168" s="122" t="s">
        <v>36</v>
      </c>
      <c r="B1168" s="4"/>
      <c r="C1168" s="4" t="s">
        <v>25</v>
      </c>
      <c r="D1168" s="4" t="s">
        <v>11</v>
      </c>
      <c r="E1168" s="31" t="s">
        <v>682</v>
      </c>
      <c r="F1168" s="4" t="s">
        <v>92</v>
      </c>
      <c r="G1168" s="7">
        <v>6196.6</v>
      </c>
      <c r="H1168" s="7">
        <v>6196.6</v>
      </c>
      <c r="I1168" s="7">
        <v>6196.6</v>
      </c>
    </row>
    <row r="1169" spans="1:9" ht="31.5" x14ac:dyDescent="0.25">
      <c r="A1169" s="122" t="s">
        <v>38</v>
      </c>
      <c r="B1169" s="4"/>
      <c r="C1169" s="4" t="s">
        <v>25</v>
      </c>
      <c r="D1169" s="4" t="s">
        <v>11</v>
      </c>
      <c r="E1169" s="31" t="s">
        <v>600</v>
      </c>
      <c r="F1169" s="4"/>
      <c r="G1169" s="7">
        <f>SUM(G1170)</f>
        <v>376.4</v>
      </c>
      <c r="H1169" s="7">
        <f t="shared" ref="H1169:I1170" si="268">SUM(H1170)</f>
        <v>376.4</v>
      </c>
      <c r="I1169" s="7">
        <f t="shared" si="268"/>
        <v>376.4</v>
      </c>
    </row>
    <row r="1170" spans="1:9" ht="78.75" x14ac:dyDescent="0.25">
      <c r="A1170" s="122" t="s">
        <v>357</v>
      </c>
      <c r="B1170" s="4"/>
      <c r="C1170" s="4" t="s">
        <v>25</v>
      </c>
      <c r="D1170" s="4" t="s">
        <v>11</v>
      </c>
      <c r="E1170" s="31" t="s">
        <v>620</v>
      </c>
      <c r="F1170" s="4"/>
      <c r="G1170" s="7">
        <f>SUM(G1171)</f>
        <v>376.4</v>
      </c>
      <c r="H1170" s="7">
        <f t="shared" si="268"/>
        <v>376.4</v>
      </c>
      <c r="I1170" s="7">
        <f t="shared" si="268"/>
        <v>376.4</v>
      </c>
    </row>
    <row r="1171" spans="1:9" x14ac:dyDescent="0.25">
      <c r="A1171" s="122" t="s">
        <v>36</v>
      </c>
      <c r="B1171" s="4"/>
      <c r="C1171" s="4" t="s">
        <v>25</v>
      </c>
      <c r="D1171" s="4" t="s">
        <v>11</v>
      </c>
      <c r="E1171" s="31" t="s">
        <v>620</v>
      </c>
      <c r="F1171" s="4" t="s">
        <v>92</v>
      </c>
      <c r="G1171" s="7">
        <v>376.4</v>
      </c>
      <c r="H1171" s="7">
        <v>376.4</v>
      </c>
      <c r="I1171" s="7">
        <v>376.4</v>
      </c>
    </row>
    <row r="1172" spans="1:9" hidden="1" x14ac:dyDescent="0.25">
      <c r="A1172" s="122" t="s">
        <v>70</v>
      </c>
      <c r="B1172" s="40"/>
      <c r="C1172" s="123" t="s">
        <v>25</v>
      </c>
      <c r="D1172" s="123" t="s">
        <v>71</v>
      </c>
      <c r="E1172" s="123"/>
      <c r="F1172" s="31"/>
      <c r="G1172" s="9">
        <f t="shared" ref="G1172:I1173" si="269">G1173</f>
        <v>0</v>
      </c>
      <c r="H1172" s="9">
        <f t="shared" si="269"/>
        <v>0</v>
      </c>
      <c r="I1172" s="9">
        <f t="shared" si="269"/>
        <v>0</v>
      </c>
    </row>
    <row r="1173" spans="1:9" ht="31.5" hidden="1" x14ac:dyDescent="0.25">
      <c r="A1173" s="122" t="s">
        <v>970</v>
      </c>
      <c r="B1173" s="40"/>
      <c r="C1173" s="123" t="s">
        <v>25</v>
      </c>
      <c r="D1173" s="123" t="s">
        <v>71</v>
      </c>
      <c r="E1173" s="31" t="s">
        <v>14</v>
      </c>
      <c r="F1173" s="31"/>
      <c r="G1173" s="9">
        <f t="shared" si="269"/>
        <v>0</v>
      </c>
      <c r="H1173" s="9">
        <f t="shared" si="269"/>
        <v>0</v>
      </c>
      <c r="I1173" s="9">
        <f t="shared" si="269"/>
        <v>0</v>
      </c>
    </row>
    <row r="1174" spans="1:9" hidden="1" x14ac:dyDescent="0.25">
      <c r="A1174" s="122" t="s">
        <v>77</v>
      </c>
      <c r="B1174" s="40"/>
      <c r="C1174" s="123" t="s">
        <v>25</v>
      </c>
      <c r="D1174" s="123" t="s">
        <v>71</v>
      </c>
      <c r="E1174" s="31" t="s">
        <v>61</v>
      </c>
      <c r="F1174" s="31"/>
      <c r="G1174" s="9">
        <f>SUM(G1176)</f>
        <v>0</v>
      </c>
      <c r="H1174" s="9">
        <f>SUM(H1176)</f>
        <v>0</v>
      </c>
      <c r="I1174" s="9">
        <f>SUM(I1176)</f>
        <v>0</v>
      </c>
    </row>
    <row r="1175" spans="1:9" hidden="1" x14ac:dyDescent="0.25">
      <c r="A1175" s="122" t="s">
        <v>29</v>
      </c>
      <c r="B1175" s="40"/>
      <c r="C1175" s="123" t="s">
        <v>25</v>
      </c>
      <c r="D1175" s="123" t="s">
        <v>71</v>
      </c>
      <c r="E1175" s="31" t="s">
        <v>378</v>
      </c>
      <c r="F1175" s="31"/>
      <c r="G1175" s="9">
        <f t="shared" ref="G1175:I1176" si="270">G1176</f>
        <v>0</v>
      </c>
      <c r="H1175" s="9">
        <f t="shared" si="270"/>
        <v>0</v>
      </c>
      <c r="I1175" s="9">
        <f t="shared" si="270"/>
        <v>0</v>
      </c>
    </row>
    <row r="1176" spans="1:9" hidden="1" x14ac:dyDescent="0.25">
      <c r="A1176" s="122" t="s">
        <v>31</v>
      </c>
      <c r="B1176" s="40"/>
      <c r="C1176" s="123" t="s">
        <v>25</v>
      </c>
      <c r="D1176" s="123" t="s">
        <v>71</v>
      </c>
      <c r="E1176" s="31" t="s">
        <v>379</v>
      </c>
      <c r="F1176" s="31"/>
      <c r="G1176" s="9">
        <f t="shared" si="270"/>
        <v>0</v>
      </c>
      <c r="H1176" s="9">
        <f t="shared" si="270"/>
        <v>0</v>
      </c>
      <c r="I1176" s="9">
        <f t="shared" si="270"/>
        <v>0</v>
      </c>
    </row>
    <row r="1177" spans="1:9" ht="31.5" hidden="1" x14ac:dyDescent="0.25">
      <c r="A1177" s="122" t="s">
        <v>114</v>
      </c>
      <c r="B1177" s="40"/>
      <c r="C1177" s="123" t="s">
        <v>25</v>
      </c>
      <c r="D1177" s="123" t="s">
        <v>71</v>
      </c>
      <c r="E1177" s="31" t="s">
        <v>379</v>
      </c>
      <c r="F1177" s="31">
        <v>600</v>
      </c>
      <c r="G1177" s="9"/>
      <c r="H1177" s="9"/>
      <c r="I1177" s="9"/>
    </row>
    <row r="1178" spans="1:9" x14ac:dyDescent="0.25">
      <c r="A1178" s="122" t="s">
        <v>235</v>
      </c>
      <c r="B1178" s="40"/>
      <c r="C1178" s="123" t="s">
        <v>158</v>
      </c>
      <c r="D1178" s="123"/>
      <c r="E1178" s="31"/>
      <c r="F1178" s="31"/>
      <c r="G1178" s="9">
        <f t="shared" ref="G1178:I1183" si="271">SUM(G1179)</f>
        <v>2967.8</v>
      </c>
      <c r="H1178" s="9">
        <f t="shared" si="271"/>
        <v>2967.8</v>
      </c>
      <c r="I1178" s="9">
        <f t="shared" si="271"/>
        <v>2967.8</v>
      </c>
    </row>
    <row r="1179" spans="1:9" x14ac:dyDescent="0.25">
      <c r="A1179" s="122" t="s">
        <v>176</v>
      </c>
      <c r="B1179" s="40"/>
      <c r="C1179" s="123" t="s">
        <v>158</v>
      </c>
      <c r="D1179" s="123" t="s">
        <v>157</v>
      </c>
      <c r="E1179" s="31"/>
      <c r="F1179" s="31"/>
      <c r="G1179" s="9">
        <f t="shared" si="271"/>
        <v>2967.8</v>
      </c>
      <c r="H1179" s="9">
        <f t="shared" si="271"/>
        <v>2967.8</v>
      </c>
      <c r="I1179" s="9">
        <f t="shared" si="271"/>
        <v>2967.8</v>
      </c>
    </row>
    <row r="1180" spans="1:9" ht="31.5" x14ac:dyDescent="0.25">
      <c r="A1180" s="122" t="s">
        <v>538</v>
      </c>
      <c r="B1180" s="40"/>
      <c r="C1180" s="123" t="s">
        <v>158</v>
      </c>
      <c r="D1180" s="123" t="s">
        <v>157</v>
      </c>
      <c r="E1180" s="31" t="s">
        <v>295</v>
      </c>
      <c r="F1180" s="31"/>
      <c r="G1180" s="9">
        <f t="shared" si="271"/>
        <v>2967.8</v>
      </c>
      <c r="H1180" s="9">
        <f t="shared" si="271"/>
        <v>2967.8</v>
      </c>
      <c r="I1180" s="9">
        <f t="shared" si="271"/>
        <v>2967.8</v>
      </c>
    </row>
    <row r="1181" spans="1:9" ht="47.25" x14ac:dyDescent="0.25">
      <c r="A1181" s="122" t="s">
        <v>887</v>
      </c>
      <c r="B1181" s="40"/>
      <c r="C1181" s="123" t="s">
        <v>158</v>
      </c>
      <c r="D1181" s="123" t="s">
        <v>157</v>
      </c>
      <c r="E1181" s="31" t="s">
        <v>317</v>
      </c>
      <c r="F1181" s="31"/>
      <c r="G1181" s="9">
        <f t="shared" si="271"/>
        <v>2967.8</v>
      </c>
      <c r="H1181" s="9">
        <f t="shared" si="271"/>
        <v>2967.8</v>
      </c>
      <c r="I1181" s="9">
        <f t="shared" si="271"/>
        <v>2967.8</v>
      </c>
    </row>
    <row r="1182" spans="1:9" ht="31.5" x14ac:dyDescent="0.25">
      <c r="A1182" s="122" t="s">
        <v>38</v>
      </c>
      <c r="B1182" s="40"/>
      <c r="C1182" s="123" t="s">
        <v>158</v>
      </c>
      <c r="D1182" s="123" t="s">
        <v>157</v>
      </c>
      <c r="E1182" s="31" t="s">
        <v>318</v>
      </c>
      <c r="F1182" s="31"/>
      <c r="G1182" s="9">
        <f t="shared" si="271"/>
        <v>2967.8</v>
      </c>
      <c r="H1182" s="9">
        <f t="shared" si="271"/>
        <v>2967.8</v>
      </c>
      <c r="I1182" s="9">
        <f t="shared" si="271"/>
        <v>2967.8</v>
      </c>
    </row>
    <row r="1183" spans="1:9" x14ac:dyDescent="0.25">
      <c r="A1183" s="122" t="s">
        <v>888</v>
      </c>
      <c r="B1183" s="40"/>
      <c r="C1183" s="123" t="s">
        <v>158</v>
      </c>
      <c r="D1183" s="123" t="s">
        <v>157</v>
      </c>
      <c r="E1183" s="31" t="s">
        <v>319</v>
      </c>
      <c r="F1183" s="31"/>
      <c r="G1183" s="9">
        <f t="shared" si="271"/>
        <v>2967.8</v>
      </c>
      <c r="H1183" s="9">
        <f t="shared" si="271"/>
        <v>2967.8</v>
      </c>
      <c r="I1183" s="9">
        <f t="shared" si="271"/>
        <v>2967.8</v>
      </c>
    </row>
    <row r="1184" spans="1:9" ht="47.25" x14ac:dyDescent="0.25">
      <c r="A1184" s="2" t="s">
        <v>44</v>
      </c>
      <c r="B1184" s="40"/>
      <c r="C1184" s="123" t="s">
        <v>158</v>
      </c>
      <c r="D1184" s="123" t="s">
        <v>157</v>
      </c>
      <c r="E1184" s="31" t="s">
        <v>319</v>
      </c>
      <c r="F1184" s="31">
        <v>100</v>
      </c>
      <c r="G1184" s="9">
        <v>2967.8</v>
      </c>
      <c r="H1184" s="9">
        <v>2967.8</v>
      </c>
      <c r="I1184" s="9">
        <v>2967.8</v>
      </c>
    </row>
    <row r="1185" spans="1:9" x14ac:dyDescent="0.25">
      <c r="A1185" s="124" t="s">
        <v>971</v>
      </c>
      <c r="B1185" s="24" t="s">
        <v>104</v>
      </c>
      <c r="C1185" s="24"/>
      <c r="D1185" s="24"/>
      <c r="E1185" s="24"/>
      <c r="F1185" s="24"/>
      <c r="G1185" s="26">
        <f>G1186+G1227+G1376</f>
        <v>337149.79999999993</v>
      </c>
      <c r="H1185" s="26">
        <f>H1186+H1227+H1376</f>
        <v>317208.69999999995</v>
      </c>
      <c r="I1185" s="26">
        <f>I1186+I1227+I1376</f>
        <v>346411.59999999992</v>
      </c>
    </row>
    <row r="1186" spans="1:9" x14ac:dyDescent="0.25">
      <c r="A1186" s="122" t="s">
        <v>105</v>
      </c>
      <c r="B1186" s="4"/>
      <c r="C1186" s="4" t="s">
        <v>106</v>
      </c>
      <c r="D1186" s="4"/>
      <c r="E1186" s="4"/>
      <c r="F1186" s="4"/>
      <c r="G1186" s="7">
        <f>G1187+G1219+G1214</f>
        <v>110889.60000000001</v>
      </c>
      <c r="H1186" s="7">
        <f>H1187+H1219+H1214</f>
        <v>109352.5</v>
      </c>
      <c r="I1186" s="7">
        <f>I1187+I1219+I1214</f>
        <v>113759.7</v>
      </c>
    </row>
    <row r="1187" spans="1:9" x14ac:dyDescent="0.25">
      <c r="A1187" s="122" t="s">
        <v>107</v>
      </c>
      <c r="B1187" s="4"/>
      <c r="C1187" s="4" t="s">
        <v>106</v>
      </c>
      <c r="D1187" s="4" t="s">
        <v>47</v>
      </c>
      <c r="E1187" s="4"/>
      <c r="F1187" s="4"/>
      <c r="G1187" s="7">
        <f>SUM(G1188)</f>
        <v>110889.60000000001</v>
      </c>
      <c r="H1187" s="7">
        <f>SUM(H1188)</f>
        <v>109352.5</v>
      </c>
      <c r="I1187" s="7">
        <f>SUM(I1188)</f>
        <v>113759.7</v>
      </c>
    </row>
    <row r="1188" spans="1:9" x14ac:dyDescent="0.25">
      <c r="A1188" s="122" t="s">
        <v>542</v>
      </c>
      <c r="B1188" s="4"/>
      <c r="C1188" s="4" t="s">
        <v>106</v>
      </c>
      <c r="D1188" s="4" t="s">
        <v>47</v>
      </c>
      <c r="E1188" s="4" t="s">
        <v>108</v>
      </c>
      <c r="F1188" s="4"/>
      <c r="G1188" s="7">
        <f>SUM(G1189)+G1197+G1193</f>
        <v>110889.60000000001</v>
      </c>
      <c r="H1188" s="7">
        <f>SUM(H1189)+H1197+H1193</f>
        <v>109352.5</v>
      </c>
      <c r="I1188" s="7">
        <f>SUM(I1189)+I1197+I1193</f>
        <v>113759.7</v>
      </c>
    </row>
    <row r="1189" spans="1:9" x14ac:dyDescent="0.25">
      <c r="A1189" s="122" t="s">
        <v>109</v>
      </c>
      <c r="B1189" s="4"/>
      <c r="C1189" s="4" t="s">
        <v>106</v>
      </c>
      <c r="D1189" s="4" t="s">
        <v>47</v>
      </c>
      <c r="E1189" s="4" t="s">
        <v>110</v>
      </c>
      <c r="F1189" s="4"/>
      <c r="G1189" s="7">
        <f t="shared" ref="G1189:I1191" si="272">G1190</f>
        <v>109352.5</v>
      </c>
      <c r="H1189" s="7">
        <f t="shared" si="272"/>
        <v>109352.5</v>
      </c>
      <c r="I1189" s="7">
        <f t="shared" si="272"/>
        <v>109352.5</v>
      </c>
    </row>
    <row r="1190" spans="1:9" ht="47.25" x14ac:dyDescent="0.25">
      <c r="A1190" s="122" t="s">
        <v>23</v>
      </c>
      <c r="B1190" s="4"/>
      <c r="C1190" s="4" t="s">
        <v>106</v>
      </c>
      <c r="D1190" s="4" t="s">
        <v>47</v>
      </c>
      <c r="E1190" s="4" t="s">
        <v>111</v>
      </c>
      <c r="F1190" s="4"/>
      <c r="G1190" s="7">
        <f>G1191</f>
        <v>109352.5</v>
      </c>
      <c r="H1190" s="7">
        <f>H1191</f>
        <v>109352.5</v>
      </c>
      <c r="I1190" s="7">
        <f>I1191</f>
        <v>109352.5</v>
      </c>
    </row>
    <row r="1191" spans="1:9" x14ac:dyDescent="0.25">
      <c r="A1191" s="122" t="s">
        <v>112</v>
      </c>
      <c r="B1191" s="4"/>
      <c r="C1191" s="4" t="s">
        <v>106</v>
      </c>
      <c r="D1191" s="4" t="s">
        <v>47</v>
      </c>
      <c r="E1191" s="4" t="s">
        <v>113</v>
      </c>
      <c r="F1191" s="4"/>
      <c r="G1191" s="7">
        <f t="shared" si="272"/>
        <v>109352.5</v>
      </c>
      <c r="H1191" s="7">
        <f t="shared" si="272"/>
        <v>109352.5</v>
      </c>
      <c r="I1191" s="7">
        <f t="shared" si="272"/>
        <v>109352.5</v>
      </c>
    </row>
    <row r="1192" spans="1:9" ht="31.5" x14ac:dyDescent="0.25">
      <c r="A1192" s="122" t="s">
        <v>114</v>
      </c>
      <c r="B1192" s="4"/>
      <c r="C1192" s="4" t="s">
        <v>106</v>
      </c>
      <c r="D1192" s="4" t="s">
        <v>47</v>
      </c>
      <c r="E1192" s="4" t="s">
        <v>113</v>
      </c>
      <c r="F1192" s="4" t="s">
        <v>115</v>
      </c>
      <c r="G1192" s="7">
        <v>109352.5</v>
      </c>
      <c r="H1192" s="7">
        <v>109352.5</v>
      </c>
      <c r="I1192" s="7">
        <v>109352.5</v>
      </c>
    </row>
    <row r="1193" spans="1:9" hidden="1" x14ac:dyDescent="0.25">
      <c r="A1193" s="122" t="s">
        <v>142</v>
      </c>
      <c r="B1193" s="4"/>
      <c r="C1193" s="4" t="s">
        <v>106</v>
      </c>
      <c r="D1193" s="4" t="s">
        <v>47</v>
      </c>
      <c r="E1193" s="4" t="s">
        <v>143</v>
      </c>
      <c r="F1193" s="4"/>
      <c r="G1193" s="7">
        <f>SUM(G1194)</f>
        <v>0</v>
      </c>
      <c r="H1193" s="7">
        <f t="shared" ref="H1193:I1195" si="273">SUM(H1194)</f>
        <v>0</v>
      </c>
      <c r="I1193" s="7">
        <f t="shared" si="273"/>
        <v>0</v>
      </c>
    </row>
    <row r="1194" spans="1:9" hidden="1" x14ac:dyDescent="0.25">
      <c r="A1194" s="122" t="s">
        <v>29</v>
      </c>
      <c r="B1194" s="4"/>
      <c r="C1194" s="4" t="s">
        <v>106</v>
      </c>
      <c r="D1194" s="4" t="s">
        <v>47</v>
      </c>
      <c r="E1194" s="4" t="s">
        <v>369</v>
      </c>
      <c r="F1194" s="4"/>
      <c r="G1194" s="7">
        <f>SUM(G1195)</f>
        <v>0</v>
      </c>
      <c r="H1194" s="7">
        <f t="shared" si="273"/>
        <v>0</v>
      </c>
      <c r="I1194" s="7">
        <f t="shared" si="273"/>
        <v>0</v>
      </c>
    </row>
    <row r="1195" spans="1:9" hidden="1" x14ac:dyDescent="0.25">
      <c r="A1195" s="122" t="s">
        <v>112</v>
      </c>
      <c r="B1195" s="4"/>
      <c r="C1195" s="4" t="s">
        <v>106</v>
      </c>
      <c r="D1195" s="4" t="s">
        <v>47</v>
      </c>
      <c r="E1195" s="4" t="s">
        <v>698</v>
      </c>
      <c r="F1195" s="4"/>
      <c r="G1195" s="7">
        <f>SUM(G1196)</f>
        <v>0</v>
      </c>
      <c r="H1195" s="7">
        <f t="shared" si="273"/>
        <v>0</v>
      </c>
      <c r="I1195" s="7">
        <f t="shared" si="273"/>
        <v>0</v>
      </c>
    </row>
    <row r="1196" spans="1:9" ht="31.5" hidden="1" x14ac:dyDescent="0.25">
      <c r="A1196" s="122" t="s">
        <v>114</v>
      </c>
      <c r="B1196" s="4"/>
      <c r="C1196" s="4" t="s">
        <v>106</v>
      </c>
      <c r="D1196" s="4" t="s">
        <v>47</v>
      </c>
      <c r="E1196" s="4" t="s">
        <v>698</v>
      </c>
      <c r="F1196" s="4" t="s">
        <v>115</v>
      </c>
      <c r="G1196" s="7"/>
      <c r="H1196" s="7"/>
      <c r="I1196" s="7"/>
    </row>
    <row r="1197" spans="1:9" ht="31.5" x14ac:dyDescent="0.25">
      <c r="A1197" s="122" t="s">
        <v>144</v>
      </c>
      <c r="B1197" s="56"/>
      <c r="C1197" s="4" t="s">
        <v>106</v>
      </c>
      <c r="D1197" s="4" t="s">
        <v>47</v>
      </c>
      <c r="E1197" s="4" t="s">
        <v>145</v>
      </c>
      <c r="F1197" s="57"/>
      <c r="G1197" s="7">
        <f>G1203+G1206+G1208+G1211+G1198</f>
        <v>1537.1</v>
      </c>
      <c r="H1197" s="7">
        <f t="shared" ref="H1197:I1197" si="274">H1203+H1206+H1208+H1211+H1198</f>
        <v>0</v>
      </c>
      <c r="I1197" s="7">
        <f t="shared" si="274"/>
        <v>4407.2</v>
      </c>
    </row>
    <row r="1198" spans="1:9" x14ac:dyDescent="0.25">
      <c r="A1198" s="122" t="s">
        <v>29</v>
      </c>
      <c r="B1198" s="56"/>
      <c r="C1198" s="4" t="s">
        <v>106</v>
      </c>
      <c r="D1198" s="4" t="s">
        <v>47</v>
      </c>
      <c r="E1198" s="4" t="s">
        <v>370</v>
      </c>
      <c r="F1198" s="57"/>
      <c r="G1198" s="7">
        <f>SUM(G1199)+G1201</f>
        <v>1537.1</v>
      </c>
      <c r="H1198" s="7">
        <f t="shared" ref="H1198:I1198" si="275">SUM(H1199)+H1201</f>
        <v>0</v>
      </c>
      <c r="I1198" s="7">
        <f t="shared" si="275"/>
        <v>4407.2</v>
      </c>
    </row>
    <row r="1199" spans="1:9" ht="31.5" x14ac:dyDescent="0.25">
      <c r="A1199" s="127" t="s">
        <v>991</v>
      </c>
      <c r="B1199" s="56"/>
      <c r="C1199" s="4" t="s">
        <v>106</v>
      </c>
      <c r="D1199" s="4" t="s">
        <v>47</v>
      </c>
      <c r="E1199" s="4" t="s">
        <v>992</v>
      </c>
      <c r="F1199" s="57"/>
      <c r="G1199" s="7">
        <f>SUM(G1200)</f>
        <v>632.70000000000005</v>
      </c>
      <c r="H1199" s="7">
        <f>SUM(H1200)</f>
        <v>0</v>
      </c>
      <c r="I1199" s="7">
        <f>SUM(I1200)</f>
        <v>4407.2</v>
      </c>
    </row>
    <row r="1200" spans="1:9" ht="31.5" x14ac:dyDescent="0.25">
      <c r="A1200" s="122" t="s">
        <v>114</v>
      </c>
      <c r="B1200" s="56"/>
      <c r="C1200" s="4" t="s">
        <v>106</v>
      </c>
      <c r="D1200" s="4" t="s">
        <v>47</v>
      </c>
      <c r="E1200" s="4" t="s">
        <v>992</v>
      </c>
      <c r="F1200" s="4" t="s">
        <v>115</v>
      </c>
      <c r="G1200" s="7">
        <v>632.70000000000005</v>
      </c>
      <c r="H1200" s="7"/>
      <c r="I1200" s="7">
        <v>4407.2</v>
      </c>
    </row>
    <row r="1201" spans="1:9" ht="47.25" x14ac:dyDescent="0.25">
      <c r="A1201" s="127" t="s">
        <v>830</v>
      </c>
      <c r="B1201" s="56"/>
      <c r="C1201" s="4" t="s">
        <v>106</v>
      </c>
      <c r="D1201" s="4" t="s">
        <v>47</v>
      </c>
      <c r="E1201" s="4" t="s">
        <v>831</v>
      </c>
      <c r="F1201" s="4"/>
      <c r="G1201" s="7">
        <f>SUM(G1202)</f>
        <v>904.4</v>
      </c>
      <c r="H1201" s="7">
        <f t="shared" ref="H1201:I1201" si="276">SUM(H1202)</f>
        <v>0</v>
      </c>
      <c r="I1201" s="7">
        <f t="shared" si="276"/>
        <v>0</v>
      </c>
    </row>
    <row r="1202" spans="1:9" ht="31.5" x14ac:dyDescent="0.25">
      <c r="A1202" s="127" t="s">
        <v>114</v>
      </c>
      <c r="B1202" s="56"/>
      <c r="C1202" s="4" t="s">
        <v>106</v>
      </c>
      <c r="D1202" s="4" t="s">
        <v>47</v>
      </c>
      <c r="E1202" s="4" t="s">
        <v>831</v>
      </c>
      <c r="F1202" s="4" t="s">
        <v>115</v>
      </c>
      <c r="G1202" s="7">
        <v>904.4</v>
      </c>
      <c r="H1202" s="7"/>
      <c r="I1202" s="7"/>
    </row>
    <row r="1203" spans="1:9" ht="15" hidden="1" customHeight="1" x14ac:dyDescent="0.25">
      <c r="A1203" s="122" t="s">
        <v>373</v>
      </c>
      <c r="B1203" s="56"/>
      <c r="C1203" s="4" t="s">
        <v>106</v>
      </c>
      <c r="D1203" s="4" t="s">
        <v>47</v>
      </c>
      <c r="E1203" s="4" t="s">
        <v>374</v>
      </c>
      <c r="F1203" s="4"/>
      <c r="G1203" s="7">
        <f>G1204</f>
        <v>0</v>
      </c>
      <c r="H1203" s="7">
        <f>H1204</f>
        <v>0</v>
      </c>
      <c r="I1203" s="7">
        <f>I1204</f>
        <v>0</v>
      </c>
    </row>
    <row r="1204" spans="1:9" hidden="1" x14ac:dyDescent="0.25">
      <c r="A1204" s="122" t="s">
        <v>112</v>
      </c>
      <c r="B1204" s="56"/>
      <c r="C1204" s="4" t="s">
        <v>106</v>
      </c>
      <c r="D1204" s="4" t="s">
        <v>47</v>
      </c>
      <c r="E1204" s="4" t="s">
        <v>375</v>
      </c>
      <c r="F1204" s="4"/>
      <c r="G1204" s="7">
        <f t="shared" ref="G1204:I1204" si="277">G1205</f>
        <v>0</v>
      </c>
      <c r="H1204" s="7">
        <f t="shared" si="277"/>
        <v>0</v>
      </c>
      <c r="I1204" s="7">
        <f t="shared" si="277"/>
        <v>0</v>
      </c>
    </row>
    <row r="1205" spans="1:9" ht="31.5" hidden="1" x14ac:dyDescent="0.25">
      <c r="A1205" s="122" t="s">
        <v>114</v>
      </c>
      <c r="B1205" s="56"/>
      <c r="C1205" s="4" t="s">
        <v>106</v>
      </c>
      <c r="D1205" s="4" t="s">
        <v>47</v>
      </c>
      <c r="E1205" s="4" t="s">
        <v>375</v>
      </c>
      <c r="F1205" s="4" t="s">
        <v>115</v>
      </c>
      <c r="G1205" s="7"/>
      <c r="H1205" s="7"/>
      <c r="I1205" s="7"/>
    </row>
    <row r="1206" spans="1:9" ht="31.5" hidden="1" x14ac:dyDescent="0.25">
      <c r="A1206" s="122" t="s">
        <v>241</v>
      </c>
      <c r="B1206" s="56"/>
      <c r="C1206" s="4" t="s">
        <v>106</v>
      </c>
      <c r="D1206" s="4" t="s">
        <v>47</v>
      </c>
      <c r="E1206" s="4" t="s">
        <v>381</v>
      </c>
      <c r="F1206" s="4"/>
      <c r="G1206" s="7">
        <f>SUM(G1207)</f>
        <v>0</v>
      </c>
      <c r="H1206" s="7">
        <f>SUM(H1207)</f>
        <v>0</v>
      </c>
      <c r="I1206" s="7">
        <f>SUM(I1207)</f>
        <v>0</v>
      </c>
    </row>
    <row r="1207" spans="1:9" ht="31.5" hidden="1" x14ac:dyDescent="0.25">
      <c r="A1207" s="122" t="s">
        <v>114</v>
      </c>
      <c r="B1207" s="56"/>
      <c r="C1207" s="4" t="s">
        <v>106</v>
      </c>
      <c r="D1207" s="4" t="s">
        <v>47</v>
      </c>
      <c r="E1207" s="4" t="s">
        <v>382</v>
      </c>
      <c r="F1207" s="4" t="s">
        <v>115</v>
      </c>
      <c r="G1207" s="7"/>
      <c r="H1207" s="7"/>
      <c r="I1207" s="7"/>
    </row>
    <row r="1208" spans="1:9" hidden="1" x14ac:dyDescent="0.25">
      <c r="A1208" s="122" t="s">
        <v>301</v>
      </c>
      <c r="B1208" s="56"/>
      <c r="C1208" s="4" t="s">
        <v>106</v>
      </c>
      <c r="D1208" s="4" t="s">
        <v>47</v>
      </c>
      <c r="E1208" s="4" t="s">
        <v>376</v>
      </c>
      <c r="F1208" s="4"/>
      <c r="G1208" s="7">
        <f>SUM(G1209)</f>
        <v>0</v>
      </c>
      <c r="H1208" s="7">
        <f>SUM(H1209)</f>
        <v>0</v>
      </c>
      <c r="I1208" s="7">
        <f>SUM(I1209)</f>
        <v>0</v>
      </c>
    </row>
    <row r="1209" spans="1:9" hidden="1" x14ac:dyDescent="0.25">
      <c r="A1209" s="122" t="s">
        <v>112</v>
      </c>
      <c r="B1209" s="56"/>
      <c r="C1209" s="4" t="s">
        <v>106</v>
      </c>
      <c r="D1209" s="4" t="s">
        <v>47</v>
      </c>
      <c r="E1209" s="4" t="s">
        <v>377</v>
      </c>
      <c r="F1209" s="4"/>
      <c r="G1209" s="7">
        <f>G1210</f>
        <v>0</v>
      </c>
      <c r="H1209" s="7">
        <f>H1210</f>
        <v>0</v>
      </c>
      <c r="I1209" s="7">
        <f>I1210</f>
        <v>0</v>
      </c>
    </row>
    <row r="1210" spans="1:9" ht="31.5" hidden="1" x14ac:dyDescent="0.25">
      <c r="A1210" s="122" t="s">
        <v>114</v>
      </c>
      <c r="B1210" s="56"/>
      <c r="C1210" s="4" t="s">
        <v>106</v>
      </c>
      <c r="D1210" s="4" t="s">
        <v>47</v>
      </c>
      <c r="E1210" s="4" t="s">
        <v>377</v>
      </c>
      <c r="F1210" s="4" t="s">
        <v>115</v>
      </c>
      <c r="G1210" s="7"/>
      <c r="H1210" s="7"/>
      <c r="I1210" s="7"/>
    </row>
    <row r="1211" spans="1:9" hidden="1" x14ac:dyDescent="0.25">
      <c r="A1211" s="122" t="s">
        <v>694</v>
      </c>
      <c r="B1211" s="56"/>
      <c r="C1211" s="4" t="s">
        <v>106</v>
      </c>
      <c r="D1211" s="4" t="s">
        <v>47</v>
      </c>
      <c r="E1211" s="4" t="s">
        <v>482</v>
      </c>
      <c r="F1211" s="4"/>
      <c r="G1211" s="7">
        <f t="shared" ref="G1211:I1212" si="278">G1212</f>
        <v>0</v>
      </c>
      <c r="H1211" s="7">
        <f t="shared" si="278"/>
        <v>0</v>
      </c>
      <c r="I1211" s="7">
        <f t="shared" si="278"/>
        <v>0</v>
      </c>
    </row>
    <row r="1212" spans="1:9" ht="31.5" hidden="1" x14ac:dyDescent="0.25">
      <c r="A1212" s="122" t="s">
        <v>849</v>
      </c>
      <c r="B1212" s="56"/>
      <c r="C1212" s="4" t="s">
        <v>106</v>
      </c>
      <c r="D1212" s="4" t="s">
        <v>47</v>
      </c>
      <c r="E1212" s="4" t="s">
        <v>590</v>
      </c>
      <c r="F1212" s="4"/>
      <c r="G1212" s="7">
        <f t="shared" si="278"/>
        <v>0</v>
      </c>
      <c r="H1212" s="7">
        <f t="shared" si="278"/>
        <v>0</v>
      </c>
      <c r="I1212" s="7">
        <f t="shared" si="278"/>
        <v>0</v>
      </c>
    </row>
    <row r="1213" spans="1:9" ht="31.5" hidden="1" x14ac:dyDescent="0.25">
      <c r="A1213" s="122" t="s">
        <v>114</v>
      </c>
      <c r="B1213" s="56"/>
      <c r="C1213" s="4" t="s">
        <v>106</v>
      </c>
      <c r="D1213" s="4" t="s">
        <v>47</v>
      </c>
      <c r="E1213" s="4" t="s">
        <v>590</v>
      </c>
      <c r="F1213" s="4" t="s">
        <v>115</v>
      </c>
      <c r="G1213" s="7"/>
      <c r="H1213" s="7"/>
      <c r="I1213" s="7"/>
    </row>
    <row r="1214" spans="1:9" hidden="1" x14ac:dyDescent="0.25">
      <c r="A1214" s="2" t="s">
        <v>709</v>
      </c>
      <c r="B1214" s="56"/>
      <c r="C1214" s="4" t="s">
        <v>106</v>
      </c>
      <c r="D1214" s="4" t="s">
        <v>157</v>
      </c>
      <c r="E1214" s="4"/>
      <c r="F1214" s="4"/>
      <c r="G1214" s="7">
        <f>SUM(G1215)</f>
        <v>0</v>
      </c>
      <c r="H1214" s="7">
        <f t="shared" ref="H1214:I1216" si="279">SUM(H1215)</f>
        <v>0</v>
      </c>
      <c r="I1214" s="7">
        <f t="shared" si="279"/>
        <v>0</v>
      </c>
    </row>
    <row r="1215" spans="1:9" hidden="1" x14ac:dyDescent="0.25">
      <c r="A1215" s="122" t="s">
        <v>542</v>
      </c>
      <c r="B1215" s="4"/>
      <c r="C1215" s="4" t="s">
        <v>106</v>
      </c>
      <c r="D1215" s="4" t="s">
        <v>157</v>
      </c>
      <c r="E1215" s="4" t="s">
        <v>108</v>
      </c>
      <c r="F1215" s="4"/>
      <c r="G1215" s="7">
        <f>SUM(G1216)</f>
        <v>0</v>
      </c>
      <c r="H1215" s="7">
        <f t="shared" si="279"/>
        <v>0</v>
      </c>
      <c r="I1215" s="7">
        <f t="shared" si="279"/>
        <v>0</v>
      </c>
    </row>
    <row r="1216" spans="1:9" ht="24" hidden="1" customHeight="1" x14ac:dyDescent="0.25">
      <c r="A1216" s="122" t="s">
        <v>488</v>
      </c>
      <c r="B1216" s="56"/>
      <c r="C1216" s="4" t="s">
        <v>106</v>
      </c>
      <c r="D1216" s="4" t="s">
        <v>157</v>
      </c>
      <c r="E1216" s="4" t="s">
        <v>135</v>
      </c>
      <c r="F1216" s="4"/>
      <c r="G1216" s="7">
        <f>SUM(G1217)</f>
        <v>0</v>
      </c>
      <c r="H1216" s="7">
        <f t="shared" si="279"/>
        <v>0</v>
      </c>
      <c r="I1216" s="7">
        <f t="shared" si="279"/>
        <v>0</v>
      </c>
    </row>
    <row r="1217" spans="1:9" ht="31.5" hidden="1" x14ac:dyDescent="0.25">
      <c r="A1217" s="122" t="s">
        <v>91</v>
      </c>
      <c r="B1217" s="56"/>
      <c r="C1217" s="4" t="s">
        <v>106</v>
      </c>
      <c r="D1217" s="4" t="s">
        <v>157</v>
      </c>
      <c r="E1217" s="4" t="s">
        <v>492</v>
      </c>
      <c r="F1217" s="4"/>
      <c r="G1217" s="7">
        <f>SUM(G1218)</f>
        <v>0</v>
      </c>
      <c r="H1217" s="7"/>
      <c r="I1217" s="7"/>
    </row>
    <row r="1218" spans="1:9" ht="31.5" hidden="1" x14ac:dyDescent="0.25">
      <c r="A1218" s="122" t="s">
        <v>45</v>
      </c>
      <c r="B1218" s="56"/>
      <c r="C1218" s="4" t="s">
        <v>106</v>
      </c>
      <c r="D1218" s="4" t="s">
        <v>157</v>
      </c>
      <c r="E1218" s="4" t="s">
        <v>492</v>
      </c>
      <c r="F1218" s="4" t="s">
        <v>84</v>
      </c>
      <c r="G1218" s="7"/>
      <c r="H1218" s="7"/>
      <c r="I1218" s="7"/>
    </row>
    <row r="1219" spans="1:9" hidden="1" x14ac:dyDescent="0.25">
      <c r="A1219" s="122" t="s">
        <v>953</v>
      </c>
      <c r="B1219" s="4"/>
      <c r="C1219" s="4" t="s">
        <v>106</v>
      </c>
      <c r="D1219" s="4" t="s">
        <v>106</v>
      </c>
      <c r="E1219" s="4"/>
      <c r="F1219" s="31"/>
      <c r="G1219" s="7">
        <f t="shared" ref="G1219:I1222" si="280">SUM(G1220)</f>
        <v>0</v>
      </c>
      <c r="H1219" s="7">
        <f t="shared" si="280"/>
        <v>0</v>
      </c>
      <c r="I1219" s="7">
        <f t="shared" si="280"/>
        <v>0</v>
      </c>
    </row>
    <row r="1220" spans="1:9" ht="31.5" hidden="1" x14ac:dyDescent="0.25">
      <c r="A1220" s="122" t="s">
        <v>538</v>
      </c>
      <c r="B1220" s="123"/>
      <c r="C1220" s="123" t="s">
        <v>106</v>
      </c>
      <c r="D1220" s="123" t="s">
        <v>106</v>
      </c>
      <c r="E1220" s="31" t="s">
        <v>295</v>
      </c>
      <c r="F1220" s="31"/>
      <c r="G1220" s="7">
        <f t="shared" si="280"/>
        <v>0</v>
      </c>
      <c r="H1220" s="7">
        <f t="shared" si="280"/>
        <v>0</v>
      </c>
      <c r="I1220" s="7">
        <f t="shared" si="280"/>
        <v>0</v>
      </c>
    </row>
    <row r="1221" spans="1:9" ht="31.5" hidden="1" x14ac:dyDescent="0.25">
      <c r="A1221" s="122" t="s">
        <v>436</v>
      </c>
      <c r="B1221" s="4"/>
      <c r="C1221" s="4" t="s">
        <v>106</v>
      </c>
      <c r="D1221" s="4" t="s">
        <v>106</v>
      </c>
      <c r="E1221" s="4" t="s">
        <v>310</v>
      </c>
      <c r="F1221" s="4"/>
      <c r="G1221" s="7">
        <f t="shared" si="280"/>
        <v>0</v>
      </c>
      <c r="H1221" s="7">
        <f t="shared" si="280"/>
        <v>0</v>
      </c>
      <c r="I1221" s="7">
        <f t="shared" si="280"/>
        <v>0</v>
      </c>
    </row>
    <row r="1222" spans="1:9" hidden="1" x14ac:dyDescent="0.25">
      <c r="A1222" s="122" t="s">
        <v>29</v>
      </c>
      <c r="B1222" s="4"/>
      <c r="C1222" s="4" t="s">
        <v>106</v>
      </c>
      <c r="D1222" s="4" t="s">
        <v>106</v>
      </c>
      <c r="E1222" s="4" t="s">
        <v>311</v>
      </c>
      <c r="F1222" s="4"/>
      <c r="G1222" s="7">
        <f t="shared" si="280"/>
        <v>0</v>
      </c>
      <c r="H1222" s="7">
        <f t="shared" si="280"/>
        <v>0</v>
      </c>
      <c r="I1222" s="7">
        <f t="shared" si="280"/>
        <v>0</v>
      </c>
    </row>
    <row r="1223" spans="1:9" ht="31.5" hidden="1" x14ac:dyDescent="0.25">
      <c r="A1223" s="122" t="s">
        <v>312</v>
      </c>
      <c r="B1223" s="31"/>
      <c r="C1223" s="4" t="s">
        <v>106</v>
      </c>
      <c r="D1223" s="4" t="s">
        <v>106</v>
      </c>
      <c r="E1223" s="4" t="s">
        <v>313</v>
      </c>
      <c r="F1223" s="4"/>
      <c r="G1223" s="7">
        <f>SUM(G1224:G1226)</f>
        <v>0</v>
      </c>
      <c r="H1223" s="7">
        <f t="shared" ref="H1223:I1223" si="281">SUM(H1224:H1226)</f>
        <v>0</v>
      </c>
      <c r="I1223" s="7">
        <f t="shared" si="281"/>
        <v>0</v>
      </c>
    </row>
    <row r="1224" spans="1:9" ht="47.25" hidden="1" x14ac:dyDescent="0.25">
      <c r="A1224" s="122" t="s">
        <v>44</v>
      </c>
      <c r="B1224" s="31"/>
      <c r="C1224" s="4" t="s">
        <v>106</v>
      </c>
      <c r="D1224" s="4" t="s">
        <v>106</v>
      </c>
      <c r="E1224" s="4" t="s">
        <v>313</v>
      </c>
      <c r="F1224" s="4" t="s">
        <v>82</v>
      </c>
      <c r="G1224" s="7"/>
      <c r="H1224" s="7"/>
      <c r="I1224" s="7"/>
    </row>
    <row r="1225" spans="1:9" ht="31.5" hidden="1" x14ac:dyDescent="0.25">
      <c r="A1225" s="122" t="s">
        <v>45</v>
      </c>
      <c r="B1225" s="31"/>
      <c r="C1225" s="4" t="s">
        <v>106</v>
      </c>
      <c r="D1225" s="4" t="s">
        <v>106</v>
      </c>
      <c r="E1225" s="4" t="s">
        <v>313</v>
      </c>
      <c r="F1225" s="4" t="s">
        <v>84</v>
      </c>
      <c r="G1225" s="7"/>
      <c r="H1225" s="7"/>
      <c r="I1225" s="7"/>
    </row>
    <row r="1226" spans="1:9" ht="31.5" hidden="1" x14ac:dyDescent="0.25">
      <c r="A1226" s="122" t="s">
        <v>212</v>
      </c>
      <c r="B1226" s="4"/>
      <c r="C1226" s="4" t="s">
        <v>106</v>
      </c>
      <c r="D1226" s="4" t="s">
        <v>106</v>
      </c>
      <c r="E1226" s="4" t="s">
        <v>313</v>
      </c>
      <c r="F1226" s="22">
        <v>600</v>
      </c>
      <c r="G1226" s="7"/>
      <c r="H1226" s="7"/>
      <c r="I1226" s="7"/>
    </row>
    <row r="1227" spans="1:9" x14ac:dyDescent="0.25">
      <c r="A1227" s="122" t="s">
        <v>941</v>
      </c>
      <c r="B1227" s="4"/>
      <c r="C1227" s="4" t="s">
        <v>13</v>
      </c>
      <c r="D1227" s="4"/>
      <c r="E1227" s="4"/>
      <c r="F1227" s="4"/>
      <c r="G1227" s="7">
        <f>SUM(G1228+G1315)</f>
        <v>225769.09999999998</v>
      </c>
      <c r="H1227" s="7">
        <f>SUM(H1228+H1315)</f>
        <v>207365.09999999998</v>
      </c>
      <c r="I1227" s="7">
        <f>SUM(I1228+I1315)</f>
        <v>232160.79999999996</v>
      </c>
    </row>
    <row r="1228" spans="1:9" x14ac:dyDescent="0.25">
      <c r="A1228" s="122" t="s">
        <v>972</v>
      </c>
      <c r="B1228" s="4"/>
      <c r="C1228" s="4" t="s">
        <v>13</v>
      </c>
      <c r="D1228" s="4" t="s">
        <v>28</v>
      </c>
      <c r="E1228" s="4"/>
      <c r="F1228" s="4"/>
      <c r="G1228" s="7">
        <f>G1232+G1310+G1246</f>
        <v>172308.3</v>
      </c>
      <c r="H1228" s="7">
        <f>H1232+H1310+H1246</f>
        <v>158552.59999999998</v>
      </c>
      <c r="I1228" s="7">
        <f>I1232+I1310+I1246</f>
        <v>180978.29999999996</v>
      </c>
    </row>
    <row r="1229" spans="1:9" hidden="1" x14ac:dyDescent="0.25">
      <c r="A1229" s="122" t="s">
        <v>973</v>
      </c>
      <c r="B1229" s="4"/>
      <c r="C1229" s="4" t="s">
        <v>13</v>
      </c>
      <c r="D1229" s="4" t="s">
        <v>28</v>
      </c>
      <c r="E1229" s="4" t="s">
        <v>403</v>
      </c>
      <c r="F1229" s="4"/>
      <c r="G1229" s="7">
        <f t="shared" ref="G1229:I1230" si="282">G1230</f>
        <v>0</v>
      </c>
      <c r="H1229" s="7">
        <f t="shared" si="282"/>
        <v>0</v>
      </c>
      <c r="I1229" s="7">
        <f t="shared" si="282"/>
        <v>0</v>
      </c>
    </row>
    <row r="1230" spans="1:9" hidden="1" x14ac:dyDescent="0.25">
      <c r="A1230" s="122" t="s">
        <v>974</v>
      </c>
      <c r="B1230" s="4"/>
      <c r="C1230" s="4" t="s">
        <v>13</v>
      </c>
      <c r="D1230" s="4" t="s">
        <v>28</v>
      </c>
      <c r="E1230" s="4" t="s">
        <v>404</v>
      </c>
      <c r="F1230" s="4"/>
      <c r="G1230" s="7">
        <f t="shared" si="282"/>
        <v>0</v>
      </c>
      <c r="H1230" s="7">
        <f t="shared" si="282"/>
        <v>0</v>
      </c>
      <c r="I1230" s="7">
        <f t="shared" si="282"/>
        <v>0</v>
      </c>
    </row>
    <row r="1231" spans="1:9" ht="47.25" hidden="1" x14ac:dyDescent="0.25">
      <c r="A1231" s="122" t="s">
        <v>44</v>
      </c>
      <c r="B1231" s="4"/>
      <c r="C1231" s="4" t="s">
        <v>13</v>
      </c>
      <c r="D1231" s="4" t="s">
        <v>28</v>
      </c>
      <c r="E1231" s="4" t="s">
        <v>404</v>
      </c>
      <c r="F1231" s="4" t="s">
        <v>82</v>
      </c>
      <c r="G1231" s="7"/>
      <c r="H1231" s="7"/>
      <c r="I1231" s="7"/>
    </row>
    <row r="1232" spans="1:9" ht="47.25" customHeight="1" x14ac:dyDescent="0.25">
      <c r="A1232" s="122" t="s">
        <v>584</v>
      </c>
      <c r="B1232" s="4"/>
      <c r="C1232" s="4" t="s">
        <v>13</v>
      </c>
      <c r="D1232" s="4" t="s">
        <v>28</v>
      </c>
      <c r="E1232" s="4" t="s">
        <v>583</v>
      </c>
      <c r="F1232" s="4"/>
      <c r="G1232" s="7">
        <f>SUM(G1233)+G1239+G1243</f>
        <v>2129.9</v>
      </c>
      <c r="H1232" s="7">
        <f t="shared" ref="H1232:I1232" si="283">SUM(H1233)+H1239+H1243</f>
        <v>0</v>
      </c>
      <c r="I1232" s="7">
        <f t="shared" si="283"/>
        <v>8224.7999999999993</v>
      </c>
    </row>
    <row r="1233" spans="1:9" x14ac:dyDescent="0.25">
      <c r="A1233" s="122" t="s">
        <v>29</v>
      </c>
      <c r="B1233" s="4"/>
      <c r="C1233" s="4" t="s">
        <v>13</v>
      </c>
      <c r="D1233" s="4" t="s">
        <v>28</v>
      </c>
      <c r="E1233" s="4" t="s">
        <v>585</v>
      </c>
      <c r="F1233" s="4"/>
      <c r="G1233" s="7">
        <f>SUM(G1234)+G1236</f>
        <v>2129.9</v>
      </c>
      <c r="H1233" s="7">
        <f t="shared" ref="H1233:I1233" si="284">SUM(H1234)+H1236</f>
        <v>0</v>
      </c>
      <c r="I1233" s="7">
        <f t="shared" si="284"/>
        <v>8224.7999999999993</v>
      </c>
    </row>
    <row r="1234" spans="1:9" hidden="1" x14ac:dyDescent="0.25">
      <c r="A1234" s="122" t="s">
        <v>119</v>
      </c>
      <c r="B1234" s="4"/>
      <c r="C1234" s="4" t="s">
        <v>13</v>
      </c>
      <c r="D1234" s="4" t="s">
        <v>28</v>
      </c>
      <c r="E1234" s="4" t="s">
        <v>586</v>
      </c>
      <c r="F1234" s="4"/>
      <c r="G1234" s="7">
        <f t="shared" ref="G1234:I1234" si="285">SUM(G1235)</f>
        <v>0</v>
      </c>
      <c r="H1234" s="7">
        <f t="shared" si="285"/>
        <v>0</v>
      </c>
      <c r="I1234" s="7">
        <f t="shared" si="285"/>
        <v>0</v>
      </c>
    </row>
    <row r="1235" spans="1:9" ht="31.5" hidden="1" x14ac:dyDescent="0.25">
      <c r="A1235" s="122" t="s">
        <v>45</v>
      </c>
      <c r="B1235" s="4"/>
      <c r="C1235" s="4" t="s">
        <v>13</v>
      </c>
      <c r="D1235" s="4" t="s">
        <v>28</v>
      </c>
      <c r="E1235" s="4" t="s">
        <v>586</v>
      </c>
      <c r="F1235" s="4" t="s">
        <v>84</v>
      </c>
      <c r="G1235" s="7"/>
      <c r="H1235" s="7"/>
      <c r="I1235" s="7"/>
    </row>
    <row r="1236" spans="1:9" ht="63" x14ac:dyDescent="0.25">
      <c r="A1236" s="122" t="s">
        <v>762</v>
      </c>
      <c r="B1236" s="4"/>
      <c r="C1236" s="4" t="s">
        <v>13</v>
      </c>
      <c r="D1236" s="4" t="s">
        <v>28</v>
      </c>
      <c r="E1236" s="4" t="s">
        <v>832</v>
      </c>
      <c r="F1236" s="4"/>
      <c r="G1236" s="7">
        <f>SUM(G1237:G1238)</f>
        <v>2129.9</v>
      </c>
      <c r="H1236" s="7">
        <f t="shared" ref="H1236:I1236" si="286">SUM(H1237:H1238)</f>
        <v>0</v>
      </c>
      <c r="I1236" s="7">
        <f t="shared" si="286"/>
        <v>8224.7999999999993</v>
      </c>
    </row>
    <row r="1237" spans="1:9" ht="31.5" x14ac:dyDescent="0.25">
      <c r="A1237" s="127" t="s">
        <v>45</v>
      </c>
      <c r="B1237" s="4"/>
      <c r="C1237" s="4" t="s">
        <v>13</v>
      </c>
      <c r="D1237" s="4" t="s">
        <v>28</v>
      </c>
      <c r="E1237" s="4" t="s">
        <v>832</v>
      </c>
      <c r="F1237" s="4" t="s">
        <v>84</v>
      </c>
      <c r="G1237" s="7">
        <v>1716.5</v>
      </c>
      <c r="H1237" s="7"/>
      <c r="I1237" s="7"/>
    </row>
    <row r="1238" spans="1:9" ht="31.5" x14ac:dyDescent="0.25">
      <c r="A1238" s="122" t="s">
        <v>114</v>
      </c>
      <c r="B1238" s="4"/>
      <c r="C1238" s="4" t="s">
        <v>13</v>
      </c>
      <c r="D1238" s="4" t="s">
        <v>28</v>
      </c>
      <c r="E1238" s="4" t="s">
        <v>832</v>
      </c>
      <c r="F1238" s="4" t="s">
        <v>115</v>
      </c>
      <c r="G1238" s="7">
        <v>413.4</v>
      </c>
      <c r="H1238" s="7"/>
      <c r="I1238" s="7">
        <v>8224.7999999999993</v>
      </c>
    </row>
    <row r="1239" spans="1:9" hidden="1" x14ac:dyDescent="0.25">
      <c r="A1239" s="122" t="s">
        <v>139</v>
      </c>
      <c r="B1239" s="4"/>
      <c r="C1239" s="4" t="s">
        <v>13</v>
      </c>
      <c r="D1239" s="4" t="s">
        <v>28</v>
      </c>
      <c r="E1239" s="4" t="s">
        <v>587</v>
      </c>
      <c r="F1239" s="4"/>
      <c r="G1239" s="7">
        <f t="shared" ref="G1239:I1241" si="287">SUM(G1240)</f>
        <v>0</v>
      </c>
      <c r="H1239" s="7">
        <f t="shared" si="287"/>
        <v>0</v>
      </c>
      <c r="I1239" s="7">
        <f t="shared" si="287"/>
        <v>0</v>
      </c>
    </row>
    <row r="1240" spans="1:9" hidden="1" x14ac:dyDescent="0.25">
      <c r="A1240" s="122" t="s">
        <v>240</v>
      </c>
      <c r="B1240" s="4"/>
      <c r="C1240" s="4" t="s">
        <v>13</v>
      </c>
      <c r="D1240" s="4" t="s">
        <v>28</v>
      </c>
      <c r="E1240" s="4" t="s">
        <v>588</v>
      </c>
      <c r="F1240" s="4"/>
      <c r="G1240" s="7">
        <f>SUM(G1241)</f>
        <v>0</v>
      </c>
      <c r="H1240" s="7">
        <f>SUM(H1241)</f>
        <v>0</v>
      </c>
      <c r="I1240" s="7">
        <f>SUM(I1241)</f>
        <v>0</v>
      </c>
    </row>
    <row r="1241" spans="1:9" hidden="1" x14ac:dyDescent="0.25">
      <c r="A1241" s="122" t="s">
        <v>132</v>
      </c>
      <c r="B1241" s="4"/>
      <c r="C1241" s="4" t="s">
        <v>13</v>
      </c>
      <c r="D1241" s="4" t="s">
        <v>28</v>
      </c>
      <c r="E1241" s="4" t="s">
        <v>589</v>
      </c>
      <c r="F1241" s="4"/>
      <c r="G1241" s="7">
        <f t="shared" si="287"/>
        <v>0</v>
      </c>
      <c r="H1241" s="7">
        <f t="shared" si="287"/>
        <v>0</v>
      </c>
      <c r="I1241" s="7">
        <f t="shared" si="287"/>
        <v>0</v>
      </c>
    </row>
    <row r="1242" spans="1:9" ht="31.5" hidden="1" x14ac:dyDescent="0.25">
      <c r="A1242" s="122" t="s">
        <v>114</v>
      </c>
      <c r="B1242" s="4"/>
      <c r="C1242" s="4" t="s">
        <v>13</v>
      </c>
      <c r="D1242" s="4" t="s">
        <v>28</v>
      </c>
      <c r="E1242" s="4" t="s">
        <v>589</v>
      </c>
      <c r="F1242" s="4" t="s">
        <v>115</v>
      </c>
      <c r="G1242" s="7"/>
      <c r="H1242" s="7"/>
      <c r="I1242" s="7"/>
    </row>
    <row r="1243" spans="1:9" hidden="1" x14ac:dyDescent="0.25">
      <c r="A1243" s="122" t="s">
        <v>694</v>
      </c>
      <c r="B1243" s="4"/>
      <c r="C1243" s="4" t="s">
        <v>13</v>
      </c>
      <c r="D1243" s="4" t="s">
        <v>28</v>
      </c>
      <c r="E1243" s="4" t="s">
        <v>834</v>
      </c>
      <c r="F1243" s="4"/>
      <c r="G1243" s="7">
        <f>SUM(G1244)</f>
        <v>0</v>
      </c>
      <c r="H1243" s="7">
        <f t="shared" ref="H1243:I1244" si="288">SUM(H1244)</f>
        <v>0</v>
      </c>
      <c r="I1243" s="7">
        <f t="shared" si="288"/>
        <v>0</v>
      </c>
    </row>
    <row r="1244" spans="1:9" hidden="1" x14ac:dyDescent="0.25">
      <c r="A1244" s="122" t="s">
        <v>833</v>
      </c>
      <c r="B1244" s="4"/>
      <c r="C1244" s="4" t="s">
        <v>13</v>
      </c>
      <c r="D1244" s="4" t="s">
        <v>28</v>
      </c>
      <c r="E1244" s="4" t="s">
        <v>835</v>
      </c>
      <c r="F1244" s="4"/>
      <c r="G1244" s="7">
        <f>SUM(G1245)</f>
        <v>0</v>
      </c>
      <c r="H1244" s="7">
        <f t="shared" si="288"/>
        <v>0</v>
      </c>
      <c r="I1244" s="7">
        <f t="shared" si="288"/>
        <v>0</v>
      </c>
    </row>
    <row r="1245" spans="1:9" ht="31.5" hidden="1" x14ac:dyDescent="0.25">
      <c r="A1245" s="122" t="s">
        <v>114</v>
      </c>
      <c r="B1245" s="4"/>
      <c r="C1245" s="4" t="s">
        <v>13</v>
      </c>
      <c r="D1245" s="4" t="s">
        <v>28</v>
      </c>
      <c r="E1245" s="4" t="s">
        <v>835</v>
      </c>
      <c r="F1245" s="4" t="s">
        <v>115</v>
      </c>
      <c r="G1245" s="7"/>
      <c r="H1245" s="7"/>
      <c r="I1245" s="7"/>
    </row>
    <row r="1246" spans="1:9" x14ac:dyDescent="0.25">
      <c r="A1246" s="122" t="s">
        <v>542</v>
      </c>
      <c r="B1246" s="4"/>
      <c r="C1246" s="4" t="s">
        <v>13</v>
      </c>
      <c r="D1246" s="4" t="s">
        <v>28</v>
      </c>
      <c r="E1246" s="4" t="s">
        <v>108</v>
      </c>
      <c r="F1246" s="4"/>
      <c r="G1246" s="7">
        <f>SUM(G1247+G1260+G1266+G1270)</f>
        <v>170178.4</v>
      </c>
      <c r="H1246" s="7">
        <f t="shared" ref="H1246:I1246" si="289">SUM(H1247+H1260+H1266+H1270)</f>
        <v>158552.59999999998</v>
      </c>
      <c r="I1246" s="7">
        <f t="shared" si="289"/>
        <v>172753.49999999997</v>
      </c>
    </row>
    <row r="1247" spans="1:9" x14ac:dyDescent="0.25">
      <c r="A1247" s="122" t="s">
        <v>116</v>
      </c>
      <c r="B1247" s="4"/>
      <c r="C1247" s="4" t="s">
        <v>13</v>
      </c>
      <c r="D1247" s="4" t="s">
        <v>28</v>
      </c>
      <c r="E1247" s="4" t="s">
        <v>117</v>
      </c>
      <c r="F1247" s="4"/>
      <c r="G1247" s="7">
        <f>SUM(G1248+G1251+G1255)</f>
        <v>79421.899999999994</v>
      </c>
      <c r="H1247" s="7">
        <f>SUM(H1248+H1251+H1255)</f>
        <v>82111.5</v>
      </c>
      <c r="I1247" s="7">
        <f>SUM(I1248+I1251+I1255)</f>
        <v>83256.5</v>
      </c>
    </row>
    <row r="1248" spans="1:9" ht="47.25" x14ac:dyDescent="0.25">
      <c r="A1248" s="122" t="s">
        <v>23</v>
      </c>
      <c r="B1248" s="4"/>
      <c r="C1248" s="4" t="s">
        <v>13</v>
      </c>
      <c r="D1248" s="4" t="s">
        <v>28</v>
      </c>
      <c r="E1248" s="4" t="s">
        <v>118</v>
      </c>
      <c r="F1248" s="4"/>
      <c r="G1248" s="7">
        <f>G1249</f>
        <v>54519.9</v>
      </c>
      <c r="H1248" s="7">
        <f>H1249</f>
        <v>57209.5</v>
      </c>
      <c r="I1248" s="7">
        <f>I1249</f>
        <v>57209.5</v>
      </c>
    </row>
    <row r="1249" spans="1:9" x14ac:dyDescent="0.25">
      <c r="A1249" s="122" t="s">
        <v>119</v>
      </c>
      <c r="B1249" s="4"/>
      <c r="C1249" s="4" t="s">
        <v>13</v>
      </c>
      <c r="D1249" s="4" t="s">
        <v>28</v>
      </c>
      <c r="E1249" s="4" t="s">
        <v>120</v>
      </c>
      <c r="F1249" s="4"/>
      <c r="G1249" s="7">
        <f t="shared" ref="G1249:I1249" si="290">G1250</f>
        <v>54519.9</v>
      </c>
      <c r="H1249" s="7">
        <f t="shared" si="290"/>
        <v>57209.5</v>
      </c>
      <c r="I1249" s="7">
        <f t="shared" si="290"/>
        <v>57209.5</v>
      </c>
    </row>
    <row r="1250" spans="1:9" ht="31.5" x14ac:dyDescent="0.25">
      <c r="A1250" s="122" t="s">
        <v>114</v>
      </c>
      <c r="B1250" s="4"/>
      <c r="C1250" s="4" t="s">
        <v>13</v>
      </c>
      <c r="D1250" s="4" t="s">
        <v>28</v>
      </c>
      <c r="E1250" s="4" t="s">
        <v>120</v>
      </c>
      <c r="F1250" s="4" t="s">
        <v>115</v>
      </c>
      <c r="G1250" s="7">
        <v>54519.9</v>
      </c>
      <c r="H1250" s="7">
        <v>57209.5</v>
      </c>
      <c r="I1250" s="7">
        <v>57209.5</v>
      </c>
    </row>
    <row r="1251" spans="1:9" hidden="1" x14ac:dyDescent="0.25">
      <c r="A1251" s="122" t="s">
        <v>139</v>
      </c>
      <c r="B1251" s="4"/>
      <c r="C1251" s="4" t="s">
        <v>13</v>
      </c>
      <c r="D1251" s="4" t="s">
        <v>28</v>
      </c>
      <c r="E1251" s="4" t="s">
        <v>489</v>
      </c>
      <c r="F1251" s="4"/>
      <c r="G1251" s="7">
        <f t="shared" ref="G1251:I1253" si="291">SUM(G1252)</f>
        <v>0</v>
      </c>
      <c r="H1251" s="7">
        <f t="shared" si="291"/>
        <v>0</v>
      </c>
      <c r="I1251" s="7">
        <f t="shared" si="291"/>
        <v>0</v>
      </c>
    </row>
    <row r="1252" spans="1:9" hidden="1" x14ac:dyDescent="0.25">
      <c r="A1252" s="122" t="s">
        <v>119</v>
      </c>
      <c r="B1252" s="4"/>
      <c r="C1252" s="4" t="s">
        <v>13</v>
      </c>
      <c r="D1252" s="4" t="s">
        <v>28</v>
      </c>
      <c r="E1252" s="4" t="s">
        <v>490</v>
      </c>
      <c r="F1252" s="4"/>
      <c r="G1252" s="7">
        <f t="shared" si="291"/>
        <v>0</v>
      </c>
      <c r="H1252" s="7">
        <f t="shared" si="291"/>
        <v>0</v>
      </c>
      <c r="I1252" s="7">
        <f t="shared" si="291"/>
        <v>0</v>
      </c>
    </row>
    <row r="1253" spans="1:9" hidden="1" x14ac:dyDescent="0.25">
      <c r="A1253" s="122" t="s">
        <v>301</v>
      </c>
      <c r="B1253" s="4"/>
      <c r="C1253" s="4" t="s">
        <v>13</v>
      </c>
      <c r="D1253" s="4" t="s">
        <v>28</v>
      </c>
      <c r="E1253" s="4" t="s">
        <v>491</v>
      </c>
      <c r="F1253" s="4"/>
      <c r="G1253" s="7">
        <f t="shared" si="291"/>
        <v>0</v>
      </c>
      <c r="H1253" s="7">
        <f t="shared" si="291"/>
        <v>0</v>
      </c>
      <c r="I1253" s="7">
        <f t="shared" si="291"/>
        <v>0</v>
      </c>
    </row>
    <row r="1254" spans="1:9" ht="31.5" hidden="1" x14ac:dyDescent="0.25">
      <c r="A1254" s="122" t="s">
        <v>114</v>
      </c>
      <c r="B1254" s="4"/>
      <c r="C1254" s="4" t="s">
        <v>13</v>
      </c>
      <c r="D1254" s="4" t="s">
        <v>28</v>
      </c>
      <c r="E1254" s="4" t="s">
        <v>491</v>
      </c>
      <c r="F1254" s="4" t="s">
        <v>115</v>
      </c>
      <c r="G1254" s="7"/>
      <c r="H1254" s="7"/>
      <c r="I1254" s="7"/>
    </row>
    <row r="1255" spans="1:9" ht="31.5" x14ac:dyDescent="0.25">
      <c r="A1255" s="122" t="s">
        <v>38</v>
      </c>
      <c r="B1255" s="4"/>
      <c r="C1255" s="4" t="s">
        <v>13</v>
      </c>
      <c r="D1255" s="4" t="s">
        <v>28</v>
      </c>
      <c r="E1255" s="4" t="s">
        <v>121</v>
      </c>
      <c r="F1255" s="4"/>
      <c r="G1255" s="7">
        <f>G1256</f>
        <v>24902</v>
      </c>
      <c r="H1255" s="7">
        <f>H1256</f>
        <v>24902</v>
      </c>
      <c r="I1255" s="7">
        <f>I1256</f>
        <v>26047</v>
      </c>
    </row>
    <row r="1256" spans="1:9" x14ac:dyDescent="0.25">
      <c r="A1256" s="122" t="s">
        <v>119</v>
      </c>
      <c r="B1256" s="4"/>
      <c r="C1256" s="4" t="s">
        <v>13</v>
      </c>
      <c r="D1256" s="4" t="s">
        <v>28</v>
      </c>
      <c r="E1256" s="4" t="s">
        <v>122</v>
      </c>
      <c r="F1256" s="4"/>
      <c r="G1256" s="7">
        <f>G1257+G1258+G1259</f>
        <v>24902</v>
      </c>
      <c r="H1256" s="7">
        <f>H1257+H1258+H1259</f>
        <v>24902</v>
      </c>
      <c r="I1256" s="7">
        <f>I1257+I1258+I1259</f>
        <v>26047</v>
      </c>
    </row>
    <row r="1257" spans="1:9" ht="47.25" x14ac:dyDescent="0.25">
      <c r="A1257" s="122" t="s">
        <v>44</v>
      </c>
      <c r="B1257" s="4"/>
      <c r="C1257" s="4" t="s">
        <v>13</v>
      </c>
      <c r="D1257" s="4" t="s">
        <v>28</v>
      </c>
      <c r="E1257" s="4" t="s">
        <v>122</v>
      </c>
      <c r="F1257" s="4" t="s">
        <v>82</v>
      </c>
      <c r="G1257" s="7">
        <v>21400.7</v>
      </c>
      <c r="H1257" s="7">
        <v>21400.7</v>
      </c>
      <c r="I1257" s="7">
        <v>21400.7</v>
      </c>
    </row>
    <row r="1258" spans="1:9" ht="31.5" x14ac:dyDescent="0.25">
      <c r="A1258" s="122" t="s">
        <v>45</v>
      </c>
      <c r="B1258" s="4"/>
      <c r="C1258" s="4" t="s">
        <v>13</v>
      </c>
      <c r="D1258" s="4" t="s">
        <v>28</v>
      </c>
      <c r="E1258" s="4" t="s">
        <v>122</v>
      </c>
      <c r="F1258" s="4" t="s">
        <v>84</v>
      </c>
      <c r="G1258" s="9">
        <v>3330</v>
      </c>
      <c r="H1258" s="9">
        <v>3330</v>
      </c>
      <c r="I1258" s="9">
        <v>4475</v>
      </c>
    </row>
    <row r="1259" spans="1:9" x14ac:dyDescent="0.25">
      <c r="A1259" s="122" t="s">
        <v>20</v>
      </c>
      <c r="B1259" s="4"/>
      <c r="C1259" s="4" t="s">
        <v>13</v>
      </c>
      <c r="D1259" s="4" t="s">
        <v>28</v>
      </c>
      <c r="E1259" s="4" t="s">
        <v>122</v>
      </c>
      <c r="F1259" s="4" t="s">
        <v>89</v>
      </c>
      <c r="G1259" s="7">
        <v>171.3</v>
      </c>
      <c r="H1259" s="7">
        <v>171.3</v>
      </c>
      <c r="I1259" s="7">
        <v>171.3</v>
      </c>
    </row>
    <row r="1260" spans="1:9" x14ac:dyDescent="0.25">
      <c r="A1260" s="122" t="s">
        <v>124</v>
      </c>
      <c r="B1260" s="4"/>
      <c r="C1260" s="4" t="s">
        <v>13</v>
      </c>
      <c r="D1260" s="4" t="s">
        <v>28</v>
      </c>
      <c r="E1260" s="4" t="s">
        <v>125</v>
      </c>
      <c r="F1260" s="4"/>
      <c r="G1260" s="7">
        <f t="shared" ref="G1260:I1260" si="292">G1261</f>
        <v>61150.8</v>
      </c>
      <c r="H1260" s="7">
        <f t="shared" si="292"/>
        <v>61150.8</v>
      </c>
      <c r="I1260" s="7">
        <f t="shared" si="292"/>
        <v>61150.8</v>
      </c>
    </row>
    <row r="1261" spans="1:9" ht="31.5" x14ac:dyDescent="0.25">
      <c r="A1261" s="122" t="s">
        <v>38</v>
      </c>
      <c r="B1261" s="4"/>
      <c r="C1261" s="4" t="s">
        <v>13</v>
      </c>
      <c r="D1261" s="4" t="s">
        <v>28</v>
      </c>
      <c r="E1261" s="4" t="s">
        <v>126</v>
      </c>
      <c r="F1261" s="4"/>
      <c r="G1261" s="7">
        <f>G1262</f>
        <v>61150.8</v>
      </c>
      <c r="H1261" s="7">
        <f>H1262</f>
        <v>61150.8</v>
      </c>
      <c r="I1261" s="7">
        <f>I1262</f>
        <v>61150.8</v>
      </c>
    </row>
    <row r="1262" spans="1:9" x14ac:dyDescent="0.25">
      <c r="A1262" s="122" t="s">
        <v>127</v>
      </c>
      <c r="B1262" s="4"/>
      <c r="C1262" s="4" t="s">
        <v>13</v>
      </c>
      <c r="D1262" s="4" t="s">
        <v>28</v>
      </c>
      <c r="E1262" s="4" t="s">
        <v>128</v>
      </c>
      <c r="F1262" s="4"/>
      <c r="G1262" s="7">
        <f>G1263+G1264+G1265</f>
        <v>61150.8</v>
      </c>
      <c r="H1262" s="7">
        <f>H1263+H1264+H1265</f>
        <v>61150.8</v>
      </c>
      <c r="I1262" s="7">
        <f>I1263+I1264+I1265</f>
        <v>61150.8</v>
      </c>
    </row>
    <row r="1263" spans="1:9" ht="47.25" x14ac:dyDescent="0.25">
      <c r="A1263" s="122" t="s">
        <v>44</v>
      </c>
      <c r="B1263" s="4"/>
      <c r="C1263" s="4" t="s">
        <v>13</v>
      </c>
      <c r="D1263" s="4" t="s">
        <v>28</v>
      </c>
      <c r="E1263" s="4" t="s">
        <v>128</v>
      </c>
      <c r="F1263" s="4" t="s">
        <v>82</v>
      </c>
      <c r="G1263" s="7">
        <v>53999.6</v>
      </c>
      <c r="H1263" s="7">
        <v>53999.6</v>
      </c>
      <c r="I1263" s="7">
        <v>53999.6</v>
      </c>
    </row>
    <row r="1264" spans="1:9" ht="31.5" x14ac:dyDescent="0.25">
      <c r="A1264" s="122" t="s">
        <v>45</v>
      </c>
      <c r="B1264" s="4"/>
      <c r="C1264" s="4" t="s">
        <v>13</v>
      </c>
      <c r="D1264" s="4" t="s">
        <v>28</v>
      </c>
      <c r="E1264" s="4" t="s">
        <v>128</v>
      </c>
      <c r="F1264" s="4" t="s">
        <v>84</v>
      </c>
      <c r="G1264" s="9">
        <v>6827.4</v>
      </c>
      <c r="H1264" s="9">
        <v>6827.4</v>
      </c>
      <c r="I1264" s="9">
        <v>6827.4</v>
      </c>
    </row>
    <row r="1265" spans="1:9" x14ac:dyDescent="0.25">
      <c r="A1265" s="122" t="s">
        <v>20</v>
      </c>
      <c r="B1265" s="4"/>
      <c r="C1265" s="4" t="s">
        <v>13</v>
      </c>
      <c r="D1265" s="4" t="s">
        <v>28</v>
      </c>
      <c r="E1265" s="4" t="s">
        <v>128</v>
      </c>
      <c r="F1265" s="4" t="s">
        <v>89</v>
      </c>
      <c r="G1265" s="7">
        <v>323.8</v>
      </c>
      <c r="H1265" s="7">
        <v>323.8</v>
      </c>
      <c r="I1265" s="7">
        <v>323.8</v>
      </c>
    </row>
    <row r="1266" spans="1:9" x14ac:dyDescent="0.25">
      <c r="A1266" s="122" t="s">
        <v>129</v>
      </c>
      <c r="B1266" s="4"/>
      <c r="C1266" s="4" t="s">
        <v>13</v>
      </c>
      <c r="D1266" s="4" t="s">
        <v>28</v>
      </c>
      <c r="E1266" s="4" t="s">
        <v>130</v>
      </c>
      <c r="F1266" s="4"/>
      <c r="G1266" s="7">
        <f t="shared" ref="G1266:I1268" si="293">G1267</f>
        <v>13297.8</v>
      </c>
      <c r="H1266" s="7">
        <f t="shared" si="293"/>
        <v>13297.8</v>
      </c>
      <c r="I1266" s="7">
        <f t="shared" si="293"/>
        <v>13297.8</v>
      </c>
    </row>
    <row r="1267" spans="1:9" ht="47.25" x14ac:dyDescent="0.25">
      <c r="A1267" s="122" t="s">
        <v>23</v>
      </c>
      <c r="B1267" s="4"/>
      <c r="C1267" s="4" t="s">
        <v>13</v>
      </c>
      <c r="D1267" s="4" t="s">
        <v>28</v>
      </c>
      <c r="E1267" s="4" t="s">
        <v>131</v>
      </c>
      <c r="F1267" s="4"/>
      <c r="G1267" s="7">
        <f>G1268</f>
        <v>13297.8</v>
      </c>
      <c r="H1267" s="7">
        <f>H1268</f>
        <v>13297.8</v>
      </c>
      <c r="I1267" s="7">
        <f>I1268</f>
        <v>13297.8</v>
      </c>
    </row>
    <row r="1268" spans="1:9" x14ac:dyDescent="0.25">
      <c r="A1268" s="122" t="s">
        <v>132</v>
      </c>
      <c r="B1268" s="4"/>
      <c r="C1268" s="4" t="s">
        <v>13</v>
      </c>
      <c r="D1268" s="4" t="s">
        <v>28</v>
      </c>
      <c r="E1268" s="4" t="s">
        <v>133</v>
      </c>
      <c r="F1268" s="4"/>
      <c r="G1268" s="7">
        <f t="shared" si="293"/>
        <v>13297.8</v>
      </c>
      <c r="H1268" s="7">
        <f t="shared" si="293"/>
        <v>13297.8</v>
      </c>
      <c r="I1268" s="7">
        <f t="shared" si="293"/>
        <v>13297.8</v>
      </c>
    </row>
    <row r="1269" spans="1:9" ht="31.5" x14ac:dyDescent="0.25">
      <c r="A1269" s="122" t="s">
        <v>114</v>
      </c>
      <c r="B1269" s="4"/>
      <c r="C1269" s="4" t="s">
        <v>13</v>
      </c>
      <c r="D1269" s="4" t="s">
        <v>28</v>
      </c>
      <c r="E1269" s="4" t="s">
        <v>133</v>
      </c>
      <c r="F1269" s="4" t="s">
        <v>115</v>
      </c>
      <c r="G1269" s="7">
        <v>13297.8</v>
      </c>
      <c r="H1269" s="7">
        <v>13297.8</v>
      </c>
      <c r="I1269" s="7">
        <v>13297.8</v>
      </c>
    </row>
    <row r="1270" spans="1:9" ht="31.5" x14ac:dyDescent="0.25">
      <c r="A1270" s="122" t="s">
        <v>144</v>
      </c>
      <c r="B1270" s="57"/>
      <c r="C1270" s="4" t="s">
        <v>13</v>
      </c>
      <c r="D1270" s="4" t="s">
        <v>28</v>
      </c>
      <c r="E1270" s="4" t="s">
        <v>145</v>
      </c>
      <c r="F1270" s="4"/>
      <c r="G1270" s="7">
        <f>SUM(G1271+G1290+G1293+G1298+G1303)+G1307</f>
        <v>16307.9</v>
      </c>
      <c r="H1270" s="7">
        <f t="shared" ref="H1270:I1270" si="294">SUM(H1271+H1290+H1293+H1298+H1303)+H1307</f>
        <v>1992.5</v>
      </c>
      <c r="I1270" s="7">
        <f t="shared" si="294"/>
        <v>15048.4</v>
      </c>
    </row>
    <row r="1271" spans="1:9" x14ac:dyDescent="0.25">
      <c r="A1271" s="122" t="s">
        <v>29</v>
      </c>
      <c r="B1271" s="57"/>
      <c r="C1271" s="4" t="s">
        <v>13</v>
      </c>
      <c r="D1271" s="4" t="s">
        <v>28</v>
      </c>
      <c r="E1271" s="4" t="s">
        <v>370</v>
      </c>
      <c r="F1271" s="4"/>
      <c r="G1271" s="7">
        <f>SUM(G1272+G1274+G1278)+G1281+G1284+G1286</f>
        <v>12787.9</v>
      </c>
      <c r="H1271" s="7">
        <f t="shared" ref="H1271:I1271" si="295">SUM(H1272+H1274+H1278)+H1281+H1284</f>
        <v>1992.5</v>
      </c>
      <c r="I1271" s="7">
        <f t="shared" si="295"/>
        <v>15048.4</v>
      </c>
    </row>
    <row r="1272" spans="1:9" hidden="1" x14ac:dyDescent="0.25">
      <c r="A1272" s="122" t="s">
        <v>119</v>
      </c>
      <c r="B1272" s="56"/>
      <c r="C1272" s="4" t="s">
        <v>13</v>
      </c>
      <c r="D1272" s="4" t="s">
        <v>28</v>
      </c>
      <c r="E1272" s="4" t="s">
        <v>371</v>
      </c>
      <c r="F1272" s="4"/>
      <c r="G1272" s="7">
        <f>G1273</f>
        <v>0</v>
      </c>
      <c r="H1272" s="7">
        <f>H1273</f>
        <v>0</v>
      </c>
      <c r="I1272" s="7">
        <f>I1273</f>
        <v>0</v>
      </c>
    </row>
    <row r="1273" spans="1:9" ht="31.5" hidden="1" x14ac:dyDescent="0.25">
      <c r="A1273" s="122" t="s">
        <v>45</v>
      </c>
      <c r="B1273" s="56"/>
      <c r="C1273" s="4" t="s">
        <v>13</v>
      </c>
      <c r="D1273" s="4" t="s">
        <v>28</v>
      </c>
      <c r="E1273" s="4" t="s">
        <v>371</v>
      </c>
      <c r="F1273" s="4" t="s">
        <v>84</v>
      </c>
      <c r="G1273" s="7"/>
      <c r="H1273" s="7"/>
      <c r="I1273" s="7"/>
    </row>
    <row r="1274" spans="1:9" x14ac:dyDescent="0.25">
      <c r="A1274" s="122" t="s">
        <v>127</v>
      </c>
      <c r="B1274" s="57"/>
      <c r="C1274" s="4" t="s">
        <v>13</v>
      </c>
      <c r="D1274" s="4" t="s">
        <v>28</v>
      </c>
      <c r="E1274" s="4" t="s">
        <v>372</v>
      </c>
      <c r="F1274" s="4"/>
      <c r="G1274" s="7">
        <f>SUM(G1275)</f>
        <v>6700</v>
      </c>
      <c r="H1274" s="7">
        <f>SUM(H1275)</f>
        <v>0</v>
      </c>
      <c r="I1274" s="7">
        <f>SUM(I1275)</f>
        <v>0</v>
      </c>
    </row>
    <row r="1275" spans="1:9" ht="31.5" x14ac:dyDescent="0.25">
      <c r="A1275" s="122" t="s">
        <v>45</v>
      </c>
      <c r="B1275" s="57"/>
      <c r="C1275" s="4" t="s">
        <v>13</v>
      </c>
      <c r="D1275" s="4" t="s">
        <v>28</v>
      </c>
      <c r="E1275" s="4" t="s">
        <v>372</v>
      </c>
      <c r="F1275" s="4" t="s">
        <v>84</v>
      </c>
      <c r="G1275" s="7">
        <v>6700</v>
      </c>
      <c r="H1275" s="7"/>
      <c r="I1275" s="7"/>
    </row>
    <row r="1276" spans="1:9" hidden="1" x14ac:dyDescent="0.25">
      <c r="A1276" s="122" t="s">
        <v>443</v>
      </c>
      <c r="B1276" s="57"/>
      <c r="C1276" s="4" t="s">
        <v>13</v>
      </c>
      <c r="D1276" s="4" t="s">
        <v>28</v>
      </c>
      <c r="E1276" s="4" t="s">
        <v>773</v>
      </c>
      <c r="F1276" s="4"/>
      <c r="G1276" s="7">
        <f>SUM(G1277)</f>
        <v>0</v>
      </c>
      <c r="H1276" s="7"/>
      <c r="I1276" s="7"/>
    </row>
    <row r="1277" spans="1:9" ht="31.5" hidden="1" x14ac:dyDescent="0.25">
      <c r="A1277" s="122" t="s">
        <v>45</v>
      </c>
      <c r="B1277" s="57"/>
      <c r="C1277" s="4" t="s">
        <v>13</v>
      </c>
      <c r="D1277" s="4" t="s">
        <v>28</v>
      </c>
      <c r="E1277" s="4" t="s">
        <v>773</v>
      </c>
      <c r="F1277" s="4" t="s">
        <v>84</v>
      </c>
      <c r="G1277" s="7"/>
      <c r="H1277" s="7"/>
      <c r="I1277" s="7"/>
    </row>
    <row r="1278" spans="1:9" ht="63" x14ac:dyDescent="0.25">
      <c r="A1278" s="122" t="s">
        <v>762</v>
      </c>
      <c r="B1278" s="57"/>
      <c r="C1278" s="4" t="s">
        <v>13</v>
      </c>
      <c r="D1278" s="4" t="s">
        <v>28</v>
      </c>
      <c r="E1278" s="4" t="s">
        <v>763</v>
      </c>
      <c r="F1278" s="4"/>
      <c r="G1278" s="7">
        <f>SUM(G1279:G1280)</f>
        <v>3142.5</v>
      </c>
      <c r="H1278" s="7">
        <f t="shared" ref="H1278:I1278" si="296">SUM(H1279:H1280)</f>
        <v>0</v>
      </c>
      <c r="I1278" s="7">
        <f t="shared" si="296"/>
        <v>15048.4</v>
      </c>
    </row>
    <row r="1279" spans="1:9" ht="31.5" x14ac:dyDescent="0.25">
      <c r="A1279" s="127" t="s">
        <v>45</v>
      </c>
      <c r="B1279" s="57"/>
      <c r="C1279" s="4" t="s">
        <v>13</v>
      </c>
      <c r="D1279" s="4" t="s">
        <v>28</v>
      </c>
      <c r="E1279" s="4" t="s">
        <v>763</v>
      </c>
      <c r="F1279" s="4" t="s">
        <v>84</v>
      </c>
      <c r="G1279" s="7">
        <v>1719.2</v>
      </c>
      <c r="H1279" s="7"/>
      <c r="I1279" s="7">
        <v>15048.4</v>
      </c>
    </row>
    <row r="1280" spans="1:9" ht="31.5" x14ac:dyDescent="0.25">
      <c r="A1280" s="122" t="s">
        <v>114</v>
      </c>
      <c r="B1280" s="57"/>
      <c r="C1280" s="4" t="s">
        <v>13</v>
      </c>
      <c r="D1280" s="4" t="s">
        <v>28</v>
      </c>
      <c r="E1280" s="4" t="s">
        <v>763</v>
      </c>
      <c r="F1280" s="4" t="s">
        <v>115</v>
      </c>
      <c r="G1280" s="7">
        <v>1423.3</v>
      </c>
      <c r="H1280" s="7"/>
      <c r="I1280" s="7"/>
    </row>
    <row r="1281" spans="1:9" ht="31.5" x14ac:dyDescent="0.25">
      <c r="A1281" s="122" t="s">
        <v>836</v>
      </c>
      <c r="B1281" s="57"/>
      <c r="C1281" s="4" t="s">
        <v>13</v>
      </c>
      <c r="D1281" s="4" t="s">
        <v>28</v>
      </c>
      <c r="E1281" s="4" t="s">
        <v>744</v>
      </c>
      <c r="F1281" s="4"/>
      <c r="G1281" s="7">
        <f>SUM(G1282:G1283)</f>
        <v>1505.1000000000001</v>
      </c>
      <c r="H1281" s="7">
        <f t="shared" ref="H1281:I1281" si="297">SUM(H1282:H1283)</f>
        <v>809.2</v>
      </c>
      <c r="I1281" s="7">
        <f t="shared" si="297"/>
        <v>0</v>
      </c>
    </row>
    <row r="1282" spans="1:9" ht="31.5" x14ac:dyDescent="0.25">
      <c r="A1282" s="122" t="s">
        <v>45</v>
      </c>
      <c r="B1282" s="57"/>
      <c r="C1282" s="4" t="s">
        <v>13</v>
      </c>
      <c r="D1282" s="4" t="s">
        <v>28</v>
      </c>
      <c r="E1282" s="4" t="s">
        <v>744</v>
      </c>
      <c r="F1282" s="4" t="s">
        <v>84</v>
      </c>
      <c r="G1282" s="7">
        <v>402.7</v>
      </c>
      <c r="H1282" s="7"/>
      <c r="I1282" s="7"/>
    </row>
    <row r="1283" spans="1:9" ht="31.5" x14ac:dyDescent="0.25">
      <c r="A1283" s="127" t="s">
        <v>114</v>
      </c>
      <c r="B1283" s="57"/>
      <c r="C1283" s="4" t="s">
        <v>13</v>
      </c>
      <c r="D1283" s="4" t="s">
        <v>28</v>
      </c>
      <c r="E1283" s="4" t="s">
        <v>744</v>
      </c>
      <c r="F1283" s="4" t="s">
        <v>115</v>
      </c>
      <c r="G1283" s="7">
        <v>1102.4000000000001</v>
      </c>
      <c r="H1283" s="7">
        <v>809.2</v>
      </c>
      <c r="I1283" s="7"/>
    </row>
    <row r="1284" spans="1:9" ht="31.5" x14ac:dyDescent="0.25">
      <c r="A1284" s="122" t="s">
        <v>873</v>
      </c>
      <c r="B1284" s="57"/>
      <c r="C1284" s="4" t="s">
        <v>13</v>
      </c>
      <c r="D1284" s="4" t="s">
        <v>28</v>
      </c>
      <c r="E1284" s="4" t="s">
        <v>837</v>
      </c>
      <c r="F1284" s="4"/>
      <c r="G1284" s="7">
        <f>SUM(G1285)</f>
        <v>1440.3</v>
      </c>
      <c r="H1284" s="7">
        <f t="shared" ref="H1284:I1284" si="298">SUM(H1285)</f>
        <v>1183.3</v>
      </c>
      <c r="I1284" s="7">
        <f t="shared" si="298"/>
        <v>0</v>
      </c>
    </row>
    <row r="1285" spans="1:9" ht="31.5" x14ac:dyDescent="0.25">
      <c r="A1285" s="122" t="s">
        <v>45</v>
      </c>
      <c r="B1285" s="57"/>
      <c r="C1285" s="4" t="s">
        <v>13</v>
      </c>
      <c r="D1285" s="4" t="s">
        <v>28</v>
      </c>
      <c r="E1285" s="4" t="s">
        <v>837</v>
      </c>
      <c r="F1285" s="4" t="s">
        <v>84</v>
      </c>
      <c r="G1285" s="7">
        <v>1440.3</v>
      </c>
      <c r="H1285" s="7">
        <v>1183.3</v>
      </c>
      <c r="I1285" s="7"/>
    </row>
    <row r="1286" spans="1:9" x14ac:dyDescent="0.25">
      <c r="A1286" s="122" t="s">
        <v>846</v>
      </c>
      <c r="B1286" s="57"/>
      <c r="C1286" s="4" t="s">
        <v>13</v>
      </c>
      <c r="D1286" s="4" t="s">
        <v>28</v>
      </c>
      <c r="E1286" s="4" t="s">
        <v>915</v>
      </c>
      <c r="F1286" s="4"/>
      <c r="G1286" s="7">
        <f>SUM(G1287)</f>
        <v>0</v>
      </c>
      <c r="H1286" s="7"/>
      <c r="I1286" s="7"/>
    </row>
    <row r="1287" spans="1:9" ht="31.5" hidden="1" x14ac:dyDescent="0.25">
      <c r="A1287" s="122" t="s">
        <v>904</v>
      </c>
      <c r="B1287" s="57"/>
      <c r="C1287" s="4" t="s">
        <v>13</v>
      </c>
      <c r="D1287" s="4" t="s">
        <v>28</v>
      </c>
      <c r="E1287" s="4" t="s">
        <v>914</v>
      </c>
      <c r="F1287" s="4"/>
      <c r="G1287" s="7">
        <f>SUM(G1288:G1289)</f>
        <v>0</v>
      </c>
      <c r="H1287" s="7"/>
      <c r="I1287" s="7"/>
    </row>
    <row r="1288" spans="1:9" ht="31.5" hidden="1" x14ac:dyDescent="0.25">
      <c r="A1288" s="122" t="s">
        <v>45</v>
      </c>
      <c r="B1288" s="57"/>
      <c r="C1288" s="4" t="s">
        <v>13</v>
      </c>
      <c r="D1288" s="4" t="s">
        <v>28</v>
      </c>
      <c r="E1288" s="4" t="s">
        <v>914</v>
      </c>
      <c r="F1288" s="4" t="s">
        <v>84</v>
      </c>
      <c r="G1288" s="7"/>
      <c r="H1288" s="7"/>
      <c r="I1288" s="7"/>
    </row>
    <row r="1289" spans="1:9" ht="31.5" hidden="1" x14ac:dyDescent="0.25">
      <c r="A1289" s="122" t="s">
        <v>114</v>
      </c>
      <c r="B1289" s="57"/>
      <c r="C1289" s="4" t="s">
        <v>13</v>
      </c>
      <c r="D1289" s="4" t="s">
        <v>28</v>
      </c>
      <c r="E1289" s="4" t="s">
        <v>914</v>
      </c>
      <c r="F1289" s="4" t="s">
        <v>115</v>
      </c>
      <c r="G1289" s="7"/>
      <c r="H1289" s="7"/>
      <c r="I1289" s="7"/>
    </row>
    <row r="1290" spans="1:9" x14ac:dyDescent="0.25">
      <c r="A1290" s="122" t="s">
        <v>373</v>
      </c>
      <c r="B1290" s="57"/>
      <c r="C1290" s="4" t="s">
        <v>13</v>
      </c>
      <c r="D1290" s="4" t="s">
        <v>28</v>
      </c>
      <c r="E1290" s="4" t="s">
        <v>374</v>
      </c>
      <c r="F1290" s="4"/>
      <c r="G1290" s="7">
        <f>G1291</f>
        <v>3500</v>
      </c>
      <c r="H1290" s="7">
        <f>H1291</f>
        <v>0</v>
      </c>
      <c r="I1290" s="7">
        <f>I1291</f>
        <v>0</v>
      </c>
    </row>
    <row r="1291" spans="1:9" x14ac:dyDescent="0.25">
      <c r="A1291" s="122" t="s">
        <v>119</v>
      </c>
      <c r="B1291" s="57"/>
      <c r="C1291" s="4" t="s">
        <v>13</v>
      </c>
      <c r="D1291" s="4" t="s">
        <v>28</v>
      </c>
      <c r="E1291" s="4" t="s">
        <v>380</v>
      </c>
      <c r="F1291" s="4"/>
      <c r="G1291" s="7">
        <f t="shared" ref="G1291:I1291" si="299">G1292</f>
        <v>3500</v>
      </c>
      <c r="H1291" s="7">
        <f t="shared" si="299"/>
        <v>0</v>
      </c>
      <c r="I1291" s="7">
        <f t="shared" si="299"/>
        <v>0</v>
      </c>
    </row>
    <row r="1292" spans="1:9" ht="27" customHeight="1" x14ac:dyDescent="0.25">
      <c r="A1292" s="122" t="s">
        <v>114</v>
      </c>
      <c r="B1292" s="57"/>
      <c r="C1292" s="4" t="s">
        <v>13</v>
      </c>
      <c r="D1292" s="4" t="s">
        <v>28</v>
      </c>
      <c r="E1292" s="4" t="s">
        <v>380</v>
      </c>
      <c r="F1292" s="4" t="s">
        <v>115</v>
      </c>
      <c r="G1292" s="7">
        <v>3500</v>
      </c>
      <c r="H1292" s="7"/>
      <c r="I1292" s="7"/>
    </row>
    <row r="1293" spans="1:9" ht="31.5" hidden="1" x14ac:dyDescent="0.25">
      <c r="A1293" s="122" t="s">
        <v>241</v>
      </c>
      <c r="B1293" s="57"/>
      <c r="C1293" s="4" t="s">
        <v>13</v>
      </c>
      <c r="D1293" s="4" t="s">
        <v>28</v>
      </c>
      <c r="E1293" s="4" t="s">
        <v>381</v>
      </c>
      <c r="F1293" s="4"/>
      <c r="G1293" s="7">
        <f>G1294+G1296</f>
        <v>0</v>
      </c>
      <c r="H1293" s="7">
        <f t="shared" ref="G1293:I1294" si="300">H1294</f>
        <v>0</v>
      </c>
      <c r="I1293" s="7">
        <f t="shared" si="300"/>
        <v>0</v>
      </c>
    </row>
    <row r="1294" spans="1:9" hidden="1" x14ac:dyDescent="0.25">
      <c r="A1294" s="122" t="s">
        <v>119</v>
      </c>
      <c r="B1294" s="57"/>
      <c r="C1294" s="4" t="s">
        <v>13</v>
      </c>
      <c r="D1294" s="4" t="s">
        <v>28</v>
      </c>
      <c r="E1294" s="4" t="s">
        <v>383</v>
      </c>
      <c r="F1294" s="4"/>
      <c r="G1294" s="7">
        <f t="shared" si="300"/>
        <v>0</v>
      </c>
      <c r="H1294" s="7">
        <f t="shared" si="300"/>
        <v>0</v>
      </c>
      <c r="I1294" s="7">
        <f t="shared" si="300"/>
        <v>0</v>
      </c>
    </row>
    <row r="1295" spans="1:9" ht="31.5" hidden="1" x14ac:dyDescent="0.25">
      <c r="A1295" s="122" t="s">
        <v>114</v>
      </c>
      <c r="B1295" s="57"/>
      <c r="C1295" s="4" t="s">
        <v>13</v>
      </c>
      <c r="D1295" s="4" t="s">
        <v>28</v>
      </c>
      <c r="E1295" s="4" t="s">
        <v>383</v>
      </c>
      <c r="F1295" s="4" t="s">
        <v>115</v>
      </c>
      <c r="G1295" s="7"/>
      <c r="H1295" s="7"/>
      <c r="I1295" s="7"/>
    </row>
    <row r="1296" spans="1:9" hidden="1" x14ac:dyDescent="0.25">
      <c r="A1296" s="122" t="s">
        <v>497</v>
      </c>
      <c r="B1296" s="57"/>
      <c r="C1296" s="4" t="s">
        <v>13</v>
      </c>
      <c r="D1296" s="4" t="s">
        <v>28</v>
      </c>
      <c r="E1296" s="4" t="s">
        <v>770</v>
      </c>
      <c r="F1296" s="4"/>
      <c r="G1296" s="7">
        <f>SUM(G1297)</f>
        <v>0</v>
      </c>
      <c r="H1296" s="7">
        <f t="shared" ref="H1296:I1296" si="301">SUM(H1297)</f>
        <v>0</v>
      </c>
      <c r="I1296" s="7">
        <f t="shared" si="301"/>
        <v>0</v>
      </c>
    </row>
    <row r="1297" spans="1:9" ht="31.5" hidden="1" x14ac:dyDescent="0.25">
      <c r="A1297" s="122" t="s">
        <v>114</v>
      </c>
      <c r="B1297" s="57"/>
      <c r="C1297" s="4" t="s">
        <v>13</v>
      </c>
      <c r="D1297" s="4" t="s">
        <v>28</v>
      </c>
      <c r="E1297" s="4" t="s">
        <v>770</v>
      </c>
      <c r="F1297" s="4" t="s">
        <v>115</v>
      </c>
      <c r="G1297" s="7"/>
      <c r="H1297" s="7"/>
      <c r="I1297" s="7"/>
    </row>
    <row r="1298" spans="1:9" ht="14.25" hidden="1" customHeight="1" x14ac:dyDescent="0.25">
      <c r="A1298" s="122" t="s">
        <v>301</v>
      </c>
      <c r="B1298" s="57"/>
      <c r="C1298" s="4" t="s">
        <v>13</v>
      </c>
      <c r="D1298" s="4" t="s">
        <v>28</v>
      </c>
      <c r="E1298" s="4" t="s">
        <v>376</v>
      </c>
      <c r="F1298" s="4"/>
      <c r="G1298" s="7">
        <f>G1299+G1301</f>
        <v>0</v>
      </c>
      <c r="H1298" s="7">
        <f>H1299+H1301</f>
        <v>0</v>
      </c>
      <c r="I1298" s="7">
        <f>I1299+I1301</f>
        <v>0</v>
      </c>
    </row>
    <row r="1299" spans="1:9" hidden="1" x14ac:dyDescent="0.25">
      <c r="A1299" s="122" t="s">
        <v>119</v>
      </c>
      <c r="B1299" s="57"/>
      <c r="C1299" s="4" t="s">
        <v>13</v>
      </c>
      <c r="D1299" s="4" t="s">
        <v>28</v>
      </c>
      <c r="E1299" s="4" t="s">
        <v>405</v>
      </c>
      <c r="F1299" s="4"/>
      <c r="G1299" s="7">
        <f>G1300</f>
        <v>0</v>
      </c>
      <c r="H1299" s="7">
        <f>H1300</f>
        <v>0</v>
      </c>
      <c r="I1299" s="7">
        <f>I1300</f>
        <v>0</v>
      </c>
    </row>
    <row r="1300" spans="1:9" ht="31.5" hidden="1" x14ac:dyDescent="0.25">
      <c r="A1300" s="122" t="s">
        <v>114</v>
      </c>
      <c r="B1300" s="57"/>
      <c r="C1300" s="4" t="s">
        <v>13</v>
      </c>
      <c r="D1300" s="4" t="s">
        <v>28</v>
      </c>
      <c r="E1300" s="4" t="s">
        <v>405</v>
      </c>
      <c r="F1300" s="4" t="s">
        <v>115</v>
      </c>
      <c r="G1300" s="7"/>
      <c r="H1300" s="7"/>
      <c r="I1300" s="7"/>
    </row>
    <row r="1301" spans="1:9" hidden="1" x14ac:dyDescent="0.25">
      <c r="A1301" s="122" t="s">
        <v>132</v>
      </c>
      <c r="B1301" s="57"/>
      <c r="C1301" s="4" t="s">
        <v>13</v>
      </c>
      <c r="D1301" s="4" t="s">
        <v>28</v>
      </c>
      <c r="E1301" s="4" t="s">
        <v>504</v>
      </c>
      <c r="F1301" s="4"/>
      <c r="G1301" s="7">
        <f>G1302</f>
        <v>0</v>
      </c>
      <c r="H1301" s="7">
        <f>H1302</f>
        <v>0</v>
      </c>
      <c r="I1301" s="7">
        <f>I1302</f>
        <v>0</v>
      </c>
    </row>
    <row r="1302" spans="1:9" ht="31.5" hidden="1" x14ac:dyDescent="0.25">
      <c r="A1302" s="122" t="s">
        <v>114</v>
      </c>
      <c r="B1302" s="57"/>
      <c r="C1302" s="4" t="s">
        <v>13</v>
      </c>
      <c r="D1302" s="4" t="s">
        <v>28</v>
      </c>
      <c r="E1302" s="4" t="s">
        <v>504</v>
      </c>
      <c r="F1302" s="4" t="s">
        <v>115</v>
      </c>
      <c r="G1302" s="7"/>
      <c r="H1302" s="7"/>
      <c r="I1302" s="7"/>
    </row>
    <row r="1303" spans="1:9" hidden="1" x14ac:dyDescent="0.25">
      <c r="A1303" s="122" t="s">
        <v>694</v>
      </c>
      <c r="B1303" s="57"/>
      <c r="C1303" s="4" t="s">
        <v>13</v>
      </c>
      <c r="D1303" s="4" t="s">
        <v>28</v>
      </c>
      <c r="E1303" s="4" t="s">
        <v>482</v>
      </c>
      <c r="F1303" s="4"/>
      <c r="G1303" s="7">
        <f>SUM(G1304)</f>
        <v>0</v>
      </c>
      <c r="H1303" s="7">
        <f t="shared" ref="H1303:I1303" si="302">SUM(H1304)</f>
        <v>0</v>
      </c>
      <c r="I1303" s="7">
        <f t="shared" si="302"/>
        <v>0</v>
      </c>
    </row>
    <row r="1304" spans="1:9" ht="47.25" hidden="1" x14ac:dyDescent="0.25">
      <c r="A1304" s="122" t="s">
        <v>975</v>
      </c>
      <c r="B1304" s="57"/>
      <c r="C1304" s="4" t="s">
        <v>13</v>
      </c>
      <c r="D1304" s="4" t="s">
        <v>28</v>
      </c>
      <c r="E1304" s="4" t="s">
        <v>838</v>
      </c>
      <c r="F1304" s="4"/>
      <c r="G1304" s="7">
        <f>G1305</f>
        <v>0</v>
      </c>
      <c r="H1304" s="7">
        <f>H1305+H1306</f>
        <v>0</v>
      </c>
      <c r="I1304" s="7">
        <f>I1305+I1306</f>
        <v>0</v>
      </c>
    </row>
    <row r="1305" spans="1:9" ht="31.5" hidden="1" x14ac:dyDescent="0.25">
      <c r="A1305" s="122" t="s">
        <v>45</v>
      </c>
      <c r="B1305" s="57"/>
      <c r="C1305" s="4" t="s">
        <v>13</v>
      </c>
      <c r="D1305" s="4" t="s">
        <v>28</v>
      </c>
      <c r="E1305" s="4" t="s">
        <v>838</v>
      </c>
      <c r="F1305" s="4" t="s">
        <v>84</v>
      </c>
      <c r="G1305" s="7"/>
      <c r="H1305" s="7"/>
      <c r="I1305" s="7"/>
    </row>
    <row r="1306" spans="1:9" ht="31.5" hidden="1" x14ac:dyDescent="0.25">
      <c r="A1306" s="122" t="s">
        <v>114</v>
      </c>
      <c r="B1306" s="57"/>
      <c r="C1306" s="4" t="s">
        <v>13</v>
      </c>
      <c r="D1306" s="4" t="s">
        <v>28</v>
      </c>
      <c r="E1306" s="4" t="s">
        <v>838</v>
      </c>
      <c r="F1306" s="4" t="s">
        <v>115</v>
      </c>
      <c r="G1306" s="7"/>
      <c r="H1306" s="7"/>
      <c r="I1306" s="7"/>
    </row>
    <row r="1307" spans="1:9" x14ac:dyDescent="0.25">
      <c r="A1307" s="122" t="s">
        <v>861</v>
      </c>
      <c r="B1307" s="57"/>
      <c r="C1307" s="4" t="s">
        <v>13</v>
      </c>
      <c r="D1307" s="4" t="s">
        <v>28</v>
      </c>
      <c r="E1307" s="4" t="s">
        <v>860</v>
      </c>
      <c r="F1307" s="4"/>
      <c r="G1307" s="7">
        <f>SUM(G1308)</f>
        <v>20</v>
      </c>
      <c r="H1307" s="7">
        <f t="shared" ref="H1307:I1308" si="303">SUM(H1308)</f>
        <v>0</v>
      </c>
      <c r="I1307" s="7">
        <f t="shared" si="303"/>
        <v>0</v>
      </c>
    </row>
    <row r="1308" spans="1:9" x14ac:dyDescent="0.25">
      <c r="A1308" s="122" t="s">
        <v>863</v>
      </c>
      <c r="B1308" s="57"/>
      <c r="C1308" s="4" t="s">
        <v>13</v>
      </c>
      <c r="D1308" s="4" t="s">
        <v>28</v>
      </c>
      <c r="E1308" s="4" t="s">
        <v>862</v>
      </c>
      <c r="F1308" s="4"/>
      <c r="G1308" s="7">
        <f>SUM(G1309)</f>
        <v>20</v>
      </c>
      <c r="H1308" s="7">
        <f t="shared" si="303"/>
        <v>0</v>
      </c>
      <c r="I1308" s="7">
        <f t="shared" si="303"/>
        <v>0</v>
      </c>
    </row>
    <row r="1309" spans="1:9" ht="31.5" x14ac:dyDescent="0.25">
      <c r="A1309" s="122" t="s">
        <v>114</v>
      </c>
      <c r="B1309" s="57"/>
      <c r="C1309" s="4" t="s">
        <v>13</v>
      </c>
      <c r="D1309" s="4" t="s">
        <v>28</v>
      </c>
      <c r="E1309" s="4" t="s">
        <v>862</v>
      </c>
      <c r="F1309" s="4" t="s">
        <v>115</v>
      </c>
      <c r="G1309" s="7">
        <v>20</v>
      </c>
      <c r="H1309" s="7"/>
      <c r="I1309" s="7"/>
    </row>
    <row r="1310" spans="1:9" ht="31.5" hidden="1" x14ac:dyDescent="0.25">
      <c r="A1310" s="122" t="s">
        <v>970</v>
      </c>
      <c r="B1310" s="39"/>
      <c r="C1310" s="123" t="s">
        <v>13</v>
      </c>
      <c r="D1310" s="123" t="s">
        <v>28</v>
      </c>
      <c r="E1310" s="31" t="s">
        <v>14</v>
      </c>
      <c r="F1310" s="31"/>
      <c r="G1310" s="9">
        <f t="shared" ref="G1310:I1313" si="304">G1311</f>
        <v>0</v>
      </c>
      <c r="H1310" s="9">
        <f t="shared" si="304"/>
        <v>0</v>
      </c>
      <c r="I1310" s="9">
        <f t="shared" si="304"/>
        <v>0</v>
      </c>
    </row>
    <row r="1311" spans="1:9" hidden="1" x14ac:dyDescent="0.25">
      <c r="A1311" s="122" t="s">
        <v>77</v>
      </c>
      <c r="B1311" s="39"/>
      <c r="C1311" s="123" t="s">
        <v>13</v>
      </c>
      <c r="D1311" s="123" t="s">
        <v>28</v>
      </c>
      <c r="E1311" s="31" t="s">
        <v>61</v>
      </c>
      <c r="F1311" s="31"/>
      <c r="G1311" s="9">
        <f t="shared" si="304"/>
        <v>0</v>
      </c>
      <c r="H1311" s="9">
        <f t="shared" si="304"/>
        <v>0</v>
      </c>
      <c r="I1311" s="9">
        <f t="shared" si="304"/>
        <v>0</v>
      </c>
    </row>
    <row r="1312" spans="1:9" hidden="1" x14ac:dyDescent="0.25">
      <c r="A1312" s="122" t="s">
        <v>29</v>
      </c>
      <c r="B1312" s="39"/>
      <c r="C1312" s="123" t="s">
        <v>13</v>
      </c>
      <c r="D1312" s="123" t="s">
        <v>28</v>
      </c>
      <c r="E1312" s="31" t="s">
        <v>378</v>
      </c>
      <c r="F1312" s="31"/>
      <c r="G1312" s="9">
        <f t="shared" si="304"/>
        <v>0</v>
      </c>
      <c r="H1312" s="9">
        <f t="shared" si="304"/>
        <v>0</v>
      </c>
      <c r="I1312" s="9">
        <f t="shared" si="304"/>
        <v>0</v>
      </c>
    </row>
    <row r="1313" spans="1:9" hidden="1" x14ac:dyDescent="0.25">
      <c r="A1313" s="122" t="s">
        <v>31</v>
      </c>
      <c r="B1313" s="39"/>
      <c r="C1313" s="123" t="s">
        <v>13</v>
      </c>
      <c r="D1313" s="123" t="s">
        <v>28</v>
      </c>
      <c r="E1313" s="31" t="s">
        <v>379</v>
      </c>
      <c r="F1313" s="31"/>
      <c r="G1313" s="9">
        <f t="shared" si="304"/>
        <v>0</v>
      </c>
      <c r="H1313" s="9">
        <f t="shared" si="304"/>
        <v>0</v>
      </c>
      <c r="I1313" s="9">
        <f t="shared" si="304"/>
        <v>0</v>
      </c>
    </row>
    <row r="1314" spans="1:9" ht="31.5" hidden="1" x14ac:dyDescent="0.25">
      <c r="A1314" s="122" t="s">
        <v>114</v>
      </c>
      <c r="B1314" s="39"/>
      <c r="C1314" s="123" t="s">
        <v>13</v>
      </c>
      <c r="D1314" s="123" t="s">
        <v>28</v>
      </c>
      <c r="E1314" s="31" t="s">
        <v>379</v>
      </c>
      <c r="F1314" s="31">
        <v>600</v>
      </c>
      <c r="G1314" s="9"/>
      <c r="H1314" s="9"/>
      <c r="I1314" s="9"/>
    </row>
    <row r="1315" spans="1:9" x14ac:dyDescent="0.25">
      <c r="A1315" s="122" t="s">
        <v>976</v>
      </c>
      <c r="B1315" s="57"/>
      <c r="C1315" s="4" t="s">
        <v>13</v>
      </c>
      <c r="D1315" s="4" t="s">
        <v>11</v>
      </c>
      <c r="E1315" s="4"/>
      <c r="F1315" s="57"/>
      <c r="G1315" s="7">
        <f>G1316</f>
        <v>53460.800000000003</v>
      </c>
      <c r="H1315" s="7">
        <f>H1316</f>
        <v>48812.5</v>
      </c>
      <c r="I1315" s="7">
        <f>I1316</f>
        <v>51182.5</v>
      </c>
    </row>
    <row r="1316" spans="1:9" x14ac:dyDescent="0.25">
      <c r="A1316" s="122" t="s">
        <v>542</v>
      </c>
      <c r="B1316" s="57"/>
      <c r="C1316" s="4" t="s">
        <v>13</v>
      </c>
      <c r="D1316" s="4" t="s">
        <v>11</v>
      </c>
      <c r="E1316" s="4" t="s">
        <v>108</v>
      </c>
      <c r="F1316" s="57"/>
      <c r="G1316" s="7">
        <f>G1317+G1325+G1351+G1362</f>
        <v>53460.800000000003</v>
      </c>
      <c r="H1316" s="7">
        <f>H1317+H1325+H1351+H1362</f>
        <v>48812.5</v>
      </c>
      <c r="I1316" s="7">
        <f>I1317+I1325+I1351+I1362</f>
        <v>51182.5</v>
      </c>
    </row>
    <row r="1317" spans="1:9" ht="31.5" hidden="1" x14ac:dyDescent="0.25">
      <c r="A1317" s="122" t="s">
        <v>977</v>
      </c>
      <c r="B1317" s="57"/>
      <c r="C1317" s="4" t="s">
        <v>13</v>
      </c>
      <c r="D1317" s="4" t="s">
        <v>11</v>
      </c>
      <c r="E1317" s="4" t="s">
        <v>138</v>
      </c>
      <c r="F1317" s="57"/>
      <c r="G1317" s="7">
        <f>G1321+G1318</f>
        <v>0</v>
      </c>
      <c r="H1317" s="7">
        <f>H1321+H1318</f>
        <v>0</v>
      </c>
      <c r="I1317" s="7">
        <f>I1321+I1318</f>
        <v>0</v>
      </c>
    </row>
    <row r="1318" spans="1:9" hidden="1" x14ac:dyDescent="0.25">
      <c r="A1318" s="122" t="s">
        <v>29</v>
      </c>
      <c r="B1318" s="57"/>
      <c r="C1318" s="4" t="s">
        <v>13</v>
      </c>
      <c r="D1318" s="4" t="s">
        <v>11</v>
      </c>
      <c r="E1318" s="4" t="s">
        <v>367</v>
      </c>
      <c r="F1318" s="57"/>
      <c r="G1318" s="7">
        <f t="shared" ref="G1318:I1319" si="305">G1319</f>
        <v>0</v>
      </c>
      <c r="H1318" s="7">
        <f t="shared" si="305"/>
        <v>0</v>
      </c>
      <c r="I1318" s="7">
        <f t="shared" si="305"/>
        <v>0</v>
      </c>
    </row>
    <row r="1319" spans="1:9" hidden="1" x14ac:dyDescent="0.25">
      <c r="A1319" s="122" t="s">
        <v>119</v>
      </c>
      <c r="B1319" s="57"/>
      <c r="C1319" s="4" t="s">
        <v>13</v>
      </c>
      <c r="D1319" s="4" t="s">
        <v>11</v>
      </c>
      <c r="E1319" s="4" t="s">
        <v>368</v>
      </c>
      <c r="F1319" s="57"/>
      <c r="G1319" s="7">
        <f t="shared" si="305"/>
        <v>0</v>
      </c>
      <c r="H1319" s="7">
        <f t="shared" si="305"/>
        <v>0</v>
      </c>
      <c r="I1319" s="7">
        <f t="shared" si="305"/>
        <v>0</v>
      </c>
    </row>
    <row r="1320" spans="1:9" ht="31.5" hidden="1" x14ac:dyDescent="0.25">
      <c r="A1320" s="122" t="s">
        <v>45</v>
      </c>
      <c r="B1320" s="57"/>
      <c r="C1320" s="4" t="s">
        <v>13</v>
      </c>
      <c r="D1320" s="4" t="s">
        <v>11</v>
      </c>
      <c r="E1320" s="4" t="s">
        <v>368</v>
      </c>
      <c r="F1320" s="4" t="s">
        <v>84</v>
      </c>
      <c r="G1320" s="7"/>
      <c r="H1320" s="7"/>
      <c r="I1320" s="7"/>
    </row>
    <row r="1321" spans="1:9" hidden="1" x14ac:dyDescent="0.25">
      <c r="A1321" s="122" t="s">
        <v>139</v>
      </c>
      <c r="B1321" s="57"/>
      <c r="C1321" s="4" t="s">
        <v>13</v>
      </c>
      <c r="D1321" s="4" t="s">
        <v>11</v>
      </c>
      <c r="E1321" s="4" t="s">
        <v>140</v>
      </c>
      <c r="F1321" s="4"/>
      <c r="G1321" s="7">
        <f t="shared" ref="G1321:I1323" si="306">G1322</f>
        <v>0</v>
      </c>
      <c r="H1321" s="7">
        <f t="shared" si="306"/>
        <v>0</v>
      </c>
      <c r="I1321" s="7">
        <f t="shared" si="306"/>
        <v>0</v>
      </c>
    </row>
    <row r="1322" spans="1:9" hidden="1" x14ac:dyDescent="0.25">
      <c r="A1322" s="122" t="s">
        <v>132</v>
      </c>
      <c r="B1322" s="57"/>
      <c r="C1322" s="4" t="s">
        <v>13</v>
      </c>
      <c r="D1322" s="4" t="s">
        <v>11</v>
      </c>
      <c r="E1322" s="4" t="s">
        <v>365</v>
      </c>
      <c r="F1322" s="4"/>
      <c r="G1322" s="7">
        <f t="shared" si="306"/>
        <v>0</v>
      </c>
      <c r="H1322" s="7">
        <f t="shared" si="306"/>
        <v>0</v>
      </c>
      <c r="I1322" s="7">
        <f t="shared" si="306"/>
        <v>0</v>
      </c>
    </row>
    <row r="1323" spans="1:9" hidden="1" x14ac:dyDescent="0.25">
      <c r="A1323" s="122" t="s">
        <v>301</v>
      </c>
      <c r="B1323" s="57"/>
      <c r="C1323" s="4" t="s">
        <v>13</v>
      </c>
      <c r="D1323" s="4" t="s">
        <v>11</v>
      </c>
      <c r="E1323" s="4" t="s">
        <v>366</v>
      </c>
      <c r="F1323" s="4"/>
      <c r="G1323" s="7">
        <f t="shared" si="306"/>
        <v>0</v>
      </c>
      <c r="H1323" s="7">
        <f t="shared" si="306"/>
        <v>0</v>
      </c>
      <c r="I1323" s="7">
        <f t="shared" si="306"/>
        <v>0</v>
      </c>
    </row>
    <row r="1324" spans="1:9" ht="31.5" hidden="1" x14ac:dyDescent="0.25">
      <c r="A1324" s="122" t="s">
        <v>65</v>
      </c>
      <c r="B1324" s="57"/>
      <c r="C1324" s="4" t="s">
        <v>13</v>
      </c>
      <c r="D1324" s="4" t="s">
        <v>11</v>
      </c>
      <c r="E1324" s="4" t="s">
        <v>366</v>
      </c>
      <c r="F1324" s="4" t="s">
        <v>115</v>
      </c>
      <c r="G1324" s="7"/>
      <c r="H1324" s="7"/>
      <c r="I1324" s="7"/>
    </row>
    <row r="1325" spans="1:9" x14ac:dyDescent="0.25">
      <c r="A1325" s="122" t="s">
        <v>142</v>
      </c>
      <c r="B1325" s="57"/>
      <c r="C1325" s="4" t="s">
        <v>13</v>
      </c>
      <c r="D1325" s="4" t="s">
        <v>11</v>
      </c>
      <c r="E1325" s="4" t="s">
        <v>143</v>
      </c>
      <c r="F1325" s="4"/>
      <c r="G1325" s="7">
        <f>G1326</f>
        <v>4263.3</v>
      </c>
      <c r="H1325" s="7">
        <f t="shared" ref="H1325:I1325" si="307">H1326</f>
        <v>500</v>
      </c>
      <c r="I1325" s="7">
        <f t="shared" si="307"/>
        <v>1985</v>
      </c>
    </row>
    <row r="1326" spans="1:9" x14ac:dyDescent="0.25">
      <c r="A1326" s="122" t="s">
        <v>29</v>
      </c>
      <c r="B1326" s="57"/>
      <c r="C1326" s="4" t="s">
        <v>13</v>
      </c>
      <c r="D1326" s="4" t="s">
        <v>11</v>
      </c>
      <c r="E1326" s="4" t="s">
        <v>369</v>
      </c>
      <c r="F1326" s="4"/>
      <c r="G1326" s="7">
        <f>SUM(G1327+G1330+G1334)+G1332+G1338</f>
        <v>4263.3</v>
      </c>
      <c r="H1326" s="7">
        <f t="shared" ref="H1326:I1326" si="308">SUM(H1327+H1330+H1334)+H1332+H1338</f>
        <v>500</v>
      </c>
      <c r="I1326" s="7">
        <f t="shared" si="308"/>
        <v>1985</v>
      </c>
    </row>
    <row r="1327" spans="1:9" s="58" customFormat="1" ht="14.25" customHeight="1" x14ac:dyDescent="0.25">
      <c r="A1327" s="122" t="s">
        <v>119</v>
      </c>
      <c r="B1327" s="57"/>
      <c r="C1327" s="4" t="s">
        <v>13</v>
      </c>
      <c r="D1327" s="4" t="s">
        <v>11</v>
      </c>
      <c r="E1327" s="4" t="s">
        <v>745</v>
      </c>
      <c r="F1327" s="4"/>
      <c r="G1327" s="7">
        <f>G1328+G1329</f>
        <v>4070</v>
      </c>
      <c r="H1327" s="7">
        <f t="shared" ref="H1327:I1327" si="309">H1328+H1329</f>
        <v>500</v>
      </c>
      <c r="I1327" s="7">
        <f t="shared" si="309"/>
        <v>1985</v>
      </c>
    </row>
    <row r="1328" spans="1:9" ht="35.25" customHeight="1" x14ac:dyDescent="0.25">
      <c r="A1328" s="122" t="s">
        <v>45</v>
      </c>
      <c r="B1328" s="57"/>
      <c r="C1328" s="4" t="s">
        <v>13</v>
      </c>
      <c r="D1328" s="4" t="s">
        <v>11</v>
      </c>
      <c r="E1328" s="4" t="s">
        <v>745</v>
      </c>
      <c r="F1328" s="4" t="s">
        <v>84</v>
      </c>
      <c r="G1328" s="7">
        <v>860</v>
      </c>
      <c r="H1328" s="7"/>
      <c r="I1328" s="7"/>
    </row>
    <row r="1329" spans="1:9" ht="30.75" customHeight="1" x14ac:dyDescent="0.25">
      <c r="A1329" s="122" t="s">
        <v>114</v>
      </c>
      <c r="B1329" s="57"/>
      <c r="C1329" s="4" t="s">
        <v>13</v>
      </c>
      <c r="D1329" s="4" t="s">
        <v>11</v>
      </c>
      <c r="E1329" s="4" t="s">
        <v>745</v>
      </c>
      <c r="F1329" s="4" t="s">
        <v>115</v>
      </c>
      <c r="G1329" s="7">
        <v>3210</v>
      </c>
      <c r="H1329" s="7">
        <v>500</v>
      </c>
      <c r="I1329" s="7">
        <v>1985</v>
      </c>
    </row>
    <row r="1330" spans="1:9" hidden="1" x14ac:dyDescent="0.25">
      <c r="A1330" s="122" t="s">
        <v>497</v>
      </c>
      <c r="B1330" s="56"/>
      <c r="C1330" s="4" t="s">
        <v>13</v>
      </c>
      <c r="D1330" s="4" t="s">
        <v>11</v>
      </c>
      <c r="E1330" s="4" t="s">
        <v>746</v>
      </c>
      <c r="F1330" s="4"/>
      <c r="G1330" s="7">
        <f>SUM(G1331)</f>
        <v>0</v>
      </c>
      <c r="H1330" s="7">
        <f t="shared" ref="H1330:I1330" si="310">SUM(H1331)</f>
        <v>0</v>
      </c>
      <c r="I1330" s="7">
        <f t="shared" si="310"/>
        <v>0</v>
      </c>
    </row>
    <row r="1331" spans="1:9" ht="31.5" hidden="1" x14ac:dyDescent="0.25">
      <c r="A1331" s="122" t="s">
        <v>114</v>
      </c>
      <c r="B1331" s="57"/>
      <c r="C1331" s="4" t="s">
        <v>13</v>
      </c>
      <c r="D1331" s="4" t="s">
        <v>11</v>
      </c>
      <c r="E1331" s="4" t="s">
        <v>746</v>
      </c>
      <c r="F1331" s="4" t="s">
        <v>115</v>
      </c>
      <c r="G1331" s="7"/>
      <c r="H1331" s="7"/>
      <c r="I1331" s="7"/>
    </row>
    <row r="1332" spans="1:9" hidden="1" x14ac:dyDescent="0.25">
      <c r="A1332" s="122" t="s">
        <v>127</v>
      </c>
      <c r="B1332" s="57"/>
      <c r="C1332" s="4" t="s">
        <v>13</v>
      </c>
      <c r="D1332" s="4" t="s">
        <v>11</v>
      </c>
      <c r="E1332" s="4" t="s">
        <v>839</v>
      </c>
      <c r="F1332" s="4"/>
      <c r="G1332" s="7">
        <f>G1333</f>
        <v>0</v>
      </c>
      <c r="H1332" s="7">
        <f t="shared" ref="H1332:I1332" si="311">H1333</f>
        <v>0</v>
      </c>
      <c r="I1332" s="7">
        <f t="shared" si="311"/>
        <v>0</v>
      </c>
    </row>
    <row r="1333" spans="1:9" ht="31.5" hidden="1" x14ac:dyDescent="0.25">
      <c r="A1333" s="122" t="s">
        <v>45</v>
      </c>
      <c r="B1333" s="57"/>
      <c r="C1333" s="4" t="s">
        <v>13</v>
      </c>
      <c r="D1333" s="4" t="s">
        <v>11</v>
      </c>
      <c r="E1333" s="4" t="s">
        <v>839</v>
      </c>
      <c r="F1333" s="4" t="s">
        <v>84</v>
      </c>
      <c r="G1333" s="7"/>
      <c r="H1333" s="7"/>
      <c r="I1333" s="7"/>
    </row>
    <row r="1334" spans="1:9" x14ac:dyDescent="0.25">
      <c r="A1334" s="122" t="s">
        <v>443</v>
      </c>
      <c r="B1334" s="56"/>
      <c r="C1334" s="4" t="s">
        <v>13</v>
      </c>
      <c r="D1334" s="4" t="s">
        <v>11</v>
      </c>
      <c r="E1334" s="4" t="s">
        <v>747</v>
      </c>
      <c r="F1334" s="57"/>
      <c r="G1334" s="7">
        <f>SUM(G1335:G1337)</f>
        <v>120</v>
      </c>
      <c r="H1334" s="7">
        <f t="shared" ref="H1334:I1334" si="312">SUM(H1336:H1337)</f>
        <v>0</v>
      </c>
      <c r="I1334" s="7">
        <f t="shared" si="312"/>
        <v>0</v>
      </c>
    </row>
    <row r="1335" spans="1:9" ht="47.25" hidden="1" x14ac:dyDescent="0.25">
      <c r="A1335" s="32" t="s">
        <v>44</v>
      </c>
      <c r="B1335" s="56"/>
      <c r="C1335" s="4" t="s">
        <v>13</v>
      </c>
      <c r="D1335" s="4" t="s">
        <v>11</v>
      </c>
      <c r="E1335" s="4" t="s">
        <v>747</v>
      </c>
      <c r="F1335" s="49" t="s">
        <v>82</v>
      </c>
      <c r="G1335" s="7"/>
      <c r="H1335" s="7"/>
      <c r="I1335" s="7"/>
    </row>
    <row r="1336" spans="1:9" ht="31.5" x14ac:dyDescent="0.25">
      <c r="A1336" s="122" t="s">
        <v>45</v>
      </c>
      <c r="B1336" s="56"/>
      <c r="C1336" s="4" t="s">
        <v>13</v>
      </c>
      <c r="D1336" s="4" t="s">
        <v>11</v>
      </c>
      <c r="E1336" s="4" t="s">
        <v>747</v>
      </c>
      <c r="F1336" s="4" t="s">
        <v>84</v>
      </c>
      <c r="G1336" s="7">
        <v>120</v>
      </c>
      <c r="H1336" s="7"/>
      <c r="I1336" s="7"/>
    </row>
    <row r="1337" spans="1:9" hidden="1" x14ac:dyDescent="0.25">
      <c r="A1337" s="122" t="s">
        <v>36</v>
      </c>
      <c r="B1337" s="57"/>
      <c r="C1337" s="4" t="s">
        <v>13</v>
      </c>
      <c r="D1337" s="4" t="s">
        <v>11</v>
      </c>
      <c r="E1337" s="4" t="s">
        <v>747</v>
      </c>
      <c r="F1337" s="4" t="s">
        <v>92</v>
      </c>
      <c r="G1337" s="7"/>
      <c r="H1337" s="7"/>
      <c r="I1337" s="7"/>
    </row>
    <row r="1338" spans="1:9" x14ac:dyDescent="0.25">
      <c r="A1338" s="127" t="s">
        <v>861</v>
      </c>
      <c r="B1338" s="57"/>
      <c r="C1338" s="4" t="s">
        <v>13</v>
      </c>
      <c r="D1338" s="4" t="s">
        <v>11</v>
      </c>
      <c r="E1338" s="4" t="s">
        <v>993</v>
      </c>
      <c r="F1338" s="4"/>
      <c r="G1338" s="7">
        <f>SUM(G1339)</f>
        <v>73.3</v>
      </c>
      <c r="H1338" s="7"/>
      <c r="I1338" s="7"/>
    </row>
    <row r="1339" spans="1:9" ht="31.5" x14ac:dyDescent="0.25">
      <c r="A1339" s="127" t="s">
        <v>995</v>
      </c>
      <c r="B1339" s="57"/>
      <c r="C1339" s="4" t="s">
        <v>13</v>
      </c>
      <c r="D1339" s="4" t="s">
        <v>11</v>
      </c>
      <c r="E1339" s="4" t="s">
        <v>994</v>
      </c>
      <c r="F1339" s="4"/>
      <c r="G1339" s="7">
        <f>SUM(G1340)</f>
        <v>73.3</v>
      </c>
      <c r="H1339" s="7">
        <f t="shared" ref="H1339:I1339" si="313">SUM(H1340)</f>
        <v>0</v>
      </c>
      <c r="I1339" s="7">
        <f t="shared" si="313"/>
        <v>0</v>
      </c>
    </row>
    <row r="1340" spans="1:9" x14ac:dyDescent="0.25">
      <c r="A1340" s="127" t="s">
        <v>36</v>
      </c>
      <c r="B1340" s="57"/>
      <c r="C1340" s="4" t="s">
        <v>13</v>
      </c>
      <c r="D1340" s="4" t="s">
        <v>11</v>
      </c>
      <c r="E1340" s="4" t="s">
        <v>994</v>
      </c>
      <c r="F1340" s="4" t="s">
        <v>92</v>
      </c>
      <c r="G1340" s="7">
        <v>73.3</v>
      </c>
      <c r="H1340" s="7"/>
      <c r="I1340" s="7"/>
    </row>
    <row r="1341" spans="1:9" ht="31.5" hidden="1" x14ac:dyDescent="0.25">
      <c r="A1341" s="122" t="s">
        <v>241</v>
      </c>
      <c r="B1341" s="56"/>
      <c r="C1341" s="4" t="s">
        <v>13</v>
      </c>
      <c r="D1341" s="4" t="s">
        <v>11</v>
      </c>
      <c r="E1341" s="4" t="s">
        <v>718</v>
      </c>
      <c r="F1341" s="57"/>
      <c r="G1341" s="7">
        <f>SUM(G1342+G1344)</f>
        <v>0</v>
      </c>
      <c r="H1341" s="7">
        <f t="shared" ref="H1341:I1341" si="314">SUM(H1342+H1344)</f>
        <v>0</v>
      </c>
      <c r="I1341" s="7">
        <f t="shared" si="314"/>
        <v>0</v>
      </c>
    </row>
    <row r="1342" spans="1:9" hidden="1" x14ac:dyDescent="0.25">
      <c r="A1342" s="122" t="s">
        <v>119</v>
      </c>
      <c r="B1342" s="56"/>
      <c r="C1342" s="4" t="s">
        <v>13</v>
      </c>
      <c r="D1342" s="4" t="s">
        <v>11</v>
      </c>
      <c r="E1342" s="4" t="s">
        <v>719</v>
      </c>
      <c r="F1342" s="57"/>
      <c r="G1342" s="7">
        <f>SUM(G1343)</f>
        <v>0</v>
      </c>
      <c r="H1342" s="7">
        <f t="shared" ref="H1342:I1342" si="315">SUM(H1343)</f>
        <v>0</v>
      </c>
      <c r="I1342" s="7">
        <f t="shared" si="315"/>
        <v>0</v>
      </c>
    </row>
    <row r="1343" spans="1:9" ht="31.5" hidden="1" x14ac:dyDescent="0.25">
      <c r="A1343" s="122" t="s">
        <v>114</v>
      </c>
      <c r="B1343" s="56"/>
      <c r="C1343" s="4" t="s">
        <v>13</v>
      </c>
      <c r="D1343" s="4" t="s">
        <v>11</v>
      </c>
      <c r="E1343" s="4" t="s">
        <v>719</v>
      </c>
      <c r="F1343" s="4" t="s">
        <v>115</v>
      </c>
      <c r="G1343" s="7"/>
      <c r="H1343" s="7"/>
      <c r="I1343" s="7"/>
    </row>
    <row r="1344" spans="1:9" hidden="1" x14ac:dyDescent="0.25">
      <c r="A1344" s="122" t="s">
        <v>497</v>
      </c>
      <c r="B1344" s="56"/>
      <c r="C1344" s="4" t="s">
        <v>13</v>
      </c>
      <c r="D1344" s="4" t="s">
        <v>11</v>
      </c>
      <c r="E1344" s="4" t="s">
        <v>721</v>
      </c>
      <c r="F1344" s="4"/>
      <c r="G1344" s="7">
        <f>SUM(G1345)</f>
        <v>0</v>
      </c>
      <c r="H1344" s="7">
        <f t="shared" ref="H1344:I1344" si="316">SUM(H1345)</f>
        <v>0</v>
      </c>
      <c r="I1344" s="7">
        <f t="shared" si="316"/>
        <v>0</v>
      </c>
    </row>
    <row r="1345" spans="1:9" ht="31.5" hidden="1" x14ac:dyDescent="0.25">
      <c r="A1345" s="122" t="s">
        <v>114</v>
      </c>
      <c r="B1345" s="56"/>
      <c r="C1345" s="4" t="s">
        <v>13</v>
      </c>
      <c r="D1345" s="4" t="s">
        <v>11</v>
      </c>
      <c r="E1345" s="4" t="s">
        <v>721</v>
      </c>
      <c r="F1345" s="4" t="s">
        <v>115</v>
      </c>
      <c r="G1345" s="7"/>
      <c r="H1345" s="7"/>
      <c r="I1345" s="7"/>
    </row>
    <row r="1346" spans="1:9" hidden="1" x14ac:dyDescent="0.25">
      <c r="A1346" s="122" t="s">
        <v>301</v>
      </c>
      <c r="B1346" s="56"/>
      <c r="C1346" s="4" t="s">
        <v>13</v>
      </c>
      <c r="D1346" s="4" t="s">
        <v>11</v>
      </c>
      <c r="E1346" s="4" t="s">
        <v>720</v>
      </c>
      <c r="F1346" s="4"/>
      <c r="G1346" s="7">
        <f>SUM(G1347)+G1349</f>
        <v>0</v>
      </c>
      <c r="H1346" s="7">
        <f t="shared" ref="H1346:I1346" si="317">SUM(H1347)+H1349</f>
        <v>0</v>
      </c>
      <c r="I1346" s="7">
        <f t="shared" si="317"/>
        <v>0</v>
      </c>
    </row>
    <row r="1347" spans="1:9" hidden="1" x14ac:dyDescent="0.25">
      <c r="A1347" s="122" t="s">
        <v>119</v>
      </c>
      <c r="B1347" s="56"/>
      <c r="C1347" s="4" t="s">
        <v>13</v>
      </c>
      <c r="D1347" s="4" t="s">
        <v>11</v>
      </c>
      <c r="E1347" s="4" t="s">
        <v>442</v>
      </c>
      <c r="F1347" s="57"/>
      <c r="G1347" s="7">
        <f t="shared" ref="G1347:I1347" si="318">G1348</f>
        <v>0</v>
      </c>
      <c r="H1347" s="7">
        <f t="shared" si="318"/>
        <v>0</v>
      </c>
      <c r="I1347" s="7">
        <f t="shared" si="318"/>
        <v>0</v>
      </c>
    </row>
    <row r="1348" spans="1:9" ht="31.5" hidden="1" x14ac:dyDescent="0.25">
      <c r="A1348" s="122" t="s">
        <v>114</v>
      </c>
      <c r="B1348" s="56"/>
      <c r="C1348" s="4" t="s">
        <v>13</v>
      </c>
      <c r="D1348" s="4" t="s">
        <v>11</v>
      </c>
      <c r="E1348" s="4" t="s">
        <v>442</v>
      </c>
      <c r="F1348" s="4" t="s">
        <v>115</v>
      </c>
      <c r="G1348" s="7"/>
      <c r="H1348" s="7"/>
      <c r="I1348" s="7"/>
    </row>
    <row r="1349" spans="1:9" hidden="1" x14ac:dyDescent="0.25">
      <c r="A1349" s="122" t="s">
        <v>497</v>
      </c>
      <c r="B1349" s="56"/>
      <c r="C1349" s="4" t="s">
        <v>13</v>
      </c>
      <c r="D1349" s="4" t="s">
        <v>11</v>
      </c>
      <c r="E1349" s="4" t="s">
        <v>498</v>
      </c>
      <c r="F1349" s="4"/>
      <c r="G1349" s="7">
        <f t="shared" ref="G1349:I1349" si="319">SUM(G1350)</f>
        <v>0</v>
      </c>
      <c r="H1349" s="7">
        <f t="shared" si="319"/>
        <v>0</v>
      </c>
      <c r="I1349" s="7">
        <f t="shared" si="319"/>
        <v>0</v>
      </c>
    </row>
    <row r="1350" spans="1:9" ht="31.5" hidden="1" x14ac:dyDescent="0.25">
      <c r="A1350" s="122" t="s">
        <v>114</v>
      </c>
      <c r="B1350" s="56"/>
      <c r="C1350" s="4" t="s">
        <v>13</v>
      </c>
      <c r="D1350" s="4" t="s">
        <v>11</v>
      </c>
      <c r="E1350" s="4" t="s">
        <v>498</v>
      </c>
      <c r="F1350" s="4" t="s">
        <v>115</v>
      </c>
      <c r="G1350" s="7"/>
      <c r="H1350" s="7"/>
      <c r="I1350" s="7"/>
    </row>
    <row r="1351" spans="1:9" ht="31.5" hidden="1" x14ac:dyDescent="0.25">
      <c r="A1351" s="122" t="s">
        <v>144</v>
      </c>
      <c r="B1351" s="57"/>
      <c r="C1351" s="4" t="s">
        <v>13</v>
      </c>
      <c r="D1351" s="4" t="s">
        <v>11</v>
      </c>
      <c r="E1351" s="4" t="s">
        <v>145</v>
      </c>
      <c r="F1351" s="57"/>
      <c r="G1351" s="7">
        <f>SUM(G1352)</f>
        <v>0</v>
      </c>
      <c r="H1351" s="7">
        <f>SUM(H1352)</f>
        <v>0</v>
      </c>
      <c r="I1351" s="7">
        <f>SUM(I1352)</f>
        <v>0</v>
      </c>
    </row>
    <row r="1352" spans="1:9" hidden="1" x14ac:dyDescent="0.25">
      <c r="A1352" s="122" t="s">
        <v>139</v>
      </c>
      <c r="B1352" s="57"/>
      <c r="C1352" s="4" t="s">
        <v>13</v>
      </c>
      <c r="D1352" s="4" t="s">
        <v>11</v>
      </c>
      <c r="E1352" s="4" t="s">
        <v>146</v>
      </c>
      <c r="F1352" s="57"/>
      <c r="G1352" s="7">
        <f>SUM(G1353+G1356+G1359)</f>
        <v>0</v>
      </c>
      <c r="H1352" s="7">
        <f>SUM(H1353+H1356+H1359)</f>
        <v>0</v>
      </c>
      <c r="I1352" s="7">
        <f>SUM(I1353+I1356+I1359)</f>
        <v>0</v>
      </c>
    </row>
    <row r="1353" spans="1:9" hidden="1" x14ac:dyDescent="0.25">
      <c r="A1353" s="122" t="s">
        <v>373</v>
      </c>
      <c r="B1353" s="57"/>
      <c r="C1353" s="4" t="s">
        <v>13</v>
      </c>
      <c r="D1353" s="4" t="s">
        <v>11</v>
      </c>
      <c r="E1353" s="4" t="s">
        <v>374</v>
      </c>
      <c r="F1353" s="4"/>
      <c r="G1353" s="7">
        <f t="shared" ref="G1353:I1354" si="320">G1354</f>
        <v>0</v>
      </c>
      <c r="H1353" s="7">
        <f t="shared" si="320"/>
        <v>0</v>
      </c>
      <c r="I1353" s="7">
        <f t="shared" si="320"/>
        <v>0</v>
      </c>
    </row>
    <row r="1354" spans="1:9" hidden="1" x14ac:dyDescent="0.25">
      <c r="A1354" s="122" t="s">
        <v>112</v>
      </c>
      <c r="B1354" s="57"/>
      <c r="C1354" s="4" t="s">
        <v>13</v>
      </c>
      <c r="D1354" s="4" t="s">
        <v>11</v>
      </c>
      <c r="E1354" s="4" t="s">
        <v>375</v>
      </c>
      <c r="F1354" s="4"/>
      <c r="G1354" s="7">
        <f t="shared" si="320"/>
        <v>0</v>
      </c>
      <c r="H1354" s="7">
        <f t="shared" si="320"/>
        <v>0</v>
      </c>
      <c r="I1354" s="7">
        <f t="shared" si="320"/>
        <v>0</v>
      </c>
    </row>
    <row r="1355" spans="1:9" ht="31.5" hidden="1" x14ac:dyDescent="0.25">
      <c r="A1355" s="122" t="s">
        <v>114</v>
      </c>
      <c r="B1355" s="57"/>
      <c r="C1355" s="4" t="s">
        <v>13</v>
      </c>
      <c r="D1355" s="4" t="s">
        <v>11</v>
      </c>
      <c r="E1355" s="4" t="s">
        <v>375</v>
      </c>
      <c r="F1355" s="4" t="s">
        <v>115</v>
      </c>
      <c r="G1355" s="7"/>
      <c r="H1355" s="7"/>
      <c r="I1355" s="7"/>
    </row>
    <row r="1356" spans="1:9" ht="31.5" hidden="1" x14ac:dyDescent="0.25">
      <c r="A1356" s="122" t="s">
        <v>241</v>
      </c>
      <c r="B1356" s="57"/>
      <c r="C1356" s="4" t="s">
        <v>13</v>
      </c>
      <c r="D1356" s="4" t="s">
        <v>11</v>
      </c>
      <c r="E1356" s="4" t="s">
        <v>381</v>
      </c>
      <c r="F1356" s="4"/>
      <c r="G1356" s="7">
        <f t="shared" ref="G1356:I1357" si="321">G1357</f>
        <v>0</v>
      </c>
      <c r="H1356" s="7">
        <f t="shared" si="321"/>
        <v>0</v>
      </c>
      <c r="I1356" s="7">
        <f t="shared" si="321"/>
        <v>0</v>
      </c>
    </row>
    <row r="1357" spans="1:9" hidden="1" x14ac:dyDescent="0.25">
      <c r="A1357" s="122" t="s">
        <v>112</v>
      </c>
      <c r="B1357" s="57"/>
      <c r="C1357" s="4" t="s">
        <v>13</v>
      </c>
      <c r="D1357" s="4" t="s">
        <v>11</v>
      </c>
      <c r="E1357" s="4" t="s">
        <v>382</v>
      </c>
      <c r="F1357" s="4"/>
      <c r="G1357" s="7">
        <f t="shared" si="321"/>
        <v>0</v>
      </c>
      <c r="H1357" s="7">
        <f t="shared" si="321"/>
        <v>0</v>
      </c>
      <c r="I1357" s="7">
        <f t="shared" si="321"/>
        <v>0</v>
      </c>
    </row>
    <row r="1358" spans="1:9" ht="30.75" hidden="1" customHeight="1" x14ac:dyDescent="0.25">
      <c r="A1358" s="122" t="s">
        <v>114</v>
      </c>
      <c r="B1358" s="57"/>
      <c r="C1358" s="4" t="s">
        <v>13</v>
      </c>
      <c r="D1358" s="4" t="s">
        <v>11</v>
      </c>
      <c r="E1358" s="4" t="s">
        <v>382</v>
      </c>
      <c r="F1358" s="4" t="s">
        <v>115</v>
      </c>
      <c r="G1358" s="7"/>
      <c r="H1358" s="7"/>
      <c r="I1358" s="7"/>
    </row>
    <row r="1359" spans="1:9" ht="30.75" hidden="1" customHeight="1" x14ac:dyDescent="0.25">
      <c r="A1359" s="122" t="s">
        <v>301</v>
      </c>
      <c r="B1359" s="57"/>
      <c r="C1359" s="4" t="s">
        <v>13</v>
      </c>
      <c r="D1359" s="4" t="s">
        <v>11</v>
      </c>
      <c r="E1359" s="4" t="s">
        <v>376</v>
      </c>
      <c r="F1359" s="4"/>
      <c r="G1359" s="7">
        <f t="shared" ref="G1359:I1360" si="322">G1360</f>
        <v>0</v>
      </c>
      <c r="H1359" s="7">
        <f t="shared" si="322"/>
        <v>0</v>
      </c>
      <c r="I1359" s="7">
        <f t="shared" si="322"/>
        <v>0</v>
      </c>
    </row>
    <row r="1360" spans="1:9" ht="30.75" hidden="1" customHeight="1" x14ac:dyDescent="0.25">
      <c r="A1360" s="122" t="s">
        <v>112</v>
      </c>
      <c r="B1360" s="57"/>
      <c r="C1360" s="4" t="s">
        <v>13</v>
      </c>
      <c r="D1360" s="4" t="s">
        <v>11</v>
      </c>
      <c r="E1360" s="4" t="s">
        <v>377</v>
      </c>
      <c r="F1360" s="4"/>
      <c r="G1360" s="7">
        <f t="shared" si="322"/>
        <v>0</v>
      </c>
      <c r="H1360" s="7">
        <f t="shared" si="322"/>
        <v>0</v>
      </c>
      <c r="I1360" s="7">
        <f t="shared" si="322"/>
        <v>0</v>
      </c>
    </row>
    <row r="1361" spans="1:9" ht="31.5" hidden="1" x14ac:dyDescent="0.25">
      <c r="A1361" s="122" t="s">
        <v>114</v>
      </c>
      <c r="B1361" s="57"/>
      <c r="C1361" s="4" t="s">
        <v>13</v>
      </c>
      <c r="D1361" s="4" t="s">
        <v>11</v>
      </c>
      <c r="E1361" s="4" t="s">
        <v>377</v>
      </c>
      <c r="F1361" s="4" t="s">
        <v>115</v>
      </c>
      <c r="G1361" s="7"/>
      <c r="H1361" s="7"/>
      <c r="I1361" s="7"/>
    </row>
    <row r="1362" spans="1:9" ht="31.5" x14ac:dyDescent="0.25">
      <c r="A1362" s="122" t="s">
        <v>488</v>
      </c>
      <c r="B1362" s="57"/>
      <c r="C1362" s="4" t="s">
        <v>13</v>
      </c>
      <c r="D1362" s="4" t="s">
        <v>11</v>
      </c>
      <c r="E1362" s="4" t="s">
        <v>135</v>
      </c>
      <c r="F1362" s="4"/>
      <c r="G1362" s="7">
        <f>G1371+G1363+G1369+G1366</f>
        <v>49197.5</v>
      </c>
      <c r="H1362" s="7">
        <f t="shared" ref="H1362:I1362" si="323">H1371+H1363+H1369+H1366</f>
        <v>48312.5</v>
      </c>
      <c r="I1362" s="7">
        <f t="shared" si="323"/>
        <v>49197.5</v>
      </c>
    </row>
    <row r="1363" spans="1:9" x14ac:dyDescent="0.25">
      <c r="A1363" s="32" t="s">
        <v>73</v>
      </c>
      <c r="B1363" s="49"/>
      <c r="C1363" s="49" t="s">
        <v>13</v>
      </c>
      <c r="D1363" s="49" t="s">
        <v>11</v>
      </c>
      <c r="E1363" s="55" t="s">
        <v>433</v>
      </c>
      <c r="F1363" s="49"/>
      <c r="G1363" s="51">
        <f>+G1364+G1365</f>
        <v>4238.3</v>
      </c>
      <c r="H1363" s="51">
        <f>+H1364+H1365</f>
        <v>4238.3</v>
      </c>
      <c r="I1363" s="51">
        <f>+I1364+I1365</f>
        <v>4238.3</v>
      </c>
    </row>
    <row r="1364" spans="1:9" ht="47.25" x14ac:dyDescent="0.25">
      <c r="A1364" s="32" t="s">
        <v>44</v>
      </c>
      <c r="B1364" s="49"/>
      <c r="C1364" s="49" t="s">
        <v>13</v>
      </c>
      <c r="D1364" s="49" t="s">
        <v>11</v>
      </c>
      <c r="E1364" s="55" t="s">
        <v>433</v>
      </c>
      <c r="F1364" s="49" t="s">
        <v>82</v>
      </c>
      <c r="G1364" s="51">
        <v>4237.8</v>
      </c>
      <c r="H1364" s="51">
        <v>4237.8</v>
      </c>
      <c r="I1364" s="51">
        <v>4237.8</v>
      </c>
    </row>
    <row r="1365" spans="1:9" ht="31.5" x14ac:dyDescent="0.25">
      <c r="A1365" s="32" t="s">
        <v>45</v>
      </c>
      <c r="B1365" s="49"/>
      <c r="C1365" s="49" t="s">
        <v>13</v>
      </c>
      <c r="D1365" s="49" t="s">
        <v>11</v>
      </c>
      <c r="E1365" s="55" t="s">
        <v>433</v>
      </c>
      <c r="F1365" s="49" t="s">
        <v>84</v>
      </c>
      <c r="G1365" s="51">
        <v>0.5</v>
      </c>
      <c r="H1365" s="51">
        <v>0.5</v>
      </c>
      <c r="I1365" s="51">
        <v>0.5</v>
      </c>
    </row>
    <row r="1366" spans="1:9" x14ac:dyDescent="0.25">
      <c r="A1366" s="32" t="s">
        <v>88</v>
      </c>
      <c r="B1366" s="49"/>
      <c r="C1366" s="49" t="s">
        <v>13</v>
      </c>
      <c r="D1366" s="49" t="s">
        <v>11</v>
      </c>
      <c r="E1366" s="55" t="s">
        <v>864</v>
      </c>
      <c r="F1366" s="49"/>
      <c r="G1366" s="51">
        <f>SUM(G1367:G1368)</f>
        <v>175.8</v>
      </c>
      <c r="H1366" s="51">
        <f t="shared" ref="H1366:I1366" si="324">SUM(H1367:H1368)</f>
        <v>175.8</v>
      </c>
      <c r="I1366" s="51">
        <f t="shared" si="324"/>
        <v>175.8</v>
      </c>
    </row>
    <row r="1367" spans="1:9" ht="31.5" x14ac:dyDescent="0.25">
      <c r="A1367" s="32" t="s">
        <v>45</v>
      </c>
      <c r="B1367" s="49"/>
      <c r="C1367" s="49" t="s">
        <v>13</v>
      </c>
      <c r="D1367" s="49" t="s">
        <v>11</v>
      </c>
      <c r="E1367" s="55" t="s">
        <v>864</v>
      </c>
      <c r="F1367" s="49" t="s">
        <v>84</v>
      </c>
      <c r="G1367" s="51">
        <v>174.8</v>
      </c>
      <c r="H1367" s="51">
        <v>174.8</v>
      </c>
      <c r="I1367" s="51">
        <v>174.8</v>
      </c>
    </row>
    <row r="1368" spans="1:9" x14ac:dyDescent="0.25">
      <c r="A1368" s="127" t="s">
        <v>20</v>
      </c>
      <c r="B1368" s="49"/>
      <c r="C1368" s="49" t="s">
        <v>13</v>
      </c>
      <c r="D1368" s="49" t="s">
        <v>11</v>
      </c>
      <c r="E1368" s="55" t="s">
        <v>864</v>
      </c>
      <c r="F1368" s="49" t="s">
        <v>89</v>
      </c>
      <c r="G1368" s="51">
        <v>1</v>
      </c>
      <c r="H1368" s="51">
        <v>1</v>
      </c>
      <c r="I1368" s="51">
        <v>1</v>
      </c>
    </row>
    <row r="1369" spans="1:9" ht="33.75" customHeight="1" x14ac:dyDescent="0.25">
      <c r="A1369" s="122" t="s">
        <v>91</v>
      </c>
      <c r="B1369" s="49"/>
      <c r="C1369" s="49" t="s">
        <v>13</v>
      </c>
      <c r="D1369" s="49" t="s">
        <v>11</v>
      </c>
      <c r="E1369" s="55" t="s">
        <v>492</v>
      </c>
      <c r="F1369" s="49"/>
      <c r="G1369" s="51">
        <f>SUM(G1370)</f>
        <v>304.2</v>
      </c>
      <c r="H1369" s="51">
        <f>SUM(H1370)</f>
        <v>54.2</v>
      </c>
      <c r="I1369" s="51">
        <f>SUM(I1370)</f>
        <v>304.2</v>
      </c>
    </row>
    <row r="1370" spans="1:9" ht="31.5" x14ac:dyDescent="0.25">
      <c r="A1370" s="32" t="s">
        <v>45</v>
      </c>
      <c r="B1370" s="49"/>
      <c r="C1370" s="49" t="s">
        <v>13</v>
      </c>
      <c r="D1370" s="49" t="s">
        <v>11</v>
      </c>
      <c r="E1370" s="55" t="s">
        <v>492</v>
      </c>
      <c r="F1370" s="49" t="s">
        <v>84</v>
      </c>
      <c r="G1370" s="51">
        <v>304.2</v>
      </c>
      <c r="H1370" s="51">
        <v>54.2</v>
      </c>
      <c r="I1370" s="51">
        <v>304.2</v>
      </c>
    </row>
    <row r="1371" spans="1:9" ht="31.5" x14ac:dyDescent="0.25">
      <c r="A1371" s="122" t="s">
        <v>38</v>
      </c>
      <c r="B1371" s="56"/>
      <c r="C1371" s="4" t="s">
        <v>13</v>
      </c>
      <c r="D1371" s="4" t="s">
        <v>11</v>
      </c>
      <c r="E1371" s="4" t="s">
        <v>136</v>
      </c>
      <c r="F1371" s="4"/>
      <c r="G1371" s="7">
        <f>G1372</f>
        <v>44479.199999999997</v>
      </c>
      <c r="H1371" s="7">
        <f>H1372</f>
        <v>43844.2</v>
      </c>
      <c r="I1371" s="7">
        <f>I1372</f>
        <v>44479.199999999997</v>
      </c>
    </row>
    <row r="1372" spans="1:9" x14ac:dyDescent="0.25">
      <c r="A1372" s="122" t="s">
        <v>443</v>
      </c>
      <c r="B1372" s="56"/>
      <c r="C1372" s="4" t="s">
        <v>13</v>
      </c>
      <c r="D1372" s="4" t="s">
        <v>11</v>
      </c>
      <c r="E1372" s="4" t="s">
        <v>137</v>
      </c>
      <c r="F1372" s="4"/>
      <c r="G1372" s="7">
        <f>G1373+G1374+G1375</f>
        <v>44479.199999999997</v>
      </c>
      <c r="H1372" s="7">
        <f>H1373+H1374+H1375</f>
        <v>43844.2</v>
      </c>
      <c r="I1372" s="7">
        <f>I1373+I1374+I1375</f>
        <v>44479.199999999997</v>
      </c>
    </row>
    <row r="1373" spans="1:9" ht="47.25" x14ac:dyDescent="0.25">
      <c r="A1373" s="122" t="s">
        <v>44</v>
      </c>
      <c r="B1373" s="57"/>
      <c r="C1373" s="4" t="s">
        <v>13</v>
      </c>
      <c r="D1373" s="4" t="s">
        <v>11</v>
      </c>
      <c r="E1373" s="4" t="s">
        <v>137</v>
      </c>
      <c r="F1373" s="4" t="s">
        <v>82</v>
      </c>
      <c r="G1373" s="7">
        <v>42504.6</v>
      </c>
      <c r="H1373" s="7">
        <v>42504.6</v>
      </c>
      <c r="I1373" s="7">
        <v>42504.6</v>
      </c>
    </row>
    <row r="1374" spans="1:9" s="27" customFormat="1" ht="31.5" x14ac:dyDescent="0.25">
      <c r="A1374" s="122" t="s">
        <v>45</v>
      </c>
      <c r="B1374" s="57"/>
      <c r="C1374" s="4" t="s">
        <v>13</v>
      </c>
      <c r="D1374" s="4" t="s">
        <v>11</v>
      </c>
      <c r="E1374" s="4" t="s">
        <v>137</v>
      </c>
      <c r="F1374" s="4" t="s">
        <v>84</v>
      </c>
      <c r="G1374" s="7">
        <v>1972</v>
      </c>
      <c r="H1374" s="7">
        <v>1337</v>
      </c>
      <c r="I1374" s="7">
        <v>1972</v>
      </c>
    </row>
    <row r="1375" spans="1:9" x14ac:dyDescent="0.25">
      <c r="A1375" s="122" t="s">
        <v>20</v>
      </c>
      <c r="B1375" s="57"/>
      <c r="C1375" s="4" t="s">
        <v>13</v>
      </c>
      <c r="D1375" s="4" t="s">
        <v>11</v>
      </c>
      <c r="E1375" s="4" t="s">
        <v>137</v>
      </c>
      <c r="F1375" s="4" t="s">
        <v>89</v>
      </c>
      <c r="G1375" s="7">
        <v>2.6</v>
      </c>
      <c r="H1375" s="7">
        <v>2.6</v>
      </c>
      <c r="I1375" s="7">
        <v>2.6</v>
      </c>
    </row>
    <row r="1376" spans="1:9" x14ac:dyDescent="0.25">
      <c r="A1376" s="122" t="s">
        <v>24</v>
      </c>
      <c r="B1376" s="123"/>
      <c r="C1376" s="123" t="s">
        <v>25</v>
      </c>
      <c r="D1376" s="123" t="s">
        <v>26</v>
      </c>
      <c r="E1376" s="31"/>
      <c r="F1376" s="31"/>
      <c r="G1376" s="9">
        <f>SUM(G1377)</f>
        <v>491.1</v>
      </c>
      <c r="H1376" s="9">
        <f>SUM(H1377)</f>
        <v>491.1</v>
      </c>
      <c r="I1376" s="9">
        <f>SUM(I1377)</f>
        <v>491.1</v>
      </c>
    </row>
    <row r="1377" spans="1:9" x14ac:dyDescent="0.25">
      <c r="A1377" s="122" t="s">
        <v>46</v>
      </c>
      <c r="B1377" s="4"/>
      <c r="C1377" s="4" t="s">
        <v>25</v>
      </c>
      <c r="D1377" s="4" t="s">
        <v>47</v>
      </c>
      <c r="E1377" s="6"/>
      <c r="F1377" s="4"/>
      <c r="G1377" s="7">
        <f t="shared" ref="G1377:I1378" si="325">G1378</f>
        <v>491.1</v>
      </c>
      <c r="H1377" s="7">
        <f t="shared" si="325"/>
        <v>491.1</v>
      </c>
      <c r="I1377" s="7">
        <f t="shared" si="325"/>
        <v>491.1</v>
      </c>
    </row>
    <row r="1378" spans="1:9" ht="31.5" x14ac:dyDescent="0.25">
      <c r="A1378" s="122" t="s">
        <v>978</v>
      </c>
      <c r="B1378" s="40"/>
      <c r="C1378" s="123" t="s">
        <v>25</v>
      </c>
      <c r="D1378" s="123" t="s">
        <v>47</v>
      </c>
      <c r="E1378" s="123" t="s">
        <v>326</v>
      </c>
      <c r="F1378" s="31"/>
      <c r="G1378" s="43">
        <f t="shared" si="325"/>
        <v>491.1</v>
      </c>
      <c r="H1378" s="43">
        <f t="shared" si="325"/>
        <v>491.1</v>
      </c>
      <c r="I1378" s="43">
        <f t="shared" si="325"/>
        <v>491.1</v>
      </c>
    </row>
    <row r="1379" spans="1:9" ht="31.5" x14ac:dyDescent="0.25">
      <c r="A1379" s="122" t="s">
        <v>334</v>
      </c>
      <c r="B1379" s="40"/>
      <c r="C1379" s="123" t="s">
        <v>25</v>
      </c>
      <c r="D1379" s="123" t="s">
        <v>47</v>
      </c>
      <c r="E1379" s="123" t="s">
        <v>335</v>
      </c>
      <c r="F1379" s="31"/>
      <c r="G1379" s="43">
        <f>SUM(G1380)</f>
        <v>491.1</v>
      </c>
      <c r="H1379" s="43">
        <f>SUM(H1380)</f>
        <v>491.1</v>
      </c>
      <c r="I1379" s="43">
        <f>SUM(I1380)</f>
        <v>491.1</v>
      </c>
    </row>
    <row r="1380" spans="1:9" ht="47.25" x14ac:dyDescent="0.25">
      <c r="A1380" s="122" t="s">
        <v>343</v>
      </c>
      <c r="B1380" s="40"/>
      <c r="C1380" s="123" t="s">
        <v>25</v>
      </c>
      <c r="D1380" s="123" t="s">
        <v>47</v>
      </c>
      <c r="E1380" s="123" t="s">
        <v>464</v>
      </c>
      <c r="F1380" s="31"/>
      <c r="G1380" s="43">
        <f>SUM(G1381:G1382)</f>
        <v>491.1</v>
      </c>
      <c r="H1380" s="43">
        <f t="shared" ref="H1380:I1380" si="326">SUM(H1381:H1382)</f>
        <v>491.1</v>
      </c>
      <c r="I1380" s="43">
        <f t="shared" si="326"/>
        <v>491.1</v>
      </c>
    </row>
    <row r="1381" spans="1:9" x14ac:dyDescent="0.25">
      <c r="A1381" s="122" t="s">
        <v>36</v>
      </c>
      <c r="B1381" s="40"/>
      <c r="C1381" s="123" t="s">
        <v>25</v>
      </c>
      <c r="D1381" s="123" t="s">
        <v>47</v>
      </c>
      <c r="E1381" s="123" t="s">
        <v>464</v>
      </c>
      <c r="F1381" s="31">
        <v>300</v>
      </c>
      <c r="G1381" s="43">
        <v>321.10000000000002</v>
      </c>
      <c r="H1381" s="43">
        <v>321.10000000000002</v>
      </c>
      <c r="I1381" s="43">
        <v>321.10000000000002</v>
      </c>
    </row>
    <row r="1382" spans="1:9" ht="31.5" x14ac:dyDescent="0.25">
      <c r="A1382" s="122" t="s">
        <v>114</v>
      </c>
      <c r="B1382" s="40"/>
      <c r="C1382" s="123" t="s">
        <v>25</v>
      </c>
      <c r="D1382" s="123" t="s">
        <v>47</v>
      </c>
      <c r="E1382" s="123" t="s">
        <v>464</v>
      </c>
      <c r="F1382" s="31">
        <v>600</v>
      </c>
      <c r="G1382" s="43">
        <v>170</v>
      </c>
      <c r="H1382" s="43">
        <v>170</v>
      </c>
      <c r="I1382" s="43">
        <v>170</v>
      </c>
    </row>
    <row r="1383" spans="1:9" x14ac:dyDescent="0.25">
      <c r="A1383" s="23" t="s">
        <v>640</v>
      </c>
      <c r="B1383" s="40"/>
      <c r="C1383" s="123"/>
      <c r="D1383" s="123"/>
      <c r="E1383" s="123"/>
      <c r="F1383" s="31"/>
      <c r="G1383" s="43"/>
      <c r="H1383" s="10">
        <v>65000</v>
      </c>
      <c r="I1383" s="10">
        <v>135000</v>
      </c>
    </row>
    <row r="1384" spans="1:9" x14ac:dyDescent="0.25">
      <c r="A1384" s="23" t="s">
        <v>177</v>
      </c>
      <c r="B1384" s="38"/>
      <c r="C1384" s="29"/>
      <c r="D1384" s="29"/>
      <c r="E1384" s="29"/>
      <c r="F1384" s="29"/>
      <c r="G1384" s="10">
        <f>SUM(G10+G36+G55+G534+G572+G757+G858+G1185)</f>
        <v>6170225.7999999989</v>
      </c>
      <c r="H1384" s="10">
        <f>SUM(H10+H36+H55+H534+H572+H757+H858+H1185)+H1383</f>
        <v>5879041.7999999998</v>
      </c>
      <c r="I1384" s="10">
        <f>SUM(I10+I36+I55+I534+I572+I757+I858+I1185)+I1383</f>
        <v>6045234.2999999989</v>
      </c>
    </row>
    <row r="1385" spans="1:9" x14ac:dyDescent="0.25">
      <c r="H1385" s="61"/>
      <c r="I1385" s="61"/>
    </row>
    <row r="1386" spans="1:9" hidden="1" x14ac:dyDescent="0.25">
      <c r="G1386" s="115">
        <f>6160225.8+10000</f>
        <v>6170225.7999999998</v>
      </c>
      <c r="H1386" s="115">
        <v>5879041.7999999998</v>
      </c>
      <c r="I1386" s="115">
        <v>6045234.2999999998</v>
      </c>
    </row>
    <row r="1387" spans="1:9" hidden="1" x14ac:dyDescent="0.25">
      <c r="G1387" s="61">
        <f>SUM(G1386-G1384)</f>
        <v>9.3132257461547852E-10</v>
      </c>
      <c r="H1387" s="61">
        <f t="shared" ref="H1387:I1387" si="327">SUM(H1386-H1384)</f>
        <v>0</v>
      </c>
      <c r="I1387" s="61">
        <f t="shared" si="327"/>
        <v>9.3132257461547852E-10</v>
      </c>
    </row>
    <row r="1388" spans="1:9" ht="18" hidden="1" customHeight="1" x14ac:dyDescent="0.25"/>
    <row r="1389" spans="1:9" hidden="1" outlineLevel="1" x14ac:dyDescent="0.25">
      <c r="A1389" s="112" t="s">
        <v>916</v>
      </c>
      <c r="B1389" s="113"/>
      <c r="C1389" s="114"/>
      <c r="D1389" s="114"/>
      <c r="E1389" s="114"/>
      <c r="F1389" s="114">
        <v>100</v>
      </c>
      <c r="G1389" s="135"/>
      <c r="H1389" s="135"/>
      <c r="I1389" s="135"/>
    </row>
    <row r="1390" spans="1:9" hidden="1" outlineLevel="1" x14ac:dyDescent="0.25">
      <c r="A1390" s="112"/>
      <c r="B1390" s="113"/>
      <c r="C1390" s="114"/>
      <c r="D1390" s="114"/>
      <c r="E1390" s="114"/>
      <c r="F1390" s="114">
        <v>200</v>
      </c>
      <c r="G1390" s="135"/>
      <c r="H1390" s="135"/>
      <c r="I1390" s="135"/>
    </row>
    <row r="1391" spans="1:9" hidden="1" outlineLevel="1" x14ac:dyDescent="0.25">
      <c r="A1391" s="112"/>
      <c r="B1391" s="113"/>
      <c r="C1391" s="114"/>
      <c r="D1391" s="114"/>
      <c r="E1391" s="114"/>
      <c r="F1391" s="114">
        <v>300</v>
      </c>
      <c r="G1391" s="135"/>
      <c r="H1391" s="135"/>
      <c r="I1391" s="135"/>
    </row>
    <row r="1392" spans="1:9" hidden="1" outlineLevel="1" x14ac:dyDescent="0.25">
      <c r="A1392" s="112"/>
      <c r="B1392" s="113"/>
      <c r="C1392" s="114"/>
      <c r="D1392" s="114"/>
      <c r="E1392" s="114"/>
      <c r="F1392" s="114">
        <v>400</v>
      </c>
      <c r="G1392" s="135">
        <f>SUM(G239+G291+G293+G295+G311+G313+G385+G424+G426+G429+G490+G511+G531+G533)</f>
        <v>275734.8</v>
      </c>
      <c r="H1392" s="135">
        <f>SUM(H239+H291+H293+H295+H311+H313+H385+H424+H426+H429+H490+H511+H531+H533)</f>
        <v>105176.09999999998</v>
      </c>
      <c r="I1392" s="135">
        <f>SUM(I239+I291+I293+I295+I311+I313+I385+I424+I426+I429+I490+I511+I531+I533)</f>
        <v>80878.8</v>
      </c>
    </row>
    <row r="1393" spans="1:9" hidden="1" outlineLevel="1" x14ac:dyDescent="0.25">
      <c r="A1393" s="112"/>
      <c r="B1393" s="113"/>
      <c r="C1393" s="114"/>
      <c r="D1393" s="114"/>
      <c r="E1393" s="114"/>
      <c r="F1393" s="114">
        <v>600</v>
      </c>
      <c r="G1393" s="135"/>
      <c r="H1393" s="135"/>
      <c r="I1393" s="135"/>
    </row>
    <row r="1394" spans="1:9" hidden="1" outlineLevel="1" x14ac:dyDescent="0.25">
      <c r="A1394" s="112"/>
      <c r="B1394" s="113"/>
      <c r="C1394" s="114"/>
      <c r="D1394" s="114"/>
      <c r="E1394" s="114"/>
      <c r="F1394" s="114">
        <v>800</v>
      </c>
      <c r="G1394" s="135"/>
      <c r="H1394" s="135"/>
      <c r="I1394" s="135"/>
    </row>
    <row r="1395" spans="1:9" hidden="1" outlineLevel="1" x14ac:dyDescent="0.25">
      <c r="A1395" s="112"/>
      <c r="B1395" s="113"/>
      <c r="C1395" s="114"/>
      <c r="D1395" s="114"/>
      <c r="E1395" s="114" t="s">
        <v>917</v>
      </c>
      <c r="F1395" s="114"/>
      <c r="G1395" s="135"/>
      <c r="H1395" s="135"/>
      <c r="I1395" s="135"/>
    </row>
    <row r="1396" spans="1:9" hidden="1" outlineLevel="1" x14ac:dyDescent="0.25">
      <c r="A1396" s="112"/>
      <c r="B1396" s="113"/>
      <c r="C1396" s="114"/>
      <c r="D1396" s="114"/>
      <c r="E1396" s="114" t="s">
        <v>918</v>
      </c>
      <c r="F1396" s="114"/>
      <c r="G1396" s="135"/>
      <c r="H1396" s="135"/>
      <c r="I1396" s="135"/>
    </row>
    <row r="1397" spans="1:9" hidden="1" outlineLevel="1" x14ac:dyDescent="0.25">
      <c r="E1397" s="21" t="s">
        <v>918</v>
      </c>
      <c r="G1397" s="115">
        <f t="shared" ref="G1397:H1397" si="328">SUM(G1396+G1383)</f>
        <v>0</v>
      </c>
      <c r="H1397" s="115">
        <f t="shared" si="328"/>
        <v>65000</v>
      </c>
      <c r="I1397" s="115">
        <f>SUM(I1396+I1383)</f>
        <v>135000</v>
      </c>
    </row>
    <row r="1398" spans="1:9" hidden="1" outlineLevel="1" x14ac:dyDescent="0.25"/>
    <row r="1399" spans="1:9" hidden="1" outlineLevel="1" x14ac:dyDescent="0.25"/>
    <row r="1400" spans="1:9" hidden="1" outlineLevel="1" collapsed="1" x14ac:dyDescent="0.25">
      <c r="E1400" s="37" t="s">
        <v>1011</v>
      </c>
      <c r="F1400" s="37"/>
      <c r="G1400" s="31"/>
      <c r="H1400" s="31"/>
      <c r="I1400" s="31"/>
    </row>
    <row r="1401" spans="1:9" hidden="1" outlineLevel="1" x14ac:dyDescent="0.25">
      <c r="E1401" s="37" t="s">
        <v>1012</v>
      </c>
      <c r="F1401" s="37"/>
      <c r="G1401" s="134">
        <f>SUM(G289+G373+G405+G408)</f>
        <v>70867.199999999997</v>
      </c>
      <c r="H1401" s="134">
        <f t="shared" ref="H1401:I1401" si="329">SUM(H289+H373+H405+H408)</f>
        <v>6321.9</v>
      </c>
      <c r="I1401" s="134">
        <f t="shared" si="329"/>
        <v>300</v>
      </c>
    </row>
    <row r="1402" spans="1:9" hidden="1" outlineLevel="1" x14ac:dyDescent="0.25">
      <c r="E1402" s="37" t="s">
        <v>1015</v>
      </c>
      <c r="F1402" s="37"/>
      <c r="G1402" s="9">
        <f>SUM(G709)</f>
        <v>8465.7000000000007</v>
      </c>
      <c r="H1402" s="9">
        <f t="shared" ref="H1402:I1402" si="330">SUM(H709)</f>
        <v>8465.7000000000007</v>
      </c>
      <c r="I1402" s="9">
        <f t="shared" si="330"/>
        <v>8465.7000000000007</v>
      </c>
    </row>
    <row r="1403" spans="1:9" hidden="1" outlineLevel="1" x14ac:dyDescent="0.25">
      <c r="E1403" s="37" t="s">
        <v>1016</v>
      </c>
      <c r="F1403" s="37"/>
      <c r="G1403" s="134">
        <f>SUM(G838)</f>
        <v>5255.1</v>
      </c>
      <c r="H1403" s="134">
        <f t="shared" ref="H1403:I1403" si="331">SUM(H838)</f>
        <v>5492.5</v>
      </c>
      <c r="I1403" s="134">
        <f t="shared" si="331"/>
        <v>0</v>
      </c>
    </row>
    <row r="1404" spans="1:9" hidden="1" outlineLevel="1" x14ac:dyDescent="0.25">
      <c r="E1404" s="37" t="s">
        <v>1014</v>
      </c>
      <c r="F1404" s="37"/>
      <c r="G1404" s="9">
        <f>SUM(G1083+G1038+G988)</f>
        <v>3983.5</v>
      </c>
      <c r="H1404" s="9">
        <f t="shared" ref="H1404:I1404" si="332">SUM(H1083+H1038+H988)</f>
        <v>51163.5</v>
      </c>
      <c r="I1404" s="9">
        <f t="shared" si="332"/>
        <v>0</v>
      </c>
    </row>
    <row r="1405" spans="1:9" hidden="1" outlineLevel="1" x14ac:dyDescent="0.25">
      <c r="E1405" s="37" t="s">
        <v>1013</v>
      </c>
      <c r="F1405" s="37"/>
      <c r="G1405" s="9">
        <f>SUM(G1338+G1307+G1243)</f>
        <v>93.3</v>
      </c>
      <c r="H1405" s="9">
        <f t="shared" ref="H1405:I1405" si="333">SUM(H1338+H1307+H1243)</f>
        <v>0</v>
      </c>
      <c r="I1405" s="9">
        <f t="shared" si="333"/>
        <v>0</v>
      </c>
    </row>
    <row r="1406" spans="1:9" hidden="1" outlineLevel="1" x14ac:dyDescent="0.25">
      <c r="E1406" s="37" t="s">
        <v>917</v>
      </c>
      <c r="F1406" s="37"/>
      <c r="G1406" s="134">
        <f>SUM(G1401:G1405)</f>
        <v>88664.8</v>
      </c>
      <c r="H1406" s="134">
        <f t="shared" ref="H1406:I1406" si="334">SUM(H1401:H1405)</f>
        <v>71443.600000000006</v>
      </c>
      <c r="I1406" s="134">
        <f t="shared" si="334"/>
        <v>8765.7000000000007</v>
      </c>
    </row>
    <row r="1407" spans="1:9" hidden="1" outlineLevel="1" x14ac:dyDescent="0.25">
      <c r="G1407" s="18" t="s">
        <v>1017</v>
      </c>
      <c r="H1407" s="115">
        <f>SUM(G1406:I1406)</f>
        <v>168874.10000000003</v>
      </c>
    </row>
    <row r="1408" spans="1:9" collapsed="1" x14ac:dyDescent="0.25"/>
  </sheetData>
  <autoFilter ref="F1:F1403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1"/>
  <sheetViews>
    <sheetView workbookViewId="0">
      <selection activeCell="I14" sqref="I14"/>
    </sheetView>
  </sheetViews>
  <sheetFormatPr defaultRowHeight="15.75" x14ac:dyDescent="0.25"/>
  <cols>
    <col min="1" max="1" width="55.5703125" style="80" customWidth="1"/>
    <col min="2" max="3" width="12" style="81" customWidth="1"/>
    <col min="4" max="6" width="18.140625" style="81" customWidth="1"/>
    <col min="7" max="16384" width="9.140625" style="81"/>
  </cols>
  <sheetData>
    <row r="1" spans="1:6" x14ac:dyDescent="0.25">
      <c r="C1" s="3"/>
      <c r="E1" s="14"/>
      <c r="F1" s="14" t="s">
        <v>922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919</v>
      </c>
    </row>
    <row r="6" spans="1:6" ht="46.5" customHeight="1" x14ac:dyDescent="0.25">
      <c r="A6" s="143" t="s">
        <v>923</v>
      </c>
      <c r="B6" s="144"/>
      <c r="C6" s="144"/>
      <c r="D6" s="145"/>
      <c r="E6" s="145"/>
      <c r="F6" s="145"/>
    </row>
    <row r="7" spans="1:6" x14ac:dyDescent="0.25">
      <c r="D7" s="82"/>
      <c r="E7" s="82"/>
      <c r="F7" s="82" t="s">
        <v>435</v>
      </c>
    </row>
    <row r="8" spans="1:6" ht="27" customHeight="1" x14ac:dyDescent="0.25">
      <c r="A8" s="83" t="s">
        <v>147</v>
      </c>
      <c r="B8" s="84" t="s">
        <v>151</v>
      </c>
      <c r="C8" s="84" t="s">
        <v>152</v>
      </c>
      <c r="D8" s="22" t="s">
        <v>924</v>
      </c>
      <c r="E8" s="22" t="s">
        <v>925</v>
      </c>
      <c r="F8" s="22" t="s">
        <v>926</v>
      </c>
    </row>
    <row r="9" spans="1:6" s="88" customFormat="1" x14ac:dyDescent="0.25">
      <c r="A9" s="85" t="s">
        <v>80</v>
      </c>
      <c r="B9" s="86" t="s">
        <v>28</v>
      </c>
      <c r="C9" s="86" t="s">
        <v>26</v>
      </c>
      <c r="D9" s="87">
        <f>SUM(D10:D17)</f>
        <v>301620.09999999998</v>
      </c>
      <c r="E9" s="87">
        <f>SUM(E10:E17)</f>
        <v>282393.80000000005</v>
      </c>
      <c r="F9" s="87">
        <f>SUM(F10:F17)</f>
        <v>313566.19999999995</v>
      </c>
    </row>
    <row r="10" spans="1:6" ht="47.25" x14ac:dyDescent="0.25">
      <c r="A10" s="89" t="s">
        <v>153</v>
      </c>
      <c r="B10" s="90" t="s">
        <v>28</v>
      </c>
      <c r="C10" s="90" t="s">
        <v>37</v>
      </c>
      <c r="D10" s="91">
        <f>Ведомственная!G57</f>
        <v>3925.5</v>
      </c>
      <c r="E10" s="91">
        <f>Ведомственная!H57</f>
        <v>3925.5</v>
      </c>
      <c r="F10" s="91">
        <f>Ведомственная!I57</f>
        <v>3925.5</v>
      </c>
    </row>
    <row r="11" spans="1:6" ht="63" x14ac:dyDescent="0.25">
      <c r="A11" s="89" t="s">
        <v>154</v>
      </c>
      <c r="B11" s="90" t="s">
        <v>28</v>
      </c>
      <c r="C11" s="90" t="s">
        <v>47</v>
      </c>
      <c r="D11" s="91">
        <f>Ведомственная!G12</f>
        <v>20836.699999999997</v>
      </c>
      <c r="E11" s="91">
        <f>Ведомственная!H12</f>
        <v>20836.699999999997</v>
      </c>
      <c r="F11" s="91">
        <f>Ведомственная!I12</f>
        <v>20836.699999999997</v>
      </c>
    </row>
    <row r="12" spans="1:6" ht="63" x14ac:dyDescent="0.25">
      <c r="A12" s="89" t="s">
        <v>155</v>
      </c>
      <c r="B12" s="90" t="s">
        <v>28</v>
      </c>
      <c r="C12" s="90" t="s">
        <v>11</v>
      </c>
      <c r="D12" s="91">
        <f>Ведомственная!G61</f>
        <v>167675.80000000002</v>
      </c>
      <c r="E12" s="91">
        <f>Ведомственная!H61</f>
        <v>167675.80000000002</v>
      </c>
      <c r="F12" s="91">
        <f>Ведомственная!I61</f>
        <v>167675.80000000002</v>
      </c>
    </row>
    <row r="13" spans="1:6" x14ac:dyDescent="0.25">
      <c r="A13" s="89" t="s">
        <v>156</v>
      </c>
      <c r="B13" s="90" t="s">
        <v>28</v>
      </c>
      <c r="C13" s="90" t="s">
        <v>157</v>
      </c>
      <c r="D13" s="91">
        <f>Ведомственная!G81</f>
        <v>3</v>
      </c>
      <c r="E13" s="91">
        <f>Ведомственная!H81</f>
        <v>3.1</v>
      </c>
      <c r="F13" s="91">
        <f>Ведомственная!I81</f>
        <v>2.8</v>
      </c>
    </row>
    <row r="14" spans="1:6" ht="47.25" x14ac:dyDescent="0.25">
      <c r="A14" s="89" t="s">
        <v>95</v>
      </c>
      <c r="B14" s="90" t="s">
        <v>28</v>
      </c>
      <c r="C14" s="90" t="s">
        <v>71</v>
      </c>
      <c r="D14" s="91">
        <f>Ведомственная!G38+Ведомственная!G536</f>
        <v>43551.8</v>
      </c>
      <c r="E14" s="91">
        <f>Ведомственная!H38+Ведомственная!H536</f>
        <v>41609.600000000006</v>
      </c>
      <c r="F14" s="91">
        <f>Ведомственная!I38+Ведомственная!I536</f>
        <v>43551.8</v>
      </c>
    </row>
    <row r="15" spans="1:6" hidden="1" x14ac:dyDescent="0.25">
      <c r="A15" s="89" t="s">
        <v>501</v>
      </c>
      <c r="B15" s="90" t="s">
        <v>28</v>
      </c>
      <c r="C15" s="90" t="s">
        <v>106</v>
      </c>
      <c r="D15" s="91">
        <f>SUM(Ведомственная!G85)</f>
        <v>0</v>
      </c>
      <c r="E15" s="91">
        <f>SUM(Ведомственная!H85)</f>
        <v>0</v>
      </c>
      <c r="F15" s="91">
        <f>SUM(Ведомственная!I85)</f>
        <v>0</v>
      </c>
    </row>
    <row r="16" spans="1:6" x14ac:dyDescent="0.25">
      <c r="A16" s="89" t="s">
        <v>134</v>
      </c>
      <c r="B16" s="90" t="s">
        <v>28</v>
      </c>
      <c r="C16" s="90" t="s">
        <v>158</v>
      </c>
      <c r="D16" s="91">
        <f>SUM(Ведомственная!G541)</f>
        <v>3000</v>
      </c>
      <c r="E16" s="91">
        <f>SUM(Ведомственная!H541)</f>
        <v>0</v>
      </c>
      <c r="F16" s="91">
        <f>SUM(Ведомственная!I541)</f>
        <v>0</v>
      </c>
    </row>
    <row r="17" spans="1:6" x14ac:dyDescent="0.25">
      <c r="A17" s="89" t="s">
        <v>86</v>
      </c>
      <c r="B17" s="90" t="s">
        <v>28</v>
      </c>
      <c r="C17" s="90" t="s">
        <v>87</v>
      </c>
      <c r="D17" s="91">
        <f>SUM(Ведомственная!G20+Ведомственная!G45+Ведомственная!G89+Ведомственная!G545)</f>
        <v>62627.3</v>
      </c>
      <c r="E17" s="91">
        <f>SUM(Ведомственная!H20+Ведомственная!H45+Ведомственная!H89+Ведомственная!H545)</f>
        <v>48343.100000000006</v>
      </c>
      <c r="F17" s="91">
        <f>SUM(Ведомственная!I20+Ведомственная!I45+Ведомственная!I89+Ведомственная!I545)</f>
        <v>77573.599999999991</v>
      </c>
    </row>
    <row r="18" spans="1:6" s="88" customFormat="1" ht="31.5" x14ac:dyDescent="0.25">
      <c r="A18" s="85" t="s">
        <v>213</v>
      </c>
      <c r="B18" s="86" t="s">
        <v>47</v>
      </c>
      <c r="C18" s="86" t="s">
        <v>26</v>
      </c>
      <c r="D18" s="87">
        <f>SUM(D19:D21)</f>
        <v>30994.199999999997</v>
      </c>
      <c r="E18" s="87">
        <f t="shared" ref="E18:F18" si="0">SUM(E19:E21)</f>
        <v>27820.199999999997</v>
      </c>
      <c r="F18" s="87">
        <f t="shared" si="0"/>
        <v>28039.8</v>
      </c>
    </row>
    <row r="19" spans="1:6" x14ac:dyDescent="0.25">
      <c r="A19" s="89" t="s">
        <v>159</v>
      </c>
      <c r="B19" s="90" t="s">
        <v>47</v>
      </c>
      <c r="C19" s="90" t="s">
        <v>11</v>
      </c>
      <c r="D19" s="91">
        <f>SUM(Ведомственная!G139)</f>
        <v>4492.1000000000004</v>
      </c>
      <c r="E19" s="91">
        <f>SUM(Ведомственная!H139)</f>
        <v>4818.1000000000004</v>
      </c>
      <c r="F19" s="91">
        <f>SUM(Ведомственная!I139)</f>
        <v>5037.7</v>
      </c>
    </row>
    <row r="20" spans="1:6" x14ac:dyDescent="0.25">
      <c r="A20" s="89" t="s">
        <v>742</v>
      </c>
      <c r="B20" s="90" t="s">
        <v>47</v>
      </c>
      <c r="C20" s="90" t="s">
        <v>160</v>
      </c>
      <c r="D20" s="91">
        <f>SUM(Ведомственная!G145)</f>
        <v>22757.699999999997</v>
      </c>
      <c r="E20" s="91">
        <f>SUM(Ведомственная!H145)</f>
        <v>21281.699999999997</v>
      </c>
      <c r="F20" s="91">
        <f>SUM(Ведомственная!I145)</f>
        <v>21281.699999999997</v>
      </c>
    </row>
    <row r="21" spans="1:6" ht="47.25" x14ac:dyDescent="0.25">
      <c r="A21" s="2" t="s">
        <v>743</v>
      </c>
      <c r="B21" s="90" t="s">
        <v>47</v>
      </c>
      <c r="C21" s="90" t="s">
        <v>25</v>
      </c>
      <c r="D21" s="91">
        <f>SUM(Ведомственная!G155)</f>
        <v>3744.4</v>
      </c>
      <c r="E21" s="91">
        <f>SUM(Ведомственная!H155)</f>
        <v>1720.4</v>
      </c>
      <c r="F21" s="91">
        <f>SUM(Ведомственная!I155)</f>
        <v>1720.4</v>
      </c>
    </row>
    <row r="22" spans="1:6" s="88" customFormat="1" x14ac:dyDescent="0.25">
      <c r="A22" s="85" t="s">
        <v>10</v>
      </c>
      <c r="B22" s="86" t="s">
        <v>11</v>
      </c>
      <c r="C22" s="86" t="s">
        <v>26</v>
      </c>
      <c r="D22" s="87">
        <f>SUM(D23:D25)</f>
        <v>557339.4</v>
      </c>
      <c r="E22" s="87">
        <f>SUM(E23:E25)</f>
        <v>497212.49999999994</v>
      </c>
      <c r="F22" s="87">
        <f>SUM(F23:F25)</f>
        <v>503261.39999999997</v>
      </c>
    </row>
    <row r="23" spans="1:6" x14ac:dyDescent="0.25">
      <c r="A23" s="89" t="s">
        <v>12</v>
      </c>
      <c r="B23" s="90" t="s">
        <v>11</v>
      </c>
      <c r="C23" s="90" t="s">
        <v>13</v>
      </c>
      <c r="D23" s="91">
        <f>Ведомственная!G178</f>
        <v>295156.40000000002</v>
      </c>
      <c r="E23" s="91">
        <f>Ведомственная!H178</f>
        <v>267556.59999999998</v>
      </c>
      <c r="F23" s="91">
        <f>Ведомственная!I178</f>
        <v>267556.59999999998</v>
      </c>
    </row>
    <row r="24" spans="1:6" x14ac:dyDescent="0.25">
      <c r="A24" s="89" t="s">
        <v>161</v>
      </c>
      <c r="B24" s="90" t="s">
        <v>11</v>
      </c>
      <c r="C24" s="90" t="s">
        <v>160</v>
      </c>
      <c r="D24" s="91">
        <f>SUM(Ведомственная!G200)</f>
        <v>243800.5</v>
      </c>
      <c r="E24" s="91">
        <f>SUM(Ведомственная!H200)</f>
        <v>213596.59999999998</v>
      </c>
      <c r="F24" s="91">
        <f>SUM(Ведомственная!I200)</f>
        <v>219645.5</v>
      </c>
    </row>
    <row r="25" spans="1:6" x14ac:dyDescent="0.25">
      <c r="A25" s="89" t="s">
        <v>21</v>
      </c>
      <c r="B25" s="90" t="s">
        <v>11</v>
      </c>
      <c r="C25" s="90" t="s">
        <v>22</v>
      </c>
      <c r="D25" s="91">
        <f>Ведомственная!G242</f>
        <v>18382.5</v>
      </c>
      <c r="E25" s="91">
        <f>Ведомственная!H242</f>
        <v>16059.3</v>
      </c>
      <c r="F25" s="91">
        <f>Ведомственная!I242</f>
        <v>16059.3</v>
      </c>
    </row>
    <row r="26" spans="1:6" ht="14.25" customHeight="1" x14ac:dyDescent="0.25">
      <c r="A26" s="85" t="s">
        <v>219</v>
      </c>
      <c r="B26" s="86" t="s">
        <v>157</v>
      </c>
      <c r="C26" s="86" t="s">
        <v>26</v>
      </c>
      <c r="D26" s="87">
        <f>SUM(D27:D30)</f>
        <v>343715.6</v>
      </c>
      <c r="E26" s="87">
        <f>SUM(E27:E30)</f>
        <v>329384.09999999998</v>
      </c>
      <c r="F26" s="87">
        <f>SUM(F27:F30)</f>
        <v>312961.69999999995</v>
      </c>
    </row>
    <row r="27" spans="1:6" x14ac:dyDescent="0.25">
      <c r="A27" s="89" t="s">
        <v>162</v>
      </c>
      <c r="B27" s="90" t="s">
        <v>157</v>
      </c>
      <c r="C27" s="90" t="s">
        <v>28</v>
      </c>
      <c r="D27" s="91">
        <f>SUM(Ведомственная!G286)</f>
        <v>55300.799999999996</v>
      </c>
      <c r="E27" s="91">
        <f>SUM(Ведомственная!H286)</f>
        <v>0</v>
      </c>
      <c r="F27" s="91">
        <f>SUM(Ведомственная!I286)</f>
        <v>0</v>
      </c>
    </row>
    <row r="28" spans="1:6" x14ac:dyDescent="0.25">
      <c r="A28" s="89" t="s">
        <v>163</v>
      </c>
      <c r="B28" s="90" t="s">
        <v>157</v>
      </c>
      <c r="C28" s="90" t="s">
        <v>37</v>
      </c>
      <c r="D28" s="91">
        <f>SUM(Ведомственная!G296)</f>
        <v>29272.799999999999</v>
      </c>
      <c r="E28" s="91">
        <f>SUM(Ведомственная!H296)</f>
        <v>41029.599999999999</v>
      </c>
      <c r="F28" s="91">
        <f>SUM(Ведомственная!I296)</f>
        <v>41029.599999999999</v>
      </c>
    </row>
    <row r="29" spans="1:6" x14ac:dyDescent="0.25">
      <c r="A29" s="89" t="s">
        <v>164</v>
      </c>
      <c r="B29" s="90" t="s">
        <v>157</v>
      </c>
      <c r="C29" s="90" t="s">
        <v>47</v>
      </c>
      <c r="D29" s="91">
        <f>SUM(Ведомственная!G331)</f>
        <v>256660.7</v>
      </c>
      <c r="E29" s="91">
        <f>SUM(Ведомственная!H331)</f>
        <v>236523.7</v>
      </c>
      <c r="F29" s="91">
        <f>SUM(Ведомственная!I331)</f>
        <v>232119</v>
      </c>
    </row>
    <row r="30" spans="1:6" ht="31.5" x14ac:dyDescent="0.25">
      <c r="A30" s="89" t="s">
        <v>165</v>
      </c>
      <c r="B30" s="90" t="s">
        <v>157</v>
      </c>
      <c r="C30" s="90" t="s">
        <v>157</v>
      </c>
      <c r="D30" s="91">
        <f>SUM(Ведомственная!G414)</f>
        <v>2481.3000000000002</v>
      </c>
      <c r="E30" s="91">
        <f>SUM(Ведомственная!H414)</f>
        <v>51830.8</v>
      </c>
      <c r="F30" s="91">
        <f>SUM(Ведомственная!I414)</f>
        <v>39813.100000000006</v>
      </c>
    </row>
    <row r="31" spans="1:6" s="88" customFormat="1" x14ac:dyDescent="0.25">
      <c r="A31" s="85" t="s">
        <v>321</v>
      </c>
      <c r="B31" s="86" t="s">
        <v>71</v>
      </c>
      <c r="C31" s="86" t="s">
        <v>26</v>
      </c>
      <c r="D31" s="87">
        <f>SUM(D32:D33)</f>
        <v>12661.1</v>
      </c>
      <c r="E31" s="87">
        <f>SUM(E32:E33)</f>
        <v>12099</v>
      </c>
      <c r="F31" s="87">
        <f>SUM(F32:F33)</f>
        <v>12503.2</v>
      </c>
    </row>
    <row r="32" spans="1:6" ht="31.5" x14ac:dyDescent="0.25">
      <c r="A32" s="89" t="s">
        <v>223</v>
      </c>
      <c r="B32" s="90" t="s">
        <v>71</v>
      </c>
      <c r="C32" s="90" t="s">
        <v>47</v>
      </c>
      <c r="D32" s="91">
        <f>SUM(Ведомственная!G439)</f>
        <v>9162.4</v>
      </c>
      <c r="E32" s="91">
        <f>SUM(Ведомственная!H439)</f>
        <v>8922.4</v>
      </c>
      <c r="F32" s="91">
        <f>SUM(Ведомственная!I439)</f>
        <v>8922.4</v>
      </c>
    </row>
    <row r="33" spans="1:6" x14ac:dyDescent="0.25">
      <c r="A33" s="89" t="s">
        <v>166</v>
      </c>
      <c r="B33" s="90" t="s">
        <v>71</v>
      </c>
      <c r="C33" s="90" t="s">
        <v>157</v>
      </c>
      <c r="D33" s="91">
        <f>SUM(Ведомственная!G445)</f>
        <v>3498.7000000000003</v>
      </c>
      <c r="E33" s="91">
        <f>SUM(Ведомственная!H445)</f>
        <v>3176.6000000000004</v>
      </c>
      <c r="F33" s="91">
        <f>SUM(Ведомственная!I445)</f>
        <v>3580.8</v>
      </c>
    </row>
    <row r="34" spans="1:6" s="88" customFormat="1" x14ac:dyDescent="0.25">
      <c r="A34" s="85" t="s">
        <v>105</v>
      </c>
      <c r="B34" s="86" t="s">
        <v>106</v>
      </c>
      <c r="C34" s="86" t="s">
        <v>26</v>
      </c>
      <c r="D34" s="87">
        <f>SUM(D35:D40)</f>
        <v>3177823.6999999997</v>
      </c>
      <c r="E34" s="87">
        <f>SUM(E35:E40)</f>
        <v>3050764.0999999996</v>
      </c>
      <c r="F34" s="87">
        <f>SUM(F35:F40)</f>
        <v>3036591</v>
      </c>
    </row>
    <row r="35" spans="1:6" x14ac:dyDescent="0.25">
      <c r="A35" s="89" t="s">
        <v>167</v>
      </c>
      <c r="B35" s="90" t="s">
        <v>106</v>
      </c>
      <c r="C35" s="90" t="s">
        <v>28</v>
      </c>
      <c r="D35" s="91">
        <f>SUM(Ведомственная!G860)</f>
        <v>1039737.9</v>
      </c>
      <c r="E35" s="91">
        <f>SUM(Ведомственная!H860)</f>
        <v>1025523.1</v>
      </c>
      <c r="F35" s="91">
        <f>SUM(Ведомственная!I860)</f>
        <v>1039414.7000000001</v>
      </c>
    </row>
    <row r="36" spans="1:6" x14ac:dyDescent="0.25">
      <c r="A36" s="89" t="s">
        <v>168</v>
      </c>
      <c r="B36" s="90" t="s">
        <v>106</v>
      </c>
      <c r="C36" s="90" t="s">
        <v>37</v>
      </c>
      <c r="D36" s="91">
        <f>SUM(Ведомственная!G920)+Ведомственная!G457</f>
        <v>1792653.5</v>
      </c>
      <c r="E36" s="91">
        <f>SUM(Ведомственная!H920)+Ведомственная!H457</f>
        <v>1688396.7999999998</v>
      </c>
      <c r="F36" s="91">
        <f>SUM(Ведомственная!I920)+Ведомственная!I457</f>
        <v>1655797.9000000001</v>
      </c>
    </row>
    <row r="37" spans="1:6" x14ac:dyDescent="0.25">
      <c r="A37" s="89" t="s">
        <v>107</v>
      </c>
      <c r="B37" s="90" t="s">
        <v>106</v>
      </c>
      <c r="C37" s="90" t="s">
        <v>47</v>
      </c>
      <c r="D37" s="91">
        <f>SUM(Ведомственная!G1187+Ведомственная!G1026)</f>
        <v>236655.6</v>
      </c>
      <c r="E37" s="91">
        <f>SUM(Ведомственная!H1187+Ведомственная!H1026)</f>
        <v>229669.4</v>
      </c>
      <c r="F37" s="91">
        <f>SUM(Ведомственная!I1187+Ведомственная!I1026)</f>
        <v>234238.7</v>
      </c>
    </row>
    <row r="38" spans="1:6" ht="31.5" x14ac:dyDescent="0.25">
      <c r="A38" s="2" t="s">
        <v>709</v>
      </c>
      <c r="B38" s="90" t="s">
        <v>106</v>
      </c>
      <c r="C38" s="90" t="s">
        <v>157</v>
      </c>
      <c r="D38" s="92">
        <f>SUM(Ведомственная!G32+Ведомственная!G461+Ведомственная!G558+Ведомственная!G574+Ведомственная!G1049)+Ведомственная!G1214</f>
        <v>114.9</v>
      </c>
      <c r="E38" s="92">
        <f>SUM(Ведомственная!H32+Ведомственная!H461+Ведомственная!H558+Ведомственная!H574+Ведомственная!H1049)+Ведомственная!H1214</f>
        <v>114.9</v>
      </c>
      <c r="F38" s="92">
        <f>SUM(Ведомственная!I32+Ведомственная!I461+Ведомственная!I558+Ведомственная!I574+Ведомственная!I1049)+Ведомственная!I1214</f>
        <v>114.9</v>
      </c>
    </row>
    <row r="39" spans="1:6" x14ac:dyDescent="0.25">
      <c r="A39" s="89" t="s">
        <v>169</v>
      </c>
      <c r="B39" s="90" t="s">
        <v>106</v>
      </c>
      <c r="C39" s="90" t="s">
        <v>106</v>
      </c>
      <c r="D39" s="91">
        <f>SUM(Ведомственная!G588+Ведомственная!G759+Ведомственная!G1057+Ведомственная!G1219)</f>
        <v>1229.5</v>
      </c>
      <c r="E39" s="91">
        <f>SUM(Ведомственная!H588+Ведомственная!H759+Ведомственная!H1057+Ведомственная!H1219)</f>
        <v>1229.5</v>
      </c>
      <c r="F39" s="91">
        <f>SUM(Ведомственная!I588+Ведомственная!I759+Ведомственная!I1057+Ведомственная!I1219)</f>
        <v>856.5</v>
      </c>
    </row>
    <row r="40" spans="1:6" x14ac:dyDescent="0.25">
      <c r="A40" s="89" t="s">
        <v>170</v>
      </c>
      <c r="B40" s="90" t="s">
        <v>106</v>
      </c>
      <c r="C40" s="90" t="s">
        <v>160</v>
      </c>
      <c r="D40" s="91">
        <f>SUM(Ведомственная!G1088)+Ведомственная!G487</f>
        <v>107432.3</v>
      </c>
      <c r="E40" s="91">
        <f>SUM(Ведомственная!H1088)+Ведомственная!H487</f>
        <v>105830.39999999999</v>
      </c>
      <c r="F40" s="91">
        <f>SUM(Ведомственная!I1088)+Ведомственная!I487</f>
        <v>106168.3</v>
      </c>
    </row>
    <row r="41" spans="1:6" s="88" customFormat="1" x14ac:dyDescent="0.25">
      <c r="A41" s="85" t="s">
        <v>322</v>
      </c>
      <c r="B41" s="86" t="s">
        <v>13</v>
      </c>
      <c r="C41" s="86" t="s">
        <v>26</v>
      </c>
      <c r="D41" s="87">
        <f>SUM(D42:D43)</f>
        <v>226769.09999999998</v>
      </c>
      <c r="E41" s="87">
        <f>SUM(E42:E43)</f>
        <v>207365.09999999998</v>
      </c>
      <c r="F41" s="87">
        <f>SUM(F42:F43)</f>
        <v>232160.79999999996</v>
      </c>
    </row>
    <row r="42" spans="1:6" x14ac:dyDescent="0.25">
      <c r="A42" s="89" t="s">
        <v>171</v>
      </c>
      <c r="B42" s="90" t="s">
        <v>13</v>
      </c>
      <c r="C42" s="90" t="s">
        <v>28</v>
      </c>
      <c r="D42" s="91">
        <f>SUM(Ведомственная!G1228)+Ведомственная!G492</f>
        <v>173308.3</v>
      </c>
      <c r="E42" s="91">
        <f>SUM(Ведомственная!H1228)+Ведомственная!H492</f>
        <v>158552.59999999998</v>
      </c>
      <c r="F42" s="91">
        <f>SUM(Ведомственная!I1228)+Ведомственная!I492</f>
        <v>180978.29999999996</v>
      </c>
    </row>
    <row r="43" spans="1:6" x14ac:dyDescent="0.25">
      <c r="A43" s="89" t="s">
        <v>942</v>
      </c>
      <c r="B43" s="90" t="s">
        <v>13</v>
      </c>
      <c r="C43" s="90" t="s">
        <v>11</v>
      </c>
      <c r="D43" s="91">
        <f>SUM(Ведомственная!G1315)</f>
        <v>53460.800000000003</v>
      </c>
      <c r="E43" s="91">
        <f>SUM(Ведомственная!H1315)</f>
        <v>48812.5</v>
      </c>
      <c r="F43" s="91">
        <f>SUM(Ведомственная!I1315)</f>
        <v>51182.5</v>
      </c>
    </row>
    <row r="44" spans="1:6" s="88" customFormat="1" x14ac:dyDescent="0.25">
      <c r="A44" s="85" t="s">
        <v>24</v>
      </c>
      <c r="B44" s="86" t="s">
        <v>25</v>
      </c>
      <c r="C44" s="86" t="s">
        <v>26</v>
      </c>
      <c r="D44" s="87">
        <f>SUM(D45:D48)</f>
        <v>1132806.2</v>
      </c>
      <c r="E44" s="87">
        <f>SUM(E45:E48)</f>
        <v>1156669.1000000001</v>
      </c>
      <c r="F44" s="87">
        <f>SUM(F45:F48)</f>
        <v>1188143.2000000002</v>
      </c>
    </row>
    <row r="45" spans="1:6" x14ac:dyDescent="0.25">
      <c r="A45" s="89" t="s">
        <v>27</v>
      </c>
      <c r="B45" s="90" t="s">
        <v>25</v>
      </c>
      <c r="C45" s="90" t="s">
        <v>28</v>
      </c>
      <c r="D45" s="91">
        <f>SUM(Ведомственная!G596)</f>
        <v>16800</v>
      </c>
      <c r="E45" s="91">
        <f>SUM(Ведомственная!H596)</f>
        <v>16800</v>
      </c>
      <c r="F45" s="91">
        <f>SUM(Ведомственная!I596)</f>
        <v>16800</v>
      </c>
    </row>
    <row r="46" spans="1:6" x14ac:dyDescent="0.25">
      <c r="A46" s="89" t="s">
        <v>46</v>
      </c>
      <c r="B46" s="90" t="s">
        <v>25</v>
      </c>
      <c r="C46" s="90" t="s">
        <v>47</v>
      </c>
      <c r="D46" s="91">
        <f>SUM(Ведомственная!G608+Ведомственная!G1377)+Ведомственная!G1146</f>
        <v>787737.9</v>
      </c>
      <c r="E46" s="91">
        <f>SUM(Ведомственная!H608+Ведомственная!H1377)+Ведомственная!H1146</f>
        <v>813817.5</v>
      </c>
      <c r="F46" s="91">
        <f>SUM(Ведомственная!I608+Ведомственная!I1377)+Ведомственная!I1146</f>
        <v>841440.80000000016</v>
      </c>
    </row>
    <row r="47" spans="1:6" x14ac:dyDescent="0.25">
      <c r="A47" s="89" t="s">
        <v>172</v>
      </c>
      <c r="B47" s="90" t="s">
        <v>25</v>
      </c>
      <c r="C47" s="90" t="s">
        <v>11</v>
      </c>
      <c r="D47" s="91">
        <f>SUM(Ведомственная!G697+Ведомственная!G503+Ведомственная!G1156)</f>
        <v>268382.89999999997</v>
      </c>
      <c r="E47" s="91">
        <f>SUM(Ведомственная!H697+Ведомственная!H503+Ведомственная!H1156)</f>
        <v>279240</v>
      </c>
      <c r="F47" s="91">
        <f>SUM(Ведомственная!I697+Ведомственная!I503+Ведомственная!I1156)</f>
        <v>283090.8</v>
      </c>
    </row>
    <row r="48" spans="1:6" x14ac:dyDescent="0.25">
      <c r="A48" s="89" t="s">
        <v>70</v>
      </c>
      <c r="B48" s="90" t="s">
        <v>25</v>
      </c>
      <c r="C48" s="90" t="s">
        <v>71</v>
      </c>
      <c r="D48" s="91">
        <f>SUM(Ведомственная!G514+Ведомственная!G563+Ведомственная!G719+Ведомственная!G766+Ведомственная!G1172)</f>
        <v>59885.399999999994</v>
      </c>
      <c r="E48" s="91">
        <f>SUM(Ведомственная!H514+Ведомственная!H563+Ведомственная!H719+Ведомственная!H766+Ведомственная!H1172)</f>
        <v>46811.6</v>
      </c>
      <c r="F48" s="91">
        <f>SUM(Ведомственная!I514+Ведомственная!I563+Ведомственная!I719+Ведомственная!I766+Ведомственная!I1172)</f>
        <v>46811.6</v>
      </c>
    </row>
    <row r="49" spans="1:6" s="88" customFormat="1" x14ac:dyDescent="0.25">
      <c r="A49" s="85" t="s">
        <v>235</v>
      </c>
      <c r="B49" s="86" t="s">
        <v>158</v>
      </c>
      <c r="C49" s="86" t="s">
        <v>26</v>
      </c>
      <c r="D49" s="87">
        <f>SUM(D50:D53)</f>
        <v>386496.4</v>
      </c>
      <c r="E49" s="87">
        <f>SUM(E50:E53)</f>
        <v>250333.9</v>
      </c>
      <c r="F49" s="87">
        <f>SUM(F50:F53)</f>
        <v>283007</v>
      </c>
    </row>
    <row r="50" spans="1:6" x14ac:dyDescent="0.25">
      <c r="A50" s="89" t="s">
        <v>173</v>
      </c>
      <c r="B50" s="90" t="s">
        <v>158</v>
      </c>
      <c r="C50" s="90" t="s">
        <v>28</v>
      </c>
      <c r="D50" s="91">
        <f>SUM(Ведомственная!G520+Ведомственная!G773)</f>
        <v>355923.3</v>
      </c>
      <c r="E50" s="91">
        <f>SUM(Ведомственная!H520+Ведомственная!H773)</f>
        <v>219552.9</v>
      </c>
      <c r="F50" s="91">
        <f>SUM(Ведомственная!I520+Ведомственная!I773)</f>
        <v>207919.3</v>
      </c>
    </row>
    <row r="51" spans="1:6" x14ac:dyDescent="0.25">
      <c r="A51" s="89" t="s">
        <v>174</v>
      </c>
      <c r="B51" s="90" t="s">
        <v>158</v>
      </c>
      <c r="C51" s="90" t="s">
        <v>37</v>
      </c>
      <c r="D51" s="91">
        <f>Ведомственная!G809</f>
        <v>6849.2999999999993</v>
      </c>
      <c r="E51" s="91">
        <f>Ведомственная!H809</f>
        <v>6839.5</v>
      </c>
      <c r="F51" s="91">
        <f>Ведомственная!I809</f>
        <v>56638.7</v>
      </c>
    </row>
    <row r="52" spans="1:6" ht="13.5" customHeight="1" x14ac:dyDescent="0.25">
      <c r="A52" s="89" t="s">
        <v>175</v>
      </c>
      <c r="B52" s="90" t="s">
        <v>158</v>
      </c>
      <c r="C52" s="90" t="s">
        <v>47</v>
      </c>
      <c r="D52" s="91">
        <f>Ведомственная!G831</f>
        <v>10202.400000000001</v>
      </c>
      <c r="E52" s="91">
        <f>Ведомственная!H831</f>
        <v>10420.1</v>
      </c>
      <c r="F52" s="91">
        <f>Ведомственная!I831</f>
        <v>4927.6000000000004</v>
      </c>
    </row>
    <row r="53" spans="1:6" ht="31.5" x14ac:dyDescent="0.25">
      <c r="A53" s="89" t="s">
        <v>176</v>
      </c>
      <c r="B53" s="90" t="s">
        <v>158</v>
      </c>
      <c r="C53" s="90" t="s">
        <v>157</v>
      </c>
      <c r="D53" s="91">
        <f>SUM(Ведомственная!G844)+Ведомственная!G1184</f>
        <v>13521.400000000001</v>
      </c>
      <c r="E53" s="91">
        <f>SUM(Ведомственная!H844)+Ведомственная!H1184</f>
        <v>13521.400000000001</v>
      </c>
      <c r="F53" s="91">
        <f>SUM(Ведомственная!I844)+Ведомственная!I1184</f>
        <v>13521.400000000001</v>
      </c>
    </row>
    <row r="54" spans="1:6" ht="31.5" hidden="1" x14ac:dyDescent="0.25">
      <c r="A54" s="85" t="s">
        <v>729</v>
      </c>
      <c r="B54" s="86" t="s">
        <v>87</v>
      </c>
      <c r="C54" s="86" t="s">
        <v>26</v>
      </c>
      <c r="D54" s="87">
        <f>SUM(D55)</f>
        <v>0</v>
      </c>
      <c r="E54" s="87">
        <f t="shared" ref="E54:F54" si="1">SUM(E55)</f>
        <v>0</v>
      </c>
      <c r="F54" s="87">
        <f t="shared" si="1"/>
        <v>0</v>
      </c>
    </row>
    <row r="55" spans="1:6" ht="31.5" hidden="1" x14ac:dyDescent="0.25">
      <c r="A55" s="89" t="s">
        <v>733</v>
      </c>
      <c r="B55" s="90" t="s">
        <v>87</v>
      </c>
      <c r="C55" s="90" t="s">
        <v>28</v>
      </c>
      <c r="D55" s="91">
        <f>SUM(Ведомственная!G568)</f>
        <v>0</v>
      </c>
      <c r="E55" s="91">
        <f>SUM(Ведомственная!H568)</f>
        <v>0</v>
      </c>
      <c r="F55" s="91">
        <f>SUM(Ведомственная!I568)</f>
        <v>0</v>
      </c>
    </row>
    <row r="56" spans="1:6" x14ac:dyDescent="0.25">
      <c r="A56" s="85" t="s">
        <v>640</v>
      </c>
      <c r="B56" s="90"/>
      <c r="C56" s="90"/>
      <c r="D56" s="91"/>
      <c r="E56" s="93">
        <v>65000</v>
      </c>
      <c r="F56" s="93">
        <v>135000</v>
      </c>
    </row>
    <row r="57" spans="1:6" s="88" customFormat="1" ht="20.25" customHeight="1" x14ac:dyDescent="0.25">
      <c r="A57" s="85" t="s">
        <v>177</v>
      </c>
      <c r="B57" s="94"/>
      <c r="C57" s="94"/>
      <c r="D57" s="95">
        <f>SUM(D9+D18+D22+D26+D31+D34+D41+D44+D49)+D54+D56</f>
        <v>6170225.7999999998</v>
      </c>
      <c r="E57" s="95">
        <f>SUM(E9+E18+E22+E26+E31+E34+E41+E44+E49)+E54+E56</f>
        <v>5879041.7999999989</v>
      </c>
      <c r="F57" s="95">
        <f>SUM(F9+F18+F22+F26+F31+F34+F41+F44+F49)+F54+F56</f>
        <v>6045234.2999999998</v>
      </c>
    </row>
    <row r="58" spans="1:6" hidden="1" x14ac:dyDescent="0.25">
      <c r="D58" s="96"/>
      <c r="E58" s="96"/>
      <c r="F58" s="96"/>
    </row>
    <row r="59" spans="1:6" hidden="1" x14ac:dyDescent="0.25">
      <c r="D59" s="104">
        <f>SUM(Ведомственная!G1384)</f>
        <v>6170225.7999999989</v>
      </c>
      <c r="E59" s="104">
        <f>SUM(Ведомственная!H1384)</f>
        <v>5879041.7999999998</v>
      </c>
      <c r="F59" s="104">
        <f>SUM(Ведомственная!I1384)</f>
        <v>6045234.2999999989</v>
      </c>
    </row>
    <row r="60" spans="1:6" hidden="1" x14ac:dyDescent="0.25">
      <c r="D60" s="104">
        <f>SUM(D59-D57)</f>
        <v>-9.3132257461547852E-10</v>
      </c>
      <c r="E60" s="104">
        <f>SUM(E59-E57)</f>
        <v>9.3132257461547852E-10</v>
      </c>
      <c r="F60" s="104">
        <f>SUM(F59-F57)</f>
        <v>-9.3132257461547852E-10</v>
      </c>
    </row>
    <row r="61" spans="1:6" hidden="1" x14ac:dyDescent="0.25">
      <c r="D61" s="109"/>
      <c r="E61" s="109"/>
      <c r="F61" s="109"/>
    </row>
  </sheetData>
  <mergeCells count="1">
    <mergeCell ref="A6:F6"/>
  </mergeCells>
  <conditionalFormatting sqref="E36:F36 E21:F21 E18:F18 E54:F55 E38:F39 E46:F46 E42:F42 D9:D56">
    <cfRule type="cellIs" dxfId="2" priority="16" operator="lessThan">
      <formula>0</formula>
    </cfRule>
  </conditionalFormatting>
  <conditionalFormatting sqref="E9:E17 E37 E40:E41 E22:E35 E19:E20 E56 E47:E53 E43:E45">
    <cfRule type="cellIs" dxfId="1" priority="2" operator="lessThan">
      <formula>0</formula>
    </cfRule>
  </conditionalFormatting>
  <conditionalFormatting sqref="F9:F17 F37 F40:F41 F22:F35 F19:F20 F56 F47:F53 F43:F45">
    <cfRule type="cellIs" dxfId="0" priority="1" operator="lessThan">
      <formula>0</formula>
    </cfRule>
  </conditionalFormatting>
  <pageMargins left="0.70866141732283472" right="0.11811023622047245" top="0.55118110236220474" bottom="0.35433070866141736" header="0.31496062992125984" footer="0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k66-4</cp:lastModifiedBy>
  <cp:lastPrinted>2022-11-12T08:53:28Z</cp:lastPrinted>
  <dcterms:created xsi:type="dcterms:W3CDTF">2016-11-10T06:54:02Z</dcterms:created>
  <dcterms:modified xsi:type="dcterms:W3CDTF">2022-11-15T04:08:33Z</dcterms:modified>
</cp:coreProperties>
</file>