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265" windowWidth="20730" windowHeight="693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Ведомственная!$F$10:$F$1395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Ведомственная!$A$1:$I$1382</definedName>
    <definedName name="_xlnm.Print_Area" localSheetId="0">Программы!$A$1:$H$1014</definedName>
  </definedNames>
  <calcPr calcId="125725"/>
</workbook>
</file>

<file path=xl/calcChain.xml><?xml version="1.0" encoding="utf-8"?>
<calcChain xmlns="http://schemas.openxmlformats.org/spreadsheetml/2006/main">
  <c r="G68" i="1"/>
  <c r="G315" l="1"/>
  <c r="G443" i="2" l="1"/>
  <c r="G442" s="1"/>
  <c r="H443"/>
  <c r="H442" s="1"/>
  <c r="F443"/>
  <c r="F442" s="1"/>
  <c r="H1338" i="1"/>
  <c r="I1338"/>
  <c r="G1338"/>
  <c r="G865" i="2" l="1"/>
  <c r="H865"/>
  <c r="F865"/>
  <c r="H583" i="1"/>
  <c r="H582" s="1"/>
  <c r="H581" s="1"/>
  <c r="H580" s="1"/>
  <c r="I583"/>
  <c r="I582" s="1"/>
  <c r="I581" s="1"/>
  <c r="I580" s="1"/>
  <c r="G583"/>
  <c r="G582" s="1"/>
  <c r="G581" s="1"/>
  <c r="G580" s="1"/>
  <c r="G814" i="2" l="1"/>
  <c r="G813" s="1"/>
  <c r="H814"/>
  <c r="H813" s="1"/>
  <c r="F814"/>
  <c r="F813" s="1"/>
  <c r="G849" i="1"/>
  <c r="G106" l="1"/>
  <c r="G259"/>
  <c r="G471"/>
  <c r="G153" l="1"/>
  <c r="G432" l="1"/>
  <c r="G384"/>
  <c r="G180"/>
  <c r="G602" l="1"/>
  <c r="G1389" s="1"/>
  <c r="F428" i="2" l="1"/>
  <c r="G1334" i="1"/>
  <c r="G511"/>
  <c r="H1390" l="1"/>
  <c r="I1390"/>
  <c r="G539" l="1"/>
  <c r="G41" l="1"/>
  <c r="G44"/>
  <c r="G226" i="2" l="1"/>
  <c r="H226"/>
  <c r="F226"/>
  <c r="G229"/>
  <c r="H229"/>
  <c r="F229"/>
  <c r="G232"/>
  <c r="H232"/>
  <c r="F232"/>
  <c r="G235"/>
  <c r="H235"/>
  <c r="F235"/>
  <c r="G238"/>
  <c r="H238"/>
  <c r="F238"/>
  <c r="G243"/>
  <c r="H243"/>
  <c r="F243"/>
  <c r="I223" i="1"/>
  <c r="H223"/>
  <c r="G223"/>
  <c r="I221"/>
  <c r="H221"/>
  <c r="G221"/>
  <c r="I219"/>
  <c r="H219"/>
  <c r="G219"/>
  <c r="I217"/>
  <c r="H217"/>
  <c r="G217"/>
  <c r="I215"/>
  <c r="H215"/>
  <c r="G215"/>
  <c r="I213"/>
  <c r="H213"/>
  <c r="G213"/>
  <c r="G254" l="1"/>
  <c r="G15" l="1"/>
  <c r="G219" i="2" l="1"/>
  <c r="H219"/>
  <c r="F219"/>
  <c r="G216"/>
  <c r="H216"/>
  <c r="F216"/>
  <c r="G213"/>
  <c r="H213"/>
  <c r="F213"/>
  <c r="G210"/>
  <c r="H210"/>
  <c r="F210"/>
  <c r="I211" i="1"/>
  <c r="H211"/>
  <c r="G211"/>
  <c r="I209"/>
  <c r="H209"/>
  <c r="G209"/>
  <c r="I207"/>
  <c r="H207"/>
  <c r="G207"/>
  <c r="I205"/>
  <c r="H205"/>
  <c r="G205"/>
  <c r="H204" l="1"/>
  <c r="H202" s="1"/>
  <c r="I204"/>
  <c r="I202" s="1"/>
  <c r="G204"/>
  <c r="G202" s="1"/>
  <c r="F462" i="2"/>
  <c r="F463"/>
  <c r="G1287" i="1"/>
  <c r="G1286" s="1"/>
  <c r="G702" i="2"/>
  <c r="H702"/>
  <c r="G704"/>
  <c r="H704"/>
  <c r="F704"/>
  <c r="F703" s="1"/>
  <c r="F702" s="1"/>
  <c r="G566"/>
  <c r="H566"/>
  <c r="G568"/>
  <c r="H568"/>
  <c r="F568"/>
  <c r="F566"/>
  <c r="G561"/>
  <c r="H561"/>
  <c r="G562"/>
  <c r="H562"/>
  <c r="F561"/>
  <c r="F562"/>
  <c r="H1112" i="1"/>
  <c r="I1112"/>
  <c r="G1112"/>
  <c r="H1109"/>
  <c r="I1109"/>
  <c r="G1109"/>
  <c r="G613" i="2"/>
  <c r="G612" s="1"/>
  <c r="H613"/>
  <c r="H612" s="1"/>
  <c r="F613"/>
  <c r="F612" s="1"/>
  <c r="G615"/>
  <c r="G614" s="1"/>
  <c r="H615"/>
  <c r="H614" s="1"/>
  <c r="F615"/>
  <c r="F614" s="1"/>
  <c r="G1028" i="1"/>
  <c r="G1027" s="1"/>
  <c r="G989"/>
  <c r="G987"/>
  <c r="G986" l="1"/>
  <c r="F461" i="2"/>
  <c r="F460" s="1"/>
  <c r="G611"/>
  <c r="F611"/>
  <c r="H611"/>
  <c r="G368" i="1" l="1"/>
  <c r="G364" l="1"/>
  <c r="G362"/>
  <c r="G360"/>
  <c r="G358"/>
  <c r="G356"/>
  <c r="G354"/>
  <c r="G352"/>
  <c r="G350"/>
  <c r="G348"/>
  <c r="G346"/>
  <c r="G819" i="2"/>
  <c r="G818" s="1"/>
  <c r="H819"/>
  <c r="H818" s="1"/>
  <c r="F819"/>
  <c r="F818" s="1"/>
  <c r="G821"/>
  <c r="G820" s="1"/>
  <c r="H821"/>
  <c r="H820" s="1"/>
  <c r="F821"/>
  <c r="F820" s="1"/>
  <c r="G823"/>
  <c r="G822" s="1"/>
  <c r="H823"/>
  <c r="H822" s="1"/>
  <c r="F823"/>
  <c r="F822" s="1"/>
  <c r="H854" i="1"/>
  <c r="I854"/>
  <c r="H856"/>
  <c r="I856"/>
  <c r="H858"/>
  <c r="I858"/>
  <c r="G854"/>
  <c r="G856"/>
  <c r="G858"/>
  <c r="I853" l="1"/>
  <c r="H853"/>
  <c r="G817" i="2"/>
  <c r="H817"/>
  <c r="F817"/>
  <c r="G853" i="1"/>
  <c r="G332" i="2"/>
  <c r="H332"/>
  <c r="F332"/>
  <c r="G308"/>
  <c r="G307" s="1"/>
  <c r="H308"/>
  <c r="H307" s="1"/>
  <c r="F308"/>
  <c r="F307" s="1"/>
  <c r="G370" l="1"/>
  <c r="H370"/>
  <c r="F370"/>
  <c r="G1001"/>
  <c r="H1001"/>
  <c r="F1001"/>
  <c r="H451" i="1"/>
  <c r="I451"/>
  <c r="G451"/>
  <c r="H485"/>
  <c r="I485"/>
  <c r="G485"/>
  <c r="H494"/>
  <c r="I494"/>
  <c r="G494"/>
  <c r="G496"/>
  <c r="G493" s="1"/>
  <c r="H386" l="1"/>
  <c r="H385" s="1"/>
  <c r="I386"/>
  <c r="I385" s="1"/>
  <c r="G386"/>
  <c r="G385" s="1"/>
  <c r="G737" i="2" l="1"/>
  <c r="H737"/>
  <c r="F737"/>
  <c r="G707"/>
  <c r="H707"/>
  <c r="F707"/>
  <c r="G953"/>
  <c r="G952" s="1"/>
  <c r="G951" s="1"/>
  <c r="G950" s="1"/>
  <c r="H953"/>
  <c r="H952" s="1"/>
  <c r="H951" s="1"/>
  <c r="H950" s="1"/>
  <c r="F953"/>
  <c r="F952" s="1"/>
  <c r="F951" s="1"/>
  <c r="F950" s="1"/>
  <c r="G958"/>
  <c r="H958"/>
  <c r="F958"/>
  <c r="G527"/>
  <c r="G526" s="1"/>
  <c r="G525" s="1"/>
  <c r="H527"/>
  <c r="H526" s="1"/>
  <c r="H525" s="1"/>
  <c r="F527"/>
  <c r="F526" s="1"/>
  <c r="F525" s="1"/>
  <c r="H1145" i="1" l="1"/>
  <c r="I1145"/>
  <c r="G1145"/>
  <c r="H777"/>
  <c r="H776" s="1"/>
  <c r="H775" s="1"/>
  <c r="I777"/>
  <c r="I776" s="1"/>
  <c r="I775" s="1"/>
  <c r="G777"/>
  <c r="G776" s="1"/>
  <c r="G775" s="1"/>
  <c r="H483" l="1"/>
  <c r="H482" s="1"/>
  <c r="I483"/>
  <c r="I482" s="1"/>
  <c r="G483"/>
  <c r="G482" s="1"/>
  <c r="H405"/>
  <c r="H404" s="1"/>
  <c r="I405"/>
  <c r="I404" s="1"/>
  <c r="G405"/>
  <c r="G404" s="1"/>
  <c r="G497" i="2" l="1"/>
  <c r="G496" s="1"/>
  <c r="H497"/>
  <c r="H496" s="1"/>
  <c r="F497"/>
  <c r="F496" s="1"/>
  <c r="H1365" i="1" l="1"/>
  <c r="I1365"/>
  <c r="G1365"/>
  <c r="G491" i="2" l="1"/>
  <c r="G490" s="1"/>
  <c r="G489" s="1"/>
  <c r="H491"/>
  <c r="H490" s="1"/>
  <c r="H489" s="1"/>
  <c r="F491"/>
  <c r="F490" s="1"/>
  <c r="F489" s="1"/>
  <c r="H1308" i="1"/>
  <c r="H1307" s="1"/>
  <c r="I1308"/>
  <c r="I1307" s="1"/>
  <c r="G1308"/>
  <c r="G1307" s="1"/>
  <c r="G135" l="1"/>
  <c r="H816" i="2" l="1"/>
  <c r="H815" s="1"/>
  <c r="F816"/>
  <c r="F815" s="1"/>
  <c r="G816"/>
  <c r="G815" s="1"/>
  <c r="H851" i="1" l="1"/>
  <c r="I851"/>
  <c r="G851"/>
  <c r="G848" s="1"/>
  <c r="H848" l="1"/>
  <c r="H847" s="1"/>
  <c r="G847"/>
  <c r="I848"/>
  <c r="I847" s="1"/>
  <c r="G307"/>
  <c r="I435" l="1"/>
  <c r="H435"/>
  <c r="G435"/>
  <c r="I77"/>
  <c r="H77"/>
  <c r="G77"/>
  <c r="I64"/>
  <c r="H64"/>
  <c r="G64"/>
  <c r="I507"/>
  <c r="I1389" s="1"/>
  <c r="H507"/>
  <c r="F827" i="2" l="1"/>
  <c r="G283" l="1"/>
  <c r="H283"/>
  <c r="F283"/>
  <c r="G378" i="1"/>
  <c r="G377" s="1"/>
  <c r="I553" l="1"/>
  <c r="H229" l="1"/>
  <c r="I229"/>
  <c r="G206" i="2" l="1"/>
  <c r="H206"/>
  <c r="F206"/>
  <c r="H1271" i="1" l="1"/>
  <c r="I1252"/>
  <c r="I801"/>
  <c r="H801"/>
  <c r="H401"/>
  <c r="H23"/>
  <c r="H48"/>
  <c r="H602"/>
  <c r="H1389" s="1"/>
  <c r="H1252"/>
  <c r="H1391" l="1"/>
  <c r="G426" i="2"/>
  <c r="G425" s="1"/>
  <c r="H426"/>
  <c r="H425" s="1"/>
  <c r="F426"/>
  <c r="F425" s="1"/>
  <c r="G457"/>
  <c r="G456" s="1"/>
  <c r="H457"/>
  <c r="H456" s="1"/>
  <c r="F457"/>
  <c r="F456" s="1"/>
  <c r="G459"/>
  <c r="G458" s="1"/>
  <c r="H459"/>
  <c r="H458" s="1"/>
  <c r="F459"/>
  <c r="F458" s="1"/>
  <c r="I1332" i="1" l="1"/>
  <c r="H1332"/>
  <c r="G1332"/>
  <c r="I1306"/>
  <c r="I1391" s="1"/>
  <c r="H1305"/>
  <c r="H1304" s="1"/>
  <c r="H1303" s="1"/>
  <c r="G1304"/>
  <c r="G1303" s="1"/>
  <c r="I1284"/>
  <c r="H1284"/>
  <c r="G1284"/>
  <c r="I184"/>
  <c r="H184"/>
  <c r="H1282"/>
  <c r="I1282"/>
  <c r="G1282"/>
  <c r="G453" i="2"/>
  <c r="G452" s="1"/>
  <c r="H453"/>
  <c r="H452" s="1"/>
  <c r="F453"/>
  <c r="F452" s="1"/>
  <c r="G383"/>
  <c r="G382" s="1"/>
  <c r="G381" s="1"/>
  <c r="H383"/>
  <c r="H382" s="1"/>
  <c r="H381" s="1"/>
  <c r="F383"/>
  <c r="F382" s="1"/>
  <c r="F381" s="1"/>
  <c r="H1246" i="1"/>
  <c r="H1245" s="1"/>
  <c r="I1246"/>
  <c r="I1245" s="1"/>
  <c r="G1246"/>
  <c r="G1245" s="1"/>
  <c r="I1204"/>
  <c r="H1204"/>
  <c r="I1304" l="1"/>
  <c r="I1303" s="1"/>
  <c r="G258" i="2"/>
  <c r="G257" s="1"/>
  <c r="H258"/>
  <c r="H257" s="1"/>
  <c r="F258"/>
  <c r="F257" s="1"/>
  <c r="H230" i="1"/>
  <c r="I230"/>
  <c r="G232"/>
  <c r="G230" s="1"/>
  <c r="G275" i="2"/>
  <c r="G274" s="1"/>
  <c r="H275"/>
  <c r="H274" s="1"/>
  <c r="F275"/>
  <c r="F274" s="1"/>
  <c r="G331"/>
  <c r="G330" s="1"/>
  <c r="H331"/>
  <c r="H330" s="1"/>
  <c r="G176"/>
  <c r="G175" s="1"/>
  <c r="H176"/>
  <c r="H175" s="1"/>
  <c r="F176"/>
  <c r="F175" s="1"/>
  <c r="G162"/>
  <c r="H162"/>
  <c r="F162"/>
  <c r="H532" i="1"/>
  <c r="H530" s="1"/>
  <c r="H529" s="1"/>
  <c r="I532"/>
  <c r="I530" s="1"/>
  <c r="I529" s="1"/>
  <c r="G532"/>
  <c r="G530" s="1"/>
  <c r="G529" s="1"/>
  <c r="G376" i="2"/>
  <c r="G375" s="1"/>
  <c r="H376"/>
  <c r="H375" s="1"/>
  <c r="F376"/>
  <c r="F375" s="1"/>
  <c r="H496" i="1"/>
  <c r="I496"/>
  <c r="G492"/>
  <c r="H415"/>
  <c r="H414" s="1"/>
  <c r="I415"/>
  <c r="I414" s="1"/>
  <c r="G415"/>
  <c r="G414" s="1"/>
  <c r="H493" l="1"/>
  <c r="H492" s="1"/>
  <c r="I493"/>
  <c r="I492" s="1"/>
  <c r="H408"/>
  <c r="I408"/>
  <c r="H311" l="1"/>
  <c r="H309" s="1"/>
  <c r="I311"/>
  <c r="I309" s="1"/>
  <c r="G311"/>
  <c r="G309" s="1"/>
  <c r="H317"/>
  <c r="I317"/>
  <c r="H194"/>
  <c r="H193" s="1"/>
  <c r="I194"/>
  <c r="I193" s="1"/>
  <c r="H183"/>
  <c r="I183"/>
  <c r="G183"/>
  <c r="G317" l="1"/>
  <c r="F331" i="2"/>
  <c r="F330" s="1"/>
  <c r="H1140" i="1"/>
  <c r="I1140"/>
  <c r="G668" i="2"/>
  <c r="G667" s="1"/>
  <c r="H668"/>
  <c r="H667" s="1"/>
  <c r="F668"/>
  <c r="F667" s="1"/>
  <c r="H1017" i="1"/>
  <c r="I1017"/>
  <c r="G1017"/>
  <c r="G608" i="2"/>
  <c r="G607" s="1"/>
  <c r="H608"/>
  <c r="H607" s="1"/>
  <c r="F608"/>
  <c r="F607" s="1"/>
  <c r="H1084" i="1"/>
  <c r="I1084"/>
  <c r="G1084"/>
  <c r="G583" i="2"/>
  <c r="G582" s="1"/>
  <c r="H583"/>
  <c r="H582" s="1"/>
  <c r="H1115" i="1"/>
  <c r="H1108" s="1"/>
  <c r="I1115"/>
  <c r="I1108" s="1"/>
  <c r="G610" i="2"/>
  <c r="G609" s="1"/>
  <c r="H610"/>
  <c r="H609" s="1"/>
  <c r="F610"/>
  <c r="F609" s="1"/>
  <c r="H604"/>
  <c r="G604"/>
  <c r="F604"/>
  <c r="H982" i="1"/>
  <c r="I982"/>
  <c r="H984"/>
  <c r="I984"/>
  <c r="G984"/>
  <c r="G982"/>
  <c r="G825" i="2" l="1"/>
  <c r="G824" s="1"/>
  <c r="G812" s="1"/>
  <c r="H825"/>
  <c r="H824" s="1"/>
  <c r="H812" s="1"/>
  <c r="F825"/>
  <c r="F824" s="1"/>
  <c r="F812" s="1"/>
  <c r="G765"/>
  <c r="H765"/>
  <c r="F765"/>
  <c r="G810"/>
  <c r="G809" s="1"/>
  <c r="H810"/>
  <c r="H809" s="1"/>
  <c r="F810"/>
  <c r="F809" s="1"/>
  <c r="H871" i="1"/>
  <c r="I871"/>
  <c r="G871"/>
  <c r="H864"/>
  <c r="I864"/>
  <c r="G864"/>
  <c r="G85" i="2" l="1"/>
  <c r="G84" s="1"/>
  <c r="H85"/>
  <c r="H84" s="1"/>
  <c r="F85"/>
  <c r="F84" s="1"/>
  <c r="H747" i="1"/>
  <c r="I747"/>
  <c r="G747"/>
  <c r="G123" l="1"/>
  <c r="G1391" s="1"/>
  <c r="G450" l="1"/>
  <c r="F306" i="2" l="1"/>
  <c r="G1388" i="1"/>
  <c r="I441"/>
  <c r="I1387" s="1"/>
  <c r="H441"/>
  <c r="H1387" s="1"/>
  <c r="G441"/>
  <c r="G1387" s="1"/>
  <c r="I455" l="1"/>
  <c r="G443"/>
  <c r="I34" l="1"/>
  <c r="I33" s="1"/>
  <c r="I32" s="1"/>
  <c r="I31" s="1"/>
  <c r="I27"/>
  <c r="I25"/>
  <c r="I22"/>
  <c r="I18"/>
  <c r="I14"/>
  <c r="H34"/>
  <c r="H33" s="1"/>
  <c r="H32" s="1"/>
  <c r="H31" s="1"/>
  <c r="H27"/>
  <c r="H25"/>
  <c r="H22"/>
  <c r="H18"/>
  <c r="H14"/>
  <c r="I13" l="1"/>
  <c r="I12" s="1"/>
  <c r="I21"/>
  <c r="I20" s="1"/>
  <c r="H13"/>
  <c r="H12" s="1"/>
  <c r="H21"/>
  <c r="H20" s="1"/>
  <c r="I54"/>
  <c r="I51"/>
  <c r="I47"/>
  <c r="I43"/>
  <c r="I40"/>
  <c r="H54"/>
  <c r="H51"/>
  <c r="H47"/>
  <c r="H43"/>
  <c r="H40"/>
  <c r="G54"/>
  <c r="G1392" s="1"/>
  <c r="H50" l="1"/>
  <c r="H52"/>
  <c r="H1392"/>
  <c r="I50"/>
  <c r="I52"/>
  <c r="I1392"/>
  <c r="I11"/>
  <c r="I39"/>
  <c r="I38" s="1"/>
  <c r="H39"/>
  <c r="H38" s="1"/>
  <c r="H11"/>
  <c r="H46" l="1"/>
  <c r="H45" s="1"/>
  <c r="H37" s="1"/>
  <c r="I46"/>
  <c r="I45" s="1"/>
  <c r="I37" s="1"/>
  <c r="G1390" l="1"/>
  <c r="G1393" s="1"/>
  <c r="I143"/>
  <c r="I1388" s="1"/>
  <c r="H143"/>
  <c r="H1388" s="1"/>
  <c r="H1393" l="1"/>
  <c r="I1393"/>
  <c r="G966" i="2"/>
  <c r="G965" s="1"/>
  <c r="H966"/>
  <c r="H965" s="1"/>
  <c r="F966"/>
  <c r="F965" s="1"/>
  <c r="G161" l="1"/>
  <c r="G160" s="1"/>
  <c r="H161"/>
  <c r="H160" s="1"/>
  <c r="F161"/>
  <c r="F160" s="1"/>
  <c r="G508"/>
  <c r="G507" s="1"/>
  <c r="G506" s="1"/>
  <c r="H508"/>
  <c r="H507" s="1"/>
  <c r="H506" s="1"/>
  <c r="F508"/>
  <c r="F507" s="1"/>
  <c r="F506" s="1"/>
  <c r="H274" i="1"/>
  <c r="H273" s="1"/>
  <c r="I274"/>
  <c r="I273" s="1"/>
  <c r="G274"/>
  <c r="G273" s="1"/>
  <c r="G960" i="2"/>
  <c r="H960"/>
  <c r="G961"/>
  <c r="H961"/>
  <c r="F961"/>
  <c r="G131" i="1"/>
  <c r="G130" s="1"/>
  <c r="F960" i="2"/>
  <c r="H131" i="1"/>
  <c r="H130" s="1"/>
  <c r="I131"/>
  <c r="I130" s="1"/>
  <c r="F957" i="2"/>
  <c r="G957"/>
  <c r="H957"/>
  <c r="G956"/>
  <c r="H956"/>
  <c r="F956"/>
  <c r="H955" l="1"/>
  <c r="G955"/>
  <c r="F955"/>
  <c r="F959"/>
  <c r="H959"/>
  <c r="G959"/>
  <c r="H954" l="1"/>
  <c r="F954"/>
  <c r="G954"/>
  <c r="F159" l="1"/>
  <c r="G297" i="1"/>
  <c r="G338" i="2" l="1"/>
  <c r="H338"/>
  <c r="F338"/>
  <c r="G320" i="1"/>
  <c r="G319" s="1"/>
  <c r="I319"/>
  <c r="H319"/>
  <c r="G499" i="2" l="1"/>
  <c r="H499"/>
  <c r="F499"/>
  <c r="G1220" i="1"/>
  <c r="G1219" s="1"/>
  <c r="G1218" s="1"/>
  <c r="G1217" s="1"/>
  <c r="H1219"/>
  <c r="H1218" s="1"/>
  <c r="H1217" s="1"/>
  <c r="I1219"/>
  <c r="I1218" s="1"/>
  <c r="I1217" s="1"/>
  <c r="F577" i="2" l="1"/>
  <c r="G577"/>
  <c r="H577"/>
  <c r="G576"/>
  <c r="H576"/>
  <c r="F576"/>
  <c r="F575" l="1"/>
  <c r="H575"/>
  <c r="G575"/>
  <c r="H963" i="1" l="1"/>
  <c r="I963"/>
  <c r="G963"/>
  <c r="G517" l="1"/>
  <c r="G1009" i="2" l="1"/>
  <c r="G1008" s="1"/>
  <c r="H1009"/>
  <c r="H1008" s="1"/>
  <c r="F1009"/>
  <c r="F1008" s="1"/>
  <c r="F867" l="1"/>
  <c r="G867"/>
  <c r="H867"/>
  <c r="F364"/>
  <c r="G364"/>
  <c r="H364"/>
  <c r="G367"/>
  <c r="H367"/>
  <c r="F367"/>
  <c r="H1069" i="1" l="1"/>
  <c r="G366" i="2" s="1"/>
  <c r="I1069" i="1"/>
  <c r="H366" i="2" s="1"/>
  <c r="G1069" i="1"/>
  <c r="F366" i="2" s="1"/>
  <c r="H1066" i="1"/>
  <c r="G363" i="2" s="1"/>
  <c r="I1066" i="1"/>
  <c r="H363" i="2" s="1"/>
  <c r="G1066" i="1"/>
  <c r="F363" i="2" s="1"/>
  <c r="I1065" i="1" l="1"/>
  <c r="H362" i="2" s="1"/>
  <c r="H1065" i="1"/>
  <c r="G1065"/>
  <c r="F362" i="2" s="1"/>
  <c r="H615" i="1"/>
  <c r="I615"/>
  <c r="G615"/>
  <c r="G362" i="2" l="1"/>
  <c r="F485" l="1"/>
  <c r="G486"/>
  <c r="H486"/>
  <c r="F486"/>
  <c r="H485"/>
  <c r="G485"/>
  <c r="G292" l="1"/>
  <c r="H292"/>
  <c r="F292"/>
  <c r="H474" i="1"/>
  <c r="H473" s="1"/>
  <c r="H472" s="1"/>
  <c r="I474"/>
  <c r="I473" s="1"/>
  <c r="I472" s="1"/>
  <c r="G474"/>
  <c r="G473" s="1"/>
  <c r="G472" s="1"/>
  <c r="G370" l="1"/>
  <c r="G366"/>
  <c r="F223" i="2" l="1"/>
  <c r="G223"/>
  <c r="H223"/>
  <c r="F224"/>
  <c r="G224"/>
  <c r="H224"/>
  <c r="F227"/>
  <c r="F225" s="1"/>
  <c r="G227"/>
  <c r="G225" s="1"/>
  <c r="H227"/>
  <c r="H225" s="1"/>
  <c r="F230"/>
  <c r="F228" s="1"/>
  <c r="G230"/>
  <c r="G228" s="1"/>
  <c r="H230"/>
  <c r="H228" s="1"/>
  <c r="F233"/>
  <c r="F231" s="1"/>
  <c r="G233"/>
  <c r="G231" s="1"/>
  <c r="H233"/>
  <c r="H231" s="1"/>
  <c r="F236"/>
  <c r="F234" s="1"/>
  <c r="G236"/>
  <c r="G234" s="1"/>
  <c r="H236"/>
  <c r="H234" s="1"/>
  <c r="F239"/>
  <c r="F237" s="1"/>
  <c r="G239"/>
  <c r="G237" s="1"/>
  <c r="H239"/>
  <c r="H237" s="1"/>
  <c r="F240"/>
  <c r="G240"/>
  <c r="H240"/>
  <c r="F241"/>
  <c r="G241"/>
  <c r="H241"/>
  <c r="F244"/>
  <c r="F242" s="1"/>
  <c r="G244"/>
  <c r="G242" s="1"/>
  <c r="H244"/>
  <c r="H242" s="1"/>
  <c r="G451" l="1"/>
  <c r="G450" s="1"/>
  <c r="H451"/>
  <c r="H450" s="1"/>
  <c r="F451"/>
  <c r="F450" s="1"/>
  <c r="G1278" i="1"/>
  <c r="F680" i="2" l="1"/>
  <c r="F679"/>
  <c r="H1226" i="1"/>
  <c r="I1226"/>
  <c r="G1226"/>
  <c r="H841" l="1"/>
  <c r="I841"/>
  <c r="G841"/>
  <c r="G337" i="2" l="1"/>
  <c r="H337"/>
  <c r="F337"/>
  <c r="H190" i="1"/>
  <c r="H189" s="1"/>
  <c r="I190"/>
  <c r="I189" s="1"/>
  <c r="G190"/>
  <c r="G189" s="1"/>
  <c r="H135"/>
  <c r="H134" s="1"/>
  <c r="I135"/>
  <c r="I134" s="1"/>
  <c r="G134"/>
  <c r="G988" i="2" l="1"/>
  <c r="H988"/>
  <c r="F988"/>
  <c r="F211" l="1"/>
  <c r="F209" s="1"/>
  <c r="G211"/>
  <c r="G209" s="1"/>
  <c r="H211"/>
  <c r="H209" s="1"/>
  <c r="F214"/>
  <c r="F212" s="1"/>
  <c r="G214"/>
  <c r="G212" s="1"/>
  <c r="H214"/>
  <c r="H212" s="1"/>
  <c r="F217"/>
  <c r="F215" s="1"/>
  <c r="G217"/>
  <c r="G215" s="1"/>
  <c r="H217"/>
  <c r="H215" s="1"/>
  <c r="F220"/>
  <c r="F218" s="1"/>
  <c r="G220"/>
  <c r="G218" s="1"/>
  <c r="H220"/>
  <c r="H218" s="1"/>
  <c r="F222"/>
  <c r="G222"/>
  <c r="H222"/>
  <c r="G208"/>
  <c r="H208"/>
  <c r="F208"/>
  <c r="H354" i="1"/>
  <c r="G221" i="2" s="1"/>
  <c r="I354" i="1"/>
  <c r="H221" i="2" s="1"/>
  <c r="H352" i="1"/>
  <c r="I352"/>
  <c r="H350"/>
  <c r="I350"/>
  <c r="H348"/>
  <c r="I348"/>
  <c r="H346"/>
  <c r="I346"/>
  <c r="H344"/>
  <c r="I344"/>
  <c r="G344"/>
  <c r="G342" s="1"/>
  <c r="I342" l="1"/>
  <c r="H342"/>
  <c r="F207" i="2"/>
  <c r="H207"/>
  <c r="H205" s="1"/>
  <c r="G207"/>
  <c r="G205" s="1"/>
  <c r="F221"/>
  <c r="F205" l="1"/>
  <c r="G956" i="1"/>
  <c r="G476" i="2"/>
  <c r="G475" s="1"/>
  <c r="H476"/>
  <c r="H475" s="1"/>
  <c r="F476"/>
  <c r="F475" s="1"/>
  <c r="H1296" i="1"/>
  <c r="I1296"/>
  <c r="G1296"/>
  <c r="G83" i="2"/>
  <c r="H83"/>
  <c r="F83"/>
  <c r="I744" i="1"/>
  <c r="H744"/>
  <c r="G744"/>
  <c r="F323" i="2" l="1"/>
  <c r="G323"/>
  <c r="H323"/>
  <c r="H187" i="1"/>
  <c r="H186" s="1"/>
  <c r="H185" s="1"/>
  <c r="I187"/>
  <c r="I186" s="1"/>
  <c r="I185" s="1"/>
  <c r="G187"/>
  <c r="G186" s="1"/>
  <c r="G185" s="1"/>
  <c r="G585" i="2" l="1"/>
  <c r="H585"/>
  <c r="G586"/>
  <c r="H586"/>
  <c r="H968" i="1"/>
  <c r="I968"/>
  <c r="G728" i="2" l="1"/>
  <c r="G727" s="1"/>
  <c r="H728"/>
  <c r="H727" s="1"/>
  <c r="F728"/>
  <c r="F727" s="1"/>
  <c r="G1140" i="1"/>
  <c r="G719" i="2"/>
  <c r="H719"/>
  <c r="F719"/>
  <c r="G572"/>
  <c r="H572"/>
  <c r="F572"/>
  <c r="G574"/>
  <c r="H574"/>
  <c r="F574"/>
  <c r="F573"/>
  <c r="G573"/>
  <c r="H573"/>
  <c r="I1169" i="1"/>
  <c r="H1169"/>
  <c r="G1169"/>
  <c r="I1131"/>
  <c r="H1131"/>
  <c r="G1131"/>
  <c r="G936" i="2"/>
  <c r="G935" s="1"/>
  <c r="G934" s="1"/>
  <c r="H936"/>
  <c r="H935" s="1"/>
  <c r="H934" s="1"/>
  <c r="F936"/>
  <c r="F935" s="1"/>
  <c r="F934" s="1"/>
  <c r="I1034" i="1"/>
  <c r="I1033" s="1"/>
  <c r="H1034"/>
  <c r="H1033" s="1"/>
  <c r="G1034"/>
  <c r="G1033" s="1"/>
  <c r="G879" i="2" l="1"/>
  <c r="G878" s="1"/>
  <c r="H879"/>
  <c r="H878" s="1"/>
  <c r="F879"/>
  <c r="F878" s="1"/>
  <c r="G762" i="1"/>
  <c r="G759" s="1"/>
  <c r="G758" s="1"/>
  <c r="H762"/>
  <c r="I762"/>
  <c r="G757" i="2" l="1"/>
  <c r="G756" s="1"/>
  <c r="H757"/>
  <c r="H756" s="1"/>
  <c r="F757"/>
  <c r="F756" s="1"/>
  <c r="H843" i="1" l="1"/>
  <c r="I843"/>
  <c r="G843"/>
  <c r="G759" i="2"/>
  <c r="G758" s="1"/>
  <c r="H759"/>
  <c r="H758" s="1"/>
  <c r="F759"/>
  <c r="F758" s="1"/>
  <c r="G768"/>
  <c r="G767" s="1"/>
  <c r="H768"/>
  <c r="H767" s="1"/>
  <c r="F768"/>
  <c r="F767" s="1"/>
  <c r="I835" i="1"/>
  <c r="H835"/>
  <c r="G835"/>
  <c r="G194" l="1"/>
  <c r="G193" s="1"/>
  <c r="G419" i="2" l="1"/>
  <c r="G418" s="1"/>
  <c r="H419"/>
  <c r="H418" s="1"/>
  <c r="F419"/>
  <c r="F418" s="1"/>
  <c r="G429"/>
  <c r="H429"/>
  <c r="G430"/>
  <c r="H430"/>
  <c r="F430"/>
  <c r="F429"/>
  <c r="G424"/>
  <c r="G423" s="1"/>
  <c r="H424"/>
  <c r="H423" s="1"/>
  <c r="F424"/>
  <c r="F423" s="1"/>
  <c r="F422"/>
  <c r="G422"/>
  <c r="H422"/>
  <c r="G421"/>
  <c r="H421"/>
  <c r="F421"/>
  <c r="H1327" i="1"/>
  <c r="I1327"/>
  <c r="H1334"/>
  <c r="I1334"/>
  <c r="H1330"/>
  <c r="I1330"/>
  <c r="G1330"/>
  <c r="I1280"/>
  <c r="H1280"/>
  <c r="G1280"/>
  <c r="G374" i="2"/>
  <c r="G373" s="1"/>
  <c r="H374"/>
  <c r="H373" s="1"/>
  <c r="F374"/>
  <c r="F373" s="1"/>
  <c r="I1239" i="1"/>
  <c r="H1239"/>
  <c r="G1239"/>
  <c r="I1326" l="1"/>
  <c r="I1325" s="1"/>
  <c r="H1326"/>
  <c r="H1325" s="1"/>
  <c r="H427" i="2"/>
  <c r="G427"/>
  <c r="F427"/>
  <c r="F420"/>
  <c r="G420"/>
  <c r="G417" s="1"/>
  <c r="H420"/>
  <c r="F417" l="1"/>
  <c r="H417"/>
  <c r="H945"/>
  <c r="G538"/>
  <c r="G537" s="1"/>
  <c r="H538"/>
  <c r="H537" s="1"/>
  <c r="F538"/>
  <c r="F537" s="1"/>
  <c r="G355"/>
  <c r="H355"/>
  <c r="F355"/>
  <c r="G353" l="1"/>
  <c r="G354"/>
  <c r="F353"/>
  <c r="F354"/>
  <c r="H353"/>
  <c r="H354"/>
  <c r="G278"/>
  <c r="G277" s="1"/>
  <c r="G276" s="1"/>
  <c r="H278"/>
  <c r="H277" s="1"/>
  <c r="H276" s="1"/>
  <c r="H325" i="1"/>
  <c r="I325"/>
  <c r="G325"/>
  <c r="H506"/>
  <c r="H505" s="1"/>
  <c r="I506"/>
  <c r="I505" s="1"/>
  <c r="G907" i="2" l="1"/>
  <c r="G906" s="1"/>
  <c r="H907"/>
  <c r="H906" s="1"/>
  <c r="F907"/>
  <c r="F906" s="1"/>
  <c r="H570" i="1"/>
  <c r="H569" s="1"/>
  <c r="H568" s="1"/>
  <c r="H567" s="1"/>
  <c r="I570"/>
  <c r="I569" s="1"/>
  <c r="I568" s="1"/>
  <c r="G570"/>
  <c r="G569" s="1"/>
  <c r="G568" s="1"/>
  <c r="G567" s="1"/>
  <c r="I567" l="1"/>
  <c r="F56" i="3"/>
  <c r="F55" s="1"/>
  <c r="D56"/>
  <c r="D55" s="1"/>
  <c r="E56"/>
  <c r="E55" s="1"/>
  <c r="H186" i="2" l="1"/>
  <c r="G186"/>
  <c r="F186"/>
  <c r="H159" i="1"/>
  <c r="H158" s="1"/>
  <c r="H157" s="1"/>
  <c r="I159"/>
  <c r="I158" s="1"/>
  <c r="I157" s="1"/>
  <c r="G159"/>
  <c r="G158" s="1"/>
  <c r="G157" s="1"/>
  <c r="H166" l="1"/>
  <c r="I166"/>
  <c r="G166"/>
  <c r="G455" i="2" l="1"/>
  <c r="G454" s="1"/>
  <c r="H455"/>
  <c r="H454" s="1"/>
  <c r="F455"/>
  <c r="F454" s="1"/>
  <c r="H1203" i="1"/>
  <c r="I1203"/>
  <c r="G1203"/>
  <c r="G992" i="2" l="1"/>
  <c r="H992"/>
  <c r="F992"/>
  <c r="G34" i="1"/>
  <c r="G33" s="1"/>
  <c r="G32" s="1"/>
  <c r="G31" l="1"/>
  <c r="G601"/>
  <c r="H601"/>
  <c r="I601"/>
  <c r="H839" l="1"/>
  <c r="I839"/>
  <c r="G839"/>
  <c r="H837"/>
  <c r="I837"/>
  <c r="G837"/>
  <c r="I863"/>
  <c r="H863"/>
  <c r="G863"/>
  <c r="H1046"/>
  <c r="H1045" s="1"/>
  <c r="I1046"/>
  <c r="I1045" s="1"/>
  <c r="G1046"/>
  <c r="G1045" s="1"/>
  <c r="G94" l="1"/>
  <c r="G312" i="2" l="1"/>
  <c r="H312"/>
  <c r="F312"/>
  <c r="G192"/>
  <c r="H192"/>
  <c r="F192"/>
  <c r="H470" i="1"/>
  <c r="H469" s="1"/>
  <c r="H468" s="1"/>
  <c r="I470"/>
  <c r="I469" s="1"/>
  <c r="I468" s="1"/>
  <c r="G470"/>
  <c r="G469" s="1"/>
  <c r="G468" s="1"/>
  <c r="H477"/>
  <c r="H476" s="1"/>
  <c r="I477"/>
  <c r="I476" s="1"/>
  <c r="G477"/>
  <c r="G476" s="1"/>
  <c r="G633" i="2" l="1"/>
  <c r="G632" s="1"/>
  <c r="H633"/>
  <c r="H632" s="1"/>
  <c r="F633"/>
  <c r="F632" s="1"/>
  <c r="G581" l="1"/>
  <c r="G580" s="1"/>
  <c r="H581"/>
  <c r="H580" s="1"/>
  <c r="F581"/>
  <c r="F580" s="1"/>
  <c r="H966" i="1"/>
  <c r="I966"/>
  <c r="G966"/>
  <c r="G853" i="2" l="1"/>
  <c r="G852" s="1"/>
  <c r="H853"/>
  <c r="H852" s="1"/>
  <c r="F853"/>
  <c r="F852" s="1"/>
  <c r="G678" i="1"/>
  <c r="F147" i="2" l="1"/>
  <c r="G466" i="1"/>
  <c r="G465" s="1"/>
  <c r="F598" i="2"/>
  <c r="G735" l="1"/>
  <c r="H735"/>
  <c r="F735"/>
  <c r="G723"/>
  <c r="H723"/>
  <c r="F723"/>
  <c r="H1061" i="1"/>
  <c r="H1060" s="1"/>
  <c r="I1061"/>
  <c r="I1060" s="1"/>
  <c r="G1061"/>
  <c r="G1060" s="1"/>
  <c r="H1058"/>
  <c r="I1058"/>
  <c r="G1058"/>
  <c r="G593" i="2"/>
  <c r="H593"/>
  <c r="F593"/>
  <c r="H1080" i="1"/>
  <c r="I1080"/>
  <c r="G1080"/>
  <c r="G592" i="2"/>
  <c r="H592"/>
  <c r="F592"/>
  <c r="F586"/>
  <c r="F585"/>
  <c r="G584"/>
  <c r="H584"/>
  <c r="G968" i="1"/>
  <c r="G648" i="2"/>
  <c r="H648"/>
  <c r="F648"/>
  <c r="H908" i="1"/>
  <c r="I908"/>
  <c r="G908"/>
  <c r="G1011" i="2"/>
  <c r="H1011"/>
  <c r="F1012"/>
  <c r="F1011" s="1"/>
  <c r="H1057" i="1" l="1"/>
  <c r="H1056" s="1"/>
  <c r="H1055" s="1"/>
  <c r="G1057"/>
  <c r="G1056" s="1"/>
  <c r="G1055" s="1"/>
  <c r="I1057"/>
  <c r="I1056" s="1"/>
  <c r="I1055" s="1"/>
  <c r="F584" i="2"/>
  <c r="G835"/>
  <c r="G834" s="1"/>
  <c r="G833" s="1"/>
  <c r="H835"/>
  <c r="H834" s="1"/>
  <c r="H833" s="1"/>
  <c r="F835"/>
  <c r="F834" s="1"/>
  <c r="F833" s="1"/>
  <c r="G803"/>
  <c r="H803"/>
  <c r="F803"/>
  <c r="G790"/>
  <c r="H790"/>
  <c r="G791"/>
  <c r="H791"/>
  <c r="F791"/>
  <c r="F790"/>
  <c r="H868" i="1"/>
  <c r="H867" s="1"/>
  <c r="I868"/>
  <c r="I867" s="1"/>
  <c r="G868"/>
  <c r="G867" s="1"/>
  <c r="G179"/>
  <c r="G789" i="2" l="1"/>
  <c r="G788" s="1"/>
  <c r="H789"/>
  <c r="H788" s="1"/>
  <c r="F789"/>
  <c r="F788" s="1"/>
  <c r="G97" i="1" l="1"/>
  <c r="G27" i="2" l="1"/>
  <c r="H27"/>
  <c r="F27"/>
  <c r="G894"/>
  <c r="H894"/>
  <c r="F894"/>
  <c r="H586" i="1"/>
  <c r="H585" s="1"/>
  <c r="H579" s="1"/>
  <c r="I586"/>
  <c r="I585" s="1"/>
  <c r="I579" s="1"/>
  <c r="G586"/>
  <c r="G585" s="1"/>
  <c r="G579" s="1"/>
  <c r="H577"/>
  <c r="I577"/>
  <c r="G577"/>
  <c r="G576" s="1"/>
  <c r="G575" s="1"/>
  <c r="I574" l="1"/>
  <c r="H574"/>
  <c r="G574"/>
  <c r="G434" i="2"/>
  <c r="G433" s="1"/>
  <c r="H434"/>
  <c r="H433" s="1"/>
  <c r="F434"/>
  <c r="F433" s="1"/>
  <c r="G436"/>
  <c r="G435" s="1"/>
  <c r="H436"/>
  <c r="H435" s="1"/>
  <c r="F436"/>
  <c r="F435" s="1"/>
  <c r="H1343" i="1"/>
  <c r="I1343"/>
  <c r="G1343"/>
  <c r="H1341"/>
  <c r="I1341"/>
  <c r="G1341"/>
  <c r="G641" i="2"/>
  <c r="H641"/>
  <c r="F641"/>
  <c r="H1175" i="1"/>
  <c r="H1174" s="1"/>
  <c r="I1175"/>
  <c r="I1174" s="1"/>
  <c r="G1175"/>
  <c r="G1174" s="1"/>
  <c r="H432" i="2" l="1"/>
  <c r="I1340" i="1"/>
  <c r="F432" i="2"/>
  <c r="G432"/>
  <c r="G1340" i="1"/>
  <c r="H1340"/>
  <c r="G597" i="2" l="1"/>
  <c r="H597"/>
  <c r="F597"/>
  <c r="F588"/>
  <c r="G588"/>
  <c r="H588"/>
  <c r="G589"/>
  <c r="H589"/>
  <c r="F589"/>
  <c r="H977" i="1"/>
  <c r="I977"/>
  <c r="G977"/>
  <c r="H971"/>
  <c r="I971"/>
  <c r="G971"/>
  <c r="G547" i="2"/>
  <c r="G546" s="1"/>
  <c r="H547"/>
  <c r="H546" s="1"/>
  <c r="F547"/>
  <c r="F546" s="1"/>
  <c r="H949" i="1"/>
  <c r="I949"/>
  <c r="G949"/>
  <c r="F587" i="2" l="1"/>
  <c r="H587"/>
  <c r="G587"/>
  <c r="G603" l="1"/>
  <c r="G602" s="1"/>
  <c r="H603"/>
  <c r="H602" s="1"/>
  <c r="F603"/>
  <c r="F602" s="1"/>
  <c r="H897" i="1"/>
  <c r="I897"/>
  <c r="G897"/>
  <c r="G940" i="2"/>
  <c r="H940"/>
  <c r="F940"/>
  <c r="G530" l="1"/>
  <c r="G529" s="1"/>
  <c r="G528" s="1"/>
  <c r="H530"/>
  <c r="H529" s="1"/>
  <c r="H528" s="1"/>
  <c r="F530"/>
  <c r="F529" s="1"/>
  <c r="F528" s="1"/>
  <c r="H407" i="1" l="1"/>
  <c r="I407"/>
  <c r="G408"/>
  <c r="G407" s="1"/>
  <c r="G517" i="2"/>
  <c r="G516" s="1"/>
  <c r="H517"/>
  <c r="H516" s="1"/>
  <c r="F517"/>
  <c r="F516" s="1"/>
  <c r="G395" i="1"/>
  <c r="G266" i="2"/>
  <c r="H266"/>
  <c r="F266"/>
  <c r="G203"/>
  <c r="H203"/>
  <c r="F203"/>
  <c r="G201" i="1"/>
  <c r="G918" i="2" l="1"/>
  <c r="H918"/>
  <c r="F918"/>
  <c r="G132"/>
  <c r="H132"/>
  <c r="F132"/>
  <c r="H463" i="1"/>
  <c r="H462" s="1"/>
  <c r="I463"/>
  <c r="I462" s="1"/>
  <c r="H480"/>
  <c r="H479" s="1"/>
  <c r="I480"/>
  <c r="I479" s="1"/>
  <c r="H560"/>
  <c r="H559" s="1"/>
  <c r="H558" s="1"/>
  <c r="I560"/>
  <c r="I559" s="1"/>
  <c r="I558" s="1"/>
  <c r="G560"/>
  <c r="G559" s="1"/>
  <c r="G558" s="1"/>
  <c r="H461" l="1"/>
  <c r="E38" i="3" s="1"/>
  <c r="I461" i="1"/>
  <c r="F38" i="3" s="1"/>
  <c r="H949" i="2"/>
  <c r="G949"/>
  <c r="G463" i="1"/>
  <c r="G462" s="1"/>
  <c r="G480"/>
  <c r="G479" s="1"/>
  <c r="G461" l="1"/>
  <c r="D38" i="3" s="1"/>
  <c r="F949" i="2"/>
  <c r="F943" l="1"/>
  <c r="F942" s="1"/>
  <c r="G942"/>
  <c r="H942"/>
  <c r="G277" i="1"/>
  <c r="G300" i="2"/>
  <c r="G299" s="1"/>
  <c r="H300"/>
  <c r="H299" s="1"/>
  <c r="F300"/>
  <c r="F299" s="1"/>
  <c r="H264" i="1"/>
  <c r="I264"/>
  <c r="G264"/>
  <c r="G506" l="1"/>
  <c r="G505" s="1"/>
  <c r="F278" i="2" l="1"/>
  <c r="F277" s="1"/>
  <c r="F276" s="1"/>
  <c r="G474" l="1"/>
  <c r="H474"/>
  <c r="F474"/>
  <c r="H1200" i="1"/>
  <c r="H1199" s="1"/>
  <c r="I1200"/>
  <c r="I1199" s="1"/>
  <c r="I1198" s="1"/>
  <c r="G1200"/>
  <c r="G1199" s="1"/>
  <c r="H1198" l="1"/>
  <c r="G1198"/>
  <c r="G806" i="2" l="1"/>
  <c r="H806"/>
  <c r="F806"/>
  <c r="G808" l="1"/>
  <c r="G807" s="1"/>
  <c r="H808"/>
  <c r="H807" s="1"/>
  <c r="F808"/>
  <c r="F807" s="1"/>
  <c r="G112" l="1"/>
  <c r="H112"/>
  <c r="F112"/>
  <c r="G152" l="1"/>
  <c r="H152"/>
  <c r="F152"/>
  <c r="G71" l="1"/>
  <c r="H71"/>
  <c r="F71"/>
  <c r="G72"/>
  <c r="H72"/>
  <c r="F72"/>
  <c r="H1378" i="1"/>
  <c r="I1378"/>
  <c r="G1378"/>
  <c r="G524" i="2" l="1"/>
  <c r="G523" s="1"/>
  <c r="H524"/>
  <c r="H523" s="1"/>
  <c r="F524"/>
  <c r="F523" s="1"/>
  <c r="H402" i="1"/>
  <c r="I402"/>
  <c r="G402"/>
  <c r="G204" i="2"/>
  <c r="H204"/>
  <c r="F204"/>
  <c r="I340" i="1"/>
  <c r="G340"/>
  <c r="G324" i="2"/>
  <c r="H324"/>
  <c r="F324"/>
  <c r="G544"/>
  <c r="G543" s="1"/>
  <c r="H544"/>
  <c r="H543" s="1"/>
  <c r="F544"/>
  <c r="F543" s="1"/>
  <c r="I459" i="1"/>
  <c r="I458" s="1"/>
  <c r="I457" s="1"/>
  <c r="G459"/>
  <c r="G458" s="1"/>
  <c r="G457" s="1"/>
  <c r="H459"/>
  <c r="H458" s="1"/>
  <c r="H457" s="1"/>
  <c r="G343" i="2" l="1"/>
  <c r="G342" s="1"/>
  <c r="H343"/>
  <c r="H342" s="1"/>
  <c r="F343"/>
  <c r="F342" s="1"/>
  <c r="H289" i="1"/>
  <c r="I289"/>
  <c r="G289"/>
  <c r="G666" i="2" l="1"/>
  <c r="G665" s="1"/>
  <c r="F666"/>
  <c r="F665" s="1"/>
  <c r="H666"/>
  <c r="H665" s="1"/>
  <c r="H1015" i="1"/>
  <c r="G1015"/>
  <c r="I1015" l="1"/>
  <c r="F583" i="2" l="1"/>
  <c r="F582" s="1"/>
  <c r="G1115" i="1"/>
  <c r="G1108" s="1"/>
  <c r="F328" i="2" l="1"/>
  <c r="G526" i="1"/>
  <c r="G525" s="1"/>
  <c r="G524" s="1"/>
  <c r="G800" i="2" l="1"/>
  <c r="G799" s="1"/>
  <c r="H800"/>
  <c r="H799" s="1"/>
  <c r="F800"/>
  <c r="F799" s="1"/>
  <c r="G805"/>
  <c r="G804" s="1"/>
  <c r="H805"/>
  <c r="H804" s="1"/>
  <c r="F805"/>
  <c r="G796"/>
  <c r="G795" s="1"/>
  <c r="H796"/>
  <c r="H795" s="1"/>
  <c r="F796"/>
  <c r="F795" s="1"/>
  <c r="F804" l="1"/>
  <c r="G766"/>
  <c r="G764" s="1"/>
  <c r="H766"/>
  <c r="H764" s="1"/>
  <c r="F766"/>
  <c r="F764" s="1"/>
  <c r="G798" l="1"/>
  <c r="G797" s="1"/>
  <c r="H798"/>
  <c r="H797" s="1"/>
  <c r="F798"/>
  <c r="F797" s="1"/>
  <c r="G794"/>
  <c r="G793" s="1"/>
  <c r="G792" s="1"/>
  <c r="H794"/>
  <c r="H793" s="1"/>
  <c r="H792" s="1"/>
  <c r="F794"/>
  <c r="F793" s="1"/>
  <c r="F792" s="1"/>
  <c r="H763"/>
  <c r="H762" s="1"/>
  <c r="H761"/>
  <c r="H760" s="1"/>
  <c r="H755"/>
  <c r="H754" s="1"/>
  <c r="G763"/>
  <c r="G762" s="1"/>
  <c r="G761"/>
  <c r="G760" s="1"/>
  <c r="G755"/>
  <c r="G754" s="1"/>
  <c r="F763"/>
  <c r="F762" s="1"/>
  <c r="F761"/>
  <c r="F760" s="1"/>
  <c r="F755"/>
  <c r="F754" s="1"/>
  <c r="F787"/>
  <c r="G787"/>
  <c r="H787"/>
  <c r="F773"/>
  <c r="G773"/>
  <c r="H773"/>
  <c r="I845" i="1" l="1"/>
  <c r="I834" s="1"/>
  <c r="H845"/>
  <c r="H834" s="1"/>
  <c r="G845"/>
  <c r="G834" s="1"/>
  <c r="F802" i="2"/>
  <c r="F801" s="1"/>
  <c r="H786"/>
  <c r="G786"/>
  <c r="F786"/>
  <c r="H785"/>
  <c r="G785"/>
  <c r="F785"/>
  <c r="H772"/>
  <c r="G772"/>
  <c r="F772"/>
  <c r="H771"/>
  <c r="G771"/>
  <c r="F771"/>
  <c r="H770"/>
  <c r="G770"/>
  <c r="F770"/>
  <c r="H833" i="1" l="1"/>
  <c r="H832" s="1"/>
  <c r="H831" s="1"/>
  <c r="G833"/>
  <c r="G832" s="1"/>
  <c r="G831" s="1"/>
  <c r="I833"/>
  <c r="I832" s="1"/>
  <c r="I831" s="1"/>
  <c r="I862"/>
  <c r="I861" s="1"/>
  <c r="I860" s="1"/>
  <c r="F784" i="2"/>
  <c r="F783" s="1"/>
  <c r="H769"/>
  <c r="H753" s="1"/>
  <c r="G784"/>
  <c r="G783" s="1"/>
  <c r="H784"/>
  <c r="H783" s="1"/>
  <c r="F769"/>
  <c r="F753" s="1"/>
  <c r="G769"/>
  <c r="G753" s="1"/>
  <c r="G820" i="1"/>
  <c r="G819" s="1"/>
  <c r="G799"/>
  <c r="G798" s="1"/>
  <c r="G814"/>
  <c r="H814"/>
  <c r="H813" s="1"/>
  <c r="I814"/>
  <c r="I813" s="1"/>
  <c r="H799"/>
  <c r="H798" s="1"/>
  <c r="I799"/>
  <c r="I798" s="1"/>
  <c r="G862" l="1"/>
  <c r="G861" s="1"/>
  <c r="G860" s="1"/>
  <c r="H862"/>
  <c r="H861" s="1"/>
  <c r="H860" s="1"/>
  <c r="H606" i="2" l="1"/>
  <c r="H605" s="1"/>
  <c r="G606"/>
  <c r="G605" s="1"/>
  <c r="F606"/>
  <c r="F605" s="1"/>
  <c r="G718"/>
  <c r="G717" s="1"/>
  <c r="H718"/>
  <c r="H717" s="1"/>
  <c r="F718"/>
  <c r="F717" s="1"/>
  <c r="G730"/>
  <c r="G729" s="1"/>
  <c r="G726" s="1"/>
  <c r="H730"/>
  <c r="H729" s="1"/>
  <c r="H726" s="1"/>
  <c r="F730"/>
  <c r="F729" s="1"/>
  <c r="F726" s="1"/>
  <c r="I1142" i="1"/>
  <c r="I1139" s="1"/>
  <c r="H1142"/>
  <c r="H1139" s="1"/>
  <c r="G1142"/>
  <c r="G1139" s="1"/>
  <c r="G591" i="2"/>
  <c r="G590" s="1"/>
  <c r="H591"/>
  <c r="H590" s="1"/>
  <c r="F591"/>
  <c r="F590" s="1"/>
  <c r="G706"/>
  <c r="G705" s="1"/>
  <c r="H706"/>
  <c r="H705" s="1"/>
  <c r="F706"/>
  <c r="F705" s="1"/>
  <c r="H1053" i="1"/>
  <c r="H1052" s="1"/>
  <c r="I1053"/>
  <c r="I1052" s="1"/>
  <c r="G1053"/>
  <c r="G1052" s="1"/>
  <c r="G712" i="2"/>
  <c r="G711" s="1"/>
  <c r="G710" s="1"/>
  <c r="H712"/>
  <c r="H711" s="1"/>
  <c r="H710" s="1"/>
  <c r="F712"/>
  <c r="F711" s="1"/>
  <c r="F710" s="1"/>
  <c r="H1031" i="1"/>
  <c r="H1030" s="1"/>
  <c r="I1031"/>
  <c r="I1030" s="1"/>
  <c r="G1031"/>
  <c r="G1030" s="1"/>
  <c r="G699" i="2"/>
  <c r="G698" s="1"/>
  <c r="H699"/>
  <c r="H698" s="1"/>
  <c r="F699"/>
  <c r="F698" s="1"/>
  <c r="I1025" i="1"/>
  <c r="I1022" s="1"/>
  <c r="H1025"/>
  <c r="H1022" s="1"/>
  <c r="G1025"/>
  <c r="G1022" s="1"/>
  <c r="G600" i="2"/>
  <c r="H600"/>
  <c r="F601"/>
  <c r="F600"/>
  <c r="F596"/>
  <c r="F595"/>
  <c r="G571"/>
  <c r="G570" s="1"/>
  <c r="H571"/>
  <c r="H570" s="1"/>
  <c r="F571"/>
  <c r="F570" s="1"/>
  <c r="I979" i="1"/>
  <c r="H979"/>
  <c r="G979"/>
  <c r="H596" i="2"/>
  <c r="G974" i="1"/>
  <c r="H960"/>
  <c r="I960"/>
  <c r="G960"/>
  <c r="G883" i="2"/>
  <c r="H883"/>
  <c r="F883"/>
  <c r="G709"/>
  <c r="G708" s="1"/>
  <c r="H709"/>
  <c r="H708" s="1"/>
  <c r="F709"/>
  <c r="G701"/>
  <c r="G700" s="1"/>
  <c r="H701"/>
  <c r="H700" s="1"/>
  <c r="F701"/>
  <c r="F700" s="1"/>
  <c r="I935" i="1"/>
  <c r="I932" s="1"/>
  <c r="H935"/>
  <c r="H932" s="1"/>
  <c r="G935"/>
  <c r="G932" s="1"/>
  <c r="I944"/>
  <c r="I943" s="1"/>
  <c r="I942" s="1"/>
  <c r="I941" s="1"/>
  <c r="H944"/>
  <c r="H943" s="1"/>
  <c r="H942" s="1"/>
  <c r="H941" s="1"/>
  <c r="G944"/>
  <c r="G943" s="1"/>
  <c r="G942" s="1"/>
  <c r="G941" s="1"/>
  <c r="I939"/>
  <c r="H939"/>
  <c r="G939"/>
  <c r="H1021" l="1"/>
  <c r="I1021"/>
  <c r="G1021"/>
  <c r="G955"/>
  <c r="G937"/>
  <c r="G931" s="1"/>
  <c r="I937"/>
  <c r="I931" s="1"/>
  <c r="H937"/>
  <c r="H931" s="1"/>
  <c r="G1051"/>
  <c r="I1051"/>
  <c r="H1051"/>
  <c r="G595" i="2"/>
  <c r="F708"/>
  <c r="F594"/>
  <c r="F599"/>
  <c r="G596"/>
  <c r="I974" i="1"/>
  <c r="H595" i="2"/>
  <c r="H594" s="1"/>
  <c r="H601"/>
  <c r="H599" s="1"/>
  <c r="G601"/>
  <c r="G599" s="1"/>
  <c r="H974" i="1"/>
  <c r="G594" i="2" l="1"/>
  <c r="G881" l="1"/>
  <c r="G880" s="1"/>
  <c r="H881"/>
  <c r="H880" s="1"/>
  <c r="F881"/>
  <c r="F880" s="1"/>
  <c r="I760" i="1"/>
  <c r="I759" s="1"/>
  <c r="I758" s="1"/>
  <c r="H760"/>
  <c r="H759" s="1"/>
  <c r="H758" s="1"/>
  <c r="H202" i="2" l="1"/>
  <c r="F202"/>
  <c r="G202"/>
  <c r="H340" i="1"/>
  <c r="I565" l="1"/>
  <c r="I564" s="1"/>
  <c r="I563" s="1"/>
  <c r="I562" s="1"/>
  <c r="I556"/>
  <c r="I555" s="1"/>
  <c r="I552"/>
  <c r="I550"/>
  <c r="I547"/>
  <c r="I543"/>
  <c r="I542" s="1"/>
  <c r="I541" s="1"/>
  <c r="I538"/>
  <c r="I537" s="1"/>
  <c r="I536" s="1"/>
  <c r="H565"/>
  <c r="H564" s="1"/>
  <c r="H563" s="1"/>
  <c r="H562" s="1"/>
  <c r="H556"/>
  <c r="H555" s="1"/>
  <c r="H552"/>
  <c r="H550"/>
  <c r="H547"/>
  <c r="H543"/>
  <c r="H542" s="1"/>
  <c r="H541" s="1"/>
  <c r="H538"/>
  <c r="H537" s="1"/>
  <c r="H536" s="1"/>
  <c r="I546" l="1"/>
  <c r="H546"/>
  <c r="H545" l="1"/>
  <c r="H535" s="1"/>
  <c r="H534" s="1"/>
  <c r="I545"/>
  <c r="I535" s="1"/>
  <c r="I534" s="1"/>
  <c r="I1377" l="1"/>
  <c r="I1376" s="1"/>
  <c r="I1375" s="1"/>
  <c r="I1374" s="1"/>
  <c r="I1370"/>
  <c r="I1369" s="1"/>
  <c r="I1367"/>
  <c r="I1362"/>
  <c r="I1359"/>
  <c r="I1358" s="1"/>
  <c r="I1356"/>
  <c r="I1355" s="1"/>
  <c r="I1353"/>
  <c r="I1352" s="1"/>
  <c r="I1348"/>
  <c r="I1346"/>
  <c r="I1323"/>
  <c r="I1322" s="1"/>
  <c r="I1321" s="1"/>
  <c r="I1319"/>
  <c r="I1318" s="1"/>
  <c r="I1313"/>
  <c r="I1312" s="1"/>
  <c r="I1311" s="1"/>
  <c r="I1310" s="1"/>
  <c r="I1301"/>
  <c r="I1299"/>
  <c r="I1294"/>
  <c r="I1293" s="1"/>
  <c r="I1291"/>
  <c r="I1276"/>
  <c r="I1274"/>
  <c r="I1270"/>
  <c r="I1264"/>
  <c r="I1258"/>
  <c r="I1255"/>
  <c r="I1254" s="1"/>
  <c r="I1253" s="1"/>
  <c r="I1251"/>
  <c r="I1243"/>
  <c r="I1237"/>
  <c r="I1236" s="1"/>
  <c r="I1233"/>
  <c r="I1232" s="1"/>
  <c r="I1225"/>
  <c r="I1224" s="1"/>
  <c r="I1223" s="1"/>
  <c r="I1222" s="1"/>
  <c r="I1215"/>
  <c r="I1214" s="1"/>
  <c r="I1212"/>
  <c r="I1209"/>
  <c r="I1207"/>
  <c r="I1196"/>
  <c r="I1188"/>
  <c r="I1187" s="1"/>
  <c r="I1186" s="1"/>
  <c r="I1185" s="1"/>
  <c r="I1184" s="1"/>
  <c r="I1183" s="1"/>
  <c r="I1181"/>
  <c r="I1179" s="1"/>
  <c r="I1178" s="1"/>
  <c r="I1177" s="1"/>
  <c r="I1172"/>
  <c r="I1168" s="1"/>
  <c r="I1167" s="1"/>
  <c r="I1164"/>
  <c r="I1163" s="1"/>
  <c r="I1162" s="1"/>
  <c r="I1154"/>
  <c r="I1153" s="1"/>
  <c r="I1152" s="1"/>
  <c r="I1158"/>
  <c r="I1157" s="1"/>
  <c r="I1156" s="1"/>
  <c r="I1144"/>
  <c r="I1136"/>
  <c r="I1134"/>
  <c r="I1128"/>
  <c r="I1125"/>
  <c r="I1124" s="1"/>
  <c r="I1121"/>
  <c r="I1118"/>
  <c r="I1101"/>
  <c r="I1100" s="1"/>
  <c r="I1098"/>
  <c r="I1097" s="1"/>
  <c r="I1093"/>
  <c r="I1088"/>
  <c r="I1077"/>
  <c r="I1072"/>
  <c r="I1071" s="1"/>
  <c r="I1068"/>
  <c r="I1049"/>
  <c r="I1048" s="1"/>
  <c r="I1043"/>
  <c r="I1042" s="1"/>
  <c r="I1040"/>
  <c r="I1039" s="1"/>
  <c r="I1019"/>
  <c r="I1014" s="1"/>
  <c r="I1010"/>
  <c r="I1006"/>
  <c r="I1003"/>
  <c r="I1000"/>
  <c r="I997"/>
  <c r="I996" s="1"/>
  <c r="I994"/>
  <c r="I992"/>
  <c r="I956"/>
  <c r="I955" s="1"/>
  <c r="I951"/>
  <c r="I948" s="1"/>
  <c r="I947" s="1"/>
  <c r="I929"/>
  <c r="I927"/>
  <c r="I925"/>
  <c r="I921"/>
  <c r="I919"/>
  <c r="I916"/>
  <c r="I912"/>
  <c r="I905"/>
  <c r="I904" s="1"/>
  <c r="I902"/>
  <c r="I900"/>
  <c r="I893"/>
  <c r="I892" s="1"/>
  <c r="I884"/>
  <c r="I882"/>
  <c r="I879"/>
  <c r="I876"/>
  <c r="I829"/>
  <c r="I828" s="1"/>
  <c r="I826"/>
  <c r="I825" s="1"/>
  <c r="I823"/>
  <c r="I822" s="1"/>
  <c r="I811"/>
  <c r="I810" s="1"/>
  <c r="I808"/>
  <c r="I807" s="1"/>
  <c r="I805"/>
  <c r="I804" s="1"/>
  <c r="I792"/>
  <c r="I791" s="1"/>
  <c r="I790" s="1"/>
  <c r="I789" s="1"/>
  <c r="I788" s="1"/>
  <c r="I787" s="1"/>
  <c r="I785"/>
  <c r="I784" s="1"/>
  <c r="I783" s="1"/>
  <c r="I782" s="1"/>
  <c r="I781" s="1"/>
  <c r="I780" s="1"/>
  <c r="I772"/>
  <c r="I770"/>
  <c r="I768"/>
  <c r="I765"/>
  <c r="I753"/>
  <c r="I752" s="1"/>
  <c r="I750"/>
  <c r="I749" s="1"/>
  <c r="I743" s="1"/>
  <c r="I740"/>
  <c r="I739" s="1"/>
  <c r="I735"/>
  <c r="I734" s="1"/>
  <c r="I733" s="1"/>
  <c r="I732" s="1"/>
  <c r="I731" s="1"/>
  <c r="I728"/>
  <c r="I727" s="1"/>
  <c r="I724"/>
  <c r="I721"/>
  <c r="I718"/>
  <c r="I713"/>
  <c r="I708"/>
  <c r="I707" s="1"/>
  <c r="I704"/>
  <c r="I703" s="1"/>
  <c r="I702" s="1"/>
  <c r="I701" s="1"/>
  <c r="I699"/>
  <c r="I698" s="1"/>
  <c r="I697" s="1"/>
  <c r="I694"/>
  <c r="I693" s="1"/>
  <c r="I691"/>
  <c r="I690" s="1"/>
  <c r="I686"/>
  <c r="I685" s="1"/>
  <c r="I684" s="1"/>
  <c r="I681"/>
  <c r="I680" s="1"/>
  <c r="I676"/>
  <c r="I674"/>
  <c r="I672"/>
  <c r="I665"/>
  <c r="I662"/>
  <c r="I659"/>
  <c r="I656"/>
  <c r="I653"/>
  <c r="I650"/>
  <c r="I647"/>
  <c r="I644"/>
  <c r="I641"/>
  <c r="I638"/>
  <c r="I635"/>
  <c r="I632"/>
  <c r="I629"/>
  <c r="I626"/>
  <c r="I621"/>
  <c r="I620" s="1"/>
  <c r="I619" s="1"/>
  <c r="I614"/>
  <c r="I613" s="1"/>
  <c r="I612" s="1"/>
  <c r="I606"/>
  <c r="I605" s="1"/>
  <c r="I604" s="1"/>
  <c r="I600"/>
  <c r="I599" s="1"/>
  <c r="I598" s="1"/>
  <c r="I597" s="1"/>
  <c r="I596" s="1"/>
  <c r="I592"/>
  <c r="I591" s="1"/>
  <c r="I590" s="1"/>
  <c r="I589" s="1"/>
  <c r="I588" s="1"/>
  <c r="I522"/>
  <c r="I521" s="1"/>
  <c r="I516"/>
  <c r="I515" s="1"/>
  <c r="I514" s="1"/>
  <c r="I512"/>
  <c r="I510"/>
  <c r="I500"/>
  <c r="I499" s="1"/>
  <c r="I498" s="1"/>
  <c r="I491" s="1"/>
  <c r="I489"/>
  <c r="I488" s="1"/>
  <c r="I487" s="1"/>
  <c r="I456" s="1"/>
  <c r="I454"/>
  <c r="I453" s="1"/>
  <c r="I447"/>
  <c r="I446" s="1"/>
  <c r="I440"/>
  <c r="I439" s="1"/>
  <c r="I438" s="1"/>
  <c r="I434"/>
  <c r="I433" s="1"/>
  <c r="I431"/>
  <c r="I430" s="1"/>
  <c r="I429" s="1"/>
  <c r="I427"/>
  <c r="I426" s="1"/>
  <c r="I424"/>
  <c r="I422" s="1"/>
  <c r="I419"/>
  <c r="I418" s="1"/>
  <c r="I411"/>
  <c r="I410" s="1"/>
  <c r="I400"/>
  <c r="I398"/>
  <c r="I393"/>
  <c r="I391"/>
  <c r="I389"/>
  <c r="I382"/>
  <c r="I381" s="1"/>
  <c r="I375"/>
  <c r="I372" s="1"/>
  <c r="I373"/>
  <c r="I337"/>
  <c r="I334"/>
  <c r="I332" s="1"/>
  <c r="I328"/>
  <c r="I327" s="1"/>
  <c r="I323"/>
  <c r="I322" s="1"/>
  <c r="I315"/>
  <c r="I307"/>
  <c r="I305" s="1"/>
  <c r="I301"/>
  <c r="I300" s="1"/>
  <c r="I297"/>
  <c r="I296" s="1"/>
  <c r="I293"/>
  <c r="I291"/>
  <c r="I282"/>
  <c r="I281" s="1"/>
  <c r="I279"/>
  <c r="I276" s="1"/>
  <c r="I271"/>
  <c r="I270" s="1"/>
  <c r="I268"/>
  <c r="I267" s="1"/>
  <c r="I266" s="1"/>
  <c r="I262"/>
  <c r="I260"/>
  <c r="I253"/>
  <c r="I252" s="1"/>
  <c r="I251" s="1"/>
  <c r="I249"/>
  <c r="I248"/>
  <c r="I246"/>
  <c r="I243"/>
  <c r="I240"/>
  <c r="I239" s="1"/>
  <c r="I237"/>
  <c r="I236" s="1"/>
  <c r="I228"/>
  <c r="I226" s="1"/>
  <c r="I199"/>
  <c r="I197"/>
  <c r="I181"/>
  <c r="I179"/>
  <c r="I176"/>
  <c r="I171"/>
  <c r="I169"/>
  <c r="I168" s="1"/>
  <c r="I165"/>
  <c r="I163"/>
  <c r="I162" s="1"/>
  <c r="I161" s="1"/>
  <c r="I151"/>
  <c r="I149"/>
  <c r="I148" s="1"/>
  <c r="I141"/>
  <c r="I140" s="1"/>
  <c r="I128"/>
  <c r="I127" s="1"/>
  <c r="I125"/>
  <c r="I124" s="1"/>
  <c r="I122"/>
  <c r="I120"/>
  <c r="I117"/>
  <c r="I116" s="1"/>
  <c r="I113"/>
  <c r="I112" s="1"/>
  <c r="I109"/>
  <c r="I108" s="1"/>
  <c r="I105"/>
  <c r="I104" s="1"/>
  <c r="I99"/>
  <c r="I97"/>
  <c r="I94"/>
  <c r="I91"/>
  <c r="I90" s="1"/>
  <c r="I87"/>
  <c r="I86" s="1"/>
  <c r="I85" s="1"/>
  <c r="I83"/>
  <c r="I82" s="1"/>
  <c r="I81" s="1"/>
  <c r="I79"/>
  <c r="I76"/>
  <c r="I72"/>
  <c r="I71" s="1"/>
  <c r="I67"/>
  <c r="I66" s="1"/>
  <c r="I63"/>
  <c r="I62" s="1"/>
  <c r="I59"/>
  <c r="I58" s="1"/>
  <c r="I57" s="1"/>
  <c r="I36"/>
  <c r="I797" l="1"/>
  <c r="I397"/>
  <c r="I336"/>
  <c r="I1273"/>
  <c r="I178"/>
  <c r="I175" s="1"/>
  <c r="I174" s="1"/>
  <c r="I314"/>
  <c r="I313" s="1"/>
  <c r="I1076"/>
  <c r="I1075" s="1"/>
  <c r="I1038"/>
  <c r="I1037" s="1"/>
  <c r="I1036" s="1"/>
  <c r="I625"/>
  <c r="I624" s="1"/>
  <c r="I75"/>
  <c r="I61" s="1"/>
  <c r="I764"/>
  <c r="I757" s="1"/>
  <c r="I706"/>
  <c r="H365" i="2"/>
  <c r="H361" s="1"/>
  <c r="I1064" i="1"/>
  <c r="I573"/>
  <c r="I445"/>
  <c r="I380"/>
  <c r="I196"/>
  <c r="I156"/>
  <c r="I155" s="1"/>
  <c r="F21" i="3" s="1"/>
  <c r="I1345" i="1"/>
  <c r="I671"/>
  <c r="I670" s="1"/>
  <c r="I669" s="1"/>
  <c r="I388"/>
  <c r="I139"/>
  <c r="I1263"/>
  <c r="I1262" s="1"/>
  <c r="I1206"/>
  <c r="I1250"/>
  <c r="I1290"/>
  <c r="I1211"/>
  <c r="I1257"/>
  <c r="I1269"/>
  <c r="I1268" s="1"/>
  <c r="I1242"/>
  <c r="I1241" s="1"/>
  <c r="I1235" s="1"/>
  <c r="I1195"/>
  <c r="I1194" s="1"/>
  <c r="I235"/>
  <c r="I288"/>
  <c r="I1166"/>
  <c r="I1161" s="1"/>
  <c r="I504"/>
  <c r="I339"/>
  <c r="I1127"/>
  <c r="I1087"/>
  <c r="I1086" s="1"/>
  <c r="I1361"/>
  <c r="I528"/>
  <c r="I520" s="1"/>
  <c r="I519" s="1"/>
  <c r="I331"/>
  <c r="I1117"/>
  <c r="I1107" s="1"/>
  <c r="I1317"/>
  <c r="I509"/>
  <c r="I508" s="1"/>
  <c r="I225"/>
  <c r="I119"/>
  <c r="I611"/>
  <c r="I603" s="1"/>
  <c r="I907"/>
  <c r="H36"/>
  <c r="I924"/>
  <c r="I923" s="1"/>
  <c r="I1298"/>
  <c r="I1351"/>
  <c r="I1350" s="1"/>
  <c r="I304"/>
  <c r="I303" s="1"/>
  <c r="I875"/>
  <c r="I999"/>
  <c r="I1151"/>
  <c r="I689"/>
  <c r="I103"/>
  <c r="I93"/>
  <c r="I147"/>
  <c r="I146" s="1"/>
  <c r="I145" s="1"/>
  <c r="I421"/>
  <c r="I417" s="1"/>
  <c r="I413" s="1"/>
  <c r="I899"/>
  <c r="I991"/>
  <c r="I954" s="1"/>
  <c r="I245"/>
  <c r="I242" s="1"/>
  <c r="I258"/>
  <c r="I257" s="1"/>
  <c r="I712"/>
  <c r="I711" s="1"/>
  <c r="I710" s="1"/>
  <c r="I738"/>
  <c r="I1180"/>
  <c r="I1316" l="1"/>
  <c r="I1315" s="1"/>
  <c r="I1272"/>
  <c r="I1202"/>
  <c r="I891"/>
  <c r="I890" s="1"/>
  <c r="I889" s="1"/>
  <c r="I737"/>
  <c r="I330"/>
  <c r="I295"/>
  <c r="I953"/>
  <c r="I1106"/>
  <c r="I1105" s="1"/>
  <c r="I234"/>
  <c r="I89"/>
  <c r="I56" s="1"/>
  <c r="I287"/>
  <c r="I286" s="1"/>
  <c r="I285" s="1"/>
  <c r="I138"/>
  <c r="I192"/>
  <c r="I1249"/>
  <c r="I503"/>
  <c r="I502" s="1"/>
  <c r="I874"/>
  <c r="I873" s="1"/>
  <c r="I1074"/>
  <c r="I1063" s="1"/>
  <c r="F39" i="3" s="1"/>
  <c r="I444" i="1"/>
  <c r="I437" s="1"/>
  <c r="I1150"/>
  <c r="I668"/>
  <c r="I623" s="1"/>
  <c r="F47" i="3" s="1"/>
  <c r="I1248" i="1" l="1"/>
  <c r="I1231" s="1"/>
  <c r="F42" i="3" s="1"/>
  <c r="I946" i="1"/>
  <c r="F36" i="3" s="1"/>
  <c r="I284" i="1"/>
  <c r="I1193"/>
  <c r="I1192" s="1"/>
  <c r="I1191" s="1"/>
  <c r="I10"/>
  <c r="I173"/>
  <c r="I820"/>
  <c r="I819" s="1"/>
  <c r="H802" i="2"/>
  <c r="H801" s="1"/>
  <c r="I595" i="1"/>
  <c r="I572" s="1"/>
  <c r="H1377"/>
  <c r="H1376" s="1"/>
  <c r="H1375" s="1"/>
  <c r="H1374" s="1"/>
  <c r="H1370"/>
  <c r="H1369" s="1"/>
  <c r="H1367"/>
  <c r="H1362"/>
  <c r="H1359"/>
  <c r="H1358" s="1"/>
  <c r="H1356"/>
  <c r="H1355" s="1"/>
  <c r="H1353"/>
  <c r="H1352" s="1"/>
  <c r="H1348"/>
  <c r="H1346"/>
  <c r="H1323"/>
  <c r="H1322" s="1"/>
  <c r="H1321" s="1"/>
  <c r="H1319"/>
  <c r="H1318" s="1"/>
  <c r="H1313"/>
  <c r="H1312" s="1"/>
  <c r="H1311" s="1"/>
  <c r="H1310" s="1"/>
  <c r="H1301"/>
  <c r="H1299"/>
  <c r="H1294"/>
  <c r="H1293" s="1"/>
  <c r="H1291"/>
  <c r="H1276"/>
  <c r="H1274"/>
  <c r="H1270"/>
  <c r="H1264"/>
  <c r="H1258"/>
  <c r="H1255"/>
  <c r="H1254" s="1"/>
  <c r="H1253" s="1"/>
  <c r="H1251"/>
  <c r="H1243"/>
  <c r="H1237"/>
  <c r="H1236" s="1"/>
  <c r="H1233"/>
  <c r="H1232" s="1"/>
  <c r="H1225"/>
  <c r="H1224" s="1"/>
  <c r="H1223" s="1"/>
  <c r="H1222" s="1"/>
  <c r="H1215"/>
  <c r="H1214" s="1"/>
  <c r="H1212"/>
  <c r="H1209"/>
  <c r="H1207"/>
  <c r="H1196"/>
  <c r="H1188"/>
  <c r="H1187" s="1"/>
  <c r="H1186" s="1"/>
  <c r="H1185" s="1"/>
  <c r="H1184" s="1"/>
  <c r="H1183" s="1"/>
  <c r="H1181"/>
  <c r="H1179" s="1"/>
  <c r="H1178" s="1"/>
  <c r="H1177" s="1"/>
  <c r="H1172"/>
  <c r="H1168" s="1"/>
  <c r="H1167" s="1"/>
  <c r="H1164"/>
  <c r="H1163" s="1"/>
  <c r="H1162" s="1"/>
  <c r="H1154"/>
  <c r="H1153" s="1"/>
  <c r="H1152" s="1"/>
  <c r="H1158"/>
  <c r="H1157" s="1"/>
  <c r="H1156" s="1"/>
  <c r="H1144"/>
  <c r="H1136"/>
  <c r="H1134"/>
  <c r="H1128"/>
  <c r="H1125"/>
  <c r="H1124" s="1"/>
  <c r="H1121"/>
  <c r="H1118"/>
  <c r="H1101"/>
  <c r="H1100" s="1"/>
  <c r="H1098"/>
  <c r="H1097" s="1"/>
  <c r="H1093"/>
  <c r="H1088"/>
  <c r="H1077"/>
  <c r="H1072"/>
  <c r="H1071" s="1"/>
  <c r="H1068"/>
  <c r="H1049"/>
  <c r="H1048" s="1"/>
  <c r="H1043"/>
  <c r="H1042" s="1"/>
  <c r="H1040"/>
  <c r="H1039" s="1"/>
  <c r="H1019"/>
  <c r="H1014" s="1"/>
  <c r="H1010"/>
  <c r="H1006"/>
  <c r="H1003"/>
  <c r="H1000"/>
  <c r="H997"/>
  <c r="H996" s="1"/>
  <c r="H994"/>
  <c r="H992"/>
  <c r="H956"/>
  <c r="H955" s="1"/>
  <c r="H951"/>
  <c r="H948" s="1"/>
  <c r="H947" s="1"/>
  <c r="H929"/>
  <c r="H927"/>
  <c r="H925"/>
  <c r="H921"/>
  <c r="H919"/>
  <c r="H916"/>
  <c r="H912"/>
  <c r="H905"/>
  <c r="H904" s="1"/>
  <c r="H902"/>
  <c r="H900"/>
  <c r="H893"/>
  <c r="H892" s="1"/>
  <c r="H884"/>
  <c r="H882"/>
  <c r="H879"/>
  <c r="H876"/>
  <c r="H829"/>
  <c r="H828" s="1"/>
  <c r="H826"/>
  <c r="H825" s="1"/>
  <c r="H823"/>
  <c r="H822" s="1"/>
  <c r="H811"/>
  <c r="H810" s="1"/>
  <c r="H808"/>
  <c r="H807" s="1"/>
  <c r="H805"/>
  <c r="H804" s="1"/>
  <c r="H792"/>
  <c r="H791" s="1"/>
  <c r="H790" s="1"/>
  <c r="H789" s="1"/>
  <c r="H788" s="1"/>
  <c r="H787" s="1"/>
  <c r="H785"/>
  <c r="H784" s="1"/>
  <c r="H783" s="1"/>
  <c r="H782" s="1"/>
  <c r="H781" s="1"/>
  <c r="H780" s="1"/>
  <c r="H772"/>
  <c r="H770"/>
  <c r="H768"/>
  <c r="H765"/>
  <c r="H753"/>
  <c r="H752" s="1"/>
  <c r="H750"/>
  <c r="H749" s="1"/>
  <c r="H743" s="1"/>
  <c r="H740"/>
  <c r="H739" s="1"/>
  <c r="H735"/>
  <c r="H734" s="1"/>
  <c r="H733" s="1"/>
  <c r="H732" s="1"/>
  <c r="H731" s="1"/>
  <c r="H728"/>
  <c r="H727" s="1"/>
  <c r="H724"/>
  <c r="H721"/>
  <c r="H718"/>
  <c r="H713"/>
  <c r="H708"/>
  <c r="H707" s="1"/>
  <c r="H704"/>
  <c r="H703" s="1"/>
  <c r="H702" s="1"/>
  <c r="H701" s="1"/>
  <c r="H699"/>
  <c r="H698" s="1"/>
  <c r="H697" s="1"/>
  <c r="H694"/>
  <c r="H693" s="1"/>
  <c r="H691"/>
  <c r="H690" s="1"/>
  <c r="H686"/>
  <c r="H685" s="1"/>
  <c r="H684" s="1"/>
  <c r="H681"/>
  <c r="H680" s="1"/>
  <c r="H676"/>
  <c r="H674"/>
  <c r="H672"/>
  <c r="H665"/>
  <c r="H662"/>
  <c r="H659"/>
  <c r="H656"/>
  <c r="H653"/>
  <c r="H650"/>
  <c r="H647"/>
  <c r="H644"/>
  <c r="H641"/>
  <c r="H638"/>
  <c r="H635"/>
  <c r="H632"/>
  <c r="H629"/>
  <c r="H626"/>
  <c r="H621"/>
  <c r="H620" s="1"/>
  <c r="H619" s="1"/>
  <c r="H614"/>
  <c r="H613" s="1"/>
  <c r="H612" s="1"/>
  <c r="H606"/>
  <c r="H605" s="1"/>
  <c r="H604" s="1"/>
  <c r="H600"/>
  <c r="H599" s="1"/>
  <c r="H598" s="1"/>
  <c r="H597" s="1"/>
  <c r="H596" s="1"/>
  <c r="E45" i="3" s="1"/>
  <c r="H592" i="1"/>
  <c r="H591" s="1"/>
  <c r="H590" s="1"/>
  <c r="H589" s="1"/>
  <c r="H588" s="1"/>
  <c r="H522"/>
  <c r="H521" s="1"/>
  <c r="H516"/>
  <c r="H515" s="1"/>
  <c r="H514" s="1"/>
  <c r="H512"/>
  <c r="H510"/>
  <c r="H500"/>
  <c r="H499" s="1"/>
  <c r="H498" s="1"/>
  <c r="H491" s="1"/>
  <c r="H489"/>
  <c r="H488" s="1"/>
  <c r="H487" s="1"/>
  <c r="H456" s="1"/>
  <c r="H454"/>
  <c r="H453" s="1"/>
  <c r="H447"/>
  <c r="H446" s="1"/>
  <c r="H440"/>
  <c r="H439" s="1"/>
  <c r="H438" s="1"/>
  <c r="H434"/>
  <c r="H433" s="1"/>
  <c r="H431"/>
  <c r="H430" s="1"/>
  <c r="H429" s="1"/>
  <c r="H427"/>
  <c r="H426" s="1"/>
  <c r="H424"/>
  <c r="H422" s="1"/>
  <c r="H419"/>
  <c r="H418" s="1"/>
  <c r="H411"/>
  <c r="H410" s="1"/>
  <c r="H400"/>
  <c r="H398"/>
  <c r="H393"/>
  <c r="H391"/>
  <c r="H389"/>
  <c r="H382"/>
  <c r="H381" s="1"/>
  <c r="H375"/>
  <c r="H372" s="1"/>
  <c r="H373"/>
  <c r="H337"/>
  <c r="H334"/>
  <c r="H332" s="1"/>
  <c r="H328"/>
  <c r="H327" s="1"/>
  <c r="H323"/>
  <c r="H322" s="1"/>
  <c r="H315"/>
  <c r="H307"/>
  <c r="H305" s="1"/>
  <c r="H301"/>
  <c r="H300" s="1"/>
  <c r="H297"/>
  <c r="H296" s="1"/>
  <c r="H293"/>
  <c r="H291"/>
  <c r="H282"/>
  <c r="H281" s="1"/>
  <c r="H279"/>
  <c r="H276" s="1"/>
  <c r="H271"/>
  <c r="H270" s="1"/>
  <c r="H268"/>
  <c r="H267" s="1"/>
  <c r="H266" s="1"/>
  <c r="H262"/>
  <c r="H260"/>
  <c r="H253"/>
  <c r="H252" s="1"/>
  <c r="H251" s="1"/>
  <c r="H249"/>
  <c r="H248"/>
  <c r="H246"/>
  <c r="H243"/>
  <c r="H240"/>
  <c r="H239" s="1"/>
  <c r="H237"/>
  <c r="H236" s="1"/>
  <c r="H228"/>
  <c r="H226" s="1"/>
  <c r="H199"/>
  <c r="H197"/>
  <c r="H181"/>
  <c r="H179"/>
  <c r="H176"/>
  <c r="H171"/>
  <c r="H169"/>
  <c r="H168" s="1"/>
  <c r="H165"/>
  <c r="H163"/>
  <c r="H162" s="1"/>
  <c r="H161" s="1"/>
  <c r="H151"/>
  <c r="H149"/>
  <c r="H148" s="1"/>
  <c r="H141"/>
  <c r="H140" s="1"/>
  <c r="H128"/>
  <c r="H127" s="1"/>
  <c r="H125"/>
  <c r="H124" s="1"/>
  <c r="H122"/>
  <c r="H120"/>
  <c r="H117"/>
  <c r="H116" s="1"/>
  <c r="H113"/>
  <c r="H112" s="1"/>
  <c r="H109"/>
  <c r="H108" s="1"/>
  <c r="H105"/>
  <c r="H104" s="1"/>
  <c r="H99"/>
  <c r="H97"/>
  <c r="H94"/>
  <c r="H91"/>
  <c r="H90" s="1"/>
  <c r="H87"/>
  <c r="H86" s="1"/>
  <c r="H85" s="1"/>
  <c r="E15" i="3" s="1"/>
  <c r="H83" i="1"/>
  <c r="H82" s="1"/>
  <c r="H81" s="1"/>
  <c r="E13" i="3" s="1"/>
  <c r="H79" i="1"/>
  <c r="H76"/>
  <c r="H72"/>
  <c r="H71" s="1"/>
  <c r="H67"/>
  <c r="H66" s="1"/>
  <c r="H63"/>
  <c r="H62" s="1"/>
  <c r="H59"/>
  <c r="H58" s="1"/>
  <c r="H57" s="1"/>
  <c r="F54" i="3"/>
  <c r="F53"/>
  <c r="F52"/>
  <c r="F49"/>
  <c r="F48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10" i="2"/>
  <c r="H1007"/>
  <c r="H1006"/>
  <c r="H1004"/>
  <c r="H1003"/>
  <c r="H1002"/>
  <c r="H1000"/>
  <c r="H999"/>
  <c r="H997"/>
  <c r="H996" s="1"/>
  <c r="H993"/>
  <c r="H991"/>
  <c r="H990"/>
  <c r="H989"/>
  <c r="H986"/>
  <c r="H985" s="1"/>
  <c r="H984"/>
  <c r="H983" s="1"/>
  <c r="H982"/>
  <c r="H981"/>
  <c r="H979"/>
  <c r="H978" s="1"/>
  <c r="H977"/>
  <c r="H976"/>
  <c r="H974"/>
  <c r="H973"/>
  <c r="H972"/>
  <c r="H970"/>
  <c r="H969" s="1"/>
  <c r="H968"/>
  <c r="H967" s="1"/>
  <c r="H964"/>
  <c r="H963" s="1"/>
  <c r="H948"/>
  <c r="H944"/>
  <c r="H941" s="1"/>
  <c r="H939"/>
  <c r="H938" s="1"/>
  <c r="H933"/>
  <c r="H932" s="1"/>
  <c r="H931" s="1"/>
  <c r="H929"/>
  <c r="H928" s="1"/>
  <c r="H927"/>
  <c r="H926" s="1"/>
  <c r="H925"/>
  <c r="H924" s="1"/>
  <c r="H922"/>
  <c r="H921"/>
  <c r="H920" s="1"/>
  <c r="H919"/>
  <c r="H917"/>
  <c r="H915"/>
  <c r="H914" s="1"/>
  <c r="H913"/>
  <c r="H912"/>
  <c r="H910"/>
  <c r="H909"/>
  <c r="H904"/>
  <c r="H903"/>
  <c r="H900"/>
  <c r="H899" s="1"/>
  <c r="H898" s="1"/>
  <c r="H897" s="1"/>
  <c r="H896"/>
  <c r="H895"/>
  <c r="H892"/>
  <c r="H891" s="1"/>
  <c r="H890"/>
  <c r="H889" s="1"/>
  <c r="H888"/>
  <c r="H887"/>
  <c r="H884"/>
  <c r="H882" s="1"/>
  <c r="H877" s="1"/>
  <c r="H874"/>
  <c r="H873" s="1"/>
  <c r="H872" s="1"/>
  <c r="H871" s="1"/>
  <c r="H870"/>
  <c r="H868" s="1"/>
  <c r="H866"/>
  <c r="H864"/>
  <c r="H859"/>
  <c r="H858" s="1"/>
  <c r="H857"/>
  <c r="H856"/>
  <c r="H851"/>
  <c r="H850" s="1"/>
  <c r="H849"/>
  <c r="H848" s="1"/>
  <c r="H847"/>
  <c r="H846" s="1"/>
  <c r="H844"/>
  <c r="H843" s="1"/>
  <c r="H842" s="1"/>
  <c r="H838"/>
  <c r="H837" s="1"/>
  <c r="H836" s="1"/>
  <c r="H832"/>
  <c r="H831" s="1"/>
  <c r="H830" s="1"/>
  <c r="H829"/>
  <c r="H828" s="1"/>
  <c r="H826" s="1"/>
  <c r="H782"/>
  <c r="H781" s="1"/>
  <c r="H780" s="1"/>
  <c r="H779"/>
  <c r="H778" s="1"/>
  <c r="H777" s="1"/>
  <c r="H776"/>
  <c r="H775" s="1"/>
  <c r="H774" s="1"/>
  <c r="H751"/>
  <c r="H750"/>
  <c r="H748"/>
  <c r="H747" s="1"/>
  <c r="H746"/>
  <c r="H745"/>
  <c r="H743"/>
  <c r="H742"/>
  <c r="H738"/>
  <c r="H736"/>
  <c r="H734"/>
  <c r="H733"/>
  <c r="H725"/>
  <c r="H724"/>
  <c r="H721"/>
  <c r="H720" s="1"/>
  <c r="H716"/>
  <c r="H715"/>
  <c r="H697"/>
  <c r="H696"/>
  <c r="H695"/>
  <c r="H694"/>
  <c r="H693"/>
  <c r="H692"/>
  <c r="H689"/>
  <c r="H688"/>
  <c r="H687"/>
  <c r="H684"/>
  <c r="H683" s="1"/>
  <c r="H682" s="1"/>
  <c r="H681"/>
  <c r="H680"/>
  <c r="H679"/>
  <c r="H677"/>
  <c r="H676"/>
  <c r="H675"/>
  <c r="H674"/>
  <c r="H670"/>
  <c r="H669" s="1"/>
  <c r="H664" s="1"/>
  <c r="H663"/>
  <c r="H662"/>
  <c r="H660"/>
  <c r="H659"/>
  <c r="H658"/>
  <c r="H656"/>
  <c r="H655"/>
  <c r="H654"/>
  <c r="H652"/>
  <c r="H651"/>
  <c r="H650"/>
  <c r="H647"/>
  <c r="H646"/>
  <c r="H644"/>
  <c r="H643"/>
  <c r="H640"/>
  <c r="H639"/>
  <c r="H637"/>
  <c r="H636"/>
  <c r="H631"/>
  <c r="H630" s="1"/>
  <c r="H629"/>
  <c r="H626"/>
  <c r="H625" s="1"/>
  <c r="H624"/>
  <c r="H623" s="1"/>
  <c r="H622"/>
  <c r="H621" s="1"/>
  <c r="H620"/>
  <c r="H619" s="1"/>
  <c r="H618"/>
  <c r="H617" s="1"/>
  <c r="H579"/>
  <c r="H578" s="1"/>
  <c r="H569"/>
  <c r="H567"/>
  <c r="H565"/>
  <c r="H563"/>
  <c r="H560"/>
  <c r="H559"/>
  <c r="H557"/>
  <c r="H556"/>
  <c r="H551"/>
  <c r="H550" s="1"/>
  <c r="H549"/>
  <c r="H541"/>
  <c r="H540" s="1"/>
  <c r="H539" s="1"/>
  <c r="H536"/>
  <c r="H535" s="1"/>
  <c r="H534" s="1"/>
  <c r="H533"/>
  <c r="H532" s="1"/>
  <c r="H531" s="1"/>
  <c r="H522"/>
  <c r="H521" s="1"/>
  <c r="H520"/>
  <c r="H519" s="1"/>
  <c r="H515"/>
  <c r="H514" s="1"/>
  <c r="H513"/>
  <c r="H512" s="1"/>
  <c r="H511"/>
  <c r="H510" s="1"/>
  <c r="H505"/>
  <c r="H504"/>
  <c r="H503"/>
  <c r="H500"/>
  <c r="H498" s="1"/>
  <c r="H495"/>
  <c r="H494"/>
  <c r="H488"/>
  <c r="H487" s="1"/>
  <c r="H484" s="1"/>
  <c r="H483"/>
  <c r="H482" s="1"/>
  <c r="H481"/>
  <c r="H480" s="1"/>
  <c r="H479"/>
  <c r="H478" s="1"/>
  <c r="H473"/>
  <c r="H472"/>
  <c r="H471" s="1"/>
  <c r="H468"/>
  <c r="H467" s="1"/>
  <c r="H466"/>
  <c r="H465" s="1"/>
  <c r="H449"/>
  <c r="H448" s="1"/>
  <c r="H447"/>
  <c r="H446" s="1"/>
  <c r="H441"/>
  <c r="H440" s="1"/>
  <c r="H439"/>
  <c r="H438" s="1"/>
  <c r="H414"/>
  <c r="H413" s="1"/>
  <c r="H412" s="1"/>
  <c r="H411" s="1"/>
  <c r="H410"/>
  <c r="H409"/>
  <c r="H408"/>
  <c r="H404"/>
  <c r="H403" s="1"/>
  <c r="H402" s="1"/>
  <c r="H401" s="1"/>
  <c r="H400"/>
  <c r="H399"/>
  <c r="H398"/>
  <c r="H395"/>
  <c r="H394" s="1"/>
  <c r="H393" s="1"/>
  <c r="H392"/>
  <c r="H391" s="1"/>
  <c r="H390" s="1"/>
  <c r="H387"/>
  <c r="H386" s="1"/>
  <c r="H385" s="1"/>
  <c r="H384" s="1"/>
  <c r="H380"/>
  <c r="H379" s="1"/>
  <c r="H378" s="1"/>
  <c r="H377" s="1"/>
  <c r="H372"/>
  <c r="H371" s="1"/>
  <c r="H369" s="1"/>
  <c r="H360"/>
  <c r="H359" s="1"/>
  <c r="H358"/>
  <c r="H357" s="1"/>
  <c r="H352"/>
  <c r="H351" s="1"/>
  <c r="H348"/>
  <c r="H347"/>
  <c r="H346" s="1"/>
  <c r="H345"/>
  <c r="H344" s="1"/>
  <c r="H336"/>
  <c r="H335"/>
  <c r="H329"/>
  <c r="H327"/>
  <c r="H326"/>
  <c r="H325"/>
  <c r="H322"/>
  <c r="H319"/>
  <c r="H316"/>
  <c r="H315" s="1"/>
  <c r="H314" s="1"/>
  <c r="H313"/>
  <c r="H311"/>
  <c r="H310"/>
  <c r="H306"/>
  <c r="H305"/>
  <c r="H298"/>
  <c r="H297" s="1"/>
  <c r="H296"/>
  <c r="H295" s="1"/>
  <c r="H302"/>
  <c r="H293"/>
  <c r="H291"/>
  <c r="H290"/>
  <c r="H287"/>
  <c r="H285"/>
  <c r="H284"/>
  <c r="H280"/>
  <c r="H279" s="1"/>
  <c r="H273"/>
  <c r="H272" s="1"/>
  <c r="H271"/>
  <c r="H270"/>
  <c r="H268"/>
  <c r="H267" s="1"/>
  <c r="H265" s="1"/>
  <c r="H263"/>
  <c r="H261" s="1"/>
  <c r="H260" s="1"/>
  <c r="H256"/>
  <c r="H255" s="1"/>
  <c r="H254"/>
  <c r="H253" s="1"/>
  <c r="H252"/>
  <c r="H249"/>
  <c r="H248" s="1"/>
  <c r="H247"/>
  <c r="H246" s="1"/>
  <c r="H200"/>
  <c r="H197"/>
  <c r="H196" s="1"/>
  <c r="H195" s="1"/>
  <c r="H194" s="1"/>
  <c r="H193"/>
  <c r="H191"/>
  <c r="H190"/>
  <c r="H188"/>
  <c r="H187" s="1"/>
  <c r="H185"/>
  <c r="H181"/>
  <c r="H180" s="1"/>
  <c r="H179"/>
  <c r="H178" s="1"/>
  <c r="H174"/>
  <c r="H173" s="1"/>
  <c r="H172"/>
  <c r="H171" s="1"/>
  <c r="H169"/>
  <c r="H168" s="1"/>
  <c r="H166"/>
  <c r="H165"/>
  <c r="H158"/>
  <c r="H157" s="1"/>
  <c r="H156" s="1"/>
  <c r="H155"/>
  <c r="H154" s="1"/>
  <c r="H153"/>
  <c r="H151" s="1"/>
  <c r="H149"/>
  <c r="H148"/>
  <c r="H146"/>
  <c r="H144"/>
  <c r="H143" s="1"/>
  <c r="H142"/>
  <c r="H141"/>
  <c r="H139"/>
  <c r="H138"/>
  <c r="H137"/>
  <c r="H135"/>
  <c r="H134" s="1"/>
  <c r="H131"/>
  <c r="H128"/>
  <c r="H127"/>
  <c r="H124"/>
  <c r="H122" s="1"/>
  <c r="H121"/>
  <c r="H120" s="1"/>
  <c r="H119" s="1"/>
  <c r="H118"/>
  <c r="H117" s="1"/>
  <c r="H115"/>
  <c r="H114" s="1"/>
  <c r="H113" s="1"/>
  <c r="H111"/>
  <c r="H110" s="1"/>
  <c r="H108"/>
  <c r="H107"/>
  <c r="H106"/>
  <c r="H105"/>
  <c r="H101"/>
  <c r="H100" s="1"/>
  <c r="H98"/>
  <c r="H97"/>
  <c r="H94"/>
  <c r="H92" s="1"/>
  <c r="H91"/>
  <c r="H90"/>
  <c r="H88"/>
  <c r="H87"/>
  <c r="H81"/>
  <c r="H80"/>
  <c r="H78"/>
  <c r="H77"/>
  <c r="H75"/>
  <c r="H74"/>
  <c r="H70"/>
  <c r="H68"/>
  <c r="H67"/>
  <c r="H65"/>
  <c r="H64"/>
  <c r="H62"/>
  <c r="H61"/>
  <c r="H59"/>
  <c r="H58"/>
  <c r="H56"/>
  <c r="H55"/>
  <c r="H53"/>
  <c r="H52"/>
  <c r="H50"/>
  <c r="H49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10"/>
  <c r="G1007"/>
  <c r="G1006"/>
  <c r="G1004"/>
  <c r="G1002"/>
  <c r="G1000"/>
  <c r="G999"/>
  <c r="G997"/>
  <c r="G996" s="1"/>
  <c r="G993"/>
  <c r="G991"/>
  <c r="G990"/>
  <c r="G989"/>
  <c r="G986"/>
  <c r="G985" s="1"/>
  <c r="G984"/>
  <c r="G983" s="1"/>
  <c r="G982"/>
  <c r="G981"/>
  <c r="G979"/>
  <c r="G978" s="1"/>
  <c r="G977"/>
  <c r="G976"/>
  <c r="G974"/>
  <c r="G973"/>
  <c r="G972"/>
  <c r="G970"/>
  <c r="G969" s="1"/>
  <c r="G968"/>
  <c r="G967" s="1"/>
  <c r="G964"/>
  <c r="G963" s="1"/>
  <c r="G948"/>
  <c r="G945"/>
  <c r="G944" s="1"/>
  <c r="G941" s="1"/>
  <c r="G939"/>
  <c r="G938" s="1"/>
  <c r="G933"/>
  <c r="G932" s="1"/>
  <c r="G931" s="1"/>
  <c r="G929"/>
  <c r="G928" s="1"/>
  <c r="G927"/>
  <c r="G926" s="1"/>
  <c r="G925"/>
  <c r="G924" s="1"/>
  <c r="G922"/>
  <c r="G919"/>
  <c r="G917"/>
  <c r="G915"/>
  <c r="G914" s="1"/>
  <c r="G913"/>
  <c r="G912"/>
  <c r="G910"/>
  <c r="G909"/>
  <c r="G904"/>
  <c r="G903"/>
  <c r="G900"/>
  <c r="G899" s="1"/>
  <c r="G898" s="1"/>
  <c r="G897" s="1"/>
  <c r="G896"/>
  <c r="G895"/>
  <c r="G892"/>
  <c r="G891" s="1"/>
  <c r="G890"/>
  <c r="G889" s="1"/>
  <c r="G888"/>
  <c r="G887"/>
  <c r="G884"/>
  <c r="G882" s="1"/>
  <c r="G877" s="1"/>
  <c r="G874"/>
  <c r="G873" s="1"/>
  <c r="G872" s="1"/>
  <c r="G871" s="1"/>
  <c r="G870"/>
  <c r="G869" s="1"/>
  <c r="G866"/>
  <c r="G864"/>
  <c r="G863" s="1"/>
  <c r="G859"/>
  <c r="G858" s="1"/>
  <c r="G857"/>
  <c r="G856"/>
  <c r="G851"/>
  <c r="G850" s="1"/>
  <c r="G849"/>
  <c r="G848" s="1"/>
  <c r="G847"/>
  <c r="G846" s="1"/>
  <c r="G844"/>
  <c r="G843" s="1"/>
  <c r="G842" s="1"/>
  <c r="G838"/>
  <c r="G837" s="1"/>
  <c r="G836" s="1"/>
  <c r="G832"/>
  <c r="G831" s="1"/>
  <c r="G830" s="1"/>
  <c r="G829"/>
  <c r="G828" s="1"/>
  <c r="G826" s="1"/>
  <c r="G782"/>
  <c r="G781" s="1"/>
  <c r="G780" s="1"/>
  <c r="G779"/>
  <c r="G778" s="1"/>
  <c r="G777" s="1"/>
  <c r="G776"/>
  <c r="G775" s="1"/>
  <c r="G774" s="1"/>
  <c r="G751"/>
  <c r="G750"/>
  <c r="G748"/>
  <c r="G747" s="1"/>
  <c r="G746"/>
  <c r="G745"/>
  <c r="G743"/>
  <c r="G742"/>
  <c r="G738"/>
  <c r="G736"/>
  <c r="G734"/>
  <c r="G733"/>
  <c r="G725"/>
  <c r="G724"/>
  <c r="G721"/>
  <c r="G720" s="1"/>
  <c r="G716"/>
  <c r="G715"/>
  <c r="G697"/>
  <c r="G696"/>
  <c r="G695"/>
  <c r="G694"/>
  <c r="G693"/>
  <c r="G692"/>
  <c r="G689"/>
  <c r="G688"/>
  <c r="G687"/>
  <c r="G684"/>
  <c r="G683" s="1"/>
  <c r="G682" s="1"/>
  <c r="G681"/>
  <c r="G680"/>
  <c r="G679"/>
  <c r="G677"/>
  <c r="G676"/>
  <c r="G675"/>
  <c r="G674"/>
  <c r="G670"/>
  <c r="G669" s="1"/>
  <c r="G664" s="1"/>
  <c r="G663"/>
  <c r="G662"/>
  <c r="G660"/>
  <c r="G659"/>
  <c r="G658"/>
  <c r="G656"/>
  <c r="G655"/>
  <c r="G654"/>
  <c r="G652"/>
  <c r="G651"/>
  <c r="G650"/>
  <c r="G647"/>
  <c r="G646"/>
  <c r="G644"/>
  <c r="G643"/>
  <c r="G640"/>
  <c r="G639"/>
  <c r="G637"/>
  <c r="G636"/>
  <c r="G631"/>
  <c r="G630" s="1"/>
  <c r="G629"/>
  <c r="G626"/>
  <c r="G625" s="1"/>
  <c r="G624"/>
  <c r="G623" s="1"/>
  <c r="G622"/>
  <c r="G621" s="1"/>
  <c r="G620"/>
  <c r="G619" s="1"/>
  <c r="G618"/>
  <c r="G617" s="1"/>
  <c r="G579"/>
  <c r="G578" s="1"/>
  <c r="G569"/>
  <c r="G567"/>
  <c r="G565"/>
  <c r="G563"/>
  <c r="G560"/>
  <c r="G559"/>
  <c r="G557"/>
  <c r="G556"/>
  <c r="G551"/>
  <c r="G550" s="1"/>
  <c r="G549"/>
  <c r="G541"/>
  <c r="G540" s="1"/>
  <c r="G539" s="1"/>
  <c r="G536"/>
  <c r="G535" s="1"/>
  <c r="G534" s="1"/>
  <c r="G533"/>
  <c r="G532" s="1"/>
  <c r="G531" s="1"/>
  <c r="G522"/>
  <c r="G521" s="1"/>
  <c r="G520"/>
  <c r="G519" s="1"/>
  <c r="G515"/>
  <c r="G514" s="1"/>
  <c r="G513"/>
  <c r="G512" s="1"/>
  <c r="G511"/>
  <c r="G510" s="1"/>
  <c r="G505"/>
  <c r="G504"/>
  <c r="G503"/>
  <c r="G500"/>
  <c r="G498" s="1"/>
  <c r="G495"/>
  <c r="G494"/>
  <c r="G488"/>
  <c r="G487" s="1"/>
  <c r="G484" s="1"/>
  <c r="G483"/>
  <c r="G482" s="1"/>
  <c r="G481"/>
  <c r="G480" s="1"/>
  <c r="G479"/>
  <c r="G478" s="1"/>
  <c r="G473"/>
  <c r="G472"/>
  <c r="G471" s="1"/>
  <c r="G468"/>
  <c r="G467" s="1"/>
  <c r="G466"/>
  <c r="G465" s="1"/>
  <c r="G449"/>
  <c r="G448" s="1"/>
  <c r="G447"/>
  <c r="G446" s="1"/>
  <c r="G441"/>
  <c r="G440" s="1"/>
  <c r="G439"/>
  <c r="G438" s="1"/>
  <c r="G414"/>
  <c r="G413" s="1"/>
  <c r="G412" s="1"/>
  <c r="G411" s="1"/>
  <c r="G410"/>
  <c r="G409"/>
  <c r="G408"/>
  <c r="G404"/>
  <c r="G403" s="1"/>
  <c r="G402" s="1"/>
  <c r="G401" s="1"/>
  <c r="G400"/>
  <c r="G399"/>
  <c r="G398"/>
  <c r="G395"/>
  <c r="G394" s="1"/>
  <c r="G393" s="1"/>
  <c r="G392"/>
  <c r="G391" s="1"/>
  <c r="G390" s="1"/>
  <c r="G387"/>
  <c r="G386" s="1"/>
  <c r="G385" s="1"/>
  <c r="G384" s="1"/>
  <c r="G380"/>
  <c r="G379" s="1"/>
  <c r="G378" s="1"/>
  <c r="G377" s="1"/>
  <c r="G372"/>
  <c r="G371" s="1"/>
  <c r="G369" s="1"/>
  <c r="G360"/>
  <c r="G359" s="1"/>
  <c r="G358"/>
  <c r="G357" s="1"/>
  <c r="G352"/>
  <c r="G351" s="1"/>
  <c r="G348"/>
  <c r="G347"/>
  <c r="G346" s="1"/>
  <c r="G345"/>
  <c r="G344" s="1"/>
  <c r="G336"/>
  <c r="G335"/>
  <c r="G329"/>
  <c r="G327"/>
  <c r="G326"/>
  <c r="G325"/>
  <c r="G322"/>
  <c r="G319"/>
  <c r="G316"/>
  <c r="G315" s="1"/>
  <c r="G314" s="1"/>
  <c r="G313"/>
  <c r="G311"/>
  <c r="G310"/>
  <c r="G306"/>
  <c r="G305"/>
  <c r="G298"/>
  <c r="G297" s="1"/>
  <c r="G296"/>
  <c r="G295" s="1"/>
  <c r="G302"/>
  <c r="G293"/>
  <c r="G291"/>
  <c r="G290"/>
  <c r="G287"/>
  <c r="G285"/>
  <c r="G284"/>
  <c r="G280"/>
  <c r="G279" s="1"/>
  <c r="G273"/>
  <c r="G272" s="1"/>
  <c r="G271"/>
  <c r="G270"/>
  <c r="G268"/>
  <c r="G267" s="1"/>
  <c r="G265" s="1"/>
  <c r="G263"/>
  <c r="G261" s="1"/>
  <c r="G260" s="1"/>
  <c r="G256"/>
  <c r="G255" s="1"/>
  <c r="G254"/>
  <c r="G253" s="1"/>
  <c r="G252"/>
  <c r="G249"/>
  <c r="G248" s="1"/>
  <c r="G247"/>
  <c r="G246" s="1"/>
  <c r="G200"/>
  <c r="G197"/>
  <c r="G196" s="1"/>
  <c r="G195" s="1"/>
  <c r="G194" s="1"/>
  <c r="G193"/>
  <c r="G191"/>
  <c r="G190"/>
  <c r="G188"/>
  <c r="G187" s="1"/>
  <c r="G185"/>
  <c r="G181"/>
  <c r="G180" s="1"/>
  <c r="G179"/>
  <c r="G178" s="1"/>
  <c r="G174"/>
  <c r="G173" s="1"/>
  <c r="G172"/>
  <c r="G171" s="1"/>
  <c r="G169"/>
  <c r="G168" s="1"/>
  <c r="G166"/>
  <c r="G165"/>
  <c r="G158"/>
  <c r="G157" s="1"/>
  <c r="G156" s="1"/>
  <c r="G155"/>
  <c r="G154" s="1"/>
  <c r="G153"/>
  <c r="G151" s="1"/>
  <c r="G149"/>
  <c r="G148"/>
  <c r="G146"/>
  <c r="G144"/>
  <c r="G143" s="1"/>
  <c r="G142"/>
  <c r="G141"/>
  <c r="G139"/>
  <c r="G138"/>
  <c r="G137"/>
  <c r="G135"/>
  <c r="G134" s="1"/>
  <c r="G131"/>
  <c r="G128"/>
  <c r="G127"/>
  <c r="G124"/>
  <c r="G123" s="1"/>
  <c r="G121"/>
  <c r="G120" s="1"/>
  <c r="G119" s="1"/>
  <c r="G118"/>
  <c r="G117" s="1"/>
  <c r="G115"/>
  <c r="G114" s="1"/>
  <c r="G113" s="1"/>
  <c r="G111"/>
  <c r="G110" s="1"/>
  <c r="G108"/>
  <c r="G107"/>
  <c r="G106"/>
  <c r="G105"/>
  <c r="G101"/>
  <c r="G100" s="1"/>
  <c r="G98"/>
  <c r="G97"/>
  <c r="G94"/>
  <c r="G92" s="1"/>
  <c r="G91"/>
  <c r="G90"/>
  <c r="G88"/>
  <c r="G87"/>
  <c r="G81"/>
  <c r="G80"/>
  <c r="G78"/>
  <c r="G77"/>
  <c r="G75"/>
  <c r="G74"/>
  <c r="G70"/>
  <c r="G68"/>
  <c r="G67"/>
  <c r="G65"/>
  <c r="G64"/>
  <c r="G62"/>
  <c r="G61"/>
  <c r="G59"/>
  <c r="G58"/>
  <c r="G56"/>
  <c r="G55"/>
  <c r="G53"/>
  <c r="G52"/>
  <c r="G50"/>
  <c r="G49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G89" l="1"/>
  <c r="H863"/>
  <c r="H89"/>
  <c r="H811"/>
  <c r="I818" i="1"/>
  <c r="I796" s="1"/>
  <c r="I795" s="1"/>
  <c r="G811" i="2"/>
  <c r="G752"/>
  <c r="H752"/>
  <c r="H797" i="1"/>
  <c r="H445" i="2"/>
  <c r="G445"/>
  <c r="H691"/>
  <c r="H690" s="1"/>
  <c r="G691"/>
  <c r="G690" s="1"/>
  <c r="H564"/>
  <c r="G564"/>
  <c r="H304"/>
  <c r="G304"/>
  <c r="G518"/>
  <c r="H518"/>
  <c r="H1273" i="1"/>
  <c r="H397"/>
  <c r="H336"/>
  <c r="I888"/>
  <c r="I887" s="1"/>
  <c r="G368" i="2"/>
  <c r="H368"/>
  <c r="G269"/>
  <c r="H269"/>
  <c r="H170"/>
  <c r="H167" s="1"/>
  <c r="G170"/>
  <c r="G167" s="1"/>
  <c r="H314" i="1"/>
  <c r="H313" s="1"/>
  <c r="H178"/>
  <c r="H175" s="1"/>
  <c r="H174" s="1"/>
  <c r="H1076"/>
  <c r="H1075" s="1"/>
  <c r="H1038"/>
  <c r="H1037" s="1"/>
  <c r="H1036" s="1"/>
  <c r="H886" i="2"/>
  <c r="G886"/>
  <c r="H625" i="1"/>
  <c r="H624" s="1"/>
  <c r="G334" i="2"/>
  <c r="G333" s="1"/>
  <c r="H334"/>
  <c r="H333" s="1"/>
  <c r="H764" i="1"/>
  <c r="H757" s="1"/>
  <c r="H75"/>
  <c r="H61" s="1"/>
  <c r="E12" i="3" s="1"/>
  <c r="G937" i="2"/>
  <c r="H937"/>
  <c r="H706" i="1"/>
  <c r="H862" i="2"/>
  <c r="H861" s="1"/>
  <c r="G862"/>
  <c r="G365"/>
  <c r="G361" s="1"/>
  <c r="H1064" i="1"/>
  <c r="I55"/>
  <c r="H573"/>
  <c r="H470" i="2"/>
  <c r="G470"/>
  <c r="G876"/>
  <c r="H876"/>
  <c r="H445" i="1"/>
  <c r="G150" i="2"/>
  <c r="H380" i="1"/>
  <c r="H150" i="2"/>
  <c r="I1230" i="1"/>
  <c r="H196"/>
  <c r="H177" i="2"/>
  <c r="G177"/>
  <c r="H156" i="1"/>
  <c r="H155" s="1"/>
  <c r="E21" i="3" s="1"/>
  <c r="F18"/>
  <c r="G199" i="2"/>
  <c r="G198" s="1"/>
  <c r="H199"/>
  <c r="H198" s="1"/>
  <c r="F37" i="3"/>
  <c r="F34" s="1"/>
  <c r="G987" i="2"/>
  <c r="H987"/>
  <c r="H627"/>
  <c r="G627"/>
  <c r="H671" i="1"/>
  <c r="H670" s="1"/>
  <c r="H669" s="1"/>
  <c r="G845" i="2"/>
  <c r="H845"/>
  <c r="G947"/>
  <c r="G946" s="1"/>
  <c r="H947"/>
  <c r="H946" s="1"/>
  <c r="G732"/>
  <c r="G731" s="1"/>
  <c r="H732"/>
  <c r="H731" s="1"/>
  <c r="H722"/>
  <c r="G722"/>
  <c r="H645"/>
  <c r="G645"/>
  <c r="H104"/>
  <c r="H99" s="1"/>
  <c r="G104"/>
  <c r="G99" s="1"/>
  <c r="H893"/>
  <c r="G25"/>
  <c r="H25"/>
  <c r="G893"/>
  <c r="G437"/>
  <c r="G431" s="1"/>
  <c r="G416" s="1"/>
  <c r="H437"/>
  <c r="H431" s="1"/>
  <c r="H416" s="1"/>
  <c r="H1345" i="1"/>
  <c r="H638" i="2"/>
  <c r="G638"/>
  <c r="H251"/>
  <c r="G251"/>
  <c r="G628"/>
  <c r="H628"/>
  <c r="H388" i="1"/>
  <c r="G509" i="2"/>
  <c r="H509"/>
  <c r="H130"/>
  <c r="H129" s="1"/>
  <c r="G130"/>
  <c r="G129" s="1"/>
  <c r="H139" i="1"/>
  <c r="E19" i="3" s="1"/>
  <c r="G301" i="2"/>
  <c r="G294" s="1"/>
  <c r="H301"/>
  <c r="H294" s="1"/>
  <c r="G1003"/>
  <c r="H1263" i="1"/>
  <c r="H1262" s="1"/>
  <c r="H1206"/>
  <c r="H1250"/>
  <c r="H1290"/>
  <c r="H1211"/>
  <c r="H1257"/>
  <c r="H1269"/>
  <c r="H1268" s="1"/>
  <c r="H1242"/>
  <c r="H1241" s="1"/>
  <c r="H1235" s="1"/>
  <c r="H1195"/>
  <c r="H1194" s="1"/>
  <c r="H235"/>
  <c r="G109" i="2"/>
  <c r="H109"/>
  <c r="H288" i="1"/>
  <c r="G548" i="2"/>
  <c r="G545" s="1"/>
  <c r="G542" s="1"/>
  <c r="H548"/>
  <c r="H545" s="1"/>
  <c r="H542" s="1"/>
  <c r="H1166" i="1"/>
  <c r="H1161" s="1"/>
  <c r="G341" i="2"/>
  <c r="G340" s="1"/>
  <c r="H341"/>
  <c r="H340" s="1"/>
  <c r="H504" i="1"/>
  <c r="H13" i="2"/>
  <c r="H20"/>
  <c r="G13"/>
  <c r="G20"/>
  <c r="G10"/>
  <c r="H10"/>
  <c r="H339" i="1"/>
  <c r="H1127"/>
  <c r="G14" i="2"/>
  <c r="G921"/>
  <c r="G920" s="1"/>
  <c r="H119" i="1"/>
  <c r="H304"/>
  <c r="H303" s="1"/>
  <c r="H528"/>
  <c r="H520" s="1"/>
  <c r="H519" s="1"/>
  <c r="H991"/>
  <c r="H1298"/>
  <c r="H1317"/>
  <c r="H14" i="2"/>
  <c r="H907" i="1"/>
  <c r="H54" i="2"/>
  <c r="F31" i="3"/>
  <c r="H744" i="2"/>
  <c r="H69"/>
  <c r="H1351" i="1"/>
  <c r="H1350" s="1"/>
  <c r="G48" i="2"/>
  <c r="G54"/>
  <c r="G126"/>
  <c r="G125" s="1"/>
  <c r="G555"/>
  <c r="G855"/>
  <c r="G854" s="1"/>
  <c r="H31"/>
  <c r="H48"/>
  <c r="H282"/>
  <c r="H908"/>
  <c r="H258" i="1"/>
  <c r="H257" s="1"/>
  <c r="H421"/>
  <c r="H417" s="1"/>
  <c r="H413" s="1"/>
  <c r="H738"/>
  <c r="H136" i="2"/>
  <c r="H911"/>
  <c r="G741"/>
  <c r="G902"/>
  <c r="G901" s="1"/>
  <c r="H73"/>
  <c r="H79"/>
  <c r="H123"/>
  <c r="H356"/>
  <c r="H1151" i="1"/>
  <c r="H611"/>
  <c r="H603" s="1"/>
  <c r="E46" i="3" s="1"/>
  <c r="G34" i="2"/>
  <c r="G40"/>
  <c r="G63"/>
  <c r="G96"/>
  <c r="G95" s="1"/>
  <c r="G289"/>
  <c r="G288" s="1"/>
  <c r="H63"/>
  <c r="H289"/>
  <c r="H288" s="1"/>
  <c r="H397"/>
  <c r="H396" s="1"/>
  <c r="H389" s="1"/>
  <c r="H916"/>
  <c r="H1005"/>
  <c r="H924" i="1"/>
  <c r="H923" s="1"/>
  <c r="H1087"/>
  <c r="H1086" s="1"/>
  <c r="H1117"/>
  <c r="H1107" s="1"/>
  <c r="G76" i="2"/>
  <c r="H689" i="1"/>
  <c r="H899"/>
  <c r="H40" i="2"/>
  <c r="H60"/>
  <c r="H86"/>
  <c r="H245"/>
  <c r="H201" s="1"/>
  <c r="H321"/>
  <c r="H318" s="1"/>
  <c r="H741"/>
  <c r="H509" i="1"/>
  <c r="H508" s="1"/>
  <c r="H712"/>
  <c r="H711" s="1"/>
  <c r="H710" s="1"/>
  <c r="H875"/>
  <c r="H999"/>
  <c r="G31" i="2"/>
  <c r="G86"/>
  <c r="G649"/>
  <c r="G971"/>
  <c r="H126"/>
  <c r="H125" s="1"/>
  <c r="H140"/>
  <c r="H661"/>
  <c r="H714"/>
  <c r="G136"/>
  <c r="H37"/>
  <c r="H44"/>
  <c r="H43" s="1"/>
  <c r="H82"/>
  <c r="H96"/>
  <c r="H95" s="1"/>
  <c r="H493"/>
  <c r="G60"/>
  <c r="G79"/>
  <c r="H407"/>
  <c r="H406" s="1"/>
  <c r="H405" s="1"/>
  <c r="H555"/>
  <c r="H642"/>
  <c r="H653"/>
  <c r="H749"/>
  <c r="H869"/>
  <c r="H902"/>
  <c r="H901" s="1"/>
  <c r="H971"/>
  <c r="G635"/>
  <c r="H145"/>
  <c r="H189"/>
  <c r="H309"/>
  <c r="F41" i="3"/>
  <c r="F44"/>
  <c r="G911" i="2"/>
  <c r="G916"/>
  <c r="H975"/>
  <c r="G975"/>
  <c r="H464"/>
  <c r="H164"/>
  <c r="H163" s="1"/>
  <c r="H502"/>
  <c r="H501" s="1"/>
  <c r="H635"/>
  <c r="H657"/>
  <c r="H673"/>
  <c r="H686"/>
  <c r="H685" s="1"/>
  <c r="H980"/>
  <c r="F22" i="3"/>
  <c r="H51" i="2"/>
  <c r="H66"/>
  <c r="H34"/>
  <c r="H57"/>
  <c r="H76"/>
  <c r="H558"/>
  <c r="H649"/>
  <c r="H855"/>
  <c r="H854" s="1"/>
  <c r="H998"/>
  <c r="F9" i="3"/>
  <c r="H678" i="2"/>
  <c r="F26" i="3"/>
  <c r="G69" i="2"/>
  <c r="G502"/>
  <c r="G501" s="1"/>
  <c r="G493"/>
  <c r="H1361" i="1"/>
  <c r="G282" i="2"/>
  <c r="G321"/>
  <c r="G318" s="1"/>
  <c r="H245" i="1"/>
  <c r="H242" s="1"/>
  <c r="H225"/>
  <c r="H147"/>
  <c r="H146" s="1"/>
  <c r="H145" s="1"/>
  <c r="G998" i="2"/>
  <c r="G140"/>
  <c r="H93" i="1"/>
  <c r="E14" i="3"/>
  <c r="E11"/>
  <c r="H103" i="1"/>
  <c r="E10" i="3"/>
  <c r="E32"/>
  <c r="G122" i="2"/>
  <c r="G116" s="1"/>
  <c r="G66"/>
  <c r="G82"/>
  <c r="G245"/>
  <c r="G201" s="1"/>
  <c r="G356"/>
  <c r="G397"/>
  <c r="G396" s="1"/>
  <c r="G389" s="1"/>
  <c r="G464"/>
  <c r="G558"/>
  <c r="G657"/>
  <c r="G673"/>
  <c r="G714"/>
  <c r="G868"/>
  <c r="G980"/>
  <c r="H331" i="1"/>
  <c r="G37" i="2"/>
  <c r="G44"/>
  <c r="G43" s="1"/>
  <c r="G51"/>
  <c r="G57"/>
  <c r="G73"/>
  <c r="G189"/>
  <c r="G642"/>
  <c r="G653"/>
  <c r="G744"/>
  <c r="G749"/>
  <c r="G908"/>
  <c r="G1005"/>
  <c r="G184"/>
  <c r="G309"/>
  <c r="G407"/>
  <c r="G406" s="1"/>
  <c r="G405" s="1"/>
  <c r="G477"/>
  <c r="G616"/>
  <c r="G661"/>
  <c r="G678"/>
  <c r="G686"/>
  <c r="G685" s="1"/>
  <c r="G923"/>
  <c r="H1180" i="1"/>
  <c r="H184" i="2"/>
  <c r="H477"/>
  <c r="H116"/>
  <c r="H923"/>
  <c r="H616"/>
  <c r="G164"/>
  <c r="G163" s="1"/>
  <c r="G145"/>
  <c r="H891" i="1" l="1"/>
  <c r="H1316"/>
  <c r="H1315" s="1"/>
  <c r="E43" i="3" s="1"/>
  <c r="G444" i="2"/>
  <c r="H444"/>
  <c r="H1272" i="1"/>
  <c r="H1202"/>
  <c r="H954"/>
  <c r="H953" s="1"/>
  <c r="I794"/>
  <c r="I779" s="1"/>
  <c r="F51" i="3"/>
  <c r="F50" s="1"/>
  <c r="F58" s="1"/>
  <c r="H554" i="2"/>
  <c r="G554"/>
  <c r="H737" i="1"/>
  <c r="G492" i="2"/>
  <c r="H492"/>
  <c r="H962"/>
  <c r="G962"/>
  <c r="H330" i="1"/>
  <c r="E29" i="3" s="1"/>
  <c r="H295" i="1"/>
  <c r="E28" i="3" s="1"/>
  <c r="H1106" i="1"/>
  <c r="H1105" s="1"/>
  <c r="E40" i="3" s="1"/>
  <c r="H885" i="2"/>
  <c r="G885"/>
  <c r="G47"/>
  <c r="H47"/>
  <c r="H24"/>
  <c r="G24"/>
  <c r="H89" i="1"/>
  <c r="H56" s="1"/>
  <c r="H234"/>
  <c r="E25" i="3" s="1"/>
  <c r="E30"/>
  <c r="H287" i="1"/>
  <c r="H286" s="1"/>
  <c r="H285" s="1"/>
  <c r="E27" i="3" s="1"/>
  <c r="G339" i="2"/>
  <c r="H339"/>
  <c r="G303"/>
  <c r="H303"/>
  <c r="I1190" i="1"/>
  <c r="G905" i="2"/>
  <c r="H905"/>
  <c r="H138" i="1"/>
  <c r="E23" i="3"/>
  <c r="H890" i="1"/>
  <c r="H1249"/>
  <c r="H192"/>
  <c r="E24" i="3" s="1"/>
  <c r="H503" i="1"/>
  <c r="H502" s="1"/>
  <c r="H874"/>
  <c r="H873" s="1"/>
  <c r="E54" i="3" s="1"/>
  <c r="G713" i="2"/>
  <c r="H713"/>
  <c r="H1150" i="1"/>
  <c r="H1074"/>
  <c r="H1063" s="1"/>
  <c r="E39" i="3" s="1"/>
  <c r="E52"/>
  <c r="H668" i="1"/>
  <c r="H623" s="1"/>
  <c r="E47" i="3" s="1"/>
  <c r="H444" i="1"/>
  <c r="E33" i="3" s="1"/>
  <c r="E31" s="1"/>
  <c r="H317" i="2"/>
  <c r="G281"/>
  <c r="H281"/>
  <c r="G841"/>
  <c r="H250"/>
  <c r="E53" i="3"/>
  <c r="G250" i="2"/>
  <c r="G264"/>
  <c r="G259" s="1"/>
  <c r="H740"/>
  <c r="H739" s="1"/>
  <c r="H672"/>
  <c r="H671" s="1"/>
  <c r="G133"/>
  <c r="H133"/>
  <c r="G183"/>
  <c r="G182" s="1"/>
  <c r="G740"/>
  <c r="G739" s="1"/>
  <c r="H183"/>
  <c r="H182" s="1"/>
  <c r="G634"/>
  <c r="H10" i="1"/>
  <c r="G672" i="2"/>
  <c r="G671" s="1"/>
  <c r="H634"/>
  <c r="H841"/>
  <c r="H840" s="1"/>
  <c r="H264"/>
  <c r="H259" s="1"/>
  <c r="G317"/>
  <c r="E20" i="3"/>
  <c r="E18" s="1"/>
  <c r="G861" i="2"/>
  <c r="H553" l="1"/>
  <c r="H552" s="1"/>
  <c r="G553"/>
  <c r="G552" s="1"/>
  <c r="H1248" i="1"/>
  <c r="H1231" s="1"/>
  <c r="E42" i="3" s="1"/>
  <c r="H946" i="1"/>
  <c r="E36" i="3" s="1"/>
  <c r="I1382" i="1"/>
  <c r="H1193"/>
  <c r="H1192" s="1"/>
  <c r="H1191" s="1"/>
  <c r="H173"/>
  <c r="E48" i="3"/>
  <c r="E49"/>
  <c r="H820" i="1"/>
  <c r="H819" s="1"/>
  <c r="G802" i="2"/>
  <c r="G801" s="1"/>
  <c r="E22" i="3"/>
  <c r="H437" i="1"/>
  <c r="G840" i="2"/>
  <c r="G839" s="1"/>
  <c r="H595" i="1"/>
  <c r="H572" s="1"/>
  <c r="H889"/>
  <c r="H23" i="2"/>
  <c r="E17" i="3"/>
  <c r="E9" s="1"/>
  <c r="H839" i="2"/>
  <c r="H388"/>
  <c r="G23"/>
  <c r="G388"/>
  <c r="E26" i="3"/>
  <c r="H284" i="1"/>
  <c r="H818" l="1"/>
  <c r="H796" s="1"/>
  <c r="H795" s="1"/>
  <c r="I1394"/>
  <c r="I1395" s="1"/>
  <c r="I1385"/>
  <c r="H1014" i="2"/>
  <c r="F60" i="3"/>
  <c r="F61" s="1"/>
  <c r="H1016" i="2"/>
  <c r="E37" i="3"/>
  <c r="H888" i="1"/>
  <c r="H887" s="1"/>
  <c r="E41" i="3"/>
  <c r="H1230" i="1"/>
  <c r="E44" i="3"/>
  <c r="H55" i="1"/>
  <c r="E35" i="3"/>
  <c r="E51" l="1"/>
  <c r="E50" s="1"/>
  <c r="H794" i="1"/>
  <c r="H779" s="1"/>
  <c r="H1018" i="2"/>
  <c r="H1190" i="1"/>
  <c r="E34" i="3"/>
  <c r="E58" s="1"/>
  <c r="G1014" i="2"/>
  <c r="H1382" i="1" l="1"/>
  <c r="F273" i="2"/>
  <c r="F272" s="1"/>
  <c r="G424" i="1"/>
  <c r="G422" s="1"/>
  <c r="H1394" l="1"/>
  <c r="H1395" s="1"/>
  <c r="H1385"/>
  <c r="G1016" i="2"/>
  <c r="G1018" s="1"/>
  <c r="E60" i="3"/>
  <c r="E61" s="1"/>
  <c r="F380" i="2"/>
  <c r="F379" s="1"/>
  <c r="F378" s="1"/>
  <c r="F377" s="1"/>
  <c r="F372"/>
  <c r="F371" s="1"/>
  <c r="F369" s="1"/>
  <c r="G1243" i="1"/>
  <c r="G1237"/>
  <c r="G1236" s="1"/>
  <c r="F368" i="2" l="1"/>
  <c r="G1242" i="1"/>
  <c r="G1241" s="1"/>
  <c r="G1235" s="1"/>
  <c r="F247" i="2" l="1"/>
  <c r="F246" s="1"/>
  <c r="F249"/>
  <c r="F248" s="1"/>
  <c r="G375" i="1"/>
  <c r="G372" s="1"/>
  <c r="G339" l="1"/>
  <c r="F245" i="2"/>
  <c r="F201" s="1"/>
  <c r="G373" i="1"/>
  <c r="F155" i="2"/>
  <c r="F154" s="1"/>
  <c r="G334" i="1"/>
  <c r="G332" s="1"/>
  <c r="F268" i="2"/>
  <c r="F267" s="1"/>
  <c r="F265" s="1"/>
  <c r="G305" i="1"/>
  <c r="F254" i="2"/>
  <c r="F253" s="1"/>
  <c r="G228" i="1"/>
  <c r="G226" s="1"/>
  <c r="F181" i="2"/>
  <c r="F180" s="1"/>
  <c r="G199" i="1"/>
  <c r="F1000" i="2" l="1"/>
  <c r="F1002"/>
  <c r="F999"/>
  <c r="F998" l="1"/>
  <c r="F945"/>
  <c r="G279" i="1"/>
  <c r="G276" s="1"/>
  <c r="F352" i="2" l="1"/>
  <c r="F351" s="1"/>
  <c r="G431" i="1"/>
  <c r="G430" s="1"/>
  <c r="F551" i="2"/>
  <c r="F550" s="1"/>
  <c r="G489" i="1"/>
  <c r="G488" s="1"/>
  <c r="G487" s="1"/>
  <c r="G456" s="1"/>
  <c r="G411" l="1"/>
  <c r="F515" i="2"/>
  <c r="F514" s="1"/>
  <c r="F520"/>
  <c r="F522"/>
  <c r="F521" s="1"/>
  <c r="G393" i="1"/>
  <c r="G398"/>
  <c r="G400"/>
  <c r="F165" i="2"/>
  <c r="F326"/>
  <c r="F325"/>
  <c r="F347"/>
  <c r="F346" s="1"/>
  <c r="F345"/>
  <c r="F344" s="1"/>
  <c r="G293" i="1"/>
  <c r="G291"/>
  <c r="F118" i="2"/>
  <c r="F117" s="1"/>
  <c r="G243" i="1"/>
  <c r="F948" i="2"/>
  <c r="G128" i="1"/>
  <c r="G127" s="1"/>
  <c r="F336" i="2"/>
  <c r="G397" i="1" l="1"/>
  <c r="F947" i="2"/>
  <c r="F946" s="1"/>
  <c r="G288" i="1"/>
  <c r="F341" i="2"/>
  <c r="F340" s="1"/>
  <c r="G287" i="1" l="1"/>
  <c r="G286" s="1"/>
  <c r="F256" i="2"/>
  <c r="F255" s="1"/>
  <c r="F169" l="1"/>
  <c r="F168" s="1"/>
  <c r="G176" i="1"/>
  <c r="F316" i="2" l="1"/>
  <c r="F315" s="1"/>
  <c r="F314" s="1"/>
  <c r="G454" i="1"/>
  <c r="G453" s="1"/>
  <c r="F533" i="2" l="1"/>
  <c r="F532" s="1"/>
  <c r="F531" s="1"/>
  <c r="F519"/>
  <c r="F518" s="1"/>
  <c r="F513"/>
  <c r="F512" s="1"/>
  <c r="F511"/>
  <c r="F510" s="1"/>
  <c r="G410" i="1"/>
  <c r="G389"/>
  <c r="G391"/>
  <c r="G337"/>
  <c r="F153" i="2"/>
  <c r="F151" s="1"/>
  <c r="F150" s="1"/>
  <c r="G331" i="1"/>
  <c r="F536" i="2"/>
  <c r="F535" s="1"/>
  <c r="F534" s="1"/>
  <c r="F541"/>
  <c r="F540" s="1"/>
  <c r="F539" s="1"/>
  <c r="G323" i="1"/>
  <c r="G322" s="1"/>
  <c r="G328"/>
  <c r="G327" s="1"/>
  <c r="G301"/>
  <c r="F252" i="2"/>
  <c r="F251" s="1"/>
  <c r="F179"/>
  <c r="F178" s="1"/>
  <c r="F177" s="1"/>
  <c r="G197" i="1"/>
  <c r="G196" s="1"/>
  <c r="G225"/>
  <c r="G192" l="1"/>
  <c r="G388"/>
  <c r="F509" i="2"/>
  <c r="F250"/>
  <c r="F922"/>
  <c r="G117" i="1"/>
  <c r="F131" i="2"/>
  <c r="G91" i="1"/>
  <c r="G90" s="1"/>
  <c r="F130" i="2" l="1"/>
  <c r="F129" s="1"/>
  <c r="F500"/>
  <c r="F498" s="1"/>
  <c r="F296"/>
  <c r="F295" s="1"/>
  <c r="F298"/>
  <c r="F297" s="1"/>
  <c r="F302"/>
  <c r="F124"/>
  <c r="F123" s="1"/>
  <c r="G249" i="1"/>
  <c r="F301" i="2" l="1"/>
  <c r="F294" s="1"/>
  <c r="F94"/>
  <c r="F681" l="1"/>
  <c r="F677"/>
  <c r="G1093" i="1"/>
  <c r="G1088"/>
  <c r="F327" i="2" l="1"/>
  <c r="G382" i="1"/>
  <c r="G381" s="1"/>
  <c r="G268" l="1"/>
  <c r="G267" l="1"/>
  <c r="G266" s="1"/>
  <c r="F483" i="2"/>
  <c r="F482" s="1"/>
  <c r="F481"/>
  <c r="G1225" i="1"/>
  <c r="G1224" s="1"/>
  <c r="G1223" s="1"/>
  <c r="G1222" s="1"/>
  <c r="G735"/>
  <c r="G734" s="1"/>
  <c r="G592"/>
  <c r="G591" s="1"/>
  <c r="G590" s="1"/>
  <c r="G589" s="1"/>
  <c r="G588" s="1"/>
  <c r="G573" s="1"/>
  <c r="F678" i="2" l="1"/>
  <c r="F990" l="1"/>
  <c r="G87" i="1"/>
  <c r="G86" s="1"/>
  <c r="G85" s="1"/>
  <c r="D15" i="3" s="1"/>
  <c r="F1004" i="2" l="1"/>
  <c r="F1007"/>
  <c r="F734" l="1"/>
  <c r="F721"/>
  <c r="F720" s="1"/>
  <c r="F725"/>
  <c r="F689"/>
  <c r="F557"/>
  <c r="F674"/>
  <c r="G1188" i="1"/>
  <c r="G1187" s="1"/>
  <c r="G1186" s="1"/>
  <c r="G1185" s="1"/>
  <c r="G1184" s="1"/>
  <c r="G1183" s="1"/>
  <c r="G1134"/>
  <c r="G1136"/>
  <c r="G1077"/>
  <c r="G1101"/>
  <c r="G1076" l="1"/>
  <c r="G1075" s="1"/>
  <c r="F884" i="2"/>
  <c r="F882" s="1"/>
  <c r="F877" s="1"/>
  <c r="F974" l="1"/>
  <c r="G14" i="1"/>
  <c r="F280" i="2" l="1"/>
  <c r="G380" i="1" l="1"/>
  <c r="G330" s="1"/>
  <c r="F676" i="2"/>
  <c r="F631"/>
  <c r="F630" s="1"/>
  <c r="G997" i="1"/>
  <c r="G996" s="1"/>
  <c r="F567" i="2"/>
  <c r="F629"/>
  <c r="G905" i="1"/>
  <c r="G904" s="1"/>
  <c r="F560" i="2"/>
  <c r="F627" l="1"/>
  <c r="F628"/>
  <c r="F1010" l="1"/>
  <c r="G282" i="1"/>
  <c r="G281" s="1"/>
  <c r="F441" i="2" l="1"/>
  <c r="F440" s="1"/>
  <c r="G1348" i="1"/>
  <c r="F472" i="2"/>
  <c r="G1209" i="1"/>
  <c r="F870" i="2" l="1"/>
  <c r="F868" l="1"/>
  <c r="F869"/>
  <c r="F919"/>
  <c r="F279" l="1"/>
  <c r="G504" i="1" l="1"/>
  <c r="F697" i="2" l="1"/>
  <c r="G1049" i="1"/>
  <c r="G1048" s="1"/>
  <c r="F779" i="2" l="1"/>
  <c r="F776"/>
  <c r="F395" l="1"/>
  <c r="F394" s="1"/>
  <c r="F393" s="1"/>
  <c r="G1367" i="1"/>
  <c r="G1255"/>
  <c r="G1254" s="1"/>
  <c r="G1253" l="1"/>
  <c r="F139" i="2" l="1"/>
  <c r="F137" l="1"/>
  <c r="F1006"/>
  <c r="F1005" s="1"/>
  <c r="F997"/>
  <c r="F996" s="1"/>
  <c r="F991"/>
  <c r="F989"/>
  <c r="F986"/>
  <c r="F985" s="1"/>
  <c r="F984"/>
  <c r="F983" s="1"/>
  <c r="F982"/>
  <c r="F981"/>
  <c r="F979"/>
  <c r="F978" s="1"/>
  <c r="F977"/>
  <c r="F976"/>
  <c r="F973"/>
  <c r="F972"/>
  <c r="F970"/>
  <c r="F969" s="1"/>
  <c r="F968"/>
  <c r="F967" s="1"/>
  <c r="F939"/>
  <c r="F938" s="1"/>
  <c r="F933"/>
  <c r="F932" s="1"/>
  <c r="F931" s="1"/>
  <c r="F927"/>
  <c r="F926" s="1"/>
  <c r="F925"/>
  <c r="F924" s="1"/>
  <c r="F921"/>
  <c r="F920" s="1"/>
  <c r="F917"/>
  <c r="F916" s="1"/>
  <c r="F915"/>
  <c r="F914" s="1"/>
  <c r="F913"/>
  <c r="F912"/>
  <c r="F910"/>
  <c r="F909"/>
  <c r="F904"/>
  <c r="F903"/>
  <c r="F900"/>
  <c r="F899" s="1"/>
  <c r="F898" s="1"/>
  <c r="F897" s="1"/>
  <c r="F896"/>
  <c r="F895"/>
  <c r="F892"/>
  <c r="F891" s="1"/>
  <c r="F890"/>
  <c r="F889" s="1"/>
  <c r="F888"/>
  <c r="F887"/>
  <c r="F874"/>
  <c r="F873" s="1"/>
  <c r="F872" s="1"/>
  <c r="F871" s="1"/>
  <c r="F866"/>
  <c r="F864"/>
  <c r="F857"/>
  <c r="F856"/>
  <c r="F851"/>
  <c r="F850" s="1"/>
  <c r="F849"/>
  <c r="F848" s="1"/>
  <c r="F847"/>
  <c r="F846" s="1"/>
  <c r="F844"/>
  <c r="F843" s="1"/>
  <c r="F842" s="1"/>
  <c r="F832"/>
  <c r="F831" s="1"/>
  <c r="F830" s="1"/>
  <c r="F829"/>
  <c r="F828" s="1"/>
  <c r="F826" s="1"/>
  <c r="F751"/>
  <c r="F750"/>
  <c r="F748"/>
  <c r="F747" s="1"/>
  <c r="F746"/>
  <c r="F745"/>
  <c r="F743"/>
  <c r="F742"/>
  <c r="F738"/>
  <c r="F736"/>
  <c r="F724"/>
  <c r="F722" s="1"/>
  <c r="F716"/>
  <c r="F696"/>
  <c r="F695"/>
  <c r="F694"/>
  <c r="F693"/>
  <c r="F692"/>
  <c r="F687"/>
  <c r="F675"/>
  <c r="F673" s="1"/>
  <c r="F670"/>
  <c r="F669" s="1"/>
  <c r="F664" s="1"/>
  <c r="F663"/>
  <c r="F659"/>
  <c r="F660"/>
  <c r="F658"/>
  <c r="F656"/>
  <c r="F654"/>
  <c r="F651"/>
  <c r="F652"/>
  <c r="F650"/>
  <c r="F647"/>
  <c r="F646"/>
  <c r="F644"/>
  <c r="F643"/>
  <c r="F640"/>
  <c r="F637"/>
  <c r="F636"/>
  <c r="F626"/>
  <c r="F625" s="1"/>
  <c r="F622"/>
  <c r="F621" s="1"/>
  <c r="F620"/>
  <c r="F619" s="1"/>
  <c r="F618"/>
  <c r="F617" s="1"/>
  <c r="F579"/>
  <c r="F578" s="1"/>
  <c r="F569"/>
  <c r="F565"/>
  <c r="F563"/>
  <c r="F559"/>
  <c r="F556"/>
  <c r="F555" s="1"/>
  <c r="F549"/>
  <c r="F504"/>
  <c r="F505"/>
  <c r="F503"/>
  <c r="F495"/>
  <c r="F494"/>
  <c r="F488"/>
  <c r="F487" s="1"/>
  <c r="F484" s="1"/>
  <c r="F480"/>
  <c r="F479"/>
  <c r="F478" s="1"/>
  <c r="F468"/>
  <c r="F467" s="1"/>
  <c r="F466"/>
  <c r="F465" s="1"/>
  <c r="F449"/>
  <c r="F448" s="1"/>
  <c r="F447"/>
  <c r="F446" s="1"/>
  <c r="F439"/>
  <c r="F438" s="1"/>
  <c r="F437" s="1"/>
  <c r="F431" s="1"/>
  <c r="F416" s="1"/>
  <c r="F414"/>
  <c r="F413" s="1"/>
  <c r="F412" s="1"/>
  <c r="F411" s="1"/>
  <c r="F409"/>
  <c r="F410"/>
  <c r="F408"/>
  <c r="F404"/>
  <c r="F403" s="1"/>
  <c r="F402" s="1"/>
  <c r="F401" s="1"/>
  <c r="F399"/>
  <c r="F400"/>
  <c r="F398"/>
  <c r="F392"/>
  <c r="F391" s="1"/>
  <c r="F390" s="1"/>
  <c r="F387"/>
  <c r="F386" s="1"/>
  <c r="F385" s="1"/>
  <c r="F384" s="1"/>
  <c r="F360"/>
  <c r="F359" s="1"/>
  <c r="F358"/>
  <c r="F357" s="1"/>
  <c r="F335"/>
  <c r="F334" s="1"/>
  <c r="F329"/>
  <c r="F322"/>
  <c r="F311"/>
  <c r="F313"/>
  <c r="F310"/>
  <c r="F305"/>
  <c r="F304" s="1"/>
  <c r="F291"/>
  <c r="F293"/>
  <c r="F290"/>
  <c r="F287"/>
  <c r="F285"/>
  <c r="F284"/>
  <c r="F271"/>
  <c r="F270"/>
  <c r="F263"/>
  <c r="F261" s="1"/>
  <c r="F260" s="1"/>
  <c r="F200"/>
  <c r="F197"/>
  <c r="F196" s="1"/>
  <c r="F195" s="1"/>
  <c r="F194" s="1"/>
  <c r="F191"/>
  <c r="F193"/>
  <c r="F190"/>
  <c r="F188"/>
  <c r="F187" s="1"/>
  <c r="F185"/>
  <c r="F174"/>
  <c r="F173" s="1"/>
  <c r="F172"/>
  <c r="F171" s="1"/>
  <c r="F166"/>
  <c r="F164" s="1"/>
  <c r="F158"/>
  <c r="F157" s="1"/>
  <c r="F148"/>
  <c r="F149"/>
  <c r="F146"/>
  <c r="F144"/>
  <c r="F143" s="1"/>
  <c r="F142"/>
  <c r="F141"/>
  <c r="F138"/>
  <c r="F135"/>
  <c r="F134" s="1"/>
  <c r="F128"/>
  <c r="F127"/>
  <c r="F121"/>
  <c r="F120" s="1"/>
  <c r="F119" s="1"/>
  <c r="F115"/>
  <c r="F114" s="1"/>
  <c r="F113" s="1"/>
  <c r="F106"/>
  <c r="F107"/>
  <c r="F108"/>
  <c r="F105"/>
  <c r="F101"/>
  <c r="F100" s="1"/>
  <c r="F98"/>
  <c r="F97"/>
  <c r="F91"/>
  <c r="F90"/>
  <c r="F88"/>
  <c r="F87"/>
  <c r="F81"/>
  <c r="F80"/>
  <c r="F78"/>
  <c r="F77"/>
  <c r="F75"/>
  <c r="F74"/>
  <c r="F70"/>
  <c r="F68"/>
  <c r="F67"/>
  <c r="F65"/>
  <c r="F64"/>
  <c r="F62"/>
  <c r="F61"/>
  <c r="F59"/>
  <c r="F58"/>
  <c r="F56"/>
  <c r="F55"/>
  <c r="F53"/>
  <c r="F52"/>
  <c r="F50"/>
  <c r="F49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64" i="1"/>
  <c r="G1163" s="1"/>
  <c r="G1162" s="1"/>
  <c r="G1154"/>
  <c r="G1153" s="1"/>
  <c r="G1152" s="1"/>
  <c r="G1158"/>
  <c r="G1157" s="1"/>
  <c r="G1156" s="1"/>
  <c r="F733" i="2"/>
  <c r="G1128" i="1"/>
  <c r="G1125"/>
  <c r="G1124" s="1"/>
  <c r="F662" i="2"/>
  <c r="G1118" i="1"/>
  <c r="F688" i="2"/>
  <c r="F684"/>
  <c r="F683" s="1"/>
  <c r="F682" s="1"/>
  <c r="G1072" i="1"/>
  <c r="G1071" s="1"/>
  <c r="G1068"/>
  <c r="G1043"/>
  <c r="G1042" s="1"/>
  <c r="G1040"/>
  <c r="G1039" s="1"/>
  <c r="G1019"/>
  <c r="G1014" s="1"/>
  <c r="G1010"/>
  <c r="G1003"/>
  <c r="F639" i="2"/>
  <c r="F624"/>
  <c r="F623" s="1"/>
  <c r="G992" i="1"/>
  <c r="G951"/>
  <c r="G948" s="1"/>
  <c r="G947" s="1"/>
  <c r="G893"/>
  <c r="G892" s="1"/>
  <c r="G900"/>
  <c r="G1144"/>
  <c r="G1212"/>
  <c r="G1215"/>
  <c r="G1214" s="1"/>
  <c r="G1207"/>
  <c r="G884"/>
  <c r="G882"/>
  <c r="G879"/>
  <c r="G876"/>
  <c r="G728"/>
  <c r="G727" s="1"/>
  <c r="G113"/>
  <c r="G112" s="1"/>
  <c r="G72"/>
  <c r="G71" s="1"/>
  <c r="G105"/>
  <c r="G104" s="1"/>
  <c r="G262"/>
  <c r="G260"/>
  <c r="F348" i="2"/>
  <c r="F964"/>
  <c r="F963" s="1"/>
  <c r="G1359" i="1"/>
  <c r="G1358" s="1"/>
  <c r="G1356"/>
  <c r="G1355" s="1"/>
  <c r="G1353"/>
  <c r="G1352" s="1"/>
  <c r="G1346"/>
  <c r="G1345" s="1"/>
  <c r="G500"/>
  <c r="G499" s="1"/>
  <c r="G498" s="1"/>
  <c r="G491" s="1"/>
  <c r="G1370"/>
  <c r="G1369" s="1"/>
  <c r="G1362"/>
  <c r="G1313"/>
  <c r="G1312" s="1"/>
  <c r="G1311" s="1"/>
  <c r="G1310" s="1"/>
  <c r="G1301"/>
  <c r="G1299"/>
  <c r="G1294"/>
  <c r="G1293" s="1"/>
  <c r="G1291"/>
  <c r="G1274"/>
  <c r="G1196"/>
  <c r="F778" i="2"/>
  <c r="F777" s="1"/>
  <c r="F775"/>
  <c r="F774" s="1"/>
  <c r="G826" i="1"/>
  <c r="G825" s="1"/>
  <c r="G823"/>
  <c r="G822" s="1"/>
  <c r="F782" i="2"/>
  <c r="F781" s="1"/>
  <c r="F780" s="1"/>
  <c r="G808" i="1"/>
  <c r="G807" s="1"/>
  <c r="G805"/>
  <c r="G804" s="1"/>
  <c r="G772"/>
  <c r="G770"/>
  <c r="G768"/>
  <c r="G708"/>
  <c r="G707" s="1"/>
  <c r="G271"/>
  <c r="G270" s="1"/>
  <c r="G434"/>
  <c r="G433" s="1"/>
  <c r="G916"/>
  <c r="F17" i="2"/>
  <c r="G733" i="1"/>
  <c r="G732" s="1"/>
  <c r="G731" s="1"/>
  <c r="G621"/>
  <c r="G620" s="1"/>
  <c r="G619" s="1"/>
  <c r="G1377"/>
  <c r="G1376" s="1"/>
  <c r="G1375" s="1"/>
  <c r="G1374" s="1"/>
  <c r="G1276"/>
  <c r="G171"/>
  <c r="G314"/>
  <c r="G22"/>
  <c r="G421"/>
  <c r="G606"/>
  <c r="G605" s="1"/>
  <c r="G604" s="1"/>
  <c r="G419"/>
  <c r="G418" s="1"/>
  <c r="F111" i="2"/>
  <c r="F110" s="1"/>
  <c r="F993"/>
  <c r="G237" i="1"/>
  <c r="G236" s="1"/>
  <c r="G141"/>
  <c r="G140" s="1"/>
  <c r="G1319"/>
  <c r="G1318" s="1"/>
  <c r="G1233"/>
  <c r="G1232" s="1"/>
  <c r="G676"/>
  <c r="F944" i="2"/>
  <c r="F941" s="1"/>
  <c r="G1181" i="1"/>
  <c r="G1179" s="1"/>
  <c r="G1178" s="1"/>
  <c r="G1177" s="1"/>
  <c r="G792"/>
  <c r="G791" s="1"/>
  <c r="G790" s="1"/>
  <c r="G789" s="1"/>
  <c r="G788" s="1"/>
  <c r="G787" s="1"/>
  <c r="G516"/>
  <c r="G515" s="1"/>
  <c r="G514" s="1"/>
  <c r="G440"/>
  <c r="G439" s="1"/>
  <c r="G438" s="1"/>
  <c r="G785"/>
  <c r="G784" s="1"/>
  <c r="G783" s="1"/>
  <c r="G782" s="1"/>
  <c r="G781" s="1"/>
  <c r="F15" i="2"/>
  <c r="G543" i="1"/>
  <c r="G542" s="1"/>
  <c r="G541" s="1"/>
  <c r="D16" i="3" s="1"/>
  <c r="G300" i="1"/>
  <c r="F929" i="2"/>
  <c r="F928" s="1"/>
  <c r="G125" i="1"/>
  <c r="G124" s="1"/>
  <c r="G27"/>
  <c r="G296"/>
  <c r="G704"/>
  <c r="G703" s="1"/>
  <c r="G702" s="1"/>
  <c r="G701" s="1"/>
  <c r="F92" i="2"/>
  <c r="G665" i="1"/>
  <c r="F473" i="2"/>
  <c r="F471"/>
  <c r="G18" i="1"/>
  <c r="G13" s="1"/>
  <c r="G12" s="1"/>
  <c r="G691"/>
  <c r="G690" s="1"/>
  <c r="G1327"/>
  <c r="G1326" s="1"/>
  <c r="G1325" s="1"/>
  <c r="G1323"/>
  <c r="G1322" s="1"/>
  <c r="G1321" s="1"/>
  <c r="F122" i="2"/>
  <c r="G248" i="1"/>
  <c r="G713"/>
  <c r="F319" i="2"/>
  <c r="G694" i="1"/>
  <c r="G693" s="1"/>
  <c r="G753"/>
  <c r="G752" s="1"/>
  <c r="G750"/>
  <c r="G749" s="1"/>
  <c r="G743" s="1"/>
  <c r="G740"/>
  <c r="G739" s="1"/>
  <c r="G724"/>
  <c r="G718"/>
  <c r="G721"/>
  <c r="G656"/>
  <c r="G653"/>
  <c r="G650"/>
  <c r="G647"/>
  <c r="G662"/>
  <c r="G659"/>
  <c r="G644"/>
  <c r="G641"/>
  <c r="G638"/>
  <c r="G635"/>
  <c r="G632"/>
  <c r="G629"/>
  <c r="G626"/>
  <c r="G429"/>
  <c r="G512"/>
  <c r="G510"/>
  <c r="G120"/>
  <c r="G79"/>
  <c r="G63"/>
  <c r="G62" s="1"/>
  <c r="G556"/>
  <c r="G555" s="1"/>
  <c r="G47"/>
  <c r="G912"/>
  <c r="G929"/>
  <c r="G927"/>
  <c r="G925"/>
  <c r="G902"/>
  <c r="G921"/>
  <c r="G919"/>
  <c r="G1251"/>
  <c r="G1258"/>
  <c r="G169"/>
  <c r="G168" s="1"/>
  <c r="G253"/>
  <c r="G252" s="1"/>
  <c r="G251" s="1"/>
  <c r="G149"/>
  <c r="G148" s="1"/>
  <c r="G522"/>
  <c r="G521" s="1"/>
  <c r="G447"/>
  <c r="G336"/>
  <c r="G304"/>
  <c r="G181"/>
  <c r="G178" s="1"/>
  <c r="G285"/>
  <c r="G246"/>
  <c r="G116"/>
  <c r="G109"/>
  <c r="G108" s="1"/>
  <c r="G83"/>
  <c r="G82" s="1"/>
  <c r="G81" s="1"/>
  <c r="D13" i="3" s="1"/>
  <c r="G76" i="1"/>
  <c r="G552"/>
  <c r="G550"/>
  <c r="G547"/>
  <c r="F859" i="2"/>
  <c r="F858" s="1"/>
  <c r="G1270" i="1"/>
  <c r="G1264"/>
  <c r="G50"/>
  <c r="G25"/>
  <c r="G765"/>
  <c r="G699"/>
  <c r="G698" s="1"/>
  <c r="G697" s="1"/>
  <c r="G686"/>
  <c r="G685" s="1"/>
  <c r="G684" s="1"/>
  <c r="G681"/>
  <c r="G680" s="1"/>
  <c r="G674"/>
  <c r="G672"/>
  <c r="G614"/>
  <c r="G613" s="1"/>
  <c r="G612" s="1"/>
  <c r="G600"/>
  <c r="G599" s="1"/>
  <c r="G598" s="1"/>
  <c r="G597" s="1"/>
  <c r="G596" s="1"/>
  <c r="G99"/>
  <c r="G52"/>
  <c r="G122"/>
  <c r="G40"/>
  <c r="G427"/>
  <c r="G426" s="1"/>
  <c r="G43"/>
  <c r="G151"/>
  <c r="G67"/>
  <c r="G66" s="1"/>
  <c r="G538"/>
  <c r="G59"/>
  <c r="G163"/>
  <c r="G162" s="1"/>
  <c r="G161" s="1"/>
  <c r="G240"/>
  <c r="G239" s="1"/>
  <c r="G994"/>
  <c r="F89" i="2" l="1"/>
  <c r="F863"/>
  <c r="F752"/>
  <c r="G1273" i="1"/>
  <c r="F445" i="2"/>
  <c r="F691"/>
  <c r="F690" s="1"/>
  <c r="F564"/>
  <c r="G446" i="1"/>
  <c r="G445" s="1"/>
  <c r="F732" i="2"/>
  <c r="F731" s="1"/>
  <c r="G1361" i="1"/>
  <c r="F269" i="2"/>
  <c r="F170"/>
  <c r="F167" s="1"/>
  <c r="G1038" i="1"/>
  <c r="G1037" s="1"/>
  <c r="G1036" s="1"/>
  <c r="G625"/>
  <c r="G624" s="1"/>
  <c r="G764"/>
  <c r="G757" s="1"/>
  <c r="G75"/>
  <c r="G61" s="1"/>
  <c r="D12" i="3" s="1"/>
  <c r="G706" i="1"/>
  <c r="F937" i="2"/>
  <c r="F862"/>
  <c r="F861" s="1"/>
  <c r="G1064" i="1"/>
  <c r="F365" i="2"/>
  <c r="F361" s="1"/>
  <c r="G780" i="1"/>
  <c r="F333" i="2"/>
  <c r="F470"/>
  <c r="F638"/>
  <c r="F199"/>
  <c r="F198" s="1"/>
  <c r="F987"/>
  <c r="G21" i="1"/>
  <c r="G20" s="1"/>
  <c r="G671"/>
  <c r="G670" s="1"/>
  <c r="G669" s="1"/>
  <c r="F845" i="2"/>
  <c r="F645"/>
  <c r="F104"/>
  <c r="F99" s="1"/>
  <c r="F25"/>
  <c r="F893"/>
  <c r="G139" i="1"/>
  <c r="D19" i="3" s="1"/>
  <c r="G235" i="1"/>
  <c r="G1257"/>
  <c r="G1263"/>
  <c r="G1262" s="1"/>
  <c r="G1250"/>
  <c r="G1290"/>
  <c r="G1211"/>
  <c r="G1269"/>
  <c r="G1268" s="1"/>
  <c r="G1195"/>
  <c r="G1194" s="1"/>
  <c r="G1206"/>
  <c r="G1202" s="1"/>
  <c r="F109" i="2"/>
  <c r="F13"/>
  <c r="F20"/>
  <c r="F10"/>
  <c r="G1127" i="1"/>
  <c r="F876" i="2"/>
  <c r="G875" i="1"/>
  <c r="G546"/>
  <c r="G545" s="1"/>
  <c r="G537"/>
  <c r="G536" s="1"/>
  <c r="F116" i="2"/>
  <c r="G313" i="1"/>
  <c r="G93"/>
  <c r="G58"/>
  <c r="G57" s="1"/>
  <c r="D10" i="3" s="1"/>
  <c r="G46" i="1"/>
  <c r="G45" s="1"/>
  <c r="G39"/>
  <c r="G38" s="1"/>
  <c r="G165"/>
  <c r="G156" s="1"/>
  <c r="G155" s="1"/>
  <c r="D21" i="3" s="1"/>
  <c r="F548" i="2"/>
  <c r="F545" s="1"/>
  <c r="F542" s="1"/>
  <c r="F980"/>
  <c r="F156"/>
  <c r="G103" i="1"/>
  <c r="G899"/>
  <c r="G1180"/>
  <c r="G258"/>
  <c r="G257" s="1"/>
  <c r="F14" i="2"/>
  <c r="F477"/>
  <c r="G175" i="1"/>
  <c r="G174" s="1"/>
  <c r="F686" i="2"/>
  <c r="F685" s="1"/>
  <c r="G1317" i="1"/>
  <c r="F661" i="2"/>
  <c r="F971"/>
  <c r="G689" i="1"/>
  <c r="F86" i="2"/>
  <c r="F140"/>
  <c r="G1100" i="1"/>
  <c r="F911" i="2"/>
  <c r="F126"/>
  <c r="F125" s="1"/>
  <c r="F79"/>
  <c r="G119" i="1"/>
  <c r="G245"/>
  <c r="G242" s="1"/>
  <c r="G1098"/>
  <c r="G1097" s="1"/>
  <c r="F63" i="2"/>
  <c r="F309"/>
  <c r="F407"/>
  <c r="F406" s="1"/>
  <c r="F405" s="1"/>
  <c r="F44"/>
  <c r="F43" s="1"/>
  <c r="F48"/>
  <c r="F289"/>
  <c r="F288" s="1"/>
  <c r="F635"/>
  <c r="F923"/>
  <c r="F31"/>
  <c r="F37"/>
  <c r="F54"/>
  <c r="F60"/>
  <c r="F66"/>
  <c r="G1298" i="1"/>
  <c r="F34" i="2"/>
  <c r="F40"/>
  <c r="F76"/>
  <c r="F51"/>
  <c r="F57"/>
  <c r="F975"/>
  <c r="F397"/>
  <c r="F396" s="1"/>
  <c r="F389" s="1"/>
  <c r="F184"/>
  <c r="F163"/>
  <c r="F69"/>
  <c r="F73"/>
  <c r="F96"/>
  <c r="F95" s="1"/>
  <c r="F145"/>
  <c r="F189"/>
  <c r="F356"/>
  <c r="F339" s="1"/>
  <c r="F502"/>
  <c r="F501" s="1"/>
  <c r="F558"/>
  <c r="F657"/>
  <c r="F672"/>
  <c r="F855"/>
  <c r="F854" s="1"/>
  <c r="G907" i="1"/>
  <c r="F464" i="2"/>
  <c r="G991" i="1"/>
  <c r="G1000"/>
  <c r="G611"/>
  <c r="G603" s="1"/>
  <c r="G712"/>
  <c r="G711" s="1"/>
  <c r="G710" s="1"/>
  <c r="G1351"/>
  <c r="G1350" s="1"/>
  <c r="G1151"/>
  <c r="F282" i="2"/>
  <c r="F902"/>
  <c r="F901" s="1"/>
  <c r="F741"/>
  <c r="F908"/>
  <c r="F321"/>
  <c r="F318" s="1"/>
  <c r="F82"/>
  <c r="F642"/>
  <c r="F649"/>
  <c r="F616"/>
  <c r="G509" i="1"/>
  <c r="G508" s="1"/>
  <c r="G503" s="1"/>
  <c r="G502" s="1"/>
  <c r="G811"/>
  <c r="G810" s="1"/>
  <c r="G565"/>
  <c r="G564" s="1"/>
  <c r="G563" s="1"/>
  <c r="G562" s="1"/>
  <c r="G1121"/>
  <c r="G1117" s="1"/>
  <c r="G1107" s="1"/>
  <c r="F744" i="2"/>
  <c r="F749"/>
  <c r="G738" i="1"/>
  <c r="F715" i="2"/>
  <c r="F714" s="1"/>
  <c r="G147" i="1"/>
  <c r="G146" s="1"/>
  <c r="G145" s="1"/>
  <c r="G1087"/>
  <c r="F136" i="2"/>
  <c r="G924" i="1"/>
  <c r="G923" s="1"/>
  <c r="G303"/>
  <c r="F493" i="2"/>
  <c r="F886"/>
  <c r="D45" i="3"/>
  <c r="D32"/>
  <c r="G417" i="1"/>
  <c r="G413" s="1"/>
  <c r="F655" i="2"/>
  <c r="F653" s="1"/>
  <c r="G1006" i="1"/>
  <c r="F1003" i="2"/>
  <c r="G1172" i="1"/>
  <c r="G1168" s="1"/>
  <c r="G1167" s="1"/>
  <c r="G829"/>
  <c r="G828" s="1"/>
  <c r="G818" s="1"/>
  <c r="F838" i="2"/>
  <c r="F837" s="1"/>
  <c r="F836" s="1"/>
  <c r="F811" s="1"/>
  <c r="F444" l="1"/>
  <c r="G1272" i="1"/>
  <c r="G891"/>
  <c r="G890" s="1"/>
  <c r="F554" i="2"/>
  <c r="G737" i="1"/>
  <c r="D49" i="3" s="1"/>
  <c r="F492" i="2"/>
  <c r="F962"/>
  <c r="F885"/>
  <c r="F47"/>
  <c r="F24"/>
  <c r="G234" i="1"/>
  <c r="G89"/>
  <c r="G56" s="1"/>
  <c r="F303" i="2"/>
  <c r="F905"/>
  <c r="G138" i="1"/>
  <c r="G1166"/>
  <c r="G1161" s="1"/>
  <c r="G1249"/>
  <c r="G1106"/>
  <c r="G1105" s="1"/>
  <c r="G528"/>
  <c r="G874"/>
  <c r="G873" s="1"/>
  <c r="D54" i="3" s="1"/>
  <c r="G813" i="1"/>
  <c r="G797" s="1"/>
  <c r="F713" i="2"/>
  <c r="G295" i="1"/>
  <c r="D28" i="3" s="1"/>
  <c r="D30"/>
  <c r="F264" i="2"/>
  <c r="F259" s="1"/>
  <c r="F133"/>
  <c r="G535" i="1"/>
  <c r="G534" s="1"/>
  <c r="F740" i="2"/>
  <c r="D24" i="3"/>
  <c r="F317" i="2"/>
  <c r="G444" i="1"/>
  <c r="D33" i="3" s="1"/>
  <c r="D52"/>
  <c r="D23"/>
  <c r="G1086" i="1"/>
  <c r="G999"/>
  <c r="G954" s="1"/>
  <c r="D53" i="3"/>
  <c r="D46"/>
  <c r="F671" i="2"/>
  <c r="G668" i="1"/>
  <c r="G623" s="1"/>
  <c r="D47" i="3" s="1"/>
  <c r="D14"/>
  <c r="F281" i="2"/>
  <c r="G1316" i="1"/>
  <c r="G1315" s="1"/>
  <c r="D43" i="3" s="1"/>
  <c r="F183" i="2"/>
  <c r="F182" s="1"/>
  <c r="F841"/>
  <c r="F840" s="1"/>
  <c r="F634"/>
  <c r="G11" i="1"/>
  <c r="D11" i="3"/>
  <c r="D27"/>
  <c r="F553" i="2" l="1"/>
  <c r="F552" s="1"/>
  <c r="G1248" i="1"/>
  <c r="G1231" s="1"/>
  <c r="F739" i="2"/>
  <c r="G1193" i="1"/>
  <c r="G1192" s="1"/>
  <c r="G1191" s="1"/>
  <c r="G10"/>
  <c r="D40" i="3"/>
  <c r="G520" i="1"/>
  <c r="G519" s="1"/>
  <c r="G953"/>
  <c r="G796"/>
  <c r="G795" s="1"/>
  <c r="G794" s="1"/>
  <c r="D48" i="3"/>
  <c r="G1150" i="1"/>
  <c r="G1074"/>
  <c r="G1063" s="1"/>
  <c r="D39" i="3" s="1"/>
  <c r="G889" i="1"/>
  <c r="D35" i="3" s="1"/>
  <c r="F388" i="2"/>
  <c r="G173" i="1"/>
  <c r="D20" i="3"/>
  <c r="D18" s="1"/>
  <c r="D31"/>
  <c r="G437" i="1"/>
  <c r="D25" i="3"/>
  <c r="D22" s="1"/>
  <c r="D17"/>
  <c r="D9" s="1"/>
  <c r="G595" i="1"/>
  <c r="G572" s="1"/>
  <c r="G37"/>
  <c r="G36" s="1"/>
  <c r="F23" i="2"/>
  <c r="D29" i="3"/>
  <c r="D26" s="1"/>
  <c r="G284" i="1"/>
  <c r="F839" i="2"/>
  <c r="G55" i="1" l="1"/>
  <c r="G1230"/>
  <c r="G1190" s="1"/>
  <c r="D42" i="3"/>
  <c r="D41" s="1"/>
  <c r="F1014" i="2"/>
  <c r="G946" i="1"/>
  <c r="D36" i="3" s="1"/>
  <c r="D37"/>
  <c r="G779" i="1"/>
  <c r="D44" i="3"/>
  <c r="D51"/>
  <c r="D50" s="1"/>
  <c r="G888" i="1" l="1"/>
  <c r="G887" s="1"/>
  <c r="D34" i="3"/>
  <c r="D58" s="1"/>
  <c r="G1382" i="1" l="1"/>
  <c r="G1394" l="1"/>
  <c r="G1395" s="1"/>
  <c r="G1385"/>
  <c r="D60" i="3"/>
  <c r="D61" s="1"/>
  <c r="F1016" i="2"/>
  <c r="F1018" s="1"/>
</calcChain>
</file>

<file path=xl/sharedStrings.xml><?xml version="1.0" encoding="utf-8"?>
<sst xmlns="http://schemas.openxmlformats.org/spreadsheetml/2006/main" count="9340" uniqueCount="1020">
  <si>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</si>
  <si>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</si>
  <si>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</si>
  <si>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</si>
  <si>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</si>
  <si>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</si>
  <si>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</si>
  <si>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</si>
  <si>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</si>
  <si>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</si>
  <si>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</si>
  <si>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</si>
  <si>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</si>
  <si>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</si>
  <si>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</si>
  <si>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</si>
  <si>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</si>
  <si>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</si>
  <si>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</si>
  <si>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</si>
  <si>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</si>
  <si>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</si>
  <si>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</si>
  <si>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</si>
  <si>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</si>
  <si>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</si>
  <si>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</si>
  <si>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</si>
  <si>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</si>
  <si>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</si>
  <si>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</si>
  <si>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</si>
  <si>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</si>
  <si>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</si>
  <si>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</si>
  <si>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</si>
  <si>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</si>
  <si>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</si>
  <si>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</si>
  <si>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</si>
  <si>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</si>
  <si>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</si>
  <si>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</si>
  <si>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</si>
  <si>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</si>
  <si>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</si>
  <si>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</si>
  <si>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</si>
  <si>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</si>
  <si>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</si>
  <si>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</si>
  <si>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</si>
  <si>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</si>
  <si>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</si>
  <si>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</si>
  <si>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</si>
  <si>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</si>
  <si>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</si>
  <si>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</si>
  <si>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</si>
  <si>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</si>
  <si>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</si>
  <si>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</si>
  <si>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</si>
  <si>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</si>
  <si>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</si>
  <si>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</si>
  <si>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</si>
  <si>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</si>
  <si>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</si>
  <si>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</si>
  <si>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</si>
  <si>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</si>
  <si>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</si>
  <si>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</si>
  <si>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</si>
  <si>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</si>
  <si>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</si>
  <si>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</si>
  <si>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</si>
  <si>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</si>
  <si>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</si>
  <si>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</si>
  <si>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</si>
  <si>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</si>
  <si>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</si>
  <si>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</si>
  <si>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</si>
  <si>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</si>
  <si>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</si>
  <si>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</si>
  <si>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</si>
  <si>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</si>
  <si>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</si>
  <si>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</si>
  <si>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</si>
  <si>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</si>
  <si>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</si>
  <si>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</si>
  <si>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</si>
  <si>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</si>
  <si>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</si>
  <si>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</si>
  <si>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</si>
  <si>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</si>
  <si>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</si>
  <si>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</si>
  <si>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</si>
  <si>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</si>
  <si>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</si>
  <si>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</si>
  <si>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</si>
  <si>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</si>
  <si>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</si>
  <si>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</si>
  <si>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</si>
  <si>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</si>
  <si>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</si>
  <si>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</si>
  <si>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</si>
  <si>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</si>
  <si>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</si>
  <si>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</si>
  <si>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</si>
  <si>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</si>
  <si>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</si>
  <si>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</si>
  <si>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</si>
  <si>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</si>
  <si>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</si>
  <si>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</si>
  <si>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</si>
  <si>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</si>
  <si>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</si>
  <si>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</si>
  <si>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</si>
  <si>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</si>
  <si>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</si>
  <si>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</si>
  <si>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</si>
  <si>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</si>
  <si>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</si>
  <si>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</si>
  <si>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</si>
  <si>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</si>
  <si>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</si>
  <si>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</si>
  <si>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</si>
  <si>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</si>
  <si>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</si>
  <si>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</si>
  <si>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</si>
  <si>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</si>
  <si>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</si>
  <si>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</si>
  <si>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</si>
  <si>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</si>
  <si>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</si>
  <si>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</si>
  <si>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</si>
  <si>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</si>
  <si>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</si>
  <si>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</si>
  <si>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</si>
  <si>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</si>
  <si>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</si>
  <si>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</si>
  <si>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</si>
  <si>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</si>
  <si>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</si>
  <si>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</si>
  <si>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</si>
  <si>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</si>
  <si>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</si>
  <si>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</si>
  <si>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</si>
  <si>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</si>
  <si>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</si>
  <si>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</si>
  <si>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</si>
  <si>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</si>
  <si>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</si>
  <si>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</si>
  <si>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</si>
  <si>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</si>
  <si>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</si>
  <si>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</si>
  <si>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</si>
  <si>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</si>
  <si>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</si>
  <si>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</si>
  <si>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</si>
  <si>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</si>
  <si>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</si>
  <si>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</si>
  <si>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</si>
  <si>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</si>
  <si>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</si>
  <si>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</si>
  <si>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</si>
  <si>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</si>
  <si>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</si>
  <si>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</si>
  <si>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</si>
  <si>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</si>
  <si>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</si>
  <si>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</si>
  <si>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</si>
  <si>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</si>
  <si>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</si>
  <si>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</si>
  <si>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</si>
  <si>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</si>
  <si>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</si>
  <si>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</si>
  <si>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</si>
  <si>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</si>
  <si>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</si>
  <si>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</si>
  <si>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</si>
  <si>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</si>
  <si>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</si>
  <si>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</si>
  <si>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</si>
  <si>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</si>
  <si>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</si>
  <si>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</si>
  <si>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</si>
  <si>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</si>
  <si>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</si>
  <si>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</si>
  <si>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</si>
  <si>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</si>
  <si>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</si>
  <si>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</si>
  <si>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</si>
  <si>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</si>
  <si>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</si>
  <si>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</si>
  <si>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</si>
  <si>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</si>
  <si>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</si>
  <si>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</si>
  <si>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</si>
  <si>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</si>
  <si>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</si>
  <si>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</si>
  <si>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</si>
  <si>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</si>
  <si>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</si>
  <si>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</si>
  <si>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</si>
  <si>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</si>
  <si>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</si>
  <si>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</si>
  <si>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</si>
  <si>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</si>
  <si>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</si>
  <si>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</si>
  <si>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</si>
  <si>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</si>
  <si>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</si>
  <si>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</si>
  <si>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</si>
  <si>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</si>
  <si>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</si>
  <si>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</si>
  <si>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</si>
  <si>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</si>
  <si>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</si>
  <si>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</si>
  <si>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</si>
  <si>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</si>
  <si>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</si>
  <si>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</si>
  <si>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</si>
  <si>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</si>
  <si>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</si>
  <si>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</si>
  <si>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</si>
  <si>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</si>
  <si>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</si>
  <si>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</si>
  <si>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</si>
  <si>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</si>
  <si>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</si>
  <si>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</si>
  <si>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</si>
  <si>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</si>
  <si>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</si>
  <si>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</si>
  <si>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</si>
  <si>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</si>
  <si>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</si>
  <si>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</si>
  <si>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</si>
  <si>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</si>
  <si>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</si>
  <si>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</si>
  <si>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</si>
  <si>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</si>
  <si>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</si>
  <si>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</si>
  <si>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</si>
  <si>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</si>
  <si>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</si>
  <si>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</si>
  <si>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</si>
  <si>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</si>
  <si>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</si>
  <si>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</si>
  <si>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</si>
  <si>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</si>
  <si>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</si>
  <si>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</si>
  <si>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</si>
  <si>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</si>
  <si>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</si>
  <si>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</si>
  <si>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</si>
  <si>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</si>
  <si>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</si>
  <si>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</si>
  <si>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</si>
  <si>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</si>
  <si>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</si>
  <si>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</si>
  <si>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</si>
  <si>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</si>
  <si>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</si>
  <si>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</si>
  <si>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</si>
  <si>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</si>
  <si>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</si>
  <si>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</si>
  <si>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</si>
  <si>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</si>
  <si>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</si>
  <si>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</si>
  <si>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</si>
  <si>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</si>
  <si>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</si>
  <si>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</si>
  <si>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</si>
  <si>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</si>
  <si>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</si>
  <si>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</si>
  <si>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</si>
  <si>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</si>
  <si>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</si>
  <si>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</si>
  <si>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</si>
  <si>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</si>
  <si>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</si>
  <si>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</si>
  <si>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</si>
  <si>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</si>
  <si>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</si>
  <si>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</si>
  <si>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</si>
  <si>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</si>
  <si>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</si>
  <si>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</si>
  <si>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</si>
  <si>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</si>
  <si>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</si>
  <si>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</si>
  <si>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</si>
  <si>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</si>
  <si>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</si>
  <si>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</si>
  <si>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</si>
  <si>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</si>
  <si>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</si>
  <si>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</si>
  <si>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</si>
  <si>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</si>
  <si>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</si>
  <si>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</si>
  <si>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</si>
  <si>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</si>
  <si>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</si>
  <si>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</si>
  <si>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</si>
  <si>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</si>
  <si>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</si>
  <si>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</si>
  <si>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</si>
  <si>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</si>
  <si>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</si>
  <si>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</si>
  <si>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</si>
  <si>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</si>
  <si>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</si>
  <si>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</si>
  <si>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</si>
  <si>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</si>
  <si>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</si>
  <si>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</si>
  <si>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</si>
  <si>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</si>
  <si>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</si>
  <si>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</si>
  <si>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</si>
  <si>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</si>
  <si>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</si>
  <si>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</si>
  <si>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</si>
  <si>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</si>
  <si>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</si>
  <si>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87 0 20 00000</t>
  </si>
  <si>
    <t>87 0 22 00000</t>
  </si>
  <si>
    <t>Строительство газопроводов и газовых сетей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</si>
  <si>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</si>
  <si>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</si>
  <si>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</si>
  <si>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</si>
  <si>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</si>
  <si>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</si>
  <si>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</si>
  <si>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</si>
  <si>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</si>
  <si>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</si>
  <si>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</si>
  <si>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</si>
  <si>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</si>
  <si>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</si>
  <si>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</si>
  <si>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</si>
  <si>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</si>
  <si>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</si>
  <si>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</si>
  <si>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</si>
  <si>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</si>
  <si>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</si>
  <si>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</si>
  <si>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</si>
  <si>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</si>
  <si>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</si>
  <si>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</si>
  <si>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</si>
  <si>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</si>
  <si>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</si>
  <si>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</si>
  <si>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</si>
  <si>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</si>
  <si>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</si>
  <si>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</si>
  <si>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</si>
  <si>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</si>
  <si>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</si>
  <si>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</si>
  <si>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</si>
  <si>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</si>
  <si>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</si>
  <si>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</si>
  <si>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</si>
  <si>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</si>
  <si>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</si>
  <si>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</si>
  <si>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</si>
  <si>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</si>
  <si>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</si>
  <si>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</si>
  <si>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</si>
  <si>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</si>
  <si>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</si>
  <si>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</si>
  <si>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</si>
  <si>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</si>
  <si>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</si>
  <si>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</si>
  <si>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</si>
  <si>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</si>
  <si>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</si>
  <si>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</si>
  <si>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</si>
  <si>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</si>
  <si>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</si>
  <si>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</si>
  <si>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</si>
  <si>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</si>
  <si>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</si>
  <si>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</si>
  <si>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</si>
  <si>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</si>
  <si>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</si>
  <si>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</si>
  <si>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</si>
  <si>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</si>
  <si>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Реализация программ формирования современной городской среды</t>
  </si>
  <si>
    <t>84 0 00 23000</t>
  </si>
  <si>
    <t>28 4 00 28000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</si>
  <si>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</si>
  <si>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</si>
  <si>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</si>
  <si>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</si>
  <si>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</si>
  <si>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</si>
  <si>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</si>
  <si>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</si>
  <si>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</si>
  <si>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</si>
  <si>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</si>
  <si>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28 2 00 52200</t>
  </si>
  <si>
    <t>28 2 00 52500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</si>
  <si>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</si>
  <si>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</si>
  <si>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</si>
  <si>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</si>
  <si>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</si>
  <si>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</si>
  <si>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</si>
  <si>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</si>
  <si>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</si>
  <si>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</si>
  <si>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</si>
  <si>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</si>
  <si>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</si>
  <si>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</si>
  <si>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</si>
  <si>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</si>
  <si>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</si>
  <si>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</si>
  <si>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</si>
  <si>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</si>
  <si>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</si>
  <si>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</si>
  <si>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</si>
  <si>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</si>
  <si>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</si>
  <si>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</si>
  <si>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</si>
  <si>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</si>
  <si>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</si>
  <si>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</si>
  <si>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</si>
  <si>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</si>
  <si>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</si>
  <si>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</si>
  <si>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</si>
  <si>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</si>
  <si>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</si>
  <si>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</si>
  <si>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</si>
  <si>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</si>
  <si>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</si>
  <si>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</si>
  <si>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</si>
  <si>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</si>
  <si>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</si>
  <si>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</si>
  <si>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</si>
  <si>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</si>
  <si>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</si>
  <si>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</si>
  <si>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</si>
  <si>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</si>
  <si>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</si>
  <si>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</si>
  <si>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</si>
  <si>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</si>
  <si>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</si>
  <si>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</si>
  <si>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</si>
  <si>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</si>
  <si>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</si>
  <si>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</si>
  <si>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</si>
  <si>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</si>
  <si>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</si>
  <si>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</si>
  <si>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</si>
  <si>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</si>
  <si>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</si>
  <si>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</si>
  <si>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</si>
  <si>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</si>
  <si>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</si>
  <si>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</si>
  <si>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</si>
  <si>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</si>
  <si>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</si>
  <si>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</si>
  <si>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</si>
  <si>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</si>
  <si>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</si>
  <si>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</si>
  <si>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</si>
  <si>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</si>
  <si>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</si>
  <si>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</si>
  <si>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</si>
  <si>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</si>
  <si>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</si>
  <si>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</si>
  <si>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</si>
  <si>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</si>
  <si>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</si>
  <si>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</si>
  <si>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</si>
  <si>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</si>
  <si>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</si>
  <si>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</si>
  <si>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</si>
  <si>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</si>
  <si>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</si>
  <si>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</si>
  <si>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</si>
  <si>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</si>
  <si>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</si>
  <si>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</si>
  <si>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</si>
  <si>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</si>
  <si>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</si>
  <si>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</si>
  <si>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</si>
  <si>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</si>
  <si>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</si>
  <si>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</si>
  <si>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</si>
  <si>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</si>
  <si>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</si>
  <si>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</si>
  <si>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</si>
  <si>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</si>
  <si>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</si>
  <si>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</si>
  <si>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</si>
  <si>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</si>
  <si>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</si>
  <si>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69 7 А1 5519M</t>
  </si>
  <si>
    <t>58 0 07 00000</t>
  </si>
  <si>
    <t>81 3 07 08080</t>
  </si>
  <si>
    <t>79 4 00 00000</t>
  </si>
  <si>
    <t>79 4 07 00000</t>
  </si>
  <si>
    <t>79 4 07 42000</t>
  </si>
  <si>
    <t xml:space="preserve">79 4 10 00000 </t>
  </si>
  <si>
    <t>79 4 10 04010</t>
  </si>
  <si>
    <t>79 4 10 42000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</si>
  <si>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</si>
  <si>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</si>
  <si>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</si>
  <si>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</si>
  <si>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</si>
  <si>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</si>
  <si>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</si>
  <si>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</si>
  <si>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</si>
  <si>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</si>
  <si>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</si>
  <si>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</si>
  <si>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</si>
  <si>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</si>
  <si>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</si>
  <si>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</si>
  <si>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</si>
  <si>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</si>
  <si>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</si>
  <si>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</si>
  <si>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</si>
  <si>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</si>
  <si>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</si>
  <si>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</si>
  <si>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</si>
  <si>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</si>
  <si>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</si>
  <si>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</si>
  <si>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</si>
  <si>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</si>
  <si>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</si>
  <si>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</si>
  <si>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</si>
  <si>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</si>
  <si>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</si>
  <si>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</si>
  <si>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</si>
  <si>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</si>
  <si>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</si>
  <si>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</si>
  <si>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</si>
  <si>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</si>
  <si>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</si>
  <si>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</si>
  <si>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</si>
  <si>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</si>
  <si>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</si>
  <si>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</si>
  <si>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</si>
  <si>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</si>
  <si>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</si>
  <si>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</si>
  <si>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</si>
  <si>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</si>
  <si>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</si>
  <si>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</si>
  <si>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</si>
  <si>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</si>
  <si>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</si>
  <si>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</si>
  <si>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3 07 S0048</t>
  </si>
  <si>
    <t>80 3 Р5 00000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</si>
  <si>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</si>
  <si>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</si>
  <si>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</si>
  <si>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</si>
  <si>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</si>
  <si>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</si>
  <si>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</si>
  <si>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</si>
  <si>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</si>
  <si>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</si>
  <si>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</si>
  <si>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</si>
  <si>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</si>
  <si>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</si>
  <si>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</si>
  <si>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</si>
  <si>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</si>
  <si>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</si>
  <si>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</si>
  <si>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</si>
  <si>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</si>
  <si>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99 0 02 99120</t>
  </si>
  <si>
    <t>79 4 Е1 51690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</si>
  <si>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</si>
  <si>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</si>
  <si>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</si>
  <si>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</si>
  <si>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</si>
  <si>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</si>
  <si>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</si>
  <si>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</si>
  <si>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</si>
  <si>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</si>
  <si>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</si>
  <si>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</si>
  <si>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</si>
  <si>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</si>
  <si>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</si>
  <si>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</si>
  <si>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</si>
  <si>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</si>
  <si>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</si>
  <si>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</si>
  <si>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</si>
  <si>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</si>
  <si>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</si>
  <si>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</si>
  <si>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Проведение работ по описанию местоположения границ территориальных зон за счет средств местного бюджета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</si>
  <si>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</si>
  <si>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</si>
  <si>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</si>
  <si>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</si>
  <si>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</si>
  <si>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</si>
  <si>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</si>
  <si>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</si>
  <si>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00000</t>
  </si>
  <si>
    <t>79 4 24 00000</t>
  </si>
  <si>
    <t>78 0 07 42100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</si>
  <si>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</si>
  <si>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</si>
  <si>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69 6 23 00000</t>
  </si>
  <si>
    <t>69 6 23 44000</t>
  </si>
  <si>
    <t>69 6 24 00000</t>
  </si>
  <si>
    <t>69 6 23 44100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</si>
  <si>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</si>
  <si>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</si>
  <si>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</si>
  <si>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</si>
  <si>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</si>
  <si>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</si>
  <si>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 xml:space="preserve"> 2022 год      </t>
  </si>
  <si>
    <t xml:space="preserve"> 2023 год      </t>
  </si>
  <si>
    <t>48 0 00 67040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</si>
  <si>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</si>
  <si>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</si>
  <si>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</si>
  <si>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</si>
  <si>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</si>
  <si>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</si>
  <si>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62 0 07 S9320</t>
  </si>
  <si>
    <t>62 0 07 S9330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</si>
  <si>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</si>
  <si>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</si>
  <si>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60 2 13 S4050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</si>
  <si>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</si>
  <si>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</si>
  <si>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58 0 07 S9600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</si>
  <si>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</si>
  <si>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</si>
  <si>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2022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</si>
  <si>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</si>
  <si>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</si>
  <si>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69 6 07 44000</t>
  </si>
  <si>
    <t>69 6 07 44100</t>
  </si>
  <si>
    <t>69 6 07 45300</t>
  </si>
  <si>
    <t>80 3 07 S0044</t>
  </si>
  <si>
    <t>80 3 07 S0049</t>
  </si>
  <si>
    <t xml:space="preserve">Финансовая поддержка организаций спортивной подготовки по базовым видам спорта  </t>
  </si>
  <si>
    <t>28 2 00 28540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</si>
  <si>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</si>
  <si>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</si>
  <si>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</si>
  <si>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</si>
  <si>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</si>
  <si>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</si>
  <si>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</si>
  <si>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</si>
  <si>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</si>
  <si>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</si>
  <si>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</si>
  <si>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</si>
  <si>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</si>
  <si>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</si>
  <si>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</si>
  <si>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</si>
  <si>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</si>
  <si>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</si>
  <si>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60 2 07 S4061</t>
  </si>
  <si>
    <t>79 5 E8 S1011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</si>
  <si>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</si>
  <si>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</si>
  <si>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</si>
  <si>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74 0 22 00000</t>
  </si>
  <si>
    <t>69 7 07 45300</t>
  </si>
  <si>
    <t>Профессиональная подготовка, переподготовка  и повышение квалификации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</si>
  <si>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</si>
  <si>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</si>
  <si>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</si>
  <si>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</si>
  <si>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</si>
  <si>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</si>
  <si>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</si>
  <si>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</si>
  <si>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</si>
  <si>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</si>
  <si>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</si>
  <si>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</si>
  <si>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79 4 07 42156</t>
  </si>
  <si>
    <t>Обеспечение питанием обучающихся, охваченных подвозом</t>
  </si>
  <si>
    <t>Ведомственная структура расходов бюджета Миасского городского округа на 2022 год и на плановый период 2023 и 2024 годов</t>
  </si>
  <si>
    <t xml:space="preserve">2023 год                 </t>
  </si>
  <si>
    <t xml:space="preserve"> 2024 год                 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</si>
  <si>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2022 год и на плановый период 2023 и 2024 годов</t>
  </si>
  <si>
    <t>Распределение бюджетных ассигнований по разделам и подразделам классификации расходов бюджета на 2022 год и на плановый период 2023 и 2024 годов</t>
  </si>
  <si>
    <t xml:space="preserve"> 2024 год      </t>
  </si>
  <si>
    <t xml:space="preserve">    2022 год            </t>
  </si>
  <si>
    <t xml:space="preserve">         2023 год            </t>
  </si>
  <si>
    <t xml:space="preserve">     2024 год      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</si>
  <si>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</si>
  <si>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</si>
  <si>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</si>
  <si>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</si>
  <si>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"Формирование и использование муниципального жилищного фонда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</si>
  <si>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</si>
  <si>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</si>
  <si>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</si>
  <si>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</si>
  <si>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</si>
  <si>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</si>
  <si>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</si>
  <si>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Муниципальная программа "Градостроительство, архитектура и городская среда Миасского городского округа"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</si>
  <si>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</si>
  <si>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</si>
  <si>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</si>
  <si>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</si>
  <si>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53 0 07 00000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</si>
  <si>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</si>
  <si>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</si>
  <si>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</si>
  <si>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28 2 00 28580</t>
  </si>
  <si>
    <t>81 3 07 08060</t>
  </si>
  <si>
    <t xml:space="preserve"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 </t>
  </si>
  <si>
    <t>80 3 Р5 52290</t>
  </si>
  <si>
    <t>Приобретение спортивного оборудования и инвентаря для приведения организацией спортивной подготовки в нормативное состояние</t>
  </si>
  <si>
    <t>79 4 07 S4020</t>
  </si>
  <si>
    <t>Организация бесплатного горячего питания обучающихся, получающих начальное общее образование в государственных муниципальных образовательных организациях</t>
  </si>
  <si>
    <t>Обеспечение образовательных организаций 1,2 категории квалифицированной охраной</t>
  </si>
  <si>
    <t>Организация профильных смен для детей, состоящих на профилактическом учете</t>
  </si>
  <si>
    <t>79 4 07 S9010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</si>
  <si>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</si>
  <si>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79 4 E1 51870</t>
  </si>
  <si>
    <t>55 0 55 S6170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</si>
  <si>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</si>
  <si>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</si>
  <si>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</si>
  <si>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</si>
  <si>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</si>
  <si>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80 4 13 S0040</t>
  </si>
  <si>
    <t>Капитальные вложения в объекты физической культуры и спорта</t>
  </si>
  <si>
    <t>59 0 13 S6040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</si>
  <si>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</t>
  </si>
  <si>
    <t>69 7 07 68120</t>
  </si>
  <si>
    <t>67 0 07 68110</t>
  </si>
  <si>
    <t>Техническое оснащение муниципальных музеев</t>
  </si>
  <si>
    <t>67 0 А1 00000</t>
  </si>
  <si>
    <t>67 0 А1 55900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</si>
  <si>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</si>
  <si>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69 7 07 L5191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</si>
  <si>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реконструкцию и капитальный ремонт зданий)</t>
  </si>
  <si>
    <t>69 7 А1 55131</t>
  </si>
  <si>
    <t>69 6 07 44200</t>
  </si>
  <si>
    <t xml:space="preserve">Проведение работ по описанию местоположения границ населенных пунктов Челябинской области  </t>
  </si>
  <si>
    <t>Проведение работ по описанию местоположения границ территориальных зон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</si>
  <si>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</si>
  <si>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</si>
  <si>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</si>
  <si>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</si>
  <si>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 xml:space="preserve">Рекультивация земельных участков, нарушенных размещением твердых коммунальных отходов, и ликвидация объектов накопленного экологического вреда </t>
  </si>
  <si>
    <t>Реализация инициативных проектов</t>
  </si>
  <si>
    <t xml:space="preserve">Строительство газопроводов и газовых сетей </t>
  </si>
  <si>
    <t>Резервный фонд Администрации Миасского городского округа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</si>
  <si>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</si>
  <si>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</si>
  <si>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</si>
  <si>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</si>
  <si>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</si>
  <si>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 xml:space="preserve">Государственная поддержка спортивных организаций, осуществляющих подготовку спортивного резерва для сборных команд, в том числе спортивных команд  Российской Федерации </t>
  </si>
  <si>
    <t>Организация отдыха и оздоровления детей в лагерях с дневным пребыванием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</si>
  <si>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</si>
  <si>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 xml:space="preserve">Оплата услуг специалистов по организации физкультурно-оздоровительной и спортивно-массовой работы с детьми и молодёжью в возрасте от 6 до 18 лет </t>
  </si>
  <si>
    <t>Муниципальная программа "Обеспечение деятельности Администрации Миасского городского округа"</t>
  </si>
  <si>
    <t>Строительство, ремонт, реконструкция и оснащение спортивных объектов, универсальных спортивных площадок, лыжероллерных трасс и "троп здоровья" в местах массового отдыха населения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</si>
  <si>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</si>
  <si>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69 7 А2 00000</t>
  </si>
  <si>
    <t>Региональный проект "Творческие люди"</t>
  </si>
  <si>
    <t>69 7 А2 5519В</t>
  </si>
  <si>
    <t>Государственная поддержка лучших сельских учреждений культуры</t>
  </si>
  <si>
    <t>69 8 00 22010</t>
  </si>
  <si>
    <t>Обеспечение контейнерным сбором образующихся в жилом фонде твердых коммунальных отходов</t>
  </si>
  <si>
    <t>74 0 G2 S3120</t>
  </si>
  <si>
    <t xml:space="preserve">Региональный проект "Чистая страна" </t>
  </si>
  <si>
    <t>74 0 G1 00000</t>
  </si>
  <si>
    <t>74 0 G1 S3200</t>
  </si>
  <si>
    <t>Ликвидация несанкционированных свалок отходов</t>
  </si>
  <si>
    <t>92 0 D4 00000</t>
  </si>
  <si>
    <t>Региональный проект "Информационная безопасность"</t>
  </si>
  <si>
    <t>92 0 D4 60250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</si>
  <si>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Челябинской области</t>
  </si>
  <si>
    <t>80 3 07 S004Д</t>
  </si>
  <si>
    <t>80 3 07 S004М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</si>
  <si>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</si>
  <si>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64 1 00 S9621</t>
  </si>
  <si>
    <t>Реализация инициативного проекта "Реставрация мемориала "Народу победителю, народу созидателю""</t>
  </si>
  <si>
    <t>64 1 00 S9600</t>
  </si>
  <si>
    <t>63 0 07 46030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</si>
  <si>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</si>
  <si>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80 4 07 S9600</t>
  </si>
  <si>
    <t>80 4 07 S9618</t>
  </si>
  <si>
    <t>80 4 07 S9619</t>
  </si>
  <si>
    <t>80 4 07 S9620</t>
  </si>
  <si>
    <t>Реализация инициативного проекта "Текущий ремонт нежилого здания бывшего детского сада по улице Вернадского, 1а"</t>
  </si>
  <si>
    <t>Реализация инициативного проекта "Ремонт асфальтового покрытия беговой дорожки на стадионе "Труд""</t>
  </si>
  <si>
    <t>Реализация инициативного проекта "Устройство дополнительных помещений к ледовой арене стадиона "Труд""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</si>
  <si>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</si>
  <si>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</si>
  <si>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</si>
  <si>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 xml:space="preserve">Муниципальная программа "Чистая вода" на территории Миасского городского округа" 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</si>
  <si>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</si>
  <si>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</si>
  <si>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Организация и проведение региональной акции по скандинавской ходьбе "Уральская тропа"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</si>
  <si>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</si>
  <si>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 Доступная среда"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</si>
  <si>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</si>
  <si>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</si>
  <si>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</si>
  <si>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</si>
  <si>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>58 0 07 S9617</t>
  </si>
  <si>
    <t xml:space="preserve">Реализация инициативного проекта "Благоустройство территории "Мемориально-паркового комплекса в районе ДК Горняк"" </t>
  </si>
  <si>
    <t>58 0 07 S9622</t>
  </si>
  <si>
    <t>58 0 07 S9623</t>
  </si>
  <si>
    <t>58 0 07 S9624</t>
  </si>
  <si>
    <t>58 0 07 S9625</t>
  </si>
  <si>
    <t>58 0 07 S9626</t>
  </si>
  <si>
    <t>58 0 07 S9627</t>
  </si>
  <si>
    <t>58 0 07 S9628</t>
  </si>
  <si>
    <t>58 0 07 S9629</t>
  </si>
  <si>
    <t>58 0 07 S9630</t>
  </si>
  <si>
    <t>58 0 07 S9631</t>
  </si>
  <si>
    <t>58 0 07 S9632</t>
  </si>
  <si>
    <t>58 0 07 S9634</t>
  </si>
  <si>
    <t>Реализация инициативного проекта "Благоустройство дворовой территории МКД №140 по ул. 8 Марта"</t>
  </si>
  <si>
    <t>Реализация инициативного проекта "Благоустройство придомовой территории по ул. Романенко, д. 7"</t>
  </si>
  <si>
    <t>Реализация инициативного проекта "Благоустройство придомовой территории по ул. Ур. Добровольцев, 13"</t>
  </si>
  <si>
    <t>Реализация инициативного проекта "Благоустройство дворовой территории ул. Попова, 11"</t>
  </si>
  <si>
    <t>Реализация инициативного проекта «Благоустройство территории МКОУ "СОШ № 29"</t>
  </si>
  <si>
    <t>Реализация инициативного проекта "Мини-футбольное поле "АТЛЯН"</t>
  </si>
  <si>
    <t>Реализация инициативного проекта "Благоустройство территории ул. Готвальда д. 33, д. 35"</t>
  </si>
  <si>
    <t>Реализация инициативного проекта "Благоустройство территории по адресу ул. Молодежная, 4"</t>
  </si>
  <si>
    <t>Реализация инициативного проекта "Благоустройство дворовой территории по проспекту Автозаводцев, 31, 33, 35, 37"</t>
  </si>
  <si>
    <t>Реализация инициативного проекта "Благоустройство территории по ул. Уральская, 1, 1А, ул. Победы, 26, 28"</t>
  </si>
  <si>
    <t>Реализация инициативного проекта "Благоустройство территории по адресу ул. Вернадского, 52, 54"</t>
  </si>
  <si>
    <t>Реализация инициативного проекта "Благоустройство территории перед зданием библиотеки-филиала № 6 и зданием ЦД "Строитель"</t>
  </si>
  <si>
    <t>Реализация инициативного проекта "Хоккейная коробка на территории МКОУ "СОШ № 9 в г. Миасс пр. Октября, 14"</t>
  </si>
  <si>
    <t>58 0 07 S9635</t>
  </si>
  <si>
    <t>Реализация инициативного проекта "Благоустройство дворовой территории по адресу ул. Олимпийская, 11"</t>
  </si>
  <si>
    <t>79 4 07 S9032</t>
  </si>
  <si>
    <t>79 4 07 S9627</t>
  </si>
  <si>
    <t>79 4 07 S9633</t>
  </si>
  <si>
    <t>79 4 07 S9600</t>
  </si>
  <si>
    <t>79 6 07 S9626</t>
  </si>
  <si>
    <t>Реализация инициативного проекта "Благоустройство территории МКОУ "СОШ № 29"</t>
  </si>
  <si>
    <t>79 6 07 S9600</t>
  </si>
  <si>
    <t>69 7 07 S9634</t>
  </si>
  <si>
    <t>69 7 07 S9600</t>
  </si>
  <si>
    <t>Для проверки с формой МФ</t>
  </si>
  <si>
    <t>итого</t>
  </si>
  <si>
    <t>откл</t>
  </si>
  <si>
    <t>80 4 07 L7530</t>
  </si>
  <si>
    <t>Закупка оборудования для создания "умных" спортивных площадок</t>
  </si>
  <si>
    <t>Проведение областных конкурсов в сфере культуры и кинематографии среди муниципальных учреждений культуры</t>
  </si>
  <si>
    <t>69 6 07 68040</t>
  </si>
  <si>
    <t>ПРИЛОЖЕНИЕ 4</t>
  </si>
  <si>
    <t>к Решению Собрания</t>
  </si>
  <si>
    <t>от 26.08.2022 г. №1</t>
  </si>
  <si>
    <t>ПРИЛОЖЕНИЕ 3</t>
  </si>
  <si>
    <t>ПРИЛОЖЕНИЕ 2</t>
  </si>
  <si>
    <t>от 26.08.2022 г. № 1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</si>
</sst>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8"/>
  <sheetViews>
    <sheetView zoomScale="90" zoomScaleNormal="90" workbookViewId="0">
      <selection activeCell="A9" sqref="A9"/>
    </sheetView>
  </sheetViews>
  <sheetFormatPr defaultRowHeight="15.7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9.140625" style="8"/>
    <col min="10" max="10" width="30.42578125" style="8" customWidth="1"/>
    <col min="11" max="16384" width="9.140625" style="8"/>
  </cols>
  <sheetData>
    <row r="1" spans="1:8">
      <c r="D1" s="14"/>
      <c r="E1" s="14"/>
      <c r="G1" s="14" t="s">
        <v>1018</v>
      </c>
    </row>
    <row r="2" spans="1:8">
      <c r="D2" s="14"/>
      <c r="E2" s="14"/>
      <c r="G2" s="14" t="s">
        <v>1015</v>
      </c>
    </row>
    <row r="3" spans="1:8">
      <c r="D3" s="14"/>
      <c r="E3" s="14"/>
      <c r="G3" s="14" t="s">
        <v>0</v>
      </c>
    </row>
    <row r="4" spans="1:8">
      <c r="D4" s="14"/>
      <c r="E4" s="14"/>
      <c r="G4" s="14" t="s">
        <v>1</v>
      </c>
    </row>
    <row r="5" spans="1:8">
      <c r="C5" s="18"/>
      <c r="D5" s="1"/>
      <c r="E5" s="1"/>
      <c r="G5" s="1" t="s">
        <v>1019</v>
      </c>
    </row>
    <row r="6" spans="1:8" ht="72.75" customHeight="1">
      <c r="A6" s="128" t="s">
        <v>845</v>
      </c>
      <c r="B6" s="128"/>
      <c r="C6" s="128"/>
      <c r="D6" s="128"/>
      <c r="E6" s="128"/>
      <c r="F6" s="128"/>
      <c r="G6" s="129"/>
      <c r="H6" s="129"/>
    </row>
    <row r="7" spans="1:8">
      <c r="A7" s="62"/>
      <c r="C7" s="18"/>
      <c r="D7" s="21"/>
      <c r="E7" s="21"/>
      <c r="F7" s="63"/>
      <c r="G7" s="63"/>
      <c r="H7" s="63" t="s">
        <v>463</v>
      </c>
    </row>
    <row r="8" spans="1:8" ht="63">
      <c r="A8" s="80" t="s">
        <v>152</v>
      </c>
      <c r="B8" s="22" t="s">
        <v>153</v>
      </c>
      <c r="C8" s="22" t="s">
        <v>154</v>
      </c>
      <c r="D8" s="22" t="s">
        <v>156</v>
      </c>
      <c r="E8" s="22" t="s">
        <v>157</v>
      </c>
      <c r="F8" s="7" t="s">
        <v>773</v>
      </c>
      <c r="G8" s="7" t="s">
        <v>774</v>
      </c>
      <c r="H8" s="7" t="s">
        <v>847</v>
      </c>
    </row>
    <row r="9" spans="1:8" s="27" customFormat="1" ht="31.5">
      <c r="A9" s="23" t="s">
        <v>467</v>
      </c>
      <c r="B9" s="29" t="s">
        <v>201</v>
      </c>
      <c r="C9" s="29"/>
      <c r="D9" s="38"/>
      <c r="E9" s="38"/>
      <c r="F9" s="10">
        <f>SUM(F11)</f>
        <v>39787.300000000003</v>
      </c>
      <c r="G9" s="10">
        <f>SUM(G11)</f>
        <v>39787.300000000003</v>
      </c>
      <c r="H9" s="10">
        <f>SUM(H11)</f>
        <v>39787.300000000003</v>
      </c>
    </row>
    <row r="10" spans="1:8" s="27" customFormat="1" ht="31.5">
      <c r="A10" s="80" t="s">
        <v>713</v>
      </c>
      <c r="B10" s="31" t="s">
        <v>711</v>
      </c>
      <c r="C10" s="29"/>
      <c r="D10" s="38"/>
      <c r="E10" s="38"/>
      <c r="F10" s="9">
        <f>SUM(F11)</f>
        <v>39787.300000000003</v>
      </c>
      <c r="G10" s="9">
        <f t="shared" ref="G10:H10" si="0">SUM(G11)</f>
        <v>39787.300000000003</v>
      </c>
      <c r="H10" s="9">
        <f t="shared" si="0"/>
        <v>39787.300000000003</v>
      </c>
    </row>
    <row r="11" spans="1:8" ht="47.25">
      <c r="A11" s="80" t="s">
        <v>380</v>
      </c>
      <c r="B11" s="49" t="s">
        <v>712</v>
      </c>
      <c r="C11" s="4"/>
      <c r="D11" s="4"/>
      <c r="E11" s="4"/>
      <c r="F11" s="9">
        <f>F12</f>
        <v>39787.300000000003</v>
      </c>
      <c r="G11" s="9">
        <f>G12</f>
        <v>39787.300000000003</v>
      </c>
      <c r="H11" s="9">
        <f>H12</f>
        <v>39787.300000000003</v>
      </c>
    </row>
    <row r="12" spans="1:8">
      <c r="A12" s="80" t="s">
        <v>36</v>
      </c>
      <c r="B12" s="49" t="s">
        <v>712</v>
      </c>
      <c r="C12" s="4" t="s">
        <v>93</v>
      </c>
      <c r="D12" s="4" t="s">
        <v>25</v>
      </c>
      <c r="E12" s="4" t="s">
        <v>48</v>
      </c>
      <c r="F12" s="9">
        <f>SUM(Ведомственная!G1155)</f>
        <v>39787.300000000003</v>
      </c>
      <c r="G12" s="9">
        <f>SUM(Ведомственная!H1155)</f>
        <v>39787.300000000003</v>
      </c>
      <c r="H12" s="9">
        <f>SUM(Ведомственная!I1155)</f>
        <v>39787.300000000003</v>
      </c>
    </row>
    <row r="13" spans="1:8" s="27" customFormat="1" ht="44.25" customHeight="1">
      <c r="A13" s="23" t="s">
        <v>468</v>
      </c>
      <c r="B13" s="64" t="s">
        <v>375</v>
      </c>
      <c r="C13" s="25"/>
      <c r="D13" s="24"/>
      <c r="E13" s="24"/>
      <c r="F13" s="26">
        <f>SUM(F21)</f>
        <v>31774.7</v>
      </c>
      <c r="G13" s="26">
        <f>SUM(G21)</f>
        <v>31774.7</v>
      </c>
      <c r="H13" s="26">
        <f>SUM(H21)</f>
        <v>31774.7</v>
      </c>
    </row>
    <row r="14" spans="1:8" ht="47.25" hidden="1">
      <c r="A14" s="80" t="s">
        <v>372</v>
      </c>
      <c r="B14" s="6" t="s">
        <v>413</v>
      </c>
      <c r="C14" s="22"/>
      <c r="D14" s="4"/>
      <c r="E14" s="4"/>
      <c r="F14" s="7">
        <f>SUM(F15)+F17</f>
        <v>0</v>
      </c>
      <c r="G14" s="7">
        <f>SUM(G15)+G17</f>
        <v>0</v>
      </c>
      <c r="H14" s="7">
        <f>SUM(H15)+H17</f>
        <v>0</v>
      </c>
    </row>
    <row r="15" spans="1:8" ht="63" hidden="1">
      <c r="A15" s="80" t="s">
        <v>415</v>
      </c>
      <c r="B15" s="6" t="s">
        <v>414</v>
      </c>
      <c r="C15" s="22"/>
      <c r="D15" s="4"/>
      <c r="E15" s="4"/>
      <c r="F15" s="7">
        <f>SUM(F16)</f>
        <v>0</v>
      </c>
      <c r="G15" s="7">
        <f>SUM(G16)</f>
        <v>0</v>
      </c>
      <c r="H15" s="7">
        <f>SUM(H16)</f>
        <v>0</v>
      </c>
    </row>
    <row r="16" spans="1:8" ht="31.5" hidden="1">
      <c r="A16" s="80" t="s">
        <v>219</v>
      </c>
      <c r="B16" s="6" t="s">
        <v>414</v>
      </c>
      <c r="C16" s="22">
        <v>600</v>
      </c>
      <c r="D16" s="4" t="s">
        <v>107</v>
      </c>
      <c r="E16" s="4" t="s">
        <v>28</v>
      </c>
      <c r="F16" s="7"/>
      <c r="G16" s="7"/>
      <c r="H16" s="7"/>
    </row>
    <row r="17" spans="1:8" ht="94.5" hidden="1">
      <c r="A17" s="80" t="s">
        <v>438</v>
      </c>
      <c r="B17" s="6" t="s">
        <v>439</v>
      </c>
      <c r="C17" s="22"/>
      <c r="D17" s="4"/>
      <c r="E17" s="4"/>
      <c r="F17" s="7">
        <f>SUM(F18:F19)</f>
        <v>0</v>
      </c>
      <c r="G17" s="7">
        <f>SUM(G18:G19)</f>
        <v>0</v>
      </c>
      <c r="H17" s="7">
        <f>SUM(H18:H19)</f>
        <v>0</v>
      </c>
    </row>
    <row r="18" spans="1:8" ht="31.5" hidden="1">
      <c r="A18" s="80" t="s">
        <v>46</v>
      </c>
      <c r="B18" s="6" t="s">
        <v>439</v>
      </c>
      <c r="C18" s="22">
        <v>200</v>
      </c>
      <c r="D18" s="4" t="s">
        <v>107</v>
      </c>
      <c r="E18" s="4" t="s">
        <v>28</v>
      </c>
      <c r="F18" s="7"/>
      <c r="G18" s="7"/>
      <c r="H18" s="7"/>
    </row>
    <row r="19" spans="1:8" ht="31.5" hidden="1">
      <c r="A19" s="80" t="s">
        <v>219</v>
      </c>
      <c r="B19" s="6" t="s">
        <v>439</v>
      </c>
      <c r="C19" s="22">
        <v>600</v>
      </c>
      <c r="D19" s="4" t="s">
        <v>107</v>
      </c>
      <c r="E19" s="4" t="s">
        <v>28</v>
      </c>
      <c r="F19" s="7"/>
      <c r="G19" s="7"/>
      <c r="H19" s="7"/>
    </row>
    <row r="20" spans="1:8" ht="31.5">
      <c r="A20" s="80" t="s">
        <v>716</v>
      </c>
      <c r="B20" s="6" t="s">
        <v>714</v>
      </c>
      <c r="C20" s="22"/>
      <c r="D20" s="4"/>
      <c r="E20" s="4"/>
      <c r="F20" s="7">
        <f>SUM(F21)</f>
        <v>31774.7</v>
      </c>
      <c r="G20" s="7">
        <f t="shared" ref="G20:H20" si="1">SUM(G21)</f>
        <v>31774.7</v>
      </c>
      <c r="H20" s="7">
        <f t="shared" si="1"/>
        <v>31774.7</v>
      </c>
    </row>
    <row r="21" spans="1:8" ht="78.75">
      <c r="A21" s="80" t="s">
        <v>381</v>
      </c>
      <c r="B21" s="49" t="s">
        <v>715</v>
      </c>
      <c r="C21" s="4"/>
      <c r="D21" s="4"/>
      <c r="E21" s="4"/>
      <c r="F21" s="9">
        <f>F22</f>
        <v>31774.7</v>
      </c>
      <c r="G21" s="9">
        <f>G22</f>
        <v>31774.7</v>
      </c>
      <c r="H21" s="9">
        <f>H22</f>
        <v>31774.7</v>
      </c>
    </row>
    <row r="22" spans="1:8">
      <c r="A22" s="80" t="s">
        <v>36</v>
      </c>
      <c r="B22" s="49" t="s">
        <v>715</v>
      </c>
      <c r="C22" s="4">
        <v>300</v>
      </c>
      <c r="D22" s="4" t="s">
        <v>25</v>
      </c>
      <c r="E22" s="4" t="s">
        <v>11</v>
      </c>
      <c r="F22" s="9">
        <f>SUM(Ведомственная!G1165)</f>
        <v>31774.7</v>
      </c>
      <c r="G22" s="9">
        <f>SUM(Ведомственная!H1165)</f>
        <v>31774.7</v>
      </c>
      <c r="H22" s="9">
        <f>SUM(Ведомственная!I1165)</f>
        <v>31774.7</v>
      </c>
    </row>
    <row r="23" spans="1:8" s="27" customFormat="1" ht="31.5">
      <c r="A23" s="23" t="s">
        <v>449</v>
      </c>
      <c r="B23" s="38" t="s">
        <v>342</v>
      </c>
      <c r="C23" s="38"/>
      <c r="D23" s="38"/>
      <c r="E23" s="38"/>
      <c r="F23" s="10">
        <f>SUM(F24)+F99+F47</f>
        <v>1108042</v>
      </c>
      <c r="G23" s="10">
        <f>SUM(G24)+G99+G47</f>
        <v>1154450.4000000001</v>
      </c>
      <c r="H23" s="10">
        <f>SUM(H24)+H99+H47</f>
        <v>1207741.1000000001</v>
      </c>
    </row>
    <row r="24" spans="1:8">
      <c r="A24" s="80" t="s">
        <v>382</v>
      </c>
      <c r="B24" s="81" t="s">
        <v>343</v>
      </c>
      <c r="C24" s="81"/>
      <c r="D24" s="81"/>
      <c r="E24" s="81"/>
      <c r="F24" s="9">
        <f>SUM(F25+F31+F34+F37+F40+F43)</f>
        <v>280434</v>
      </c>
      <c r="G24" s="9">
        <f t="shared" ref="G24:H24" si="2">SUM(G25+G31+G34+G37+G40+G43)</f>
        <v>285588.40000000002</v>
      </c>
      <c r="H24" s="9">
        <f t="shared" si="2"/>
        <v>291287.00000000006</v>
      </c>
    </row>
    <row r="25" spans="1:8" ht="47.25">
      <c r="A25" s="80" t="s">
        <v>365</v>
      </c>
      <c r="B25" s="31" t="s">
        <v>507</v>
      </c>
      <c r="C25" s="31"/>
      <c r="D25" s="81"/>
      <c r="E25" s="81"/>
      <c r="F25" s="9">
        <f>SUM(F26:F30)</f>
        <v>81287.5</v>
      </c>
      <c r="G25" s="9">
        <f t="shared" ref="G25:H25" si="3">SUM(G26:G30)</f>
        <v>81876.5</v>
      </c>
      <c r="H25" s="9">
        <f t="shared" si="3"/>
        <v>82827.200000000012</v>
      </c>
    </row>
    <row r="26" spans="1:8" ht="63">
      <c r="A26" s="80" t="s">
        <v>45</v>
      </c>
      <c r="B26" s="31" t="s">
        <v>507</v>
      </c>
      <c r="C26" s="31">
        <v>100</v>
      </c>
      <c r="D26" s="81" t="s">
        <v>25</v>
      </c>
      <c r="E26" s="81" t="s">
        <v>11</v>
      </c>
      <c r="F26" s="9">
        <f>SUM(Ведомственная!G714)</f>
        <v>57037.5</v>
      </c>
      <c r="G26" s="9">
        <f>SUM(Ведомственная!H714)</f>
        <v>57017.3</v>
      </c>
      <c r="H26" s="9">
        <f>SUM(Ведомственная!I714)</f>
        <v>57017.3</v>
      </c>
    </row>
    <row r="27" spans="1:8" ht="31.5">
      <c r="A27" s="80" t="s">
        <v>46</v>
      </c>
      <c r="B27" s="31" t="s">
        <v>507</v>
      </c>
      <c r="C27" s="31">
        <v>200</v>
      </c>
      <c r="D27" s="81" t="s">
        <v>107</v>
      </c>
      <c r="E27" s="81" t="s">
        <v>162</v>
      </c>
      <c r="F27" s="9">
        <f>SUM(Ведомственная!G578)</f>
        <v>48</v>
      </c>
      <c r="G27" s="9">
        <f>SUM(Ведомственная!H578)</f>
        <v>0</v>
      </c>
      <c r="H27" s="9">
        <f>SUM(Ведомственная!I578)</f>
        <v>0</v>
      </c>
    </row>
    <row r="28" spans="1:8" ht="31.5">
      <c r="A28" s="80" t="s">
        <v>46</v>
      </c>
      <c r="B28" s="31" t="s">
        <v>507</v>
      </c>
      <c r="C28" s="31">
        <v>200</v>
      </c>
      <c r="D28" s="81" t="s">
        <v>25</v>
      </c>
      <c r="E28" s="81" t="s">
        <v>11</v>
      </c>
      <c r="F28" s="9">
        <f>SUM(Ведомственная!G715)</f>
        <v>23634.9</v>
      </c>
      <c r="G28" s="9">
        <f>SUM(Ведомственная!H715)</f>
        <v>24373.200000000001</v>
      </c>
      <c r="H28" s="9">
        <f>SUM(Ведомственная!I715)</f>
        <v>25323.9</v>
      </c>
    </row>
    <row r="29" spans="1:8">
      <c r="A29" s="80" t="s">
        <v>36</v>
      </c>
      <c r="B29" s="31" t="s">
        <v>507</v>
      </c>
      <c r="C29" s="31">
        <v>200</v>
      </c>
      <c r="D29" s="81" t="s">
        <v>25</v>
      </c>
      <c r="E29" s="81" t="s">
        <v>11</v>
      </c>
      <c r="F29" s="9">
        <f>SUM(Ведомственная!G716)</f>
        <v>220</v>
      </c>
      <c r="G29" s="9">
        <f>SUM(Ведомственная!H716)</f>
        <v>160</v>
      </c>
      <c r="H29" s="9">
        <f>SUM(Ведомственная!I716)</f>
        <v>160</v>
      </c>
    </row>
    <row r="30" spans="1:8">
      <c r="A30" s="80" t="s">
        <v>20</v>
      </c>
      <c r="B30" s="31" t="s">
        <v>507</v>
      </c>
      <c r="C30" s="31">
        <v>800</v>
      </c>
      <c r="D30" s="81" t="s">
        <v>25</v>
      </c>
      <c r="E30" s="81" t="s">
        <v>11</v>
      </c>
      <c r="F30" s="9">
        <f>SUM(Ведомственная!G717)</f>
        <v>347.1</v>
      </c>
      <c r="G30" s="9">
        <f>SUM(Ведомственная!H717)</f>
        <v>326</v>
      </c>
      <c r="H30" s="9">
        <f>SUM(Ведомственная!I717)</f>
        <v>326</v>
      </c>
    </row>
    <row r="31" spans="1:8" ht="31.5">
      <c r="A31" s="80" t="s">
        <v>370</v>
      </c>
      <c r="B31" s="31" t="s">
        <v>511</v>
      </c>
      <c r="C31" s="31"/>
      <c r="D31" s="81"/>
      <c r="E31" s="81"/>
      <c r="F31" s="9">
        <f>F32+F33</f>
        <v>6803</v>
      </c>
      <c r="G31" s="9">
        <f>G32+G33</f>
        <v>6803</v>
      </c>
      <c r="H31" s="9">
        <f>H32+H33</f>
        <v>6803</v>
      </c>
    </row>
    <row r="32" spans="1:8" ht="63">
      <c r="A32" s="80" t="s">
        <v>45</v>
      </c>
      <c r="B32" s="31" t="s">
        <v>511</v>
      </c>
      <c r="C32" s="31">
        <v>100</v>
      </c>
      <c r="D32" s="81" t="s">
        <v>25</v>
      </c>
      <c r="E32" s="81" t="s">
        <v>72</v>
      </c>
      <c r="F32" s="9">
        <f>SUM(Ведомственная!G741)</f>
        <v>6803</v>
      </c>
      <c r="G32" s="9">
        <f>SUM(Ведомственная!H741)</f>
        <v>6803</v>
      </c>
      <c r="H32" s="9">
        <f>SUM(Ведомственная!I741)</f>
        <v>6803</v>
      </c>
    </row>
    <row r="33" spans="1:8" ht="31.5">
      <c r="A33" s="80" t="s">
        <v>46</v>
      </c>
      <c r="B33" s="31" t="s">
        <v>511</v>
      </c>
      <c r="C33" s="31">
        <v>200</v>
      </c>
      <c r="D33" s="81" t="s">
        <v>25</v>
      </c>
      <c r="E33" s="81" t="s">
        <v>72</v>
      </c>
      <c r="F33" s="9">
        <f>SUM(Ведомственная!G742)</f>
        <v>0</v>
      </c>
      <c r="G33" s="9">
        <f>SUM(Ведомственная!H742)</f>
        <v>0</v>
      </c>
      <c r="H33" s="9">
        <f>SUM(Ведомственная!I742)</f>
        <v>0</v>
      </c>
    </row>
    <row r="34" spans="1:8" ht="94.5">
      <c r="A34" s="80" t="s">
        <v>368</v>
      </c>
      <c r="B34" s="31" t="s">
        <v>508</v>
      </c>
      <c r="C34" s="31"/>
      <c r="D34" s="81"/>
      <c r="E34" s="81"/>
      <c r="F34" s="9">
        <f>F35+F36</f>
        <v>98440.099999999991</v>
      </c>
      <c r="G34" s="9">
        <f>G35+G36</f>
        <v>99576</v>
      </c>
      <c r="H34" s="9">
        <f>H35+H36</f>
        <v>100757.20000000001</v>
      </c>
    </row>
    <row r="35" spans="1:8" ht="31.5">
      <c r="A35" s="80" t="s">
        <v>46</v>
      </c>
      <c r="B35" s="31" t="s">
        <v>508</v>
      </c>
      <c r="C35" s="31">
        <v>200</v>
      </c>
      <c r="D35" s="81" t="s">
        <v>25</v>
      </c>
      <c r="E35" s="81" t="s">
        <v>11</v>
      </c>
      <c r="F35" s="9">
        <f>SUM(Ведомственная!G719)</f>
        <v>1454.4</v>
      </c>
      <c r="G35" s="9">
        <f>SUM(Ведомственная!H719)</f>
        <v>1471.2</v>
      </c>
      <c r="H35" s="9">
        <f>SUM(Ведомственная!I719)</f>
        <v>1488.6</v>
      </c>
    </row>
    <row r="36" spans="1:8">
      <c r="A36" s="80" t="s">
        <v>36</v>
      </c>
      <c r="B36" s="31" t="s">
        <v>508</v>
      </c>
      <c r="C36" s="31">
        <v>300</v>
      </c>
      <c r="D36" s="81" t="s">
        <v>25</v>
      </c>
      <c r="E36" s="81" t="s">
        <v>11</v>
      </c>
      <c r="F36" s="9">
        <f>SUM(Ведомственная!G720)</f>
        <v>96985.7</v>
      </c>
      <c r="G36" s="9">
        <f>SUM(Ведомственная!H720)</f>
        <v>98104.8</v>
      </c>
      <c r="H36" s="9">
        <f>SUM(Ведомственная!I720)</f>
        <v>99268.6</v>
      </c>
    </row>
    <row r="37" spans="1:8" ht="31.5">
      <c r="A37" s="80" t="s">
        <v>366</v>
      </c>
      <c r="B37" s="31" t="s">
        <v>509</v>
      </c>
      <c r="C37" s="31"/>
      <c r="D37" s="81"/>
      <c r="E37" s="81"/>
      <c r="F37" s="9">
        <f>F38+F39</f>
        <v>59263</v>
      </c>
      <c r="G37" s="9">
        <f>G38+G39</f>
        <v>61633.5</v>
      </c>
      <c r="H37" s="9">
        <f>H38+H39</f>
        <v>64098.899999999994</v>
      </c>
    </row>
    <row r="38" spans="1:8" ht="31.5">
      <c r="A38" s="80" t="s">
        <v>46</v>
      </c>
      <c r="B38" s="31" t="s">
        <v>509</v>
      </c>
      <c r="C38" s="31">
        <v>200</v>
      </c>
      <c r="D38" s="81" t="s">
        <v>25</v>
      </c>
      <c r="E38" s="81" t="s">
        <v>11</v>
      </c>
      <c r="F38" s="9">
        <f>SUM(Ведомственная!G722)</f>
        <v>879.5</v>
      </c>
      <c r="G38" s="9">
        <f>SUM(Ведомственная!H722)</f>
        <v>914.2</v>
      </c>
      <c r="H38" s="9">
        <f>SUM(Ведомственная!I722)</f>
        <v>952.2</v>
      </c>
    </row>
    <row r="39" spans="1:8">
      <c r="A39" s="80" t="s">
        <v>36</v>
      </c>
      <c r="B39" s="31" t="s">
        <v>509</v>
      </c>
      <c r="C39" s="31">
        <v>300</v>
      </c>
      <c r="D39" s="81" t="s">
        <v>25</v>
      </c>
      <c r="E39" s="81" t="s">
        <v>11</v>
      </c>
      <c r="F39" s="9">
        <f>SUM(Ведомственная!G723)</f>
        <v>58383.5</v>
      </c>
      <c r="G39" s="9">
        <f>SUM(Ведомственная!H723)</f>
        <v>60719.3</v>
      </c>
      <c r="H39" s="9">
        <f>SUM(Ведомственная!I723)</f>
        <v>63146.7</v>
      </c>
    </row>
    <row r="40" spans="1:8" ht="63">
      <c r="A40" s="80" t="s">
        <v>369</v>
      </c>
      <c r="B40" s="31" t="s">
        <v>510</v>
      </c>
      <c r="C40" s="31"/>
      <c r="D40" s="81"/>
      <c r="E40" s="81"/>
      <c r="F40" s="9">
        <f>F41+F42</f>
        <v>26474</v>
      </c>
      <c r="G40" s="9">
        <f>G41+G42</f>
        <v>27533</v>
      </c>
      <c r="H40" s="9">
        <f>H41+H42</f>
        <v>28634.3</v>
      </c>
    </row>
    <row r="41" spans="1:8" ht="31.5">
      <c r="A41" s="80" t="s">
        <v>46</v>
      </c>
      <c r="B41" s="31" t="s">
        <v>510</v>
      </c>
      <c r="C41" s="31">
        <v>200</v>
      </c>
      <c r="D41" s="81" t="s">
        <v>25</v>
      </c>
      <c r="E41" s="81" t="s">
        <v>11</v>
      </c>
      <c r="F41" s="9">
        <f>SUM(Ведомственная!G725)</f>
        <v>393.9</v>
      </c>
      <c r="G41" s="9">
        <f>SUM(Ведомственная!H725)</f>
        <v>409.7</v>
      </c>
      <c r="H41" s="9">
        <f>SUM(Ведомственная!I725)</f>
        <v>426</v>
      </c>
    </row>
    <row r="42" spans="1:8">
      <c r="A42" s="80" t="s">
        <v>36</v>
      </c>
      <c r="B42" s="31" t="s">
        <v>510</v>
      </c>
      <c r="C42" s="31">
        <v>300</v>
      </c>
      <c r="D42" s="81" t="s">
        <v>25</v>
      </c>
      <c r="E42" s="81" t="s">
        <v>11</v>
      </c>
      <c r="F42" s="9">
        <f>SUM(Ведомственная!G726)</f>
        <v>26080.1</v>
      </c>
      <c r="G42" s="9">
        <f>SUM(Ведомственная!H726)</f>
        <v>27123.3</v>
      </c>
      <c r="H42" s="9">
        <f>SUM(Ведомственная!I726)</f>
        <v>28208.3</v>
      </c>
    </row>
    <row r="43" spans="1:8" ht="31.5">
      <c r="A43" s="80" t="s">
        <v>737</v>
      </c>
      <c r="B43" s="31" t="s">
        <v>516</v>
      </c>
      <c r="C43" s="31"/>
      <c r="D43" s="81"/>
      <c r="E43" s="81"/>
      <c r="F43" s="9">
        <f>SUM(F44)</f>
        <v>8166.4</v>
      </c>
      <c r="G43" s="9">
        <f>SUM(G44)</f>
        <v>8166.4</v>
      </c>
      <c r="H43" s="9">
        <f>SUM(H44)</f>
        <v>8166.4</v>
      </c>
    </row>
    <row r="44" spans="1:8" ht="47.25">
      <c r="A44" s="80" t="s">
        <v>367</v>
      </c>
      <c r="B44" s="31" t="s">
        <v>517</v>
      </c>
      <c r="C44" s="31"/>
      <c r="D44" s="81"/>
      <c r="E44" s="81"/>
      <c r="F44" s="9">
        <f>F45+F46</f>
        <v>8166.4</v>
      </c>
      <c r="G44" s="9">
        <f>G45+G46</f>
        <v>8166.4</v>
      </c>
      <c r="H44" s="9">
        <f>H45+H46</f>
        <v>8166.4</v>
      </c>
    </row>
    <row r="45" spans="1:8" ht="31.5">
      <c r="A45" s="80" t="s">
        <v>46</v>
      </c>
      <c r="B45" s="31" t="s">
        <v>517</v>
      </c>
      <c r="C45" s="31">
        <v>200</v>
      </c>
      <c r="D45" s="81" t="s">
        <v>25</v>
      </c>
      <c r="E45" s="81" t="s">
        <v>11</v>
      </c>
      <c r="F45" s="9">
        <f>SUM(Ведомственная!G729)</f>
        <v>120.4</v>
      </c>
      <c r="G45" s="9">
        <f>SUM(Ведомственная!H729)</f>
        <v>120.4</v>
      </c>
      <c r="H45" s="9">
        <f>SUM(Ведомственная!I729)</f>
        <v>120.4</v>
      </c>
    </row>
    <row r="46" spans="1:8">
      <c r="A46" s="80" t="s">
        <v>36</v>
      </c>
      <c r="B46" s="31" t="s">
        <v>517</v>
      </c>
      <c r="C46" s="31">
        <v>300</v>
      </c>
      <c r="D46" s="81" t="s">
        <v>25</v>
      </c>
      <c r="E46" s="81" t="s">
        <v>11</v>
      </c>
      <c r="F46" s="9">
        <f>SUM(Ведомственная!G730)</f>
        <v>8046</v>
      </c>
      <c r="G46" s="9">
        <f>SUM(Ведомственная!H730)</f>
        <v>8046</v>
      </c>
      <c r="H46" s="9">
        <f>SUM(Ведомственная!I730)</f>
        <v>8046</v>
      </c>
    </row>
    <row r="47" spans="1:8" ht="31.5">
      <c r="A47" s="80" t="s">
        <v>352</v>
      </c>
      <c r="B47" s="81" t="s">
        <v>353</v>
      </c>
      <c r="C47" s="31"/>
      <c r="D47" s="81"/>
      <c r="E47" s="81"/>
      <c r="F47" s="9">
        <f>SUM(F48+F51+F54+F57+F60+F63+F66+F69+F73+F76+F79+F82+F86+F89+F92+F95)+F84</f>
        <v>718154.89999999991</v>
      </c>
      <c r="G47" s="9">
        <f>SUM(G48+G51+G54+G57+G60+G63+G66+G69+G73+G76+G79+G82+G86+G89+G92+G95)+G84</f>
        <v>759151.10000000009</v>
      </c>
      <c r="H47" s="9">
        <f>SUM(H48+H51+H54+H57+H60+H63+H66+H69+H73+H76+H79+H82+H86+H89+H92+H95)+H84</f>
        <v>806292.1</v>
      </c>
    </row>
    <row r="48" spans="1:8" ht="47.25">
      <c r="A48" s="80" t="s">
        <v>523</v>
      </c>
      <c r="B48" s="81" t="s">
        <v>493</v>
      </c>
      <c r="C48" s="31"/>
      <c r="D48" s="81"/>
      <c r="E48" s="81"/>
      <c r="F48" s="9">
        <f>F49+F50</f>
        <v>185740</v>
      </c>
      <c r="G48" s="9">
        <f>G49+G50</f>
        <v>192064.80000000002</v>
      </c>
      <c r="H48" s="9">
        <f>H49+H50</f>
        <v>199747.4</v>
      </c>
    </row>
    <row r="49" spans="1:8" ht="31.5">
      <c r="A49" s="80" t="s">
        <v>46</v>
      </c>
      <c r="B49" s="81" t="s">
        <v>493</v>
      </c>
      <c r="C49" s="31">
        <v>200</v>
      </c>
      <c r="D49" s="81" t="s">
        <v>25</v>
      </c>
      <c r="E49" s="81" t="s">
        <v>48</v>
      </c>
      <c r="F49" s="9">
        <f>SUM(Ведомственная!G627)</f>
        <v>2773.6</v>
      </c>
      <c r="G49" s="9">
        <f>SUM(Ведомственная!H627)</f>
        <v>2865.1</v>
      </c>
      <c r="H49" s="9">
        <f>SUM(Ведомственная!I627)</f>
        <v>2979.6</v>
      </c>
    </row>
    <row r="50" spans="1:8">
      <c r="A50" s="80" t="s">
        <v>36</v>
      </c>
      <c r="B50" s="81" t="s">
        <v>493</v>
      </c>
      <c r="C50" s="31">
        <v>300</v>
      </c>
      <c r="D50" s="81" t="s">
        <v>25</v>
      </c>
      <c r="E50" s="81" t="s">
        <v>48</v>
      </c>
      <c r="F50" s="9">
        <f>SUM(Ведомственная!G628)</f>
        <v>182966.39999999999</v>
      </c>
      <c r="G50" s="9">
        <f>SUM(Ведомственная!H628)</f>
        <v>189199.7</v>
      </c>
      <c r="H50" s="9">
        <f>SUM(Ведомственная!I628)</f>
        <v>196767.8</v>
      </c>
    </row>
    <row r="51" spans="1:8" ht="47.25">
      <c r="A51" s="80" t="s">
        <v>354</v>
      </c>
      <c r="B51" s="81" t="s">
        <v>494</v>
      </c>
      <c r="C51" s="81"/>
      <c r="D51" s="81"/>
      <c r="E51" s="81"/>
      <c r="F51" s="9">
        <f>F52+F53</f>
        <v>10769.5</v>
      </c>
      <c r="G51" s="9">
        <f>G52+G53</f>
        <v>11117.9</v>
      </c>
      <c r="H51" s="9">
        <f>H52+H53</f>
        <v>11480.2</v>
      </c>
    </row>
    <row r="52" spans="1:8" ht="31.5">
      <c r="A52" s="80" t="s">
        <v>46</v>
      </c>
      <c r="B52" s="81" t="s">
        <v>494</v>
      </c>
      <c r="C52" s="81" t="s">
        <v>85</v>
      </c>
      <c r="D52" s="81" t="s">
        <v>25</v>
      </c>
      <c r="E52" s="81" t="s">
        <v>48</v>
      </c>
      <c r="F52" s="9">
        <f>SUM(Ведомственная!G630)</f>
        <v>160.4</v>
      </c>
      <c r="G52" s="9">
        <f>SUM(Ведомственная!H630)</f>
        <v>165.6</v>
      </c>
      <c r="H52" s="9">
        <f>SUM(Ведомственная!I630)</f>
        <v>171</v>
      </c>
    </row>
    <row r="53" spans="1:8">
      <c r="A53" s="80" t="s">
        <v>36</v>
      </c>
      <c r="B53" s="81" t="s">
        <v>494</v>
      </c>
      <c r="C53" s="81" t="s">
        <v>93</v>
      </c>
      <c r="D53" s="81" t="s">
        <v>25</v>
      </c>
      <c r="E53" s="81" t="s">
        <v>48</v>
      </c>
      <c r="F53" s="9">
        <f>SUM(Ведомственная!G631)</f>
        <v>10609.1</v>
      </c>
      <c r="G53" s="9">
        <f>SUM(Ведомственная!H631)</f>
        <v>10952.3</v>
      </c>
      <c r="H53" s="9">
        <f>SUM(Ведомственная!I631)</f>
        <v>11309.2</v>
      </c>
    </row>
    <row r="54" spans="1:8" ht="47.25">
      <c r="A54" s="80" t="s">
        <v>355</v>
      </c>
      <c r="B54" s="81" t="s">
        <v>495</v>
      </c>
      <c r="C54" s="81"/>
      <c r="D54" s="81"/>
      <c r="E54" s="81"/>
      <c r="F54" s="9">
        <f>F55+F56</f>
        <v>133158.5</v>
      </c>
      <c r="G54" s="9">
        <f>G55+G56</f>
        <v>138326</v>
      </c>
      <c r="H54" s="9">
        <f>H55+H56</f>
        <v>143700.29999999999</v>
      </c>
    </row>
    <row r="55" spans="1:8" ht="31.5">
      <c r="A55" s="80" t="s">
        <v>46</v>
      </c>
      <c r="B55" s="81" t="s">
        <v>495</v>
      </c>
      <c r="C55" s="81" t="s">
        <v>85</v>
      </c>
      <c r="D55" s="81" t="s">
        <v>25</v>
      </c>
      <c r="E55" s="81" t="s">
        <v>48</v>
      </c>
      <c r="F55" s="9">
        <f>SUM(Ведомственная!G633)</f>
        <v>1987.3</v>
      </c>
      <c r="G55" s="9">
        <f>SUM(Ведомственная!H633)</f>
        <v>2060.6</v>
      </c>
      <c r="H55" s="9">
        <f>SUM(Ведомственная!I633)</f>
        <v>2136</v>
      </c>
    </row>
    <row r="56" spans="1:8">
      <c r="A56" s="80" t="s">
        <v>36</v>
      </c>
      <c r="B56" s="81" t="s">
        <v>495</v>
      </c>
      <c r="C56" s="81" t="s">
        <v>93</v>
      </c>
      <c r="D56" s="81" t="s">
        <v>25</v>
      </c>
      <c r="E56" s="81" t="s">
        <v>48</v>
      </c>
      <c r="F56" s="9">
        <f>SUM(Ведомственная!G634)</f>
        <v>131171.20000000001</v>
      </c>
      <c r="G56" s="9">
        <f>SUM(Ведомственная!H634)</f>
        <v>136265.4</v>
      </c>
      <c r="H56" s="9">
        <f>SUM(Ведомственная!I634)</f>
        <v>141564.29999999999</v>
      </c>
    </row>
    <row r="57" spans="1:8" ht="63">
      <c r="A57" s="80" t="s">
        <v>356</v>
      </c>
      <c r="B57" s="81" t="s">
        <v>496</v>
      </c>
      <c r="C57" s="81"/>
      <c r="D57" s="81"/>
      <c r="E57" s="81"/>
      <c r="F57" s="9">
        <f>F58+F59</f>
        <v>515.9</v>
      </c>
      <c r="G57" s="9">
        <f>G58+G59</f>
        <v>536.5</v>
      </c>
      <c r="H57" s="9">
        <f>H58+H59</f>
        <v>558</v>
      </c>
    </row>
    <row r="58" spans="1:8" ht="31.5">
      <c r="A58" s="80" t="s">
        <v>46</v>
      </c>
      <c r="B58" s="81" t="s">
        <v>496</v>
      </c>
      <c r="C58" s="81" t="s">
        <v>85</v>
      </c>
      <c r="D58" s="81" t="s">
        <v>25</v>
      </c>
      <c r="E58" s="81" t="s">
        <v>48</v>
      </c>
      <c r="F58" s="9">
        <f>SUM(Ведомственная!G636)</f>
        <v>8</v>
      </c>
      <c r="G58" s="9">
        <f>SUM(Ведомственная!H636)</f>
        <v>8.3000000000000007</v>
      </c>
      <c r="H58" s="9">
        <f>SUM(Ведомственная!I636)</f>
        <v>8.6</v>
      </c>
    </row>
    <row r="59" spans="1:8">
      <c r="A59" s="80" t="s">
        <v>36</v>
      </c>
      <c r="B59" s="81" t="s">
        <v>496</v>
      </c>
      <c r="C59" s="81" t="s">
        <v>93</v>
      </c>
      <c r="D59" s="81" t="s">
        <v>25</v>
      </c>
      <c r="E59" s="81" t="s">
        <v>48</v>
      </c>
      <c r="F59" s="9">
        <f>SUM(Ведомственная!G637)</f>
        <v>507.9</v>
      </c>
      <c r="G59" s="9">
        <f>SUM(Ведомственная!H637)</f>
        <v>528.20000000000005</v>
      </c>
      <c r="H59" s="9">
        <f>SUM(Ведомственная!I637)</f>
        <v>549.4</v>
      </c>
    </row>
    <row r="60" spans="1:8" ht="63">
      <c r="A60" s="80" t="s">
        <v>357</v>
      </c>
      <c r="B60" s="81" t="s">
        <v>497</v>
      </c>
      <c r="C60" s="81"/>
      <c r="D60" s="81"/>
      <c r="E60" s="81"/>
      <c r="F60" s="9">
        <f>F61+F62</f>
        <v>27.2</v>
      </c>
      <c r="G60" s="9">
        <f>G61+G62</f>
        <v>27.2</v>
      </c>
      <c r="H60" s="9">
        <f>H61+H62</f>
        <v>27.2</v>
      </c>
    </row>
    <row r="61" spans="1:8" ht="31.5">
      <c r="A61" s="80" t="s">
        <v>46</v>
      </c>
      <c r="B61" s="81" t="s">
        <v>497</v>
      </c>
      <c r="C61" s="81" t="s">
        <v>85</v>
      </c>
      <c r="D61" s="81" t="s">
        <v>25</v>
      </c>
      <c r="E61" s="81" t="s">
        <v>48</v>
      </c>
      <c r="F61" s="9">
        <f>SUM(Ведомственная!G639)</f>
        <v>0.4</v>
      </c>
      <c r="G61" s="9">
        <f>SUM(Ведомственная!H639)</f>
        <v>0.4</v>
      </c>
      <c r="H61" s="9">
        <f>SUM(Ведомственная!I639)</f>
        <v>0.4</v>
      </c>
    </row>
    <row r="62" spans="1:8">
      <c r="A62" s="80" t="s">
        <v>36</v>
      </c>
      <c r="B62" s="81" t="s">
        <v>497</v>
      </c>
      <c r="C62" s="81" t="s">
        <v>93</v>
      </c>
      <c r="D62" s="81" t="s">
        <v>25</v>
      </c>
      <c r="E62" s="81" t="s">
        <v>48</v>
      </c>
      <c r="F62" s="9">
        <f>SUM(Ведомственная!G640)</f>
        <v>26.8</v>
      </c>
      <c r="G62" s="9">
        <f>SUM(Ведомственная!H640)</f>
        <v>26.8</v>
      </c>
      <c r="H62" s="9">
        <f>SUM(Ведомственная!I640)</f>
        <v>26.8</v>
      </c>
    </row>
    <row r="63" spans="1:8" ht="63">
      <c r="A63" s="80" t="s">
        <v>358</v>
      </c>
      <c r="B63" s="81" t="s">
        <v>498</v>
      </c>
      <c r="C63" s="81"/>
      <c r="D63" s="81"/>
      <c r="E63" s="81"/>
      <c r="F63" s="9">
        <f>F64+F65</f>
        <v>8384.5</v>
      </c>
      <c r="G63" s="9">
        <f>G64+G65</f>
        <v>9557.9</v>
      </c>
      <c r="H63" s="9">
        <f>H64+H65</f>
        <v>10991.9</v>
      </c>
    </row>
    <row r="64" spans="1:8" ht="31.5">
      <c r="A64" s="80" t="s">
        <v>46</v>
      </c>
      <c r="B64" s="81" t="s">
        <v>498</v>
      </c>
      <c r="C64" s="81" t="s">
        <v>85</v>
      </c>
      <c r="D64" s="81" t="s">
        <v>25</v>
      </c>
      <c r="E64" s="81" t="s">
        <v>48</v>
      </c>
      <c r="F64" s="9">
        <f>SUM(Ведомственная!G642)</f>
        <v>763.1</v>
      </c>
      <c r="G64" s="9">
        <f>SUM(Ведомственная!H642)</f>
        <v>805</v>
      </c>
      <c r="H64" s="9">
        <f>SUM(Ведомственная!I642)</f>
        <v>846.9</v>
      </c>
    </row>
    <row r="65" spans="1:8">
      <c r="A65" s="80" t="s">
        <v>36</v>
      </c>
      <c r="B65" s="81" t="s">
        <v>498</v>
      </c>
      <c r="C65" s="81" t="s">
        <v>93</v>
      </c>
      <c r="D65" s="81" t="s">
        <v>25</v>
      </c>
      <c r="E65" s="81" t="s">
        <v>48</v>
      </c>
      <c r="F65" s="9">
        <f>SUM(Ведомственная!G643)</f>
        <v>7621.4</v>
      </c>
      <c r="G65" s="9">
        <f>SUM(Ведомственная!H643)</f>
        <v>8752.9</v>
      </c>
      <c r="H65" s="9">
        <f>SUM(Ведомственная!I643)</f>
        <v>10145</v>
      </c>
    </row>
    <row r="66" spans="1:8" ht="47.25">
      <c r="A66" s="80" t="s">
        <v>371</v>
      </c>
      <c r="B66" s="81" t="s">
        <v>499</v>
      </c>
      <c r="C66" s="81"/>
      <c r="D66" s="81"/>
      <c r="E66" s="81"/>
      <c r="F66" s="9">
        <f>F67+F68</f>
        <v>210865.59999999998</v>
      </c>
      <c r="G66" s="9">
        <f>G67+G68</f>
        <v>237424</v>
      </c>
      <c r="H66" s="9">
        <f>H67+H68</f>
        <v>268529.2</v>
      </c>
    </row>
    <row r="67" spans="1:8" ht="31.5">
      <c r="A67" s="80" t="s">
        <v>46</v>
      </c>
      <c r="B67" s="81" t="s">
        <v>499</v>
      </c>
      <c r="C67" s="81" t="s">
        <v>85</v>
      </c>
      <c r="D67" s="81" t="s">
        <v>25</v>
      </c>
      <c r="E67" s="81" t="s">
        <v>48</v>
      </c>
      <c r="F67" s="9">
        <f>SUM(Ведомственная!G645)</f>
        <v>3139.3</v>
      </c>
      <c r="G67" s="9">
        <f>SUM(Ведомственная!H645)</f>
        <v>3534.7</v>
      </c>
      <c r="H67" s="9">
        <f>SUM(Ведомственная!I645)</f>
        <v>3997.8</v>
      </c>
    </row>
    <row r="68" spans="1:8">
      <c r="A68" s="80" t="s">
        <v>36</v>
      </c>
      <c r="B68" s="81" t="s">
        <v>499</v>
      </c>
      <c r="C68" s="81" t="s">
        <v>93</v>
      </c>
      <c r="D68" s="81" t="s">
        <v>25</v>
      </c>
      <c r="E68" s="81" t="s">
        <v>48</v>
      </c>
      <c r="F68" s="9">
        <f>SUM(Ведомственная!G646)</f>
        <v>207726.3</v>
      </c>
      <c r="G68" s="9">
        <f>SUM(Ведомственная!H646)</f>
        <v>233889.3</v>
      </c>
      <c r="H68" s="9">
        <f>SUM(Ведомственная!I646)</f>
        <v>264531.40000000002</v>
      </c>
    </row>
    <row r="69" spans="1:8" ht="47.25">
      <c r="A69" s="80" t="s">
        <v>362</v>
      </c>
      <c r="B69" s="81" t="s">
        <v>500</v>
      </c>
      <c r="C69" s="81"/>
      <c r="D69" s="81"/>
      <c r="E69" s="81"/>
      <c r="F69" s="9">
        <f>SUM(F70:F72)</f>
        <v>11641.2</v>
      </c>
      <c r="G69" s="9">
        <f>SUM(G70:G72)</f>
        <v>12106.900000000001</v>
      </c>
      <c r="H69" s="9">
        <f>SUM(H70:H72)</f>
        <v>12591.2</v>
      </c>
    </row>
    <row r="70" spans="1:8" ht="31.5">
      <c r="A70" s="80" t="s">
        <v>46</v>
      </c>
      <c r="B70" s="81" t="s">
        <v>500</v>
      </c>
      <c r="C70" s="81" t="s">
        <v>85</v>
      </c>
      <c r="D70" s="81" t="s">
        <v>25</v>
      </c>
      <c r="E70" s="81" t="s">
        <v>48</v>
      </c>
      <c r="F70" s="9">
        <f>SUM(Ведомственная!G648)</f>
        <v>52.6</v>
      </c>
      <c r="G70" s="9">
        <f>SUM(Ведомственная!H648)</f>
        <v>54.7</v>
      </c>
      <c r="H70" s="9">
        <f>SUM(Ведомственная!I648)</f>
        <v>57.1</v>
      </c>
    </row>
    <row r="71" spans="1:8">
      <c r="A71" s="80" t="s">
        <v>36</v>
      </c>
      <c r="B71" s="81" t="s">
        <v>500</v>
      </c>
      <c r="C71" s="81" t="s">
        <v>93</v>
      </c>
      <c r="D71" s="81" t="s">
        <v>25</v>
      </c>
      <c r="E71" s="81" t="s">
        <v>48</v>
      </c>
      <c r="F71" s="9">
        <f>SUM(Ведомственная!G649+Ведомственная!G1159+Ведомственная!G1379)</f>
        <v>11027.5</v>
      </c>
      <c r="G71" s="9">
        <f>SUM(Ведомственная!H649+Ведомственная!H1159+Ведомственная!H1379)</f>
        <v>11487.7</v>
      </c>
      <c r="H71" s="9">
        <f>SUM(Ведомственная!I649+Ведомственная!I1159+Ведомственная!I1379)</f>
        <v>11963.4</v>
      </c>
    </row>
    <row r="72" spans="1:8" ht="31.5">
      <c r="A72" s="80" t="s">
        <v>115</v>
      </c>
      <c r="B72" s="81" t="s">
        <v>500</v>
      </c>
      <c r="C72" s="81" t="s">
        <v>116</v>
      </c>
      <c r="D72" s="81" t="s">
        <v>25</v>
      </c>
      <c r="E72" s="81" t="s">
        <v>48</v>
      </c>
      <c r="F72" s="9">
        <f>SUM(Ведомственная!G1160)+Ведомственная!G1380</f>
        <v>561.1</v>
      </c>
      <c r="G72" s="9">
        <f>SUM(Ведомственная!H1160)+Ведомственная!H1380</f>
        <v>564.5</v>
      </c>
      <c r="H72" s="9">
        <f>SUM(Ведомственная!I1160)+Ведомственная!I1380</f>
        <v>570.70000000000005</v>
      </c>
    </row>
    <row r="73" spans="1:8" ht="63">
      <c r="A73" s="80" t="s">
        <v>363</v>
      </c>
      <c r="B73" s="81" t="s">
        <v>501</v>
      </c>
      <c r="C73" s="81"/>
      <c r="D73" s="81"/>
      <c r="E73" s="81"/>
      <c r="F73" s="9">
        <f>F74+F75</f>
        <v>1850.3</v>
      </c>
      <c r="G73" s="9">
        <f>G74+G75</f>
        <v>1850.3</v>
      </c>
      <c r="H73" s="9">
        <f>H74+H75</f>
        <v>1850.3</v>
      </c>
    </row>
    <row r="74" spans="1:8" ht="31.5">
      <c r="A74" s="80" t="s">
        <v>46</v>
      </c>
      <c r="B74" s="81" t="s">
        <v>501</v>
      </c>
      <c r="C74" s="81" t="s">
        <v>85</v>
      </c>
      <c r="D74" s="81" t="s">
        <v>25</v>
      </c>
      <c r="E74" s="81" t="s">
        <v>48</v>
      </c>
      <c r="F74" s="9">
        <f>SUM(Ведомственная!G651)</f>
        <v>32.700000000000003</v>
      </c>
      <c r="G74" s="9">
        <f>SUM(Ведомственная!H651)</f>
        <v>32.700000000000003</v>
      </c>
      <c r="H74" s="9">
        <f>SUM(Ведомственная!I651)</f>
        <v>32.700000000000003</v>
      </c>
    </row>
    <row r="75" spans="1:8">
      <c r="A75" s="80" t="s">
        <v>36</v>
      </c>
      <c r="B75" s="81" t="s">
        <v>501</v>
      </c>
      <c r="C75" s="81" t="s">
        <v>93</v>
      </c>
      <c r="D75" s="81" t="s">
        <v>25</v>
      </c>
      <c r="E75" s="81" t="s">
        <v>48</v>
      </c>
      <c r="F75" s="9">
        <f>SUM(Ведомственная!G652)</f>
        <v>1817.6</v>
      </c>
      <c r="G75" s="9">
        <f>SUM(Ведомственная!H652)</f>
        <v>1817.6</v>
      </c>
      <c r="H75" s="9">
        <f>SUM(Ведомственная!I652)</f>
        <v>1817.6</v>
      </c>
    </row>
    <row r="76" spans="1:8" ht="31.5">
      <c r="A76" s="80" t="s">
        <v>364</v>
      </c>
      <c r="B76" s="81" t="s">
        <v>502</v>
      </c>
      <c r="C76" s="81"/>
      <c r="D76" s="81"/>
      <c r="E76" s="81"/>
      <c r="F76" s="9">
        <f>F77+F78</f>
        <v>0.1</v>
      </c>
      <c r="G76" s="9">
        <f>G77+G78</f>
        <v>0.1</v>
      </c>
      <c r="H76" s="9">
        <f>H77+H78</f>
        <v>0.1</v>
      </c>
    </row>
    <row r="77" spans="1:8" ht="31.5" hidden="1">
      <c r="A77" s="80" t="s">
        <v>46</v>
      </c>
      <c r="B77" s="81" t="s">
        <v>502</v>
      </c>
      <c r="C77" s="81" t="s">
        <v>85</v>
      </c>
      <c r="D77" s="81" t="s">
        <v>25</v>
      </c>
      <c r="E77" s="81" t="s">
        <v>48</v>
      </c>
      <c r="F77" s="9">
        <f>SUM(Ведомственная!G654)</f>
        <v>0</v>
      </c>
      <c r="G77" s="9">
        <f>SUM(Ведомственная!H654)</f>
        <v>0</v>
      </c>
      <c r="H77" s="9">
        <f>SUM(Ведомственная!I654)</f>
        <v>0</v>
      </c>
    </row>
    <row r="78" spans="1:8">
      <c r="A78" s="80" t="s">
        <v>36</v>
      </c>
      <c r="B78" s="81" t="s">
        <v>502</v>
      </c>
      <c r="C78" s="81" t="s">
        <v>93</v>
      </c>
      <c r="D78" s="81" t="s">
        <v>25</v>
      </c>
      <c r="E78" s="81" t="s">
        <v>48</v>
      </c>
      <c r="F78" s="9">
        <f>SUM(Ведомственная!G655)</f>
        <v>0.1</v>
      </c>
      <c r="G78" s="9">
        <f>SUM(Ведомственная!H655)</f>
        <v>0.1</v>
      </c>
      <c r="H78" s="9">
        <f>SUM(Ведомственная!I655)</f>
        <v>0.1</v>
      </c>
    </row>
    <row r="79" spans="1:8" ht="94.5">
      <c r="A79" s="80" t="s">
        <v>817</v>
      </c>
      <c r="B79" s="81" t="s">
        <v>503</v>
      </c>
      <c r="C79" s="81"/>
      <c r="D79" s="81"/>
      <c r="E79" s="81"/>
      <c r="F79" s="9">
        <f>F80+F81</f>
        <v>10090.5</v>
      </c>
      <c r="G79" s="9">
        <f>G80+G81</f>
        <v>10090.5</v>
      </c>
      <c r="H79" s="9">
        <f>H80+H81</f>
        <v>10090.5</v>
      </c>
    </row>
    <row r="80" spans="1:8" ht="31.5">
      <c r="A80" s="80" t="s">
        <v>46</v>
      </c>
      <c r="B80" s="81" t="s">
        <v>503</v>
      </c>
      <c r="C80" s="81" t="s">
        <v>85</v>
      </c>
      <c r="D80" s="81" t="s">
        <v>25</v>
      </c>
      <c r="E80" s="81" t="s">
        <v>48</v>
      </c>
      <c r="F80" s="9">
        <f>SUM(Ведомственная!G657)</f>
        <v>114.1</v>
      </c>
      <c r="G80" s="9">
        <f>SUM(Ведомственная!H657)</f>
        <v>114.1</v>
      </c>
      <c r="H80" s="9">
        <f>SUM(Ведомственная!I657)</f>
        <v>114.1</v>
      </c>
    </row>
    <row r="81" spans="1:8">
      <c r="A81" s="80" t="s">
        <v>36</v>
      </c>
      <c r="B81" s="81" t="s">
        <v>503</v>
      </c>
      <c r="C81" s="81" t="s">
        <v>93</v>
      </c>
      <c r="D81" s="81" t="s">
        <v>25</v>
      </c>
      <c r="E81" s="81" t="s">
        <v>48</v>
      </c>
      <c r="F81" s="9">
        <f>SUM(Ведомственная!G658)</f>
        <v>9976.4</v>
      </c>
      <c r="G81" s="9">
        <f>SUM(Ведомственная!H658)</f>
        <v>9976.4</v>
      </c>
      <c r="H81" s="9">
        <f>SUM(Ведомственная!I658)</f>
        <v>9976.4</v>
      </c>
    </row>
    <row r="82" spans="1:8" ht="66" customHeight="1">
      <c r="A82" s="11" t="s">
        <v>822</v>
      </c>
      <c r="B82" s="81" t="s">
        <v>801</v>
      </c>
      <c r="C82" s="81"/>
      <c r="D82" s="81"/>
      <c r="E82" s="81"/>
      <c r="F82" s="9">
        <f>SUM(F83:F83)</f>
        <v>71.8</v>
      </c>
      <c r="G82" s="9">
        <f>SUM(G83:G83)</f>
        <v>71.8</v>
      </c>
      <c r="H82" s="9">
        <f>SUM(H83:H83)</f>
        <v>71.8</v>
      </c>
    </row>
    <row r="83" spans="1:8" ht="31.5">
      <c r="A83" s="80" t="s">
        <v>46</v>
      </c>
      <c r="B83" s="81" t="s">
        <v>801</v>
      </c>
      <c r="C83" s="81" t="s">
        <v>85</v>
      </c>
      <c r="D83" s="81" t="s">
        <v>25</v>
      </c>
      <c r="E83" s="81" t="s">
        <v>72</v>
      </c>
      <c r="F83" s="9">
        <f>SUM(Ведомственная!G745)</f>
        <v>71.8</v>
      </c>
      <c r="G83" s="9">
        <f>SUM(Ведомственная!H745)</f>
        <v>71.8</v>
      </c>
      <c r="H83" s="9">
        <f>SUM(Ведомственная!I745)</f>
        <v>71.8</v>
      </c>
    </row>
    <row r="84" spans="1:8" ht="110.25">
      <c r="A84" s="103" t="s">
        <v>925</v>
      </c>
      <c r="B84" s="31" t="s">
        <v>872</v>
      </c>
      <c r="C84" s="81"/>
      <c r="D84" s="81"/>
      <c r="E84" s="81"/>
      <c r="F84" s="9">
        <f>SUM(F85)</f>
        <v>88.2</v>
      </c>
      <c r="G84" s="9">
        <f t="shared" ref="G84:H84" si="4">SUM(G85)</f>
        <v>88.2</v>
      </c>
      <c r="H84" s="9">
        <f t="shared" si="4"/>
        <v>88.2</v>
      </c>
    </row>
    <row r="85" spans="1:8" ht="31.5">
      <c r="A85" s="80" t="s">
        <v>46</v>
      </c>
      <c r="B85" s="31" t="s">
        <v>872</v>
      </c>
      <c r="C85" s="81" t="s">
        <v>85</v>
      </c>
      <c r="D85" s="81" t="s">
        <v>25</v>
      </c>
      <c r="E85" s="81" t="s">
        <v>72</v>
      </c>
      <c r="F85" s="9">
        <f>SUM(Ведомственная!G748)</f>
        <v>88.2</v>
      </c>
      <c r="G85" s="9">
        <f>SUM(Ведомственная!H748)</f>
        <v>88.2</v>
      </c>
      <c r="H85" s="9">
        <f>SUM(Ведомственная!I748)</f>
        <v>88.2</v>
      </c>
    </row>
    <row r="86" spans="1:8" ht="47.25">
      <c r="A86" s="80" t="s">
        <v>360</v>
      </c>
      <c r="B86" s="81" t="s">
        <v>504</v>
      </c>
      <c r="C86" s="81"/>
      <c r="D86" s="81"/>
      <c r="E86" s="81"/>
      <c r="F86" s="9">
        <f>F87+F88</f>
        <v>16228.5</v>
      </c>
      <c r="G86" s="9">
        <f>G87+G88</f>
        <v>16919.3</v>
      </c>
      <c r="H86" s="9">
        <f>H87+H88</f>
        <v>17596.099999999999</v>
      </c>
    </row>
    <row r="87" spans="1:8" ht="31.5">
      <c r="A87" s="80" t="s">
        <v>46</v>
      </c>
      <c r="B87" s="81" t="s">
        <v>504</v>
      </c>
      <c r="C87" s="81" t="s">
        <v>85</v>
      </c>
      <c r="D87" s="81" t="s">
        <v>25</v>
      </c>
      <c r="E87" s="81" t="s">
        <v>48</v>
      </c>
      <c r="F87" s="9">
        <f>SUM(Ведомственная!G660)</f>
        <v>240.4</v>
      </c>
      <c r="G87" s="9">
        <f>SUM(Ведомственная!H660)</f>
        <v>250</v>
      </c>
      <c r="H87" s="9">
        <f>SUM(Ведомственная!I660)</f>
        <v>260.10000000000002</v>
      </c>
    </row>
    <row r="88" spans="1:8">
      <c r="A88" s="80" t="s">
        <v>36</v>
      </c>
      <c r="B88" s="81" t="s">
        <v>504</v>
      </c>
      <c r="C88" s="81" t="s">
        <v>93</v>
      </c>
      <c r="D88" s="81" t="s">
        <v>25</v>
      </c>
      <c r="E88" s="81" t="s">
        <v>48</v>
      </c>
      <c r="F88" s="9">
        <f>SUM(Ведомственная!G661)</f>
        <v>15988.1</v>
      </c>
      <c r="G88" s="9">
        <f>SUM(Ведомственная!H661)</f>
        <v>16669.3</v>
      </c>
      <c r="H88" s="9">
        <f>SUM(Ведомственная!I661)</f>
        <v>17336</v>
      </c>
    </row>
    <row r="89" spans="1:8" ht="31.5">
      <c r="A89" s="80" t="s">
        <v>361</v>
      </c>
      <c r="B89" s="81" t="s">
        <v>505</v>
      </c>
      <c r="C89" s="81"/>
      <c r="D89" s="81"/>
      <c r="E89" s="81"/>
      <c r="F89" s="9">
        <f>F90+F91</f>
        <v>105843.8</v>
      </c>
      <c r="G89" s="9">
        <f>G90+G91</f>
        <v>105829.8</v>
      </c>
      <c r="H89" s="9">
        <f>H90+H91</f>
        <v>105829.8</v>
      </c>
    </row>
    <row r="90" spans="1:8" ht="31.5">
      <c r="A90" s="80" t="s">
        <v>46</v>
      </c>
      <c r="B90" s="81" t="s">
        <v>505</v>
      </c>
      <c r="C90" s="81" t="s">
        <v>85</v>
      </c>
      <c r="D90" s="81" t="s">
        <v>25</v>
      </c>
      <c r="E90" s="81" t="s">
        <v>48</v>
      </c>
      <c r="F90" s="9">
        <f>SUM(Ведомственная!G663)</f>
        <v>2173.8000000000002</v>
      </c>
      <c r="G90" s="9">
        <f>SUM(Ведомственная!H663)</f>
        <v>2173.5</v>
      </c>
      <c r="H90" s="9">
        <f>SUM(Ведомственная!I663)</f>
        <v>2173.5</v>
      </c>
    </row>
    <row r="91" spans="1:8">
      <c r="A91" s="80" t="s">
        <v>36</v>
      </c>
      <c r="B91" s="81" t="s">
        <v>505</v>
      </c>
      <c r="C91" s="81" t="s">
        <v>93</v>
      </c>
      <c r="D91" s="81" t="s">
        <v>25</v>
      </c>
      <c r="E91" s="81" t="s">
        <v>48</v>
      </c>
      <c r="F91" s="9">
        <f>SUM(Ведомственная!G664)</f>
        <v>103670</v>
      </c>
      <c r="G91" s="9">
        <f>SUM(Ведомственная!H664)</f>
        <v>103656.3</v>
      </c>
      <c r="H91" s="9">
        <f>SUM(Ведомственная!I664)</f>
        <v>103656.3</v>
      </c>
    </row>
    <row r="92" spans="1:8" ht="31.5">
      <c r="A92" s="80" t="s">
        <v>480</v>
      </c>
      <c r="B92" s="81" t="s">
        <v>506</v>
      </c>
      <c r="C92" s="81"/>
      <c r="D92" s="81"/>
      <c r="E92" s="81"/>
      <c r="F92" s="9">
        <f>SUM(F93:F94)</f>
        <v>17714.099999999999</v>
      </c>
      <c r="G92" s="9">
        <f>SUM(G93:G94)</f>
        <v>17974.7</v>
      </c>
      <c r="H92" s="9">
        <f>SUM(H93:H94)</f>
        <v>17974.7</v>
      </c>
    </row>
    <row r="93" spans="1:8" ht="31.5" hidden="1">
      <c r="A93" s="80" t="s">
        <v>46</v>
      </c>
      <c r="B93" s="81" t="s">
        <v>404</v>
      </c>
      <c r="C93" s="81" t="s">
        <v>85</v>
      </c>
      <c r="D93" s="81" t="s">
        <v>25</v>
      </c>
      <c r="E93" s="81" t="s">
        <v>48</v>
      </c>
      <c r="F93" s="9"/>
      <c r="G93" s="9"/>
      <c r="H93" s="9"/>
    </row>
    <row r="94" spans="1:8">
      <c r="A94" s="80" t="s">
        <v>36</v>
      </c>
      <c r="B94" s="81" t="s">
        <v>506</v>
      </c>
      <c r="C94" s="81" t="s">
        <v>93</v>
      </c>
      <c r="D94" s="81" t="s">
        <v>25</v>
      </c>
      <c r="E94" s="81" t="s">
        <v>48</v>
      </c>
      <c r="F94" s="9">
        <f>SUM(Ведомственная!G667)</f>
        <v>17714.099999999999</v>
      </c>
      <c r="G94" s="9">
        <f>SUM(Ведомственная!H667)</f>
        <v>17974.7</v>
      </c>
      <c r="H94" s="9">
        <f>SUM(Ведомственная!I667)</f>
        <v>17974.7</v>
      </c>
    </row>
    <row r="95" spans="1:8" ht="63">
      <c r="A95" s="80" t="s">
        <v>514</v>
      </c>
      <c r="B95" s="81" t="s">
        <v>513</v>
      </c>
      <c r="C95" s="81"/>
      <c r="D95" s="81"/>
      <c r="E95" s="81"/>
      <c r="F95" s="9">
        <f>SUM(F96)</f>
        <v>5165.2</v>
      </c>
      <c r="G95" s="9">
        <f>SUM(G96)</f>
        <v>5165.2</v>
      </c>
      <c r="H95" s="9">
        <f>SUM(H96)</f>
        <v>5165.2</v>
      </c>
    </row>
    <row r="96" spans="1:8" ht="47.25">
      <c r="A96" s="80" t="s">
        <v>371</v>
      </c>
      <c r="B96" s="81" t="s">
        <v>512</v>
      </c>
      <c r="C96" s="31"/>
      <c r="D96" s="81"/>
      <c r="E96" s="81"/>
      <c r="F96" s="9">
        <f>F97+F98</f>
        <v>5165.2</v>
      </c>
      <c r="G96" s="9">
        <f>G97+G98</f>
        <v>5165.2</v>
      </c>
      <c r="H96" s="9">
        <f>H97+H98</f>
        <v>5165.2</v>
      </c>
    </row>
    <row r="97" spans="1:8" ht="63">
      <c r="A97" s="80" t="s">
        <v>45</v>
      </c>
      <c r="B97" s="81" t="s">
        <v>512</v>
      </c>
      <c r="C97" s="31">
        <v>100</v>
      </c>
      <c r="D97" s="81" t="s">
        <v>25</v>
      </c>
      <c r="E97" s="81" t="s">
        <v>72</v>
      </c>
      <c r="F97" s="9">
        <f>SUM(Ведомственная!G751)</f>
        <v>5165.2</v>
      </c>
      <c r="G97" s="9">
        <f>SUM(Ведомственная!H751)</f>
        <v>5165.2</v>
      </c>
      <c r="H97" s="9">
        <f>SUM(Ведомственная!I751)</f>
        <v>5165.2</v>
      </c>
    </row>
    <row r="98" spans="1:8" ht="31.5">
      <c r="A98" s="80" t="s">
        <v>46</v>
      </c>
      <c r="B98" s="81" t="s">
        <v>512</v>
      </c>
      <c r="C98" s="31">
        <v>200</v>
      </c>
      <c r="D98" s="81" t="s">
        <v>25</v>
      </c>
      <c r="E98" s="81" t="s">
        <v>72</v>
      </c>
      <c r="F98" s="9">
        <f>SUM(Ведомственная!G746)</f>
        <v>0</v>
      </c>
      <c r="G98" s="9">
        <f>SUM(Ведомственная!H746)</f>
        <v>0</v>
      </c>
      <c r="H98" s="9">
        <f>SUM(Ведомственная!I746)</f>
        <v>0</v>
      </c>
    </row>
    <row r="99" spans="1:8" ht="47.25">
      <c r="A99" s="80" t="s">
        <v>348</v>
      </c>
      <c r="B99" s="81" t="s">
        <v>349</v>
      </c>
      <c r="C99" s="31"/>
      <c r="D99" s="81"/>
      <c r="E99" s="81"/>
      <c r="F99" s="9">
        <f>SUM(F100)+F104</f>
        <v>109453.1</v>
      </c>
      <c r="G99" s="9">
        <f>SUM(G100)+G104</f>
        <v>109710.9</v>
      </c>
      <c r="H99" s="9">
        <f>SUM(H100)+H104</f>
        <v>110162</v>
      </c>
    </row>
    <row r="100" spans="1:8" ht="31.5">
      <c r="A100" s="80" t="s">
        <v>373</v>
      </c>
      <c r="B100" s="31" t="s">
        <v>515</v>
      </c>
      <c r="C100" s="31"/>
      <c r="D100" s="81"/>
      <c r="E100" s="81"/>
      <c r="F100" s="9">
        <f>F101+F102+F103</f>
        <v>21157.4</v>
      </c>
      <c r="G100" s="9">
        <f>G101+G102+G103</f>
        <v>21157.4</v>
      </c>
      <c r="H100" s="9">
        <f>H101+H102+H103</f>
        <v>21157.4</v>
      </c>
    </row>
    <row r="101" spans="1:8" ht="63">
      <c r="A101" s="80" t="s">
        <v>45</v>
      </c>
      <c r="B101" s="31" t="s">
        <v>515</v>
      </c>
      <c r="C101" s="31">
        <v>100</v>
      </c>
      <c r="D101" s="81" t="s">
        <v>25</v>
      </c>
      <c r="E101" s="81" t="s">
        <v>72</v>
      </c>
      <c r="F101" s="9">
        <f>SUM(Ведомственная!G754)</f>
        <v>21157.4</v>
      </c>
      <c r="G101" s="9">
        <f>SUM(Ведомственная!H754)</f>
        <v>21157.4</v>
      </c>
      <c r="H101" s="9">
        <f>SUM(Ведомственная!I754)</f>
        <v>21157.4</v>
      </c>
    </row>
    <row r="102" spans="1:8" ht="31.5" hidden="1">
      <c r="A102" s="80" t="s">
        <v>46</v>
      </c>
      <c r="B102" s="31" t="s">
        <v>374</v>
      </c>
      <c r="C102" s="31">
        <v>200</v>
      </c>
      <c r="D102" s="81" t="s">
        <v>25</v>
      </c>
      <c r="E102" s="81" t="s">
        <v>72</v>
      </c>
      <c r="F102" s="9"/>
      <c r="G102" s="9"/>
      <c r="H102" s="9"/>
    </row>
    <row r="103" spans="1:8" hidden="1">
      <c r="A103" s="80" t="s">
        <v>20</v>
      </c>
      <c r="B103" s="31" t="s">
        <v>374</v>
      </c>
      <c r="C103" s="31">
        <v>800</v>
      </c>
      <c r="D103" s="81" t="s">
        <v>25</v>
      </c>
      <c r="E103" s="81" t="s">
        <v>72</v>
      </c>
      <c r="F103" s="9"/>
      <c r="G103" s="9"/>
      <c r="H103" s="9"/>
    </row>
    <row r="104" spans="1:8" ht="31.5">
      <c r="A104" s="80" t="s">
        <v>350</v>
      </c>
      <c r="B104" s="81" t="s">
        <v>492</v>
      </c>
      <c r="C104" s="31"/>
      <c r="D104" s="81"/>
      <c r="E104" s="81"/>
      <c r="F104" s="9">
        <f>SUM(F105:F108)</f>
        <v>88295.700000000012</v>
      </c>
      <c r="G104" s="9">
        <f>SUM(G105:G108)</f>
        <v>88553.5</v>
      </c>
      <c r="H104" s="9">
        <f>SUM(H105:H108)</f>
        <v>89004.6</v>
      </c>
    </row>
    <row r="105" spans="1:8" ht="63">
      <c r="A105" s="80" t="s">
        <v>45</v>
      </c>
      <c r="B105" s="81" t="s">
        <v>492</v>
      </c>
      <c r="C105" s="31">
        <v>100</v>
      </c>
      <c r="D105" s="81" t="s">
        <v>25</v>
      </c>
      <c r="E105" s="81" t="s">
        <v>38</v>
      </c>
      <c r="F105" s="9">
        <f>SUM(Ведомственная!G607)</f>
        <v>76869.100000000006</v>
      </c>
      <c r="G105" s="9">
        <f>SUM(Ведомственная!H607)</f>
        <v>74992.5</v>
      </c>
      <c r="H105" s="9">
        <f>SUM(Ведомственная!I607)</f>
        <v>74992.5</v>
      </c>
    </row>
    <row r="106" spans="1:8" ht="31.5">
      <c r="A106" s="80" t="s">
        <v>46</v>
      </c>
      <c r="B106" s="81" t="s">
        <v>492</v>
      </c>
      <c r="C106" s="31">
        <v>200</v>
      </c>
      <c r="D106" s="81" t="s">
        <v>25</v>
      </c>
      <c r="E106" s="81" t="s">
        <v>38</v>
      </c>
      <c r="F106" s="9">
        <f>SUM(Ведомственная!G608)</f>
        <v>11076.2</v>
      </c>
      <c r="G106" s="9">
        <f>SUM(Ведомственная!H608)</f>
        <v>13267.4</v>
      </c>
      <c r="H106" s="9">
        <f>SUM(Ведомственная!I608)</f>
        <v>13718.5</v>
      </c>
    </row>
    <row r="107" spans="1:8" ht="19.5" customHeight="1">
      <c r="A107" s="80" t="s">
        <v>36</v>
      </c>
      <c r="B107" s="81" t="s">
        <v>492</v>
      </c>
      <c r="C107" s="31">
        <v>300</v>
      </c>
      <c r="D107" s="81" t="s">
        <v>25</v>
      </c>
      <c r="E107" s="81" t="s">
        <v>38</v>
      </c>
      <c r="F107" s="9">
        <f>SUM(Ведомственная!G609)</f>
        <v>1.8</v>
      </c>
      <c r="G107" s="9">
        <f>SUM(Ведомственная!H609)</f>
        <v>0</v>
      </c>
      <c r="H107" s="9">
        <f>SUM(Ведомственная!I609)</f>
        <v>0</v>
      </c>
    </row>
    <row r="108" spans="1:8">
      <c r="A108" s="80" t="s">
        <v>20</v>
      </c>
      <c r="B108" s="81" t="s">
        <v>492</v>
      </c>
      <c r="C108" s="31">
        <v>800</v>
      </c>
      <c r="D108" s="81" t="s">
        <v>25</v>
      </c>
      <c r="E108" s="81" t="s">
        <v>38</v>
      </c>
      <c r="F108" s="9">
        <f>SUM(Ведомственная!G610)</f>
        <v>348.6</v>
      </c>
      <c r="G108" s="9">
        <f>SUM(Ведомственная!H610)</f>
        <v>293.60000000000002</v>
      </c>
      <c r="H108" s="9">
        <f>SUM(Ведомственная!I610)</f>
        <v>293.60000000000002</v>
      </c>
    </row>
    <row r="109" spans="1:8" s="27" customFormat="1" ht="47.25">
      <c r="A109" s="23" t="s">
        <v>553</v>
      </c>
      <c r="B109" s="29" t="s">
        <v>554</v>
      </c>
      <c r="C109" s="29"/>
      <c r="D109" s="38"/>
      <c r="E109" s="38"/>
      <c r="F109" s="10">
        <f>SUM(F113)+F110</f>
        <v>0</v>
      </c>
      <c r="G109" s="10">
        <f t="shared" ref="G109:H109" si="5">SUM(G113)+G110</f>
        <v>500</v>
      </c>
      <c r="H109" s="10">
        <f t="shared" si="5"/>
        <v>500</v>
      </c>
    </row>
    <row r="110" spans="1:8">
      <c r="A110" s="2" t="s">
        <v>29</v>
      </c>
      <c r="B110" s="31" t="s">
        <v>733</v>
      </c>
      <c r="C110" s="31"/>
      <c r="D110" s="81"/>
      <c r="E110" s="81"/>
      <c r="F110" s="9">
        <f t="shared" ref="F110:H111" si="6">SUM(F111)</f>
        <v>0</v>
      </c>
      <c r="G110" s="9">
        <f t="shared" si="6"/>
        <v>500</v>
      </c>
      <c r="H110" s="9">
        <f t="shared" si="6"/>
        <v>500</v>
      </c>
    </row>
    <row r="111" spans="1:8" ht="31.5">
      <c r="A111" s="80" t="s">
        <v>428</v>
      </c>
      <c r="B111" s="31" t="s">
        <v>734</v>
      </c>
      <c r="C111" s="31"/>
      <c r="D111" s="81"/>
      <c r="E111" s="81"/>
      <c r="F111" s="9">
        <f t="shared" si="6"/>
        <v>0</v>
      </c>
      <c r="G111" s="9">
        <f t="shared" si="6"/>
        <v>500</v>
      </c>
      <c r="H111" s="9">
        <f t="shared" si="6"/>
        <v>500</v>
      </c>
    </row>
    <row r="112" spans="1:8">
      <c r="A112" s="80" t="s">
        <v>20</v>
      </c>
      <c r="B112" s="31" t="s">
        <v>734</v>
      </c>
      <c r="C112" s="31">
        <v>200</v>
      </c>
      <c r="D112" s="81" t="s">
        <v>11</v>
      </c>
      <c r="E112" s="81" t="s">
        <v>22</v>
      </c>
      <c r="F112" s="9">
        <f>SUM(Ведомственная!G238)</f>
        <v>0</v>
      </c>
      <c r="G112" s="9">
        <f>SUM(Ведомственная!H238)</f>
        <v>500</v>
      </c>
      <c r="H112" s="9">
        <f>SUM(Ведомственная!I238)</f>
        <v>500</v>
      </c>
    </row>
    <row r="113" spans="1:8" ht="47.25" hidden="1">
      <c r="A113" s="80" t="s">
        <v>16</v>
      </c>
      <c r="B113" s="81" t="s">
        <v>719</v>
      </c>
      <c r="C113" s="31"/>
      <c r="D113" s="81"/>
      <c r="E113" s="81"/>
      <c r="F113" s="9">
        <f t="shared" ref="F113:H114" si="7">SUM(F114)</f>
        <v>0</v>
      </c>
      <c r="G113" s="9">
        <f t="shared" si="7"/>
        <v>0</v>
      </c>
      <c r="H113" s="9">
        <f t="shared" si="7"/>
        <v>0</v>
      </c>
    </row>
    <row r="114" spans="1:8" ht="31.5" hidden="1">
      <c r="A114" s="80" t="s">
        <v>224</v>
      </c>
      <c r="B114" s="81" t="s">
        <v>718</v>
      </c>
      <c r="C114" s="81"/>
      <c r="D114" s="81"/>
      <c r="E114" s="81"/>
      <c r="F114" s="9">
        <f t="shared" si="7"/>
        <v>0</v>
      </c>
      <c r="G114" s="9">
        <f t="shared" si="7"/>
        <v>0</v>
      </c>
      <c r="H114" s="9">
        <f t="shared" si="7"/>
        <v>0</v>
      </c>
    </row>
    <row r="115" spans="1:8" hidden="1">
      <c r="A115" s="80" t="s">
        <v>20</v>
      </c>
      <c r="B115" s="81" t="s">
        <v>718</v>
      </c>
      <c r="C115" s="81" t="s">
        <v>90</v>
      </c>
      <c r="D115" s="81" t="s">
        <v>11</v>
      </c>
      <c r="E115" s="81" t="s">
        <v>22</v>
      </c>
      <c r="F115" s="9">
        <f>SUM(Ведомственная!G241)</f>
        <v>0</v>
      </c>
      <c r="G115" s="9">
        <f>SUM(Ведомственная!H241)</f>
        <v>0</v>
      </c>
      <c r="H115" s="9">
        <f>SUM(Ведомственная!I241)</f>
        <v>0</v>
      </c>
    </row>
    <row r="116" spans="1:8" ht="35.25" customHeight="1">
      <c r="A116" s="65" t="s">
        <v>557</v>
      </c>
      <c r="B116" s="38" t="s">
        <v>222</v>
      </c>
      <c r="C116" s="31"/>
      <c r="D116" s="81"/>
      <c r="E116" s="81"/>
      <c r="F116" s="10">
        <f>SUM(F117+F119+F122)</f>
        <v>3800</v>
      </c>
      <c r="G116" s="10">
        <f>SUM(G117+G119+G122)</f>
        <v>4100</v>
      </c>
      <c r="H116" s="10">
        <f>SUM(H117+H119+H122)</f>
        <v>4100</v>
      </c>
    </row>
    <row r="117" spans="1:8" ht="35.25" hidden="1" customHeight="1">
      <c r="A117" s="80" t="s">
        <v>92</v>
      </c>
      <c r="B117" s="81" t="s">
        <v>613</v>
      </c>
      <c r="C117" s="31"/>
      <c r="D117" s="81"/>
      <c r="E117" s="81"/>
      <c r="F117" s="9">
        <f>SUM(F118)</f>
        <v>0</v>
      </c>
      <c r="G117" s="9">
        <f>SUM(G118)</f>
        <v>0</v>
      </c>
      <c r="H117" s="9">
        <f>SUM(H118)</f>
        <v>0</v>
      </c>
    </row>
    <row r="118" spans="1:8" ht="35.25" hidden="1" customHeight="1">
      <c r="A118" s="34" t="s">
        <v>46</v>
      </c>
      <c r="B118" s="81" t="s">
        <v>613</v>
      </c>
      <c r="C118" s="31">
        <v>200</v>
      </c>
      <c r="D118" s="81" t="s">
        <v>11</v>
      </c>
      <c r="E118" s="81" t="s">
        <v>22</v>
      </c>
      <c r="F118" s="9">
        <f>SUM(Ведомственная!G244)</f>
        <v>0</v>
      </c>
      <c r="G118" s="9">
        <f>SUM(Ведомственная!H244)</f>
        <v>0</v>
      </c>
      <c r="H118" s="9">
        <f>SUM(Ведомственная!I244)</f>
        <v>0</v>
      </c>
    </row>
    <row r="119" spans="1:8" ht="31.5">
      <c r="A119" s="80" t="s">
        <v>63</v>
      </c>
      <c r="B119" s="81" t="s">
        <v>555</v>
      </c>
      <c r="C119" s="31"/>
      <c r="D119" s="81"/>
      <c r="E119" s="81"/>
      <c r="F119" s="9">
        <f t="shared" ref="F119:H120" si="8">SUM(F120)</f>
        <v>3800</v>
      </c>
      <c r="G119" s="9">
        <f t="shared" si="8"/>
        <v>3800</v>
      </c>
      <c r="H119" s="9">
        <f t="shared" si="8"/>
        <v>3800</v>
      </c>
    </row>
    <row r="120" spans="1:8" ht="47.25">
      <c r="A120" s="101" t="s">
        <v>915</v>
      </c>
      <c r="B120" s="81" t="s">
        <v>556</v>
      </c>
      <c r="C120" s="81"/>
      <c r="D120" s="81"/>
      <c r="E120" s="81"/>
      <c r="F120" s="9">
        <f t="shared" si="8"/>
        <v>3800</v>
      </c>
      <c r="G120" s="9">
        <f t="shared" si="8"/>
        <v>3800</v>
      </c>
      <c r="H120" s="9">
        <f t="shared" si="8"/>
        <v>3800</v>
      </c>
    </row>
    <row r="121" spans="1:8" ht="31.5">
      <c r="A121" s="80" t="s">
        <v>219</v>
      </c>
      <c r="B121" s="81" t="s">
        <v>556</v>
      </c>
      <c r="C121" s="81" t="s">
        <v>116</v>
      </c>
      <c r="D121" s="81" t="s">
        <v>11</v>
      </c>
      <c r="E121" s="81" t="s">
        <v>22</v>
      </c>
      <c r="F121" s="9">
        <f>SUM(Ведомственная!G247)</f>
        <v>3800</v>
      </c>
      <c r="G121" s="9">
        <f>SUM(Ведомственная!H247)</f>
        <v>3800</v>
      </c>
      <c r="H121" s="9">
        <f>SUM(Ведомственная!I247)</f>
        <v>3800</v>
      </c>
    </row>
    <row r="122" spans="1:8">
      <c r="A122" s="80" t="s">
        <v>558</v>
      </c>
      <c r="B122" s="81" t="s">
        <v>223</v>
      </c>
      <c r="C122" s="81"/>
      <c r="D122" s="81"/>
      <c r="E122" s="37"/>
      <c r="F122" s="9">
        <f>SUM(F124)</f>
        <v>0</v>
      </c>
      <c r="G122" s="9">
        <f>SUM(G124)</f>
        <v>300</v>
      </c>
      <c r="H122" s="9">
        <f>SUM(H124)</f>
        <v>300</v>
      </c>
    </row>
    <row r="123" spans="1:8">
      <c r="A123" s="2" t="s">
        <v>29</v>
      </c>
      <c r="B123" s="81" t="s">
        <v>559</v>
      </c>
      <c r="C123" s="81"/>
      <c r="D123" s="81"/>
      <c r="E123" s="37"/>
      <c r="F123" s="9">
        <f>SUM(F124)</f>
        <v>0</v>
      </c>
      <c r="G123" s="9">
        <f>SUM(G124)</f>
        <v>300</v>
      </c>
      <c r="H123" s="9">
        <f>SUM(H124)</f>
        <v>300</v>
      </c>
    </row>
    <row r="124" spans="1:8" ht="31.5">
      <c r="A124" s="2" t="s">
        <v>46</v>
      </c>
      <c r="B124" s="81" t="s">
        <v>559</v>
      </c>
      <c r="C124" s="81" t="s">
        <v>85</v>
      </c>
      <c r="D124" s="81" t="s">
        <v>11</v>
      </c>
      <c r="E124" s="81" t="s">
        <v>22</v>
      </c>
      <c r="F124" s="9">
        <f>SUM(Ведомственная!G250)</f>
        <v>0</v>
      </c>
      <c r="G124" s="9">
        <f>SUM(Ведомственная!H250)</f>
        <v>300</v>
      </c>
      <c r="H124" s="9">
        <f>SUM(Ведомственная!I250)</f>
        <v>300</v>
      </c>
    </row>
    <row r="125" spans="1:8" s="27" customFormat="1" ht="31.5">
      <c r="A125" s="23" t="s">
        <v>543</v>
      </c>
      <c r="B125" s="38" t="s">
        <v>206</v>
      </c>
      <c r="C125" s="29"/>
      <c r="D125" s="38"/>
      <c r="E125" s="38"/>
      <c r="F125" s="10">
        <f>SUM(F126)</f>
        <v>418.5</v>
      </c>
      <c r="G125" s="10">
        <f>SUM(G126)</f>
        <v>418.5</v>
      </c>
      <c r="H125" s="10">
        <f>SUM(H126)</f>
        <v>418.5</v>
      </c>
    </row>
    <row r="126" spans="1:8" ht="31.5">
      <c r="A126" s="80" t="s">
        <v>204</v>
      </c>
      <c r="B126" s="31" t="s">
        <v>775</v>
      </c>
      <c r="C126" s="31"/>
      <c r="D126" s="81"/>
      <c r="E126" s="81"/>
      <c r="F126" s="9">
        <f>SUM(F127:F128)</f>
        <v>418.5</v>
      </c>
      <c r="G126" s="9">
        <f>SUM(G127:G128)</f>
        <v>418.5</v>
      </c>
      <c r="H126" s="9">
        <f>SUM(H127:H128)</f>
        <v>418.5</v>
      </c>
    </row>
    <row r="127" spans="1:8" ht="63">
      <c r="A127" s="80" t="s">
        <v>45</v>
      </c>
      <c r="B127" s="31" t="s">
        <v>775</v>
      </c>
      <c r="C127" s="31">
        <v>100</v>
      </c>
      <c r="D127" s="81" t="s">
        <v>28</v>
      </c>
      <c r="E127" s="81" t="s">
        <v>11</v>
      </c>
      <c r="F127" s="9">
        <f>SUM(Ведомственная!G64)</f>
        <v>409</v>
      </c>
      <c r="G127" s="9">
        <f>SUM(Ведомственная!H64)</f>
        <v>409</v>
      </c>
      <c r="H127" s="9">
        <f>SUM(Ведомственная!I64)</f>
        <v>409</v>
      </c>
    </row>
    <row r="128" spans="1:8" ht="31.5">
      <c r="A128" s="80" t="s">
        <v>46</v>
      </c>
      <c r="B128" s="31" t="s">
        <v>775</v>
      </c>
      <c r="C128" s="81" t="s">
        <v>85</v>
      </c>
      <c r="D128" s="81" t="s">
        <v>28</v>
      </c>
      <c r="E128" s="81" t="s">
        <v>11</v>
      </c>
      <c r="F128" s="9">
        <f>SUM(Ведомственная!G65)</f>
        <v>9.5</v>
      </c>
      <c r="G128" s="9">
        <f>SUM(Ведомственная!H65)</f>
        <v>9.5</v>
      </c>
      <c r="H128" s="9">
        <f>SUM(Ведомственная!I65)</f>
        <v>9.5</v>
      </c>
    </row>
    <row r="129" spans="1:8" ht="31.5">
      <c r="A129" s="23" t="s">
        <v>708</v>
      </c>
      <c r="B129" s="38" t="s">
        <v>207</v>
      </c>
      <c r="C129" s="29"/>
      <c r="D129" s="38"/>
      <c r="E129" s="38"/>
      <c r="F129" s="10">
        <f t="shared" ref="F129:H129" si="9">SUM(F130)</f>
        <v>150</v>
      </c>
      <c r="G129" s="10">
        <f t="shared" si="9"/>
        <v>150</v>
      </c>
      <c r="H129" s="10">
        <f t="shared" si="9"/>
        <v>150</v>
      </c>
    </row>
    <row r="130" spans="1:8" ht="31.5">
      <c r="A130" s="80" t="s">
        <v>92</v>
      </c>
      <c r="B130" s="31" t="s">
        <v>583</v>
      </c>
      <c r="C130" s="29"/>
      <c r="D130" s="38"/>
      <c r="E130" s="38"/>
      <c r="F130" s="9">
        <f>SUM(F131:F132)</f>
        <v>150</v>
      </c>
      <c r="G130" s="9">
        <f t="shared" ref="G130:H130" si="10">SUM(G131:G132)</f>
        <v>150</v>
      </c>
      <c r="H130" s="9">
        <f t="shared" si="10"/>
        <v>150</v>
      </c>
    </row>
    <row r="131" spans="1:8" ht="29.25" customHeight="1">
      <c r="A131" s="80" t="s">
        <v>46</v>
      </c>
      <c r="B131" s="31" t="s">
        <v>583</v>
      </c>
      <c r="C131" s="31">
        <v>200</v>
      </c>
      <c r="D131" s="81" t="s">
        <v>28</v>
      </c>
      <c r="E131" s="81">
        <v>13</v>
      </c>
      <c r="F131" s="9">
        <f>SUM(Ведомственная!G92)</f>
        <v>44.6</v>
      </c>
      <c r="G131" s="9">
        <f>SUM(Ведомственная!H92)</f>
        <v>150</v>
      </c>
      <c r="H131" s="9">
        <f>SUM(Ведомственная!I92)</f>
        <v>150</v>
      </c>
    </row>
    <row r="132" spans="1:8" ht="31.5" hidden="1">
      <c r="A132" s="80" t="s">
        <v>46</v>
      </c>
      <c r="B132" s="31" t="s">
        <v>583</v>
      </c>
      <c r="C132" s="31">
        <v>200</v>
      </c>
      <c r="D132" s="81" t="s">
        <v>107</v>
      </c>
      <c r="E132" s="81" t="s">
        <v>162</v>
      </c>
      <c r="F132" s="9">
        <f>SUM(Ведомственная!G464)</f>
        <v>105.4</v>
      </c>
      <c r="G132" s="9">
        <f>SUM(Ведомственная!H464)</f>
        <v>0</v>
      </c>
      <c r="H132" s="9">
        <f>SUM(Ведомственная!I464)</f>
        <v>0</v>
      </c>
    </row>
    <row r="133" spans="1:8" s="27" customFormat="1" ht="31.5">
      <c r="A133" s="23" t="s">
        <v>851</v>
      </c>
      <c r="B133" s="29" t="s">
        <v>198</v>
      </c>
      <c r="C133" s="29"/>
      <c r="D133" s="38"/>
      <c r="E133" s="38"/>
      <c r="F133" s="10">
        <f>SUM(F134+F136+F140+F143+F145)</f>
        <v>140717.9</v>
      </c>
      <c r="G133" s="10">
        <f>SUM(G134+G136+G140+G143+G145)</f>
        <v>137088.4</v>
      </c>
      <c r="H133" s="10">
        <f>SUM(H134+H136+H140+H143+H145)</f>
        <v>126912.5</v>
      </c>
    </row>
    <row r="134" spans="1:8">
      <c r="A134" s="80" t="s">
        <v>199</v>
      </c>
      <c r="B134" s="81" t="s">
        <v>200</v>
      </c>
      <c r="C134" s="81"/>
      <c r="D134" s="81"/>
      <c r="E134" s="81"/>
      <c r="F134" s="9">
        <f>SUM(F135)</f>
        <v>3480.7</v>
      </c>
      <c r="G134" s="9">
        <f>SUM(G135)</f>
        <v>3480.7</v>
      </c>
      <c r="H134" s="9">
        <f>SUM(H135)</f>
        <v>3480.7</v>
      </c>
    </row>
    <row r="135" spans="1:8" ht="63">
      <c r="A135" s="80" t="s">
        <v>45</v>
      </c>
      <c r="B135" s="81" t="s">
        <v>200</v>
      </c>
      <c r="C135" s="81" t="s">
        <v>83</v>
      </c>
      <c r="D135" s="81" t="s">
        <v>28</v>
      </c>
      <c r="E135" s="81" t="s">
        <v>38</v>
      </c>
      <c r="F135" s="9">
        <f>SUM(Ведомственная!G60)</f>
        <v>3480.7</v>
      </c>
      <c r="G135" s="9">
        <f>SUM(Ведомственная!H60)</f>
        <v>3480.7</v>
      </c>
      <c r="H135" s="9">
        <f>SUM(Ведомственная!I60)</f>
        <v>3480.7</v>
      </c>
    </row>
    <row r="136" spans="1:8">
      <c r="A136" s="80" t="s">
        <v>74</v>
      </c>
      <c r="B136" s="81" t="s">
        <v>202</v>
      </c>
      <c r="C136" s="81"/>
      <c r="D136" s="81"/>
      <c r="E136" s="81"/>
      <c r="F136" s="9">
        <f>SUM(F137:F139)</f>
        <v>112087.8</v>
      </c>
      <c r="G136" s="9">
        <f>SUM(G137:G139)</f>
        <v>124885.7</v>
      </c>
      <c r="H136" s="9">
        <f>SUM(H137:H139)</f>
        <v>115709.8</v>
      </c>
    </row>
    <row r="137" spans="1:8" ht="63">
      <c r="A137" s="80" t="s">
        <v>45</v>
      </c>
      <c r="B137" s="81" t="s">
        <v>202</v>
      </c>
      <c r="C137" s="81" t="s">
        <v>83</v>
      </c>
      <c r="D137" s="81" t="s">
        <v>28</v>
      </c>
      <c r="E137" s="81" t="s">
        <v>11</v>
      </c>
      <c r="F137" s="9">
        <f>SUM(Ведомственная!G68)</f>
        <v>112066.6</v>
      </c>
      <c r="G137" s="9">
        <f>SUM(Ведомственная!H68)</f>
        <v>124825.7</v>
      </c>
      <c r="H137" s="9">
        <f>SUM(Ведомственная!I68)</f>
        <v>115649.8</v>
      </c>
    </row>
    <row r="138" spans="1:8" ht="31.5">
      <c r="A138" s="80" t="s">
        <v>46</v>
      </c>
      <c r="B138" s="81" t="s">
        <v>202</v>
      </c>
      <c r="C138" s="81" t="s">
        <v>85</v>
      </c>
      <c r="D138" s="81" t="s">
        <v>28</v>
      </c>
      <c r="E138" s="81" t="s">
        <v>11</v>
      </c>
      <c r="F138" s="9">
        <f>SUM(Ведомственная!G69)</f>
        <v>21.2</v>
      </c>
      <c r="G138" s="9">
        <f>SUM(Ведомственная!H69)</f>
        <v>60</v>
      </c>
      <c r="H138" s="9">
        <f>SUM(Ведомственная!I69)</f>
        <v>60</v>
      </c>
    </row>
    <row r="139" spans="1:8" ht="19.5" customHeight="1">
      <c r="A139" s="80" t="s">
        <v>36</v>
      </c>
      <c r="B139" s="81" t="s">
        <v>202</v>
      </c>
      <c r="C139" s="81" t="s">
        <v>93</v>
      </c>
      <c r="D139" s="81" t="s">
        <v>28</v>
      </c>
      <c r="E139" s="81" t="s">
        <v>11</v>
      </c>
      <c r="F139" s="9">
        <f>SUM(Ведомственная!G70)</f>
        <v>0</v>
      </c>
      <c r="G139" s="9">
        <f>SUM(Ведомственная!H70)</f>
        <v>0</v>
      </c>
      <c r="H139" s="9">
        <f>SUM(Ведомственная!I70)</f>
        <v>0</v>
      </c>
    </row>
    <row r="140" spans="1:8">
      <c r="A140" s="80" t="s">
        <v>89</v>
      </c>
      <c r="B140" s="31" t="s">
        <v>208</v>
      </c>
      <c r="C140" s="31"/>
      <c r="D140" s="81"/>
      <c r="E140" s="81"/>
      <c r="F140" s="9">
        <f>SUM(F141:F142)</f>
        <v>3857.5</v>
      </c>
      <c r="G140" s="9">
        <f>SUM(G141:G142)</f>
        <v>2122</v>
      </c>
      <c r="H140" s="9">
        <f>SUM(H141:H142)</f>
        <v>1122</v>
      </c>
    </row>
    <row r="141" spans="1:8" ht="31.5">
      <c r="A141" s="80" t="s">
        <v>46</v>
      </c>
      <c r="B141" s="31" t="s">
        <v>208</v>
      </c>
      <c r="C141" s="31">
        <v>200</v>
      </c>
      <c r="D141" s="81" t="s">
        <v>28</v>
      </c>
      <c r="E141" s="81">
        <v>13</v>
      </c>
      <c r="F141" s="9">
        <f>SUM(Ведомственная!G95)</f>
        <v>3735.5</v>
      </c>
      <c r="G141" s="9">
        <f>SUM(Ведомственная!H95)</f>
        <v>2000</v>
      </c>
      <c r="H141" s="9">
        <f>SUM(Ведомственная!I95)</f>
        <v>1000</v>
      </c>
    </row>
    <row r="142" spans="1:8">
      <c r="A142" s="80" t="s">
        <v>20</v>
      </c>
      <c r="B142" s="31" t="s">
        <v>208</v>
      </c>
      <c r="C142" s="31">
        <v>800</v>
      </c>
      <c r="D142" s="81" t="s">
        <v>28</v>
      </c>
      <c r="E142" s="81">
        <v>13</v>
      </c>
      <c r="F142" s="9">
        <f>SUM(Ведомственная!G96)</f>
        <v>122</v>
      </c>
      <c r="G142" s="9">
        <f>SUM(Ведомственная!H96)</f>
        <v>122</v>
      </c>
      <c r="H142" s="9">
        <f>SUM(Ведомственная!I96)</f>
        <v>122</v>
      </c>
    </row>
    <row r="143" spans="1:8" ht="31.5">
      <c r="A143" s="80" t="s">
        <v>91</v>
      </c>
      <c r="B143" s="31" t="s">
        <v>209</v>
      </c>
      <c r="C143" s="31"/>
      <c r="D143" s="81"/>
      <c r="E143" s="81"/>
      <c r="F143" s="9">
        <f>SUM(F144)</f>
        <v>9035.7999999999993</v>
      </c>
      <c r="G143" s="9">
        <f t="shared" ref="G143:H143" si="11">SUM(G144)</f>
        <v>1000</v>
      </c>
      <c r="H143" s="9">
        <f t="shared" si="11"/>
        <v>1000</v>
      </c>
    </row>
    <row r="144" spans="1:8" ht="31.5">
      <c r="A144" s="80" t="s">
        <v>46</v>
      </c>
      <c r="B144" s="31" t="s">
        <v>209</v>
      </c>
      <c r="C144" s="31">
        <v>200</v>
      </c>
      <c r="D144" s="81" t="s">
        <v>28</v>
      </c>
      <c r="E144" s="81">
        <v>13</v>
      </c>
      <c r="F144" s="9">
        <f>SUM(Ведомственная!G98)</f>
        <v>9035.7999999999993</v>
      </c>
      <c r="G144" s="9">
        <f>SUM(Ведомственная!H98)</f>
        <v>1000</v>
      </c>
      <c r="H144" s="9">
        <f>SUM(Ведомственная!I98)</f>
        <v>1000</v>
      </c>
    </row>
    <row r="145" spans="1:8" ht="31.5">
      <c r="A145" s="80" t="s">
        <v>92</v>
      </c>
      <c r="B145" s="31" t="s">
        <v>210</v>
      </c>
      <c r="C145" s="31"/>
      <c r="D145" s="81"/>
      <c r="E145" s="81"/>
      <c r="F145" s="9">
        <f>SUM(F146:F149)</f>
        <v>12256.1</v>
      </c>
      <c r="G145" s="9">
        <f>SUM(G146:G149)</f>
        <v>5600</v>
      </c>
      <c r="H145" s="9">
        <f>SUM(H146:H149)</f>
        <v>5600</v>
      </c>
    </row>
    <row r="146" spans="1:8" ht="30" customHeight="1">
      <c r="A146" s="80" t="s">
        <v>46</v>
      </c>
      <c r="B146" s="31" t="s">
        <v>210</v>
      </c>
      <c r="C146" s="31">
        <v>200</v>
      </c>
      <c r="D146" s="81" t="s">
        <v>28</v>
      </c>
      <c r="E146" s="81">
        <v>13</v>
      </c>
      <c r="F146" s="9">
        <f>SUM(Ведомственная!G100)</f>
        <v>9409.2000000000007</v>
      </c>
      <c r="G146" s="9">
        <f>SUM(Ведомственная!H100)</f>
        <v>3000</v>
      </c>
      <c r="H146" s="9">
        <f>SUM(Ведомственная!I100)</f>
        <v>3000</v>
      </c>
    </row>
    <row r="147" spans="1:8" ht="31.5" hidden="1">
      <c r="A147" s="80" t="s">
        <v>46</v>
      </c>
      <c r="B147" s="31" t="s">
        <v>210</v>
      </c>
      <c r="C147" s="31">
        <v>200</v>
      </c>
      <c r="D147" s="81" t="s">
        <v>107</v>
      </c>
      <c r="E147" s="81" t="s">
        <v>162</v>
      </c>
      <c r="F147" s="9">
        <f>SUM(Ведомственная!G467)</f>
        <v>221.5</v>
      </c>
      <c r="G147" s="9"/>
      <c r="H147" s="9"/>
    </row>
    <row r="148" spans="1:8" ht="15" customHeight="1">
      <c r="A148" s="80" t="s">
        <v>36</v>
      </c>
      <c r="B148" s="31" t="s">
        <v>210</v>
      </c>
      <c r="C148" s="31">
        <v>300</v>
      </c>
      <c r="D148" s="81" t="s">
        <v>28</v>
      </c>
      <c r="E148" s="81">
        <v>13</v>
      </c>
      <c r="F148" s="9">
        <f>SUM(Ведомственная!G101)</f>
        <v>600</v>
      </c>
      <c r="G148" s="9">
        <f>SUM(Ведомственная!H101)</f>
        <v>600</v>
      </c>
      <c r="H148" s="9">
        <f>SUM(Ведомственная!I101)</f>
        <v>600</v>
      </c>
    </row>
    <row r="149" spans="1:8">
      <c r="A149" s="80" t="s">
        <v>20</v>
      </c>
      <c r="B149" s="31" t="s">
        <v>210</v>
      </c>
      <c r="C149" s="31">
        <v>800</v>
      </c>
      <c r="D149" s="81" t="s">
        <v>28</v>
      </c>
      <c r="E149" s="81">
        <v>13</v>
      </c>
      <c r="F149" s="9">
        <f>SUM(Ведомственная!G102)</f>
        <v>2025.4</v>
      </c>
      <c r="G149" s="9">
        <f>SUM(Ведомственная!H102)</f>
        <v>2000</v>
      </c>
      <c r="H149" s="9">
        <f>SUM(Ведомственная!I102)</f>
        <v>2000</v>
      </c>
    </row>
    <row r="150" spans="1:8" s="27" customFormat="1" ht="31.5">
      <c r="A150" s="66" t="s">
        <v>569</v>
      </c>
      <c r="B150" s="24" t="s">
        <v>291</v>
      </c>
      <c r="C150" s="24"/>
      <c r="D150" s="24"/>
      <c r="E150" s="24"/>
      <c r="F150" s="26">
        <f>SUM(F151)+F154</f>
        <v>43876.5</v>
      </c>
      <c r="G150" s="26">
        <f t="shared" ref="G150:H150" si="12">SUM(G151)+G154</f>
        <v>4486.8</v>
      </c>
      <c r="H150" s="26">
        <f t="shared" si="12"/>
        <v>27066</v>
      </c>
    </row>
    <row r="151" spans="1:8">
      <c r="A151" s="2" t="s">
        <v>29</v>
      </c>
      <c r="B151" s="4" t="s">
        <v>292</v>
      </c>
      <c r="C151" s="4"/>
      <c r="D151" s="4"/>
      <c r="E151" s="4"/>
      <c r="F151" s="7">
        <f>SUM(F153)+F152</f>
        <v>42810.5</v>
      </c>
      <c r="G151" s="7">
        <f t="shared" ref="G151:H151" si="13">SUM(G153)+G152</f>
        <v>3420.8</v>
      </c>
      <c r="H151" s="7">
        <f t="shared" si="13"/>
        <v>26000</v>
      </c>
    </row>
    <row r="152" spans="1:8" ht="31.5">
      <c r="A152" s="2" t="s">
        <v>46</v>
      </c>
      <c r="B152" s="4" t="s">
        <v>292</v>
      </c>
      <c r="C152" s="4" t="s">
        <v>85</v>
      </c>
      <c r="D152" s="4" t="s">
        <v>11</v>
      </c>
      <c r="E152" s="4" t="s">
        <v>165</v>
      </c>
      <c r="F152" s="7">
        <f>SUM(Ведомственная!G195)</f>
        <v>27922.400000000001</v>
      </c>
      <c r="G152" s="7">
        <f>SUM(Ведомственная!H195)</f>
        <v>0</v>
      </c>
      <c r="H152" s="7">
        <f>SUM(Ведомственная!I195)</f>
        <v>0</v>
      </c>
    </row>
    <row r="153" spans="1:8" ht="31.5">
      <c r="A153" s="2" t="s">
        <v>46</v>
      </c>
      <c r="B153" s="4" t="s">
        <v>292</v>
      </c>
      <c r="C153" s="4" t="s">
        <v>85</v>
      </c>
      <c r="D153" s="4" t="s">
        <v>162</v>
      </c>
      <c r="E153" s="4" t="s">
        <v>48</v>
      </c>
      <c r="F153" s="7">
        <f>SUM(Ведомственная!G333)</f>
        <v>14888.1</v>
      </c>
      <c r="G153" s="7">
        <f>SUM(Ведомственная!H333)</f>
        <v>3420.8</v>
      </c>
      <c r="H153" s="7">
        <f>SUM(Ведомственная!I333)</f>
        <v>26000</v>
      </c>
    </row>
    <row r="154" spans="1:8" ht="63">
      <c r="A154" s="34" t="s">
        <v>785</v>
      </c>
      <c r="B154" s="5" t="s">
        <v>784</v>
      </c>
      <c r="C154" s="4"/>
      <c r="D154" s="4"/>
      <c r="E154" s="4"/>
      <c r="F154" s="7">
        <f>SUM(F155)</f>
        <v>1066</v>
      </c>
      <c r="G154" s="7">
        <f>SUM(G155)</f>
        <v>1066</v>
      </c>
      <c r="H154" s="7">
        <f>SUM(H155)</f>
        <v>1066</v>
      </c>
    </row>
    <row r="155" spans="1:8" ht="31.5">
      <c r="A155" s="2" t="s">
        <v>46</v>
      </c>
      <c r="B155" s="5" t="s">
        <v>784</v>
      </c>
      <c r="C155" s="4" t="s">
        <v>85</v>
      </c>
      <c r="D155" s="4" t="s">
        <v>162</v>
      </c>
      <c r="E155" s="4" t="s">
        <v>48</v>
      </c>
      <c r="F155" s="7">
        <f>SUM(Ведомственная!G335)</f>
        <v>1066</v>
      </c>
      <c r="G155" s="7">
        <f>SUM(Ведомственная!H335)</f>
        <v>1066</v>
      </c>
      <c r="H155" s="7">
        <f>SUM(Ведомственная!I335)</f>
        <v>1066</v>
      </c>
    </row>
    <row r="156" spans="1:8" s="27" customFormat="1" ht="47.25">
      <c r="A156" s="67" t="s">
        <v>567</v>
      </c>
      <c r="B156" s="24" t="s">
        <v>283</v>
      </c>
      <c r="C156" s="24"/>
      <c r="D156" s="24"/>
      <c r="E156" s="24"/>
      <c r="F156" s="26">
        <f t="shared" ref="F156:H157" si="14">SUM(F157)</f>
        <v>790</v>
      </c>
      <c r="G156" s="26">
        <f t="shared" si="14"/>
        <v>0</v>
      </c>
      <c r="H156" s="26">
        <f t="shared" si="14"/>
        <v>76.7</v>
      </c>
    </row>
    <row r="157" spans="1:8">
      <c r="A157" s="2" t="s">
        <v>29</v>
      </c>
      <c r="B157" s="4" t="s">
        <v>284</v>
      </c>
      <c r="C157" s="4"/>
      <c r="D157" s="4"/>
      <c r="E157" s="4"/>
      <c r="F157" s="7">
        <f>SUM(F158:F159)</f>
        <v>790</v>
      </c>
      <c r="G157" s="7">
        <f t="shared" si="14"/>
        <v>0</v>
      </c>
      <c r="H157" s="7">
        <f t="shared" si="14"/>
        <v>76.7</v>
      </c>
    </row>
    <row r="158" spans="1:8" ht="31.5">
      <c r="A158" s="2" t="s">
        <v>46</v>
      </c>
      <c r="B158" s="4" t="s">
        <v>284</v>
      </c>
      <c r="C158" s="4" t="s">
        <v>85</v>
      </c>
      <c r="D158" s="4" t="s">
        <v>162</v>
      </c>
      <c r="E158" s="4" t="s">
        <v>38</v>
      </c>
      <c r="F158" s="7">
        <f>SUM(Ведомственная!G298)</f>
        <v>790</v>
      </c>
      <c r="G158" s="7">
        <f>SUM(Ведомственная!H298)</f>
        <v>0</v>
      </c>
      <c r="H158" s="7">
        <f>SUM(Ведомственная!I298)</f>
        <v>76.7</v>
      </c>
    </row>
    <row r="159" spans="1:8">
      <c r="A159" s="2" t="s">
        <v>20</v>
      </c>
      <c r="B159" s="4" t="s">
        <v>284</v>
      </c>
      <c r="C159" s="4" t="s">
        <v>90</v>
      </c>
      <c r="D159" s="4" t="s">
        <v>162</v>
      </c>
      <c r="E159" s="4" t="s">
        <v>38</v>
      </c>
      <c r="F159" s="7">
        <f>SUM(Ведомственная!G299)</f>
        <v>0</v>
      </c>
      <c r="G159" s="7"/>
      <c r="H159" s="7"/>
    </row>
    <row r="160" spans="1:8" ht="31.5">
      <c r="A160" s="2" t="s">
        <v>866</v>
      </c>
      <c r="B160" s="24" t="s">
        <v>867</v>
      </c>
      <c r="C160" s="4"/>
      <c r="D160" s="4"/>
      <c r="E160" s="4"/>
      <c r="F160" s="26">
        <f>SUM(F161)</f>
        <v>310.5</v>
      </c>
      <c r="G160" s="26">
        <f t="shared" ref="G160:H160" si="15">SUM(G161)</f>
        <v>0</v>
      </c>
      <c r="H160" s="26">
        <f t="shared" si="15"/>
        <v>0</v>
      </c>
    </row>
    <row r="161" spans="1:8">
      <c r="A161" s="2" t="s">
        <v>29</v>
      </c>
      <c r="B161" s="4" t="s">
        <v>868</v>
      </c>
      <c r="C161" s="4"/>
      <c r="D161" s="4"/>
      <c r="E161" s="4"/>
      <c r="F161" s="7">
        <f>SUM(F162:F162)</f>
        <v>310.5</v>
      </c>
      <c r="G161" s="7">
        <f>SUM(G162:G162)</f>
        <v>0</v>
      </c>
      <c r="H161" s="7">
        <f>SUM(H162:H162)</f>
        <v>0</v>
      </c>
    </row>
    <row r="162" spans="1:8" ht="31.5">
      <c r="A162" s="2" t="s">
        <v>258</v>
      </c>
      <c r="B162" s="4" t="s">
        <v>868</v>
      </c>
      <c r="C162" s="4" t="s">
        <v>237</v>
      </c>
      <c r="D162" s="4" t="s">
        <v>162</v>
      </c>
      <c r="E162" s="4" t="s">
        <v>38</v>
      </c>
      <c r="F162" s="7">
        <f>SUM(Ведомственная!G416)</f>
        <v>310.5</v>
      </c>
      <c r="G162" s="7">
        <f>SUM(Ведомственная!H416)</f>
        <v>0</v>
      </c>
      <c r="H162" s="7">
        <f>SUM(Ведомственная!I416)</f>
        <v>0</v>
      </c>
    </row>
    <row r="163" spans="1:8" s="27" customFormat="1" ht="47.25">
      <c r="A163" s="67" t="s">
        <v>568</v>
      </c>
      <c r="B163" s="24" t="s">
        <v>285</v>
      </c>
      <c r="C163" s="24"/>
      <c r="D163" s="24"/>
      <c r="E163" s="24"/>
      <c r="F163" s="26">
        <f>SUM(F164)</f>
        <v>4233.2</v>
      </c>
      <c r="G163" s="26">
        <f>SUM(G164)</f>
        <v>4000</v>
      </c>
      <c r="H163" s="26">
        <f>SUM(H164)</f>
        <v>3500</v>
      </c>
    </row>
    <row r="164" spans="1:8">
      <c r="A164" s="2" t="s">
        <v>29</v>
      </c>
      <c r="B164" s="4" t="s">
        <v>286</v>
      </c>
      <c r="C164" s="4"/>
      <c r="D164" s="4"/>
      <c r="E164" s="4"/>
      <c r="F164" s="7">
        <f>SUM(F165:F166)</f>
        <v>4233.2</v>
      </c>
      <c r="G164" s="7">
        <f>SUM(G165:G166)</f>
        <v>4000</v>
      </c>
      <c r="H164" s="7">
        <f>SUM(H165:H166)</f>
        <v>3500</v>
      </c>
    </row>
    <row r="165" spans="1:8" ht="31.5">
      <c r="A165" s="2" t="s">
        <v>46</v>
      </c>
      <c r="B165" s="4" t="s">
        <v>286</v>
      </c>
      <c r="C165" s="4" t="s">
        <v>85</v>
      </c>
      <c r="D165" s="4" t="s">
        <v>162</v>
      </c>
      <c r="E165" s="4" t="s">
        <v>38</v>
      </c>
      <c r="F165" s="7">
        <f>SUM(Ведомственная!G302)</f>
        <v>1500</v>
      </c>
      <c r="G165" s="7">
        <f>SUM(Ведомственная!H302)</f>
        <v>1000</v>
      </c>
      <c r="H165" s="7">
        <f>SUM(Ведомственная!I302)</f>
        <v>500</v>
      </c>
    </row>
    <row r="166" spans="1:8" ht="31.5">
      <c r="A166" s="2" t="s">
        <v>46</v>
      </c>
      <c r="B166" s="4" t="s">
        <v>286</v>
      </c>
      <c r="C166" s="4" t="s">
        <v>85</v>
      </c>
      <c r="D166" s="4" t="s">
        <v>162</v>
      </c>
      <c r="E166" s="4" t="s">
        <v>48</v>
      </c>
      <c r="F166" s="7">
        <f>SUM(Ведомственная!G338)</f>
        <v>2733.2</v>
      </c>
      <c r="G166" s="7">
        <f>SUM(Ведомственная!H338)</f>
        <v>3000</v>
      </c>
      <c r="H166" s="7">
        <f>SUM(Ведомственная!I338)</f>
        <v>3000</v>
      </c>
    </row>
    <row r="167" spans="1:8" s="27" customFormat="1" ht="31.5">
      <c r="A167" s="68" t="s">
        <v>585</v>
      </c>
      <c r="B167" s="24" t="s">
        <v>277</v>
      </c>
      <c r="C167" s="24"/>
      <c r="D167" s="24"/>
      <c r="E167" s="24"/>
      <c r="F167" s="26">
        <f>SUM(F170)+F168</f>
        <v>301088</v>
      </c>
      <c r="G167" s="26">
        <f>SUM(G170)+G168</f>
        <v>226300</v>
      </c>
      <c r="H167" s="26">
        <f>SUM(H170)+H168</f>
        <v>242637.6</v>
      </c>
    </row>
    <row r="168" spans="1:8" s="27" customFormat="1">
      <c r="A168" s="2" t="s">
        <v>29</v>
      </c>
      <c r="B168" s="4" t="s">
        <v>608</v>
      </c>
      <c r="C168" s="24"/>
      <c r="D168" s="24"/>
      <c r="E168" s="24"/>
      <c r="F168" s="7">
        <f>SUM(F169)</f>
        <v>1900</v>
      </c>
      <c r="G168" s="7">
        <f>SUM(G169)</f>
        <v>7600</v>
      </c>
      <c r="H168" s="7">
        <f>SUM(H169)</f>
        <v>0</v>
      </c>
    </row>
    <row r="169" spans="1:8" s="27" customFormat="1" ht="31.5">
      <c r="A169" s="2" t="s">
        <v>46</v>
      </c>
      <c r="B169" s="4" t="s">
        <v>608</v>
      </c>
      <c r="C169" s="4" t="s">
        <v>85</v>
      </c>
      <c r="D169" s="4" t="s">
        <v>11</v>
      </c>
      <c r="E169" s="4" t="s">
        <v>13</v>
      </c>
      <c r="F169" s="26">
        <f>SUM(Ведомственная!G177)</f>
        <v>1900</v>
      </c>
      <c r="G169" s="26">
        <f>SUM(Ведомственная!H177)</f>
        <v>7600</v>
      </c>
      <c r="H169" s="26">
        <f>SUM(Ведомственная!I177)</f>
        <v>0</v>
      </c>
    </row>
    <row r="170" spans="1:8" ht="47.25">
      <c r="A170" s="2" t="s">
        <v>16</v>
      </c>
      <c r="B170" s="4" t="s">
        <v>586</v>
      </c>
      <c r="C170" s="4"/>
      <c r="D170" s="4"/>
      <c r="E170" s="4"/>
      <c r="F170" s="7">
        <f>SUM(F171+F173)+F175</f>
        <v>299188</v>
      </c>
      <c r="G170" s="7">
        <f t="shared" ref="G170:H170" si="16">SUM(G171+G173)+G175</f>
        <v>218700</v>
      </c>
      <c r="H170" s="7">
        <f t="shared" si="16"/>
        <v>242637.6</v>
      </c>
    </row>
    <row r="171" spans="1:8">
      <c r="A171" s="2" t="s">
        <v>18</v>
      </c>
      <c r="B171" s="4" t="s">
        <v>587</v>
      </c>
      <c r="C171" s="4"/>
      <c r="D171" s="4"/>
      <c r="E171" s="4"/>
      <c r="F171" s="7">
        <f>SUM(F172)</f>
        <v>93890.9</v>
      </c>
      <c r="G171" s="7">
        <f>SUM(G172)</f>
        <v>32400</v>
      </c>
      <c r="H171" s="7">
        <f>SUM(H172)</f>
        <v>56337.599999999999</v>
      </c>
    </row>
    <row r="172" spans="1:8">
      <c r="A172" s="2" t="s">
        <v>20</v>
      </c>
      <c r="B172" s="4" t="s">
        <v>587</v>
      </c>
      <c r="C172" s="4" t="s">
        <v>90</v>
      </c>
      <c r="D172" s="4" t="s">
        <v>11</v>
      </c>
      <c r="E172" s="4" t="s">
        <v>13</v>
      </c>
      <c r="F172" s="7">
        <f>SUM(Ведомственная!G180)</f>
        <v>93890.9</v>
      </c>
      <c r="G172" s="7">
        <f>SUM(Ведомственная!H180)</f>
        <v>32400</v>
      </c>
      <c r="H172" s="7">
        <f>SUM(Ведомственная!I180)</f>
        <v>56337.599999999999</v>
      </c>
    </row>
    <row r="173" spans="1:8">
      <c r="A173" s="2" t="s">
        <v>254</v>
      </c>
      <c r="B173" s="4" t="s">
        <v>588</v>
      </c>
      <c r="C173" s="4"/>
      <c r="D173" s="4"/>
      <c r="E173" s="4"/>
      <c r="F173" s="7">
        <f>SUM(F174)</f>
        <v>19700</v>
      </c>
      <c r="G173" s="7">
        <f>SUM(G174)</f>
        <v>0</v>
      </c>
      <c r="H173" s="7">
        <f>SUM(H174)</f>
        <v>0</v>
      </c>
    </row>
    <row r="174" spans="1:8">
      <c r="A174" s="2" t="s">
        <v>20</v>
      </c>
      <c r="B174" s="4" t="s">
        <v>588</v>
      </c>
      <c r="C174" s="4" t="s">
        <v>90</v>
      </c>
      <c r="D174" s="4" t="s">
        <v>11</v>
      </c>
      <c r="E174" s="4" t="s">
        <v>13</v>
      </c>
      <c r="F174" s="7">
        <f>SUM(Ведомственная!G182)</f>
        <v>19700</v>
      </c>
      <c r="G174" s="7">
        <f>SUM(Ведомственная!H182)</f>
        <v>0</v>
      </c>
      <c r="H174" s="7">
        <f>SUM(Ведомственная!I182)</f>
        <v>0</v>
      </c>
    </row>
    <row r="175" spans="1:8" ht="47.25">
      <c r="A175" s="2" t="s">
        <v>885</v>
      </c>
      <c r="B175" s="4" t="s">
        <v>884</v>
      </c>
      <c r="C175" s="4"/>
      <c r="D175" s="4"/>
      <c r="E175" s="4"/>
      <c r="F175" s="7">
        <f>SUM(F176)</f>
        <v>185597.1</v>
      </c>
      <c r="G175" s="7">
        <f t="shared" ref="G175:H175" si="17">SUM(G176)</f>
        <v>186300</v>
      </c>
      <c r="H175" s="7">
        <f t="shared" si="17"/>
        <v>186300</v>
      </c>
    </row>
    <row r="176" spans="1:8">
      <c r="A176" s="2" t="s">
        <v>20</v>
      </c>
      <c r="B176" s="4" t="s">
        <v>884</v>
      </c>
      <c r="C176" s="4" t="s">
        <v>90</v>
      </c>
      <c r="D176" s="4" t="s">
        <v>11</v>
      </c>
      <c r="E176" s="4" t="s">
        <v>13</v>
      </c>
      <c r="F176" s="7">
        <f>SUM(Ведомственная!G184)</f>
        <v>185597.1</v>
      </c>
      <c r="G176" s="7">
        <f>SUM(Ведомственная!H184)</f>
        <v>186300</v>
      </c>
      <c r="H176" s="7">
        <f>SUM(Ведомственная!I184)</f>
        <v>186300</v>
      </c>
    </row>
    <row r="177" spans="1:8" s="27" customFormat="1" ht="47.25">
      <c r="A177" s="67" t="s">
        <v>552</v>
      </c>
      <c r="B177" s="24" t="s">
        <v>278</v>
      </c>
      <c r="C177" s="24"/>
      <c r="D177" s="24"/>
      <c r="E177" s="24"/>
      <c r="F177" s="26">
        <f>SUM(F178)+F180</f>
        <v>32001.1</v>
      </c>
      <c r="G177" s="26">
        <f t="shared" ref="G177:H177" si="18">SUM(G178)+G180</f>
        <v>9000</v>
      </c>
      <c r="H177" s="26">
        <f t="shared" si="18"/>
        <v>9000</v>
      </c>
    </row>
    <row r="178" spans="1:8">
      <c r="A178" s="2" t="s">
        <v>29</v>
      </c>
      <c r="B178" s="4" t="s">
        <v>279</v>
      </c>
      <c r="C178" s="4"/>
      <c r="D178" s="4"/>
      <c r="E178" s="4"/>
      <c r="F178" s="7">
        <f>SUM(F179)</f>
        <v>19251.099999999999</v>
      </c>
      <c r="G178" s="7">
        <f>SUM(G179)</f>
        <v>9000</v>
      </c>
      <c r="H178" s="7">
        <f>SUM(H179)</f>
        <v>9000</v>
      </c>
    </row>
    <row r="179" spans="1:8" ht="31.5">
      <c r="A179" s="2" t="s">
        <v>46</v>
      </c>
      <c r="B179" s="4" t="s">
        <v>279</v>
      </c>
      <c r="C179" s="4" t="s">
        <v>85</v>
      </c>
      <c r="D179" s="4" t="s">
        <v>11</v>
      </c>
      <c r="E179" s="4" t="s">
        <v>165</v>
      </c>
      <c r="F179" s="7">
        <f>SUM(Ведомственная!G198)</f>
        <v>19251.099999999999</v>
      </c>
      <c r="G179" s="7">
        <f>SUM(Ведомственная!H198)</f>
        <v>9000</v>
      </c>
      <c r="H179" s="7">
        <f>SUM(Ведомственная!I198)</f>
        <v>9000</v>
      </c>
    </row>
    <row r="180" spans="1:8" ht="31.5">
      <c r="A180" s="34" t="s">
        <v>906</v>
      </c>
      <c r="B180" s="5" t="s">
        <v>755</v>
      </c>
      <c r="C180" s="4"/>
      <c r="D180" s="4"/>
      <c r="E180" s="4"/>
      <c r="F180" s="7">
        <f>SUM(F181)</f>
        <v>12750</v>
      </c>
      <c r="G180" s="7">
        <f>SUM(G181)</f>
        <v>0</v>
      </c>
      <c r="H180" s="7">
        <f>SUM(H181)</f>
        <v>0</v>
      </c>
    </row>
    <row r="181" spans="1:8" ht="31.5">
      <c r="A181" s="34" t="s">
        <v>46</v>
      </c>
      <c r="B181" s="5" t="s">
        <v>755</v>
      </c>
      <c r="C181" s="4" t="s">
        <v>85</v>
      </c>
      <c r="D181" s="4" t="s">
        <v>11</v>
      </c>
      <c r="E181" s="4" t="s">
        <v>165</v>
      </c>
      <c r="F181" s="7">
        <f>SUM(Ведомственная!G200)</f>
        <v>12750</v>
      </c>
      <c r="G181" s="7">
        <f>SUM(Ведомственная!H200)</f>
        <v>0</v>
      </c>
      <c r="H181" s="7">
        <f>SUM(Ведомственная!I200)</f>
        <v>0</v>
      </c>
    </row>
    <row r="182" spans="1:8" s="27" customFormat="1" ht="31.5">
      <c r="A182" s="67" t="s">
        <v>549</v>
      </c>
      <c r="B182" s="24" t="s">
        <v>266</v>
      </c>
      <c r="C182" s="24"/>
      <c r="D182" s="24"/>
      <c r="E182" s="24"/>
      <c r="F182" s="26">
        <f>SUM(F183,F194,F198)</f>
        <v>27104.300000000003</v>
      </c>
      <c r="G182" s="26">
        <f>SUM(G183,G194,G198)</f>
        <v>22213.499999999996</v>
      </c>
      <c r="H182" s="26">
        <f>SUM(H183,H194,H198)</f>
        <v>22213.499999999996</v>
      </c>
    </row>
    <row r="183" spans="1:8" ht="47.25">
      <c r="A183" s="2" t="s">
        <v>550</v>
      </c>
      <c r="B183" s="4" t="s">
        <v>267</v>
      </c>
      <c r="C183" s="4"/>
      <c r="D183" s="4"/>
      <c r="E183" s="4"/>
      <c r="F183" s="7">
        <f>SUM(F184,F189)</f>
        <v>25879.200000000001</v>
      </c>
      <c r="G183" s="7">
        <f>SUM(G184,G189)</f>
        <v>21613.499999999996</v>
      </c>
      <c r="H183" s="7">
        <f>SUM(H184,H189)</f>
        <v>21613.499999999996</v>
      </c>
    </row>
    <row r="184" spans="1:8">
      <c r="A184" s="2" t="s">
        <v>29</v>
      </c>
      <c r="B184" s="4" t="s">
        <v>268</v>
      </c>
      <c r="C184" s="4"/>
      <c r="D184" s="4"/>
      <c r="E184" s="4"/>
      <c r="F184" s="7">
        <f>SUM(F185)+F187</f>
        <v>3384.7</v>
      </c>
      <c r="G184" s="7">
        <f>SUM(G185)+G187</f>
        <v>1537.6000000000001</v>
      </c>
      <c r="H184" s="7">
        <f>SUM(H185)+H187</f>
        <v>1537.6000000000001</v>
      </c>
    </row>
    <row r="185" spans="1:8" ht="31.5">
      <c r="A185" s="2" t="s">
        <v>263</v>
      </c>
      <c r="B185" s="4" t="s">
        <v>269</v>
      </c>
      <c r="C185" s="4"/>
      <c r="D185" s="4"/>
      <c r="E185" s="4"/>
      <c r="F185" s="7">
        <f>SUM(F186)</f>
        <v>3354</v>
      </c>
      <c r="G185" s="7">
        <f>SUM(G186)</f>
        <v>1506.9</v>
      </c>
      <c r="H185" s="7">
        <f>SUM(H186)</f>
        <v>1506.9</v>
      </c>
    </row>
    <row r="186" spans="1:8" ht="31.5">
      <c r="A186" s="2" t="s">
        <v>46</v>
      </c>
      <c r="B186" s="4" t="s">
        <v>269</v>
      </c>
      <c r="C186" s="4" t="s">
        <v>85</v>
      </c>
      <c r="D186" s="4" t="s">
        <v>48</v>
      </c>
      <c r="E186" s="4" t="s">
        <v>25</v>
      </c>
      <c r="F186" s="7">
        <f>SUM(Ведомственная!G160)</f>
        <v>3354</v>
      </c>
      <c r="G186" s="7">
        <f>SUM(Ведомственная!H160)</f>
        <v>1506.9</v>
      </c>
      <c r="H186" s="7">
        <f>SUM(Ведомственная!I160)</f>
        <v>1506.9</v>
      </c>
    </row>
    <row r="187" spans="1:8" ht="31.5">
      <c r="A187" s="2" t="s">
        <v>264</v>
      </c>
      <c r="B187" s="4" t="s">
        <v>270</v>
      </c>
      <c r="C187" s="4"/>
      <c r="D187" s="4"/>
      <c r="E187" s="4"/>
      <c r="F187" s="7">
        <f>SUM(F188)</f>
        <v>30.7</v>
      </c>
      <c r="G187" s="7">
        <f>SUM(G188)</f>
        <v>30.7</v>
      </c>
      <c r="H187" s="7">
        <f>SUM(H188)</f>
        <v>30.7</v>
      </c>
    </row>
    <row r="188" spans="1:8" ht="31.5">
      <c r="A188" s="2" t="s">
        <v>46</v>
      </c>
      <c r="B188" s="4" t="s">
        <v>270</v>
      </c>
      <c r="C188" s="4" t="s">
        <v>85</v>
      </c>
      <c r="D188" s="4" t="s">
        <v>48</v>
      </c>
      <c r="E188" s="4" t="s">
        <v>165</v>
      </c>
      <c r="F188" s="7">
        <f>SUM(Ведомственная!G150)</f>
        <v>30.7</v>
      </c>
      <c r="G188" s="7">
        <f>SUM(Ведомственная!H150)</f>
        <v>30.7</v>
      </c>
      <c r="H188" s="7">
        <f>SUM(Ведомственная!I150)</f>
        <v>30.7</v>
      </c>
    </row>
    <row r="189" spans="1:8" ht="31.5">
      <c r="A189" s="2" t="s">
        <v>39</v>
      </c>
      <c r="B189" s="4" t="s">
        <v>271</v>
      </c>
      <c r="C189" s="4"/>
      <c r="D189" s="4"/>
      <c r="E189" s="4"/>
      <c r="F189" s="7">
        <f>SUM(F190:F193)</f>
        <v>22494.5</v>
      </c>
      <c r="G189" s="7">
        <f>SUM(G190:G193)</f>
        <v>20075.899999999998</v>
      </c>
      <c r="H189" s="7">
        <f>SUM(H190:H193)</f>
        <v>20075.899999999998</v>
      </c>
    </row>
    <row r="190" spans="1:8" ht="63">
      <c r="A190" s="2" t="s">
        <v>45</v>
      </c>
      <c r="B190" s="4" t="s">
        <v>271</v>
      </c>
      <c r="C190" s="4" t="s">
        <v>83</v>
      </c>
      <c r="D190" s="4" t="s">
        <v>48</v>
      </c>
      <c r="E190" s="4" t="s">
        <v>165</v>
      </c>
      <c r="F190" s="7">
        <f>SUM(Ведомственная!G152)</f>
        <v>18384.3</v>
      </c>
      <c r="G190" s="7">
        <f>SUM(Ведомственная!H152)</f>
        <v>18021.099999999999</v>
      </c>
      <c r="H190" s="7">
        <f>SUM(Ведомственная!I152)</f>
        <v>18021.099999999999</v>
      </c>
    </row>
    <row r="191" spans="1:8" ht="31.5">
      <c r="A191" s="2" t="s">
        <v>46</v>
      </c>
      <c r="B191" s="4" t="s">
        <v>271</v>
      </c>
      <c r="C191" s="4" t="s">
        <v>85</v>
      </c>
      <c r="D191" s="4" t="s">
        <v>48</v>
      </c>
      <c r="E191" s="4" t="s">
        <v>165</v>
      </c>
      <c r="F191" s="7">
        <f>SUM(Ведомственная!G153)</f>
        <v>3975.2</v>
      </c>
      <c r="G191" s="7">
        <f>SUM(Ведомственная!H153)</f>
        <v>2000</v>
      </c>
      <c r="H191" s="7">
        <f>SUM(Ведомственная!I153)</f>
        <v>2000</v>
      </c>
    </row>
    <row r="192" spans="1:8" ht="31.5">
      <c r="A192" s="2" t="s">
        <v>46</v>
      </c>
      <c r="B192" s="4" t="s">
        <v>271</v>
      </c>
      <c r="C192" s="4" t="s">
        <v>85</v>
      </c>
      <c r="D192" s="4" t="s">
        <v>107</v>
      </c>
      <c r="E192" s="4" t="s">
        <v>162</v>
      </c>
      <c r="F192" s="7">
        <f>SUM(Ведомственная!G471)</f>
        <v>71</v>
      </c>
      <c r="G192" s="7">
        <f>SUM(Ведомственная!H471)</f>
        <v>0</v>
      </c>
      <c r="H192" s="7">
        <f>SUM(Ведомственная!I471)</f>
        <v>0</v>
      </c>
    </row>
    <row r="193" spans="1:8">
      <c r="A193" s="2" t="s">
        <v>20</v>
      </c>
      <c r="B193" s="4" t="s">
        <v>271</v>
      </c>
      <c r="C193" s="4" t="s">
        <v>90</v>
      </c>
      <c r="D193" s="4" t="s">
        <v>48</v>
      </c>
      <c r="E193" s="4" t="s">
        <v>165</v>
      </c>
      <c r="F193" s="7">
        <f>SUM(Ведомственная!G154)</f>
        <v>64</v>
      </c>
      <c r="G193" s="7">
        <f>SUM(Ведомственная!H154)</f>
        <v>54.8</v>
      </c>
      <c r="H193" s="7">
        <f>SUM(Ведомственная!I154)</f>
        <v>54.8</v>
      </c>
    </row>
    <row r="194" spans="1:8" ht="47.25">
      <c r="A194" s="2" t="s">
        <v>265</v>
      </c>
      <c r="B194" s="4" t="s">
        <v>272</v>
      </c>
      <c r="C194" s="4"/>
      <c r="D194" s="4"/>
      <c r="E194" s="4"/>
      <c r="F194" s="7">
        <f t="shared" ref="F194:H196" si="19">SUM(F195)</f>
        <v>974.2</v>
      </c>
      <c r="G194" s="7">
        <f t="shared" si="19"/>
        <v>500</v>
      </c>
      <c r="H194" s="7">
        <f t="shared" si="19"/>
        <v>500</v>
      </c>
    </row>
    <row r="195" spans="1:8">
      <c r="A195" s="2" t="s">
        <v>29</v>
      </c>
      <c r="B195" s="4" t="s">
        <v>273</v>
      </c>
      <c r="C195" s="4"/>
      <c r="D195" s="4"/>
      <c r="E195" s="4"/>
      <c r="F195" s="7">
        <f t="shared" si="19"/>
        <v>974.2</v>
      </c>
      <c r="G195" s="7">
        <f t="shared" si="19"/>
        <v>500</v>
      </c>
      <c r="H195" s="7">
        <f t="shared" si="19"/>
        <v>500</v>
      </c>
    </row>
    <row r="196" spans="1:8" ht="31.5">
      <c r="A196" s="2" t="s">
        <v>264</v>
      </c>
      <c r="B196" s="4" t="s">
        <v>274</v>
      </c>
      <c r="C196" s="4"/>
      <c r="D196" s="4"/>
      <c r="E196" s="4"/>
      <c r="F196" s="7">
        <f t="shared" si="19"/>
        <v>974.2</v>
      </c>
      <c r="G196" s="7">
        <f t="shared" si="19"/>
        <v>500</v>
      </c>
      <c r="H196" s="7">
        <f t="shared" si="19"/>
        <v>500</v>
      </c>
    </row>
    <row r="197" spans="1:8" ht="31.5">
      <c r="A197" s="2" t="s">
        <v>46</v>
      </c>
      <c r="B197" s="4" t="s">
        <v>274</v>
      </c>
      <c r="C197" s="4" t="s">
        <v>85</v>
      </c>
      <c r="D197" s="4" t="s">
        <v>48</v>
      </c>
      <c r="E197" s="4" t="s">
        <v>25</v>
      </c>
      <c r="F197" s="7">
        <f>SUM(Ведомственная!G164)</f>
        <v>974.2</v>
      </c>
      <c r="G197" s="7">
        <f>SUM(Ведомственная!H164)</f>
        <v>500</v>
      </c>
      <c r="H197" s="7">
        <f>SUM(Ведомственная!I164)</f>
        <v>500</v>
      </c>
    </row>
    <row r="198" spans="1:8" ht="31.5">
      <c r="A198" s="2" t="s">
        <v>551</v>
      </c>
      <c r="B198" s="4" t="s">
        <v>275</v>
      </c>
      <c r="C198" s="4"/>
      <c r="D198" s="4"/>
      <c r="E198" s="4"/>
      <c r="F198" s="7">
        <f t="shared" ref="F198:H199" si="20">SUM(F199)</f>
        <v>250.9</v>
      </c>
      <c r="G198" s="7">
        <f t="shared" si="20"/>
        <v>100</v>
      </c>
      <c r="H198" s="7">
        <f t="shared" si="20"/>
        <v>100</v>
      </c>
    </row>
    <row r="199" spans="1:8">
      <c r="A199" s="2" t="s">
        <v>29</v>
      </c>
      <c r="B199" s="4" t="s">
        <v>276</v>
      </c>
      <c r="C199" s="4"/>
      <c r="D199" s="4"/>
      <c r="E199" s="4"/>
      <c r="F199" s="7">
        <f>SUM(F200)</f>
        <v>250.9</v>
      </c>
      <c r="G199" s="7">
        <f t="shared" si="20"/>
        <v>100</v>
      </c>
      <c r="H199" s="7">
        <f t="shared" si="20"/>
        <v>100</v>
      </c>
    </row>
    <row r="200" spans="1:8" ht="31.5">
      <c r="A200" s="2" t="s">
        <v>46</v>
      </c>
      <c r="B200" s="4" t="s">
        <v>433</v>
      </c>
      <c r="C200" s="4" t="s">
        <v>85</v>
      </c>
      <c r="D200" s="4" t="s">
        <v>48</v>
      </c>
      <c r="E200" s="4" t="s">
        <v>25</v>
      </c>
      <c r="F200" s="7">
        <f>SUM(Ведомственная!G167)</f>
        <v>250.9</v>
      </c>
      <c r="G200" s="7">
        <f>SUM(Ведомственная!H167)</f>
        <v>100</v>
      </c>
      <c r="H200" s="7">
        <f>SUM(Ведомственная!I167)</f>
        <v>100</v>
      </c>
    </row>
    <row r="201" spans="1:8" ht="47.25">
      <c r="A201" s="67" t="s">
        <v>536</v>
      </c>
      <c r="B201" s="24" t="s">
        <v>432</v>
      </c>
      <c r="C201" s="24"/>
      <c r="D201" s="24"/>
      <c r="E201" s="24"/>
      <c r="F201" s="26">
        <f>SUM(F245)+F202</f>
        <v>100539.3</v>
      </c>
      <c r="G201" s="26">
        <f>SUM(G245)+G202</f>
        <v>155083.20000000001</v>
      </c>
      <c r="H201" s="26">
        <f>SUM(H245)+H202</f>
        <v>135506.5</v>
      </c>
    </row>
    <row r="202" spans="1:8">
      <c r="A202" s="2" t="s">
        <v>29</v>
      </c>
      <c r="B202" s="4" t="s">
        <v>632</v>
      </c>
      <c r="C202" s="24"/>
      <c r="D202" s="24"/>
      <c r="E202" s="24"/>
      <c r="F202" s="7">
        <f>SUM(F205)+F204+F203</f>
        <v>37978.800000000003</v>
      </c>
      <c r="G202" s="7">
        <f t="shared" ref="G202:H202" si="21">SUM(G205)+G204+G203</f>
        <v>69943.400000000009</v>
      </c>
      <c r="H202" s="7">
        <f t="shared" si="21"/>
        <v>66332.100000000006</v>
      </c>
    </row>
    <row r="203" spans="1:8" ht="31.5">
      <c r="A203" s="2" t="s">
        <v>46</v>
      </c>
      <c r="B203" s="4" t="s">
        <v>632</v>
      </c>
      <c r="C203" s="4" t="s">
        <v>85</v>
      </c>
      <c r="D203" s="4" t="s">
        <v>11</v>
      </c>
      <c r="E203" s="4" t="s">
        <v>165</v>
      </c>
      <c r="F203" s="7">
        <f>SUM(Ведомственная!G203)</f>
        <v>0</v>
      </c>
      <c r="G203" s="7">
        <f>SUM(Ведомственная!H203)</f>
        <v>0</v>
      </c>
      <c r="H203" s="7">
        <f>SUM(Ведомственная!I203)</f>
        <v>0</v>
      </c>
    </row>
    <row r="204" spans="1:8" ht="31.5">
      <c r="A204" s="2" t="s">
        <v>46</v>
      </c>
      <c r="B204" s="4" t="s">
        <v>632</v>
      </c>
      <c r="C204" s="4" t="s">
        <v>85</v>
      </c>
      <c r="D204" s="4" t="s">
        <v>162</v>
      </c>
      <c r="E204" s="4" t="s">
        <v>48</v>
      </c>
      <c r="F204" s="7">
        <f>SUM(Ведомственная!G341)</f>
        <v>1327.8</v>
      </c>
      <c r="G204" s="7">
        <f>SUM(Ведомственная!H341)</f>
        <v>1327.8</v>
      </c>
      <c r="H204" s="7">
        <f>SUM(Ведомственная!I341)</f>
        <v>1327.8</v>
      </c>
    </row>
    <row r="205" spans="1:8">
      <c r="A205" s="2" t="s">
        <v>911</v>
      </c>
      <c r="B205" s="4" t="s">
        <v>789</v>
      </c>
      <c r="C205" s="24"/>
      <c r="D205" s="24"/>
      <c r="E205" s="24"/>
      <c r="F205" s="7">
        <f>SUM(F206)+F207+F209+F212+F215+F218+F221+F223+F225+F228+F231+F234+F237+F240+F242</f>
        <v>36651</v>
      </c>
      <c r="G205" s="7">
        <f t="shared" ref="G205:H205" si="22">SUM(G206)+G207+G209+G212+G215+G218+G221+G223+G225+G228+G231+G234+G237+G240+G242</f>
        <v>68615.600000000006</v>
      </c>
      <c r="H205" s="7">
        <f t="shared" si="22"/>
        <v>65004.3</v>
      </c>
    </row>
    <row r="206" spans="1:8" ht="31.5">
      <c r="A206" s="2" t="s">
        <v>46</v>
      </c>
      <c r="B206" s="4" t="s">
        <v>789</v>
      </c>
      <c r="C206" s="4" t="s">
        <v>85</v>
      </c>
      <c r="D206" s="4" t="s">
        <v>162</v>
      </c>
      <c r="E206" s="4" t="s">
        <v>48</v>
      </c>
      <c r="F206" s="7">
        <f>SUM(Ведомственная!G343)</f>
        <v>0.1</v>
      </c>
      <c r="G206" s="7">
        <f>SUM(Ведомственная!H343)</f>
        <v>68615.600000000006</v>
      </c>
      <c r="H206" s="7">
        <f>SUM(Ведомственная!I343)</f>
        <v>65004.3</v>
      </c>
    </row>
    <row r="207" spans="1:8" ht="31.5">
      <c r="A207" s="2" t="s">
        <v>970</v>
      </c>
      <c r="B207" s="4" t="s">
        <v>969</v>
      </c>
      <c r="C207" s="4"/>
      <c r="D207" s="4"/>
      <c r="E207" s="4"/>
      <c r="F207" s="7">
        <f>SUM(Ведомственная!G344)</f>
        <v>3868</v>
      </c>
      <c r="G207" s="7">
        <f>SUM(Ведомственная!H344)</f>
        <v>0</v>
      </c>
      <c r="H207" s="7">
        <f>SUM(Ведомственная!I344)</f>
        <v>0</v>
      </c>
    </row>
    <row r="208" spans="1:8" ht="31.5">
      <c r="A208" s="2" t="s">
        <v>46</v>
      </c>
      <c r="B208" s="4" t="s">
        <v>969</v>
      </c>
      <c r="C208" s="4" t="s">
        <v>85</v>
      </c>
      <c r="D208" s="4" t="s">
        <v>162</v>
      </c>
      <c r="E208" s="4" t="s">
        <v>48</v>
      </c>
      <c r="F208" s="7">
        <f>SUM(Ведомственная!G345)</f>
        <v>3868</v>
      </c>
      <c r="G208" s="7">
        <f>SUM(Ведомственная!H345)</f>
        <v>0</v>
      </c>
      <c r="H208" s="7">
        <f>SUM(Ведомственная!I345)</f>
        <v>0</v>
      </c>
    </row>
    <row r="209" spans="1:8" ht="31.5">
      <c r="A209" s="2" t="s">
        <v>984</v>
      </c>
      <c r="B209" s="4" t="s">
        <v>971</v>
      </c>
      <c r="C209" s="4"/>
      <c r="D209" s="4"/>
      <c r="E209" s="4"/>
      <c r="F209" s="7">
        <f>SUM(F210:F211)</f>
        <v>1786</v>
      </c>
      <c r="G209" s="7">
        <f t="shared" ref="G209:H209" si="23">SUM(G210:G211)</f>
        <v>0</v>
      </c>
      <c r="H209" s="7">
        <f t="shared" si="23"/>
        <v>0</v>
      </c>
    </row>
    <row r="210" spans="1:8" ht="31.5">
      <c r="A210" s="2" t="s">
        <v>46</v>
      </c>
      <c r="B210" s="4" t="s">
        <v>971</v>
      </c>
      <c r="C210" s="4" t="s">
        <v>85</v>
      </c>
      <c r="D210" s="4" t="s">
        <v>11</v>
      </c>
      <c r="E210" s="4" t="s">
        <v>165</v>
      </c>
      <c r="F210" s="7">
        <f>SUM(Ведомственная!G206)</f>
        <v>1401.8</v>
      </c>
      <c r="G210" s="7">
        <f>SUM(Ведомственная!H206)</f>
        <v>0</v>
      </c>
      <c r="H210" s="7">
        <f>SUM(Ведомственная!I206)</f>
        <v>0</v>
      </c>
    </row>
    <row r="211" spans="1:8" ht="31.5">
      <c r="A211" s="2" t="s">
        <v>46</v>
      </c>
      <c r="B211" s="4" t="s">
        <v>971</v>
      </c>
      <c r="C211" s="4" t="s">
        <v>85</v>
      </c>
      <c r="D211" s="4" t="s">
        <v>162</v>
      </c>
      <c r="E211" s="4" t="s">
        <v>48</v>
      </c>
      <c r="F211" s="7">
        <f>SUM(Ведомственная!G347)</f>
        <v>384.2</v>
      </c>
      <c r="G211" s="7">
        <f>SUM(Ведомственная!H347)</f>
        <v>0</v>
      </c>
      <c r="H211" s="7">
        <f>SUM(Ведомственная!I347)</f>
        <v>0</v>
      </c>
    </row>
    <row r="212" spans="1:8" ht="31.5">
      <c r="A212" s="2" t="s">
        <v>983</v>
      </c>
      <c r="B212" s="4" t="s">
        <v>972</v>
      </c>
      <c r="C212" s="4"/>
      <c r="D212" s="4"/>
      <c r="E212" s="4"/>
      <c r="F212" s="7">
        <f>SUM(F213:F214)</f>
        <v>2937.2</v>
      </c>
      <c r="G212" s="7">
        <f t="shared" ref="G212:H212" si="24">SUM(G213:G214)</f>
        <v>0</v>
      </c>
      <c r="H212" s="7">
        <f t="shared" si="24"/>
        <v>0</v>
      </c>
    </row>
    <row r="213" spans="1:8" ht="31.5">
      <c r="A213" s="2" t="s">
        <v>46</v>
      </c>
      <c r="B213" s="4" t="s">
        <v>972</v>
      </c>
      <c r="C213" s="4" t="s">
        <v>85</v>
      </c>
      <c r="D213" s="4" t="s">
        <v>11</v>
      </c>
      <c r="E213" s="4" t="s">
        <v>165</v>
      </c>
      <c r="F213" s="7">
        <f>SUM(Ведомственная!G208)</f>
        <v>1734.5</v>
      </c>
      <c r="G213" s="7">
        <f>SUM(Ведомственная!H208)</f>
        <v>0</v>
      </c>
      <c r="H213" s="7">
        <f>SUM(Ведомственная!I208)</f>
        <v>0</v>
      </c>
    </row>
    <row r="214" spans="1:8" ht="31.5">
      <c r="A214" s="2" t="s">
        <v>46</v>
      </c>
      <c r="B214" s="4" t="s">
        <v>972</v>
      </c>
      <c r="C214" s="4" t="s">
        <v>85</v>
      </c>
      <c r="D214" s="4" t="s">
        <v>162</v>
      </c>
      <c r="E214" s="4" t="s">
        <v>48</v>
      </c>
      <c r="F214" s="7">
        <f>SUM(Ведомственная!G349)</f>
        <v>1202.7</v>
      </c>
      <c r="G214" s="7">
        <f>SUM(Ведомственная!H349)</f>
        <v>0</v>
      </c>
      <c r="H214" s="7">
        <f>SUM(Ведомственная!I349)</f>
        <v>0</v>
      </c>
    </row>
    <row r="215" spans="1:8" ht="31.5">
      <c r="A215" s="2" t="s">
        <v>985</v>
      </c>
      <c r="B215" s="4" t="s">
        <v>973</v>
      </c>
      <c r="C215" s="4"/>
      <c r="D215" s="4"/>
      <c r="E215" s="4"/>
      <c r="F215" s="7">
        <f>SUM(F216:F217)</f>
        <v>953.3</v>
      </c>
      <c r="G215" s="7">
        <f t="shared" ref="G215:H215" si="25">SUM(G216:G217)</f>
        <v>0</v>
      </c>
      <c r="H215" s="7">
        <f t="shared" si="25"/>
        <v>0</v>
      </c>
    </row>
    <row r="216" spans="1:8" ht="31.5">
      <c r="A216" s="2" t="s">
        <v>46</v>
      </c>
      <c r="B216" s="4" t="s">
        <v>973</v>
      </c>
      <c r="C216" s="4" t="s">
        <v>85</v>
      </c>
      <c r="D216" s="4" t="s">
        <v>11</v>
      </c>
      <c r="E216" s="4" t="s">
        <v>165</v>
      </c>
      <c r="F216" s="7">
        <f>SUM(Ведомственная!G210)</f>
        <v>766.9</v>
      </c>
      <c r="G216" s="7">
        <f>SUM(Ведомственная!H210)</f>
        <v>0</v>
      </c>
      <c r="H216" s="7">
        <f>SUM(Ведомственная!I210)</f>
        <v>0</v>
      </c>
    </row>
    <row r="217" spans="1:8" ht="31.5">
      <c r="A217" s="2" t="s">
        <v>46</v>
      </c>
      <c r="B217" s="4" t="s">
        <v>973</v>
      </c>
      <c r="C217" s="4" t="s">
        <v>85</v>
      </c>
      <c r="D217" s="4" t="s">
        <v>162</v>
      </c>
      <c r="E217" s="4" t="s">
        <v>48</v>
      </c>
      <c r="F217" s="7">
        <f>SUM(Ведомственная!G351)</f>
        <v>186.4</v>
      </c>
      <c r="G217" s="7">
        <f>SUM(Ведомственная!H351)</f>
        <v>0</v>
      </c>
      <c r="H217" s="7">
        <f>SUM(Ведомственная!I351)</f>
        <v>0</v>
      </c>
    </row>
    <row r="218" spans="1:8" ht="31.5">
      <c r="A218" s="2" t="s">
        <v>986</v>
      </c>
      <c r="B218" s="4" t="s">
        <v>974</v>
      </c>
      <c r="C218" s="4"/>
      <c r="D218" s="4"/>
      <c r="E218" s="4"/>
      <c r="F218" s="7">
        <f>SUM(F219:F220)</f>
        <v>3166</v>
      </c>
      <c r="G218" s="7">
        <f t="shared" ref="G218:H218" si="26">SUM(G219:G220)</f>
        <v>0</v>
      </c>
      <c r="H218" s="7">
        <f t="shared" si="26"/>
        <v>0</v>
      </c>
    </row>
    <row r="219" spans="1:8" ht="31.5">
      <c r="A219" s="2" t="s">
        <v>46</v>
      </c>
      <c r="B219" s="4" t="s">
        <v>974</v>
      </c>
      <c r="C219" s="4" t="s">
        <v>85</v>
      </c>
      <c r="D219" s="4" t="s">
        <v>11</v>
      </c>
      <c r="E219" s="4" t="s">
        <v>165</v>
      </c>
      <c r="F219" s="7">
        <f>SUM(Ведомственная!G212)</f>
        <v>1795.4</v>
      </c>
      <c r="G219" s="7">
        <f>SUM(Ведомственная!H212)</f>
        <v>0</v>
      </c>
      <c r="H219" s="7">
        <f>SUM(Ведомственная!I212)</f>
        <v>0</v>
      </c>
    </row>
    <row r="220" spans="1:8" ht="31.5">
      <c r="A220" s="2" t="s">
        <v>46</v>
      </c>
      <c r="B220" s="4" t="s">
        <v>974</v>
      </c>
      <c r="C220" s="4" t="s">
        <v>85</v>
      </c>
      <c r="D220" s="4" t="s">
        <v>162</v>
      </c>
      <c r="E220" s="4" t="s">
        <v>48</v>
      </c>
      <c r="F220" s="7">
        <f>SUM(Ведомственная!G353)</f>
        <v>1370.6</v>
      </c>
      <c r="G220" s="7">
        <f>SUM(Ведомственная!H353)</f>
        <v>0</v>
      </c>
      <c r="H220" s="7">
        <f>SUM(Ведомственная!I353)</f>
        <v>0</v>
      </c>
    </row>
    <row r="221" spans="1:8" ht="31.5" hidden="1">
      <c r="A221" s="2" t="s">
        <v>987</v>
      </c>
      <c r="B221" s="4" t="s">
        <v>975</v>
      </c>
      <c r="C221" s="4"/>
      <c r="D221" s="4"/>
      <c r="E221" s="4"/>
      <c r="F221" s="7">
        <f>SUM(Ведомственная!G354)</f>
        <v>0</v>
      </c>
      <c r="G221" s="7">
        <f>SUM(Ведомственная!H354)</f>
        <v>0</v>
      </c>
      <c r="H221" s="7">
        <f>SUM(Ведомственная!I354)</f>
        <v>0</v>
      </c>
    </row>
    <row r="222" spans="1:8" ht="31.5" hidden="1">
      <c r="A222" s="2" t="s">
        <v>46</v>
      </c>
      <c r="B222" s="4" t="s">
        <v>975</v>
      </c>
      <c r="C222" s="4" t="s">
        <v>85</v>
      </c>
      <c r="D222" s="4" t="s">
        <v>162</v>
      </c>
      <c r="E222" s="4" t="s">
        <v>48</v>
      </c>
      <c r="F222" s="7">
        <f>SUM(Ведомственная!G355)</f>
        <v>0</v>
      </c>
      <c r="G222" s="7">
        <f>SUM(Ведомственная!H355)</f>
        <v>0</v>
      </c>
      <c r="H222" s="7">
        <f>SUM(Ведомственная!I355)</f>
        <v>0</v>
      </c>
    </row>
    <row r="223" spans="1:8" ht="31.5" hidden="1">
      <c r="A223" s="2" t="s">
        <v>988</v>
      </c>
      <c r="B223" s="4" t="s">
        <v>976</v>
      </c>
      <c r="C223" s="4"/>
      <c r="D223" s="4"/>
      <c r="E223" s="4"/>
      <c r="F223" s="7">
        <f>SUM(Ведомственная!G356)</f>
        <v>0</v>
      </c>
      <c r="G223" s="7">
        <f>SUM(Ведомственная!H356)</f>
        <v>0</v>
      </c>
      <c r="H223" s="7">
        <f>SUM(Ведомственная!I356)</f>
        <v>0</v>
      </c>
    </row>
    <row r="224" spans="1:8" ht="31.5" hidden="1">
      <c r="A224" s="2" t="s">
        <v>46</v>
      </c>
      <c r="B224" s="4" t="s">
        <v>976</v>
      </c>
      <c r="C224" s="4" t="s">
        <v>85</v>
      </c>
      <c r="D224" s="4" t="s">
        <v>162</v>
      </c>
      <c r="E224" s="4" t="s">
        <v>48</v>
      </c>
      <c r="F224" s="7">
        <f>SUM(Ведомственная!G357)</f>
        <v>0</v>
      </c>
      <c r="G224" s="7">
        <f>SUM(Ведомственная!H357)</f>
        <v>0</v>
      </c>
      <c r="H224" s="7">
        <f>SUM(Ведомственная!I357)</f>
        <v>0</v>
      </c>
    </row>
    <row r="225" spans="1:8" ht="31.5">
      <c r="A225" s="2" t="s">
        <v>989</v>
      </c>
      <c r="B225" s="4" t="s">
        <v>977</v>
      </c>
      <c r="C225" s="4"/>
      <c r="D225" s="4"/>
      <c r="E225" s="4"/>
      <c r="F225" s="7">
        <f>SUM(F226:F227)</f>
        <v>6450</v>
      </c>
      <c r="G225" s="7">
        <f t="shared" ref="G225:H225" si="27">SUM(G226:G227)</f>
        <v>0</v>
      </c>
      <c r="H225" s="7">
        <f t="shared" si="27"/>
        <v>0</v>
      </c>
    </row>
    <row r="226" spans="1:8" ht="31.5">
      <c r="A226" s="2" t="s">
        <v>46</v>
      </c>
      <c r="B226" s="4" t="s">
        <v>977</v>
      </c>
      <c r="C226" s="4" t="s">
        <v>85</v>
      </c>
      <c r="D226" s="4" t="s">
        <v>11</v>
      </c>
      <c r="E226" s="4" t="s">
        <v>165</v>
      </c>
      <c r="F226" s="7">
        <f>SUM(Ведомственная!G214)</f>
        <v>5064.3999999999996</v>
      </c>
      <c r="G226" s="7">
        <f>SUM(Ведомственная!H214)</f>
        <v>0</v>
      </c>
      <c r="H226" s="7">
        <f>SUM(Ведомственная!I214)</f>
        <v>0</v>
      </c>
    </row>
    <row r="227" spans="1:8" ht="31.5">
      <c r="A227" s="2" t="s">
        <v>46</v>
      </c>
      <c r="B227" s="4" t="s">
        <v>977</v>
      </c>
      <c r="C227" s="4" t="s">
        <v>85</v>
      </c>
      <c r="D227" s="4" t="s">
        <v>162</v>
      </c>
      <c r="E227" s="4" t="s">
        <v>48</v>
      </c>
      <c r="F227" s="7">
        <f>SUM(Ведомственная!G359)</f>
        <v>1385.6</v>
      </c>
      <c r="G227" s="7">
        <f>SUM(Ведомственная!H359)</f>
        <v>0</v>
      </c>
      <c r="H227" s="7">
        <f>SUM(Ведомственная!I359)</f>
        <v>0</v>
      </c>
    </row>
    <row r="228" spans="1:8" ht="31.5">
      <c r="A228" s="2" t="s">
        <v>990</v>
      </c>
      <c r="B228" s="4" t="s">
        <v>978</v>
      </c>
      <c r="C228" s="4"/>
      <c r="D228" s="4"/>
      <c r="E228" s="4"/>
      <c r="F228" s="7">
        <f>SUM(F229:F230)</f>
        <v>2000</v>
      </c>
      <c r="G228" s="7">
        <f t="shared" ref="G228:H228" si="28">SUM(G229:G230)</f>
        <v>0</v>
      </c>
      <c r="H228" s="7">
        <f t="shared" si="28"/>
        <v>0</v>
      </c>
    </row>
    <row r="229" spans="1:8" ht="31.5">
      <c r="A229" s="2" t="s">
        <v>46</v>
      </c>
      <c r="B229" s="4" t="s">
        <v>978</v>
      </c>
      <c r="C229" s="4" t="s">
        <v>85</v>
      </c>
      <c r="D229" s="4" t="s">
        <v>11</v>
      </c>
      <c r="E229" s="4" t="s">
        <v>165</v>
      </c>
      <c r="F229" s="7">
        <f>SUM(Ведомственная!G216)</f>
        <v>1659.9</v>
      </c>
      <c r="G229" s="7">
        <f>SUM(Ведомственная!H216)</f>
        <v>0</v>
      </c>
      <c r="H229" s="7">
        <f>SUM(Ведомственная!I216)</f>
        <v>0</v>
      </c>
    </row>
    <row r="230" spans="1:8" ht="31.5">
      <c r="A230" s="2" t="s">
        <v>46</v>
      </c>
      <c r="B230" s="4" t="s">
        <v>978</v>
      </c>
      <c r="C230" s="4" t="s">
        <v>85</v>
      </c>
      <c r="D230" s="4" t="s">
        <v>162</v>
      </c>
      <c r="E230" s="4" t="s">
        <v>48</v>
      </c>
      <c r="F230" s="7">
        <f>SUM(Ведомственная!G361)</f>
        <v>340.1</v>
      </c>
      <c r="G230" s="7">
        <f>SUM(Ведомственная!H361)</f>
        <v>0</v>
      </c>
      <c r="H230" s="7">
        <f>SUM(Ведомственная!I361)</f>
        <v>0</v>
      </c>
    </row>
    <row r="231" spans="1:8" ht="31.5">
      <c r="A231" s="2" t="s">
        <v>991</v>
      </c>
      <c r="B231" s="4" t="s">
        <v>979</v>
      </c>
      <c r="C231" s="4"/>
      <c r="D231" s="4"/>
      <c r="E231" s="4"/>
      <c r="F231" s="7">
        <f>SUM(F232:F233)</f>
        <v>5915.4000000000005</v>
      </c>
      <c r="G231" s="7">
        <f t="shared" ref="G231:H231" si="29">SUM(G232:G233)</f>
        <v>0</v>
      </c>
      <c r="H231" s="7">
        <f t="shared" si="29"/>
        <v>0</v>
      </c>
    </row>
    <row r="232" spans="1:8" ht="31.5">
      <c r="A232" s="2" t="s">
        <v>46</v>
      </c>
      <c r="B232" s="4" t="s">
        <v>979</v>
      </c>
      <c r="C232" s="4" t="s">
        <v>85</v>
      </c>
      <c r="D232" s="4" t="s">
        <v>11</v>
      </c>
      <c r="E232" s="4" t="s">
        <v>165</v>
      </c>
      <c r="F232" s="7">
        <f>SUM(Ведомственная!G218)</f>
        <v>5407.3</v>
      </c>
      <c r="G232" s="7">
        <f>SUM(Ведомственная!H218)</f>
        <v>0</v>
      </c>
      <c r="H232" s="7">
        <f>SUM(Ведомственная!I218)</f>
        <v>0</v>
      </c>
    </row>
    <row r="233" spans="1:8" ht="31.5">
      <c r="A233" s="2" t="s">
        <v>46</v>
      </c>
      <c r="B233" s="4" t="s">
        <v>979</v>
      </c>
      <c r="C233" s="4" t="s">
        <v>85</v>
      </c>
      <c r="D233" s="4" t="s">
        <v>162</v>
      </c>
      <c r="E233" s="4" t="s">
        <v>48</v>
      </c>
      <c r="F233" s="7">
        <f>SUM(Ведомственная!G363)</f>
        <v>508.1</v>
      </c>
      <c r="G233" s="7">
        <f>SUM(Ведомственная!H363)</f>
        <v>0</v>
      </c>
      <c r="H233" s="7">
        <f>SUM(Ведомственная!I363)</f>
        <v>0</v>
      </c>
    </row>
    <row r="234" spans="1:8" ht="31.5">
      <c r="A234" s="2" t="s">
        <v>992</v>
      </c>
      <c r="B234" s="4" t="s">
        <v>980</v>
      </c>
      <c r="C234" s="4"/>
      <c r="D234" s="4"/>
      <c r="E234" s="4"/>
      <c r="F234" s="7">
        <f>SUM(F235:F236)</f>
        <v>3095.8999999999996</v>
      </c>
      <c r="G234" s="7">
        <f t="shared" ref="G234:H234" si="30">SUM(G235:G236)</f>
        <v>0</v>
      </c>
      <c r="H234" s="7">
        <f t="shared" si="30"/>
        <v>0</v>
      </c>
    </row>
    <row r="235" spans="1:8" ht="31.5">
      <c r="A235" s="2" t="s">
        <v>46</v>
      </c>
      <c r="B235" s="4" t="s">
        <v>980</v>
      </c>
      <c r="C235" s="4" t="s">
        <v>85</v>
      </c>
      <c r="D235" s="4" t="s">
        <v>11</v>
      </c>
      <c r="E235" s="4" t="s">
        <v>165</v>
      </c>
      <c r="F235" s="7">
        <f>SUM(Ведомственная!G220)</f>
        <v>985.2</v>
      </c>
      <c r="G235" s="7">
        <f>SUM(Ведомственная!H220)</f>
        <v>0</v>
      </c>
      <c r="H235" s="7">
        <f>SUM(Ведомственная!I220)</f>
        <v>0</v>
      </c>
    </row>
    <row r="236" spans="1:8" ht="31.5">
      <c r="A236" s="2" t="s">
        <v>46</v>
      </c>
      <c r="B236" s="4" t="s">
        <v>980</v>
      </c>
      <c r="C236" s="4" t="s">
        <v>85</v>
      </c>
      <c r="D236" s="4" t="s">
        <v>162</v>
      </c>
      <c r="E236" s="4" t="s">
        <v>48</v>
      </c>
      <c r="F236" s="7">
        <f>SUM(Ведомственная!G365)</f>
        <v>2110.6999999999998</v>
      </c>
      <c r="G236" s="7">
        <f>SUM(Ведомственная!H365)</f>
        <v>0</v>
      </c>
      <c r="H236" s="7">
        <f>SUM(Ведомственная!I365)</f>
        <v>0</v>
      </c>
    </row>
    <row r="237" spans="1:8" ht="31.5">
      <c r="A237" s="2" t="s">
        <v>993</v>
      </c>
      <c r="B237" s="4" t="s">
        <v>981</v>
      </c>
      <c r="C237" s="4"/>
      <c r="D237" s="4"/>
      <c r="E237" s="4"/>
      <c r="F237" s="7">
        <f>SUM(F238:F239)</f>
        <v>2369.6999999999998</v>
      </c>
      <c r="G237" s="7">
        <f t="shared" ref="G237:H237" si="31">SUM(G238:G239)</f>
        <v>0</v>
      </c>
      <c r="H237" s="7">
        <f t="shared" si="31"/>
        <v>0</v>
      </c>
    </row>
    <row r="238" spans="1:8" ht="31.5">
      <c r="A238" s="2" t="s">
        <v>46</v>
      </c>
      <c r="B238" s="4" t="s">
        <v>981</v>
      </c>
      <c r="C238" s="4" t="s">
        <v>85</v>
      </c>
      <c r="D238" s="4" t="s">
        <v>11</v>
      </c>
      <c r="E238" s="4" t="s">
        <v>165</v>
      </c>
      <c r="F238" s="7">
        <f>SUM(Ведомственная!G222)</f>
        <v>1407.2</v>
      </c>
      <c r="G238" s="7">
        <f>SUM(Ведомственная!H222)</f>
        <v>0</v>
      </c>
      <c r="H238" s="7">
        <f>SUM(Ведомственная!I222)</f>
        <v>0</v>
      </c>
    </row>
    <row r="239" spans="1:8" ht="31.5">
      <c r="A239" s="2" t="s">
        <v>46</v>
      </c>
      <c r="B239" s="4" t="s">
        <v>981</v>
      </c>
      <c r="C239" s="4" t="s">
        <v>85</v>
      </c>
      <c r="D239" s="4" t="s">
        <v>162</v>
      </c>
      <c r="E239" s="4" t="s">
        <v>48</v>
      </c>
      <c r="F239" s="7">
        <f>SUM(Ведомственная!G367)</f>
        <v>962.5</v>
      </c>
      <c r="G239" s="7">
        <f>SUM(Ведомственная!H367)</f>
        <v>0</v>
      </c>
      <c r="H239" s="7">
        <f>SUM(Ведомственная!I367)</f>
        <v>0</v>
      </c>
    </row>
    <row r="240" spans="1:8" ht="31.5">
      <c r="A240" s="2" t="s">
        <v>994</v>
      </c>
      <c r="B240" s="4" t="s">
        <v>982</v>
      </c>
      <c r="C240" s="4"/>
      <c r="D240" s="4"/>
      <c r="E240" s="4"/>
      <c r="F240" s="7">
        <f>SUM(Ведомственная!G368)</f>
        <v>2554.9</v>
      </c>
      <c r="G240" s="7">
        <f>SUM(Ведомственная!H368)</f>
        <v>0</v>
      </c>
      <c r="H240" s="7">
        <f>SUM(Ведомственная!I368)</f>
        <v>0</v>
      </c>
    </row>
    <row r="241" spans="1:8" ht="31.5">
      <c r="A241" s="2" t="s">
        <v>46</v>
      </c>
      <c r="B241" s="4" t="s">
        <v>982</v>
      </c>
      <c r="C241" s="4" t="s">
        <v>85</v>
      </c>
      <c r="D241" s="4" t="s">
        <v>162</v>
      </c>
      <c r="E241" s="4" t="s">
        <v>48</v>
      </c>
      <c r="F241" s="7">
        <f>SUM(Ведомственная!G369)</f>
        <v>2554.9</v>
      </c>
      <c r="G241" s="7">
        <f>SUM(Ведомственная!H369)</f>
        <v>0</v>
      </c>
      <c r="H241" s="7">
        <f>SUM(Ведомственная!I369)</f>
        <v>0</v>
      </c>
    </row>
    <row r="242" spans="1:8" ht="31.5">
      <c r="A242" s="2" t="s">
        <v>997</v>
      </c>
      <c r="B242" s="4" t="s">
        <v>996</v>
      </c>
      <c r="C242" s="4"/>
      <c r="D242" s="4"/>
      <c r="E242" s="4"/>
      <c r="F242" s="7">
        <f>SUM(F243:F244)</f>
        <v>1554.5</v>
      </c>
      <c r="G242" s="7">
        <f t="shared" ref="G242:H242" si="32">SUM(G243:G244)</f>
        <v>0</v>
      </c>
      <c r="H242" s="7">
        <f t="shared" si="32"/>
        <v>0</v>
      </c>
    </row>
    <row r="243" spans="1:8" ht="31.5">
      <c r="A243" s="2" t="s">
        <v>46</v>
      </c>
      <c r="B243" s="4" t="s">
        <v>996</v>
      </c>
      <c r="C243" s="4" t="s">
        <v>85</v>
      </c>
      <c r="D243" s="4" t="s">
        <v>11</v>
      </c>
      <c r="E243" s="4" t="s">
        <v>165</v>
      </c>
      <c r="F243" s="7">
        <f>SUM(Ведомственная!G224)</f>
        <v>1103.5</v>
      </c>
      <c r="G243" s="7">
        <f>SUM(Ведомственная!H224)</f>
        <v>0</v>
      </c>
      <c r="H243" s="7">
        <f>SUM(Ведомственная!I224)</f>
        <v>0</v>
      </c>
    </row>
    <row r="244" spans="1:8" ht="31.5">
      <c r="A244" s="2" t="s">
        <v>46</v>
      </c>
      <c r="B244" s="4" t="s">
        <v>996</v>
      </c>
      <c r="C244" s="4" t="s">
        <v>85</v>
      </c>
      <c r="D244" s="4" t="s">
        <v>162</v>
      </c>
      <c r="E244" s="4" t="s">
        <v>48</v>
      </c>
      <c r="F244" s="7">
        <f>SUM(Ведомственная!G371)</f>
        <v>451</v>
      </c>
      <c r="G244" s="7">
        <f>SUM(Ведомственная!H371)</f>
        <v>0</v>
      </c>
      <c r="H244" s="7">
        <f>SUM(Ведомственная!I371)</f>
        <v>0</v>
      </c>
    </row>
    <row r="245" spans="1:8">
      <c r="A245" s="34" t="s">
        <v>824</v>
      </c>
      <c r="B245" s="4" t="s">
        <v>620</v>
      </c>
      <c r="C245" s="4"/>
      <c r="D245" s="4"/>
      <c r="E245" s="4"/>
      <c r="F245" s="7">
        <f>SUM(F246+F248)</f>
        <v>62560.5</v>
      </c>
      <c r="G245" s="7">
        <f>SUM(G246+G248)</f>
        <v>85139.8</v>
      </c>
      <c r="H245" s="7">
        <f>SUM(H246+H248)</f>
        <v>69174.399999999994</v>
      </c>
    </row>
    <row r="246" spans="1:8">
      <c r="A246" s="2" t="s">
        <v>490</v>
      </c>
      <c r="B246" s="4" t="s">
        <v>621</v>
      </c>
      <c r="C246" s="4"/>
      <c r="D246" s="4"/>
      <c r="E246" s="4"/>
      <c r="F246" s="7">
        <f>SUM(F247)</f>
        <v>62560.5</v>
      </c>
      <c r="G246" s="7">
        <f>SUM(G247)</f>
        <v>85139.8</v>
      </c>
      <c r="H246" s="7">
        <f>SUM(H247)</f>
        <v>69174.399999999994</v>
      </c>
    </row>
    <row r="247" spans="1:8" ht="31.5">
      <c r="A247" s="2" t="s">
        <v>46</v>
      </c>
      <c r="B247" s="4" t="s">
        <v>621</v>
      </c>
      <c r="C247" s="4" t="s">
        <v>85</v>
      </c>
      <c r="D247" s="4" t="s">
        <v>162</v>
      </c>
      <c r="E247" s="4" t="s">
        <v>48</v>
      </c>
      <c r="F247" s="7">
        <f>SUM(Ведомственная!G374)</f>
        <v>62560.5</v>
      </c>
      <c r="G247" s="7">
        <f>SUM(Ведомственная!H374)</f>
        <v>85139.8</v>
      </c>
      <c r="H247" s="7">
        <f>SUM(Ведомственная!I374)</f>
        <v>69174.399999999994</v>
      </c>
    </row>
    <row r="248" spans="1:8" hidden="1">
      <c r="A248" s="2" t="s">
        <v>908</v>
      </c>
      <c r="B248" s="4" t="s">
        <v>622</v>
      </c>
      <c r="C248" s="4"/>
      <c r="D248" s="4"/>
      <c r="E248" s="4"/>
      <c r="F248" s="7">
        <f>SUM(F249)</f>
        <v>0</v>
      </c>
      <c r="G248" s="7">
        <f>SUM(G249)</f>
        <v>0</v>
      </c>
      <c r="H248" s="7">
        <f>SUM(H249)</f>
        <v>0</v>
      </c>
    </row>
    <row r="249" spans="1:8" ht="31.5" hidden="1">
      <c r="A249" s="2" t="s">
        <v>46</v>
      </c>
      <c r="B249" s="4" t="s">
        <v>622</v>
      </c>
      <c r="C249" s="4" t="s">
        <v>85</v>
      </c>
      <c r="D249" s="4" t="s">
        <v>162</v>
      </c>
      <c r="E249" s="4" t="s">
        <v>48</v>
      </c>
      <c r="F249" s="7">
        <f>SUM(Ведомственная!G376)</f>
        <v>0</v>
      </c>
      <c r="G249" s="7">
        <f>SUM(Ведомственная!H376)</f>
        <v>0</v>
      </c>
      <c r="H249" s="7">
        <f>SUM(Ведомственная!I376)</f>
        <v>0</v>
      </c>
    </row>
    <row r="250" spans="1:8" ht="31.5">
      <c r="A250" s="68" t="s">
        <v>728</v>
      </c>
      <c r="B250" s="24" t="s">
        <v>589</v>
      </c>
      <c r="C250" s="4"/>
      <c r="D250" s="4"/>
      <c r="E250" s="4"/>
      <c r="F250" s="26">
        <f>SUM(F251)+F255</f>
        <v>414117.2</v>
      </c>
      <c r="G250" s="26">
        <f>SUM(G251)+G255</f>
        <v>215102</v>
      </c>
      <c r="H250" s="26">
        <f>SUM(H251)+H255</f>
        <v>228886.69999999998</v>
      </c>
    </row>
    <row r="251" spans="1:8">
      <c r="A251" s="2" t="s">
        <v>29</v>
      </c>
      <c r="B251" s="4" t="s">
        <v>590</v>
      </c>
      <c r="C251" s="4"/>
      <c r="D251" s="4"/>
      <c r="E251" s="4"/>
      <c r="F251" s="7">
        <f>SUM(F252)+F253</f>
        <v>379553.2</v>
      </c>
      <c r="G251" s="7">
        <f t="shared" ref="G251:H251" si="33">SUM(G252)+G253</f>
        <v>197702</v>
      </c>
      <c r="H251" s="7">
        <f t="shared" si="33"/>
        <v>228886.69999999998</v>
      </c>
    </row>
    <row r="252" spans="1:8" ht="31.5">
      <c r="A252" s="2" t="s">
        <v>46</v>
      </c>
      <c r="B252" s="4" t="s">
        <v>590</v>
      </c>
      <c r="C252" s="4" t="s">
        <v>85</v>
      </c>
      <c r="D252" s="4" t="s">
        <v>11</v>
      </c>
      <c r="E252" s="4" t="s">
        <v>165</v>
      </c>
      <c r="F252" s="7">
        <f>SUM(Ведомственная!G227)</f>
        <v>123197.2</v>
      </c>
      <c r="G252" s="7">
        <f>SUM(Ведомственная!H227)</f>
        <v>76900</v>
      </c>
      <c r="H252" s="7">
        <f>SUM(Ведомственная!I227)</f>
        <v>80000</v>
      </c>
    </row>
    <row r="253" spans="1:8" ht="31.5">
      <c r="A253" s="34" t="s">
        <v>906</v>
      </c>
      <c r="B253" s="4" t="s">
        <v>756</v>
      </c>
      <c r="C253" s="4"/>
      <c r="D253" s="4"/>
      <c r="E253" s="4"/>
      <c r="F253" s="7">
        <f>SUM(F254)</f>
        <v>256356</v>
      </c>
      <c r="G253" s="7">
        <f>SUM(G254)</f>
        <v>120801.99999999999</v>
      </c>
      <c r="H253" s="7">
        <f>SUM(H254)</f>
        <v>148886.69999999998</v>
      </c>
    </row>
    <row r="254" spans="1:8" ht="31.5">
      <c r="A254" s="34" t="s">
        <v>46</v>
      </c>
      <c r="B254" s="4" t="s">
        <v>756</v>
      </c>
      <c r="C254" s="4" t="s">
        <v>85</v>
      </c>
      <c r="D254" s="4" t="s">
        <v>11</v>
      </c>
      <c r="E254" s="4" t="s">
        <v>165</v>
      </c>
      <c r="F254" s="7">
        <f>SUM(Ведомственная!G229)</f>
        <v>256356</v>
      </c>
      <c r="G254" s="7">
        <f>SUM(Ведомственная!H229)</f>
        <v>120801.99999999999</v>
      </c>
      <c r="H254" s="7">
        <f>SUM(Ведомственная!I229)</f>
        <v>148886.69999999998</v>
      </c>
    </row>
    <row r="255" spans="1:8" ht="31.5">
      <c r="A255" s="2" t="s">
        <v>257</v>
      </c>
      <c r="B255" s="4" t="s">
        <v>609</v>
      </c>
      <c r="C255" s="4"/>
      <c r="D255" s="4"/>
      <c r="E255" s="4"/>
      <c r="F255" s="7">
        <f>SUM(F256)+F257</f>
        <v>34564</v>
      </c>
      <c r="G255" s="7">
        <f t="shared" ref="G255:H255" si="34">SUM(G256)+G257</f>
        <v>17400</v>
      </c>
      <c r="H255" s="7">
        <f t="shared" si="34"/>
        <v>0</v>
      </c>
    </row>
    <row r="256" spans="1:8" ht="31.5">
      <c r="A256" s="2" t="s">
        <v>258</v>
      </c>
      <c r="B256" s="4" t="s">
        <v>609</v>
      </c>
      <c r="C256" s="4" t="s">
        <v>237</v>
      </c>
      <c r="D256" s="4" t="s">
        <v>11</v>
      </c>
      <c r="E256" s="4" t="s">
        <v>165</v>
      </c>
      <c r="F256" s="7">
        <f>SUM(Ведомственная!G231)</f>
        <v>2600</v>
      </c>
      <c r="G256" s="7">
        <f>SUM(Ведомственная!H231)</f>
        <v>17400</v>
      </c>
      <c r="H256" s="7">
        <f>SUM(Ведомственная!I231)</f>
        <v>0</v>
      </c>
    </row>
    <row r="257" spans="1:8" ht="31.5">
      <c r="A257" s="2" t="s">
        <v>907</v>
      </c>
      <c r="B257" s="4" t="s">
        <v>892</v>
      </c>
      <c r="C257" s="4"/>
      <c r="D257" s="4"/>
      <c r="E257" s="4"/>
      <c r="F257" s="7">
        <f>SUM(F258)</f>
        <v>31964</v>
      </c>
      <c r="G257" s="7">
        <f t="shared" ref="G257:H257" si="35">SUM(G258)</f>
        <v>0</v>
      </c>
      <c r="H257" s="7">
        <f t="shared" si="35"/>
        <v>0</v>
      </c>
    </row>
    <row r="258" spans="1:8" ht="31.5">
      <c r="A258" s="2" t="s">
        <v>258</v>
      </c>
      <c r="B258" s="4" t="s">
        <v>892</v>
      </c>
      <c r="C258" s="4" t="s">
        <v>237</v>
      </c>
      <c r="D258" s="4" t="s">
        <v>11</v>
      </c>
      <c r="E258" s="4" t="s">
        <v>165</v>
      </c>
      <c r="F258" s="7">
        <f>SUM(Ведомственная!G233)</f>
        <v>31964</v>
      </c>
      <c r="G258" s="7">
        <f>SUM(Ведомственная!H233)</f>
        <v>0</v>
      </c>
      <c r="H258" s="7">
        <f>SUM(Ведомственная!I233)</f>
        <v>0</v>
      </c>
    </row>
    <row r="259" spans="1:8" s="27" customFormat="1" ht="47.25">
      <c r="A259" s="23" t="s">
        <v>706</v>
      </c>
      <c r="B259" s="29" t="s">
        <v>234</v>
      </c>
      <c r="C259" s="29"/>
      <c r="D259" s="38"/>
      <c r="E259" s="38"/>
      <c r="F259" s="10">
        <f>SUM(F276)+F260+F264</f>
        <v>91607.4</v>
      </c>
      <c r="G259" s="10">
        <f>SUM(G276)+G260+G264</f>
        <v>58879.799999999996</v>
      </c>
      <c r="H259" s="10">
        <f>SUM(H276)+H260+H264</f>
        <v>47151.299999999996</v>
      </c>
    </row>
    <row r="260" spans="1:8" ht="31.5" hidden="1">
      <c r="A260" s="2" t="s">
        <v>256</v>
      </c>
      <c r="B260" s="4" t="s">
        <v>287</v>
      </c>
      <c r="C260" s="4"/>
      <c r="D260" s="4"/>
      <c r="E260" s="4"/>
      <c r="F260" s="7">
        <f>SUM(F261)</f>
        <v>0</v>
      </c>
      <c r="G260" s="7">
        <f>SUM(G261)</f>
        <v>0</v>
      </c>
      <c r="H260" s="7">
        <f>SUM(H261)</f>
        <v>0</v>
      </c>
    </row>
    <row r="261" spans="1:8" ht="31.5" hidden="1">
      <c r="A261" s="2" t="s">
        <v>257</v>
      </c>
      <c r="B261" s="4" t="s">
        <v>288</v>
      </c>
      <c r="C261" s="4"/>
      <c r="D261" s="4"/>
      <c r="E261" s="4"/>
      <c r="F261" s="7">
        <f>SUM(F262:F263)</f>
        <v>0</v>
      </c>
      <c r="G261" s="7">
        <f>SUM(G262:G263)</f>
        <v>0</v>
      </c>
      <c r="H261" s="7">
        <f>SUM(H262:H263)</f>
        <v>0</v>
      </c>
    </row>
    <row r="262" spans="1:8" ht="31.5" hidden="1">
      <c r="A262" s="2" t="s">
        <v>258</v>
      </c>
      <c r="B262" s="4" t="s">
        <v>288</v>
      </c>
      <c r="C262" s="4" t="s">
        <v>237</v>
      </c>
      <c r="D262" s="4" t="s">
        <v>11</v>
      </c>
      <c r="E262" s="4" t="s">
        <v>165</v>
      </c>
      <c r="F262" s="7"/>
      <c r="G262" s="7"/>
      <c r="H262" s="7"/>
    </row>
    <row r="263" spans="1:8" ht="31.5" hidden="1">
      <c r="A263" s="2" t="s">
        <v>258</v>
      </c>
      <c r="B263" s="4" t="s">
        <v>288</v>
      </c>
      <c r="C263" s="4" t="s">
        <v>237</v>
      </c>
      <c r="D263" s="4" t="s">
        <v>162</v>
      </c>
      <c r="E263" s="4" t="s">
        <v>162</v>
      </c>
      <c r="F263" s="7">
        <f>SUM(Ведомственная!G420)</f>
        <v>0</v>
      </c>
      <c r="G263" s="7">
        <f>SUM(Ведомственная!H420)</f>
        <v>0</v>
      </c>
      <c r="H263" s="7">
        <f>SUM(Ведомственная!I420)</f>
        <v>0</v>
      </c>
    </row>
    <row r="264" spans="1:8" ht="31.5">
      <c r="A264" s="2" t="s">
        <v>259</v>
      </c>
      <c r="B264" s="4" t="s">
        <v>289</v>
      </c>
      <c r="C264" s="4"/>
      <c r="D264" s="4"/>
      <c r="E264" s="4"/>
      <c r="F264" s="7">
        <f>SUM(F265+F269)</f>
        <v>82733</v>
      </c>
      <c r="G264" s="7">
        <f>SUM(G265+G269)</f>
        <v>52302.899999999994</v>
      </c>
      <c r="H264" s="7">
        <f>SUM(H265+H269)</f>
        <v>40302.899999999994</v>
      </c>
    </row>
    <row r="265" spans="1:8">
      <c r="A265" s="2" t="s">
        <v>29</v>
      </c>
      <c r="B265" s="4" t="s">
        <v>431</v>
      </c>
      <c r="C265" s="4"/>
      <c r="D265" s="4"/>
      <c r="E265" s="4"/>
      <c r="F265" s="7">
        <f>SUM(F267+F266)</f>
        <v>72072.100000000006</v>
      </c>
      <c r="G265" s="7">
        <f t="shared" ref="G265:H265" si="36">SUM(G267+G266)</f>
        <v>23279.1</v>
      </c>
      <c r="H265" s="7">
        <f t="shared" si="36"/>
        <v>23279.1</v>
      </c>
    </row>
    <row r="266" spans="1:8" ht="31.5" hidden="1">
      <c r="A266" s="2" t="s">
        <v>46</v>
      </c>
      <c r="B266" s="4" t="s">
        <v>431</v>
      </c>
      <c r="C266" s="4" t="s">
        <v>85</v>
      </c>
      <c r="D266" s="4" t="s">
        <v>162</v>
      </c>
      <c r="E266" s="4" t="s">
        <v>38</v>
      </c>
      <c r="F266" s="7">
        <f>SUM(Ведомственная!G306)</f>
        <v>0</v>
      </c>
      <c r="G266" s="7">
        <f>SUM(Ведомственная!H306)</f>
        <v>0</v>
      </c>
      <c r="H266" s="7">
        <f>SUM(Ведомственная!I306)</f>
        <v>0</v>
      </c>
    </row>
    <row r="267" spans="1:8">
      <c r="A267" s="2" t="s">
        <v>909</v>
      </c>
      <c r="B267" s="4" t="s">
        <v>820</v>
      </c>
      <c r="C267" s="4"/>
      <c r="D267" s="4"/>
      <c r="E267" s="4"/>
      <c r="F267" s="7">
        <f>SUM(F268)</f>
        <v>72072.100000000006</v>
      </c>
      <c r="G267" s="7">
        <f>SUM(G268)</f>
        <v>23279.1</v>
      </c>
      <c r="H267" s="7">
        <f>SUM(H268)</f>
        <v>23279.1</v>
      </c>
    </row>
    <row r="268" spans="1:8" ht="31.5">
      <c r="A268" s="2" t="s">
        <v>46</v>
      </c>
      <c r="B268" s="4" t="s">
        <v>820</v>
      </c>
      <c r="C268" s="4" t="s">
        <v>85</v>
      </c>
      <c r="D268" s="4" t="s">
        <v>162</v>
      </c>
      <c r="E268" s="4" t="s">
        <v>38</v>
      </c>
      <c r="F268" s="7">
        <f>SUM(Ведомственная!G308)</f>
        <v>72072.100000000006</v>
      </c>
      <c r="G268" s="7">
        <f>SUM(Ведомственная!H308)</f>
        <v>23279.1</v>
      </c>
      <c r="H268" s="7">
        <f>SUM(Ведомственная!I308)</f>
        <v>23279.1</v>
      </c>
    </row>
    <row r="269" spans="1:8" ht="31.5">
      <c r="A269" s="2" t="s">
        <v>710</v>
      </c>
      <c r="B269" s="4" t="s">
        <v>290</v>
      </c>
      <c r="C269" s="4"/>
      <c r="D269" s="4"/>
      <c r="E269" s="4"/>
      <c r="F269" s="7">
        <f>SUM(F270:F271)+F272+F274</f>
        <v>10660.9</v>
      </c>
      <c r="G269" s="7">
        <f t="shared" ref="G269:H269" si="37">SUM(G270:G271)+G272+G274</f>
        <v>29023.8</v>
      </c>
      <c r="H269" s="7">
        <f t="shared" si="37"/>
        <v>17023.8</v>
      </c>
    </row>
    <row r="270" spans="1:8" ht="31.5">
      <c r="A270" s="2" t="s">
        <v>258</v>
      </c>
      <c r="B270" s="4" t="s">
        <v>290</v>
      </c>
      <c r="C270" s="4" t="s">
        <v>237</v>
      </c>
      <c r="D270" s="4" t="s">
        <v>162</v>
      </c>
      <c r="E270" s="4" t="s">
        <v>38</v>
      </c>
      <c r="F270" s="7">
        <f>SUM(Ведомственная!G310)</f>
        <v>4156.8999999999996</v>
      </c>
      <c r="G270" s="7">
        <f>SUM(Ведомственная!H310)</f>
        <v>0</v>
      </c>
      <c r="H270" s="7">
        <f>SUM(Ведомственная!I310)</f>
        <v>0</v>
      </c>
    </row>
    <row r="271" spans="1:8" ht="31.5">
      <c r="A271" s="2" t="s">
        <v>258</v>
      </c>
      <c r="B271" s="4" t="s">
        <v>290</v>
      </c>
      <c r="C271" s="4" t="s">
        <v>237</v>
      </c>
      <c r="D271" s="4" t="s">
        <v>162</v>
      </c>
      <c r="E271" s="4" t="s">
        <v>162</v>
      </c>
      <c r="F271" s="7">
        <f>SUM(Ведомственная!G423)</f>
        <v>199.6</v>
      </c>
      <c r="G271" s="7">
        <f>SUM(Ведомственная!H423)</f>
        <v>12000</v>
      </c>
      <c r="H271" s="7">
        <f>SUM(Ведомственная!I423)</f>
        <v>0</v>
      </c>
    </row>
    <row r="272" spans="1:8">
      <c r="A272" s="2" t="s">
        <v>412</v>
      </c>
      <c r="B272" s="4" t="s">
        <v>786</v>
      </c>
      <c r="C272" s="4"/>
      <c r="D272" s="4"/>
      <c r="E272" s="4"/>
      <c r="F272" s="7">
        <f>SUM(F273)</f>
        <v>0</v>
      </c>
      <c r="G272" s="7">
        <f>SUM(G273)</f>
        <v>17023.8</v>
      </c>
      <c r="H272" s="7">
        <f>SUM(H273)</f>
        <v>17023.8</v>
      </c>
    </row>
    <row r="273" spans="1:8" ht="31.5">
      <c r="A273" s="2" t="s">
        <v>258</v>
      </c>
      <c r="B273" s="4" t="s">
        <v>786</v>
      </c>
      <c r="C273" s="4" t="s">
        <v>237</v>
      </c>
      <c r="D273" s="4" t="s">
        <v>162</v>
      </c>
      <c r="E273" s="4" t="s">
        <v>162</v>
      </c>
      <c r="F273" s="7">
        <f>SUM(Ведомственная!G425)</f>
        <v>0</v>
      </c>
      <c r="G273" s="7">
        <f>SUM(Ведомственная!H425)</f>
        <v>17023.8</v>
      </c>
      <c r="H273" s="7">
        <f>SUM(Ведомственная!I425)</f>
        <v>17023.8</v>
      </c>
    </row>
    <row r="274" spans="1:8">
      <c r="A274" s="2" t="s">
        <v>909</v>
      </c>
      <c r="B274" s="4" t="s">
        <v>887</v>
      </c>
      <c r="C274" s="4"/>
      <c r="D274" s="4"/>
      <c r="E274" s="4"/>
      <c r="F274" s="7">
        <f>SUM(F275)</f>
        <v>6304.4</v>
      </c>
      <c r="G274" s="7">
        <f t="shared" ref="G274:H274" si="38">SUM(G275)</f>
        <v>0</v>
      </c>
      <c r="H274" s="7">
        <f t="shared" si="38"/>
        <v>0</v>
      </c>
    </row>
    <row r="275" spans="1:8" ht="31.5">
      <c r="A275" s="2" t="s">
        <v>258</v>
      </c>
      <c r="B275" s="4" t="s">
        <v>887</v>
      </c>
      <c r="C275" s="4" t="s">
        <v>237</v>
      </c>
      <c r="D275" s="4" t="s">
        <v>162</v>
      </c>
      <c r="E275" s="4" t="s">
        <v>38</v>
      </c>
      <c r="F275" s="7">
        <f>SUM(Ведомственная!G312)</f>
        <v>6304.4</v>
      </c>
      <c r="G275" s="7">
        <f>SUM(Ведомственная!H312)</f>
        <v>0</v>
      </c>
      <c r="H275" s="7">
        <f>SUM(Ведомственная!I312)</f>
        <v>0</v>
      </c>
    </row>
    <row r="276" spans="1:8" ht="31.5">
      <c r="A276" s="80" t="s">
        <v>241</v>
      </c>
      <c r="B276" s="31" t="s">
        <v>235</v>
      </c>
      <c r="C276" s="31"/>
      <c r="D276" s="81"/>
      <c r="E276" s="81"/>
      <c r="F276" s="9">
        <f>SUM(F277)</f>
        <v>8874.4</v>
      </c>
      <c r="G276" s="9">
        <f t="shared" ref="G276:H277" si="39">SUM(G277)</f>
        <v>6576.9</v>
      </c>
      <c r="H276" s="9">
        <f t="shared" si="39"/>
        <v>6848.4</v>
      </c>
    </row>
    <row r="277" spans="1:8" ht="31.5">
      <c r="A277" s="80" t="s">
        <v>813</v>
      </c>
      <c r="B277" s="31" t="s">
        <v>812</v>
      </c>
      <c r="C277" s="81"/>
      <c r="D277" s="81"/>
      <c r="E277" s="81"/>
      <c r="F277" s="9">
        <f>SUM(F278)</f>
        <v>8874.4</v>
      </c>
      <c r="G277" s="9">
        <f t="shared" si="39"/>
        <v>6576.9</v>
      </c>
      <c r="H277" s="9">
        <f t="shared" si="39"/>
        <v>6848.4</v>
      </c>
    </row>
    <row r="278" spans="1:8">
      <c r="A278" s="80" t="s">
        <v>36</v>
      </c>
      <c r="B278" s="31" t="s">
        <v>812</v>
      </c>
      <c r="C278" s="81" t="s">
        <v>93</v>
      </c>
      <c r="D278" s="81" t="s">
        <v>25</v>
      </c>
      <c r="E278" s="81" t="s">
        <v>11</v>
      </c>
      <c r="F278" s="9">
        <f>SUM(Ведомственная!G507)</f>
        <v>8874.4</v>
      </c>
      <c r="G278" s="9">
        <f>SUM(Ведомственная!H507)</f>
        <v>6576.9</v>
      </c>
      <c r="H278" s="9">
        <f>SUM(Ведомственная!I507)</f>
        <v>6848.4</v>
      </c>
    </row>
    <row r="279" spans="1:8" ht="47.25" hidden="1">
      <c r="A279" s="80" t="s">
        <v>530</v>
      </c>
      <c r="B279" s="31" t="s">
        <v>529</v>
      </c>
      <c r="C279" s="31"/>
      <c r="D279" s="81"/>
      <c r="E279" s="81"/>
      <c r="F279" s="9" t="e">
        <f>SUM(F280)</f>
        <v>#REF!</v>
      </c>
      <c r="G279" s="9" t="e">
        <f>SUM(G280)</f>
        <v>#REF!</v>
      </c>
      <c r="H279" s="9" t="e">
        <f>SUM(H280)</f>
        <v>#REF!</v>
      </c>
    </row>
    <row r="280" spans="1:8" hidden="1">
      <c r="A280" s="80" t="s">
        <v>36</v>
      </c>
      <c r="B280" s="31" t="s">
        <v>529</v>
      </c>
      <c r="C280" s="31">
        <v>300</v>
      </c>
      <c r="D280" s="81" t="s">
        <v>25</v>
      </c>
      <c r="E280" s="81" t="s">
        <v>48</v>
      </c>
      <c r="F280" s="9" t="e">
        <f>SUM(Ведомственная!#REF!)</f>
        <v>#REF!</v>
      </c>
      <c r="G280" s="9" t="e">
        <f>SUM(Ведомственная!#REF!)</f>
        <v>#REF!</v>
      </c>
      <c r="H280" s="9" t="e">
        <f>SUM(Ведомственная!#REF!)</f>
        <v>#REF!</v>
      </c>
    </row>
    <row r="281" spans="1:8" s="27" customFormat="1" ht="31.5">
      <c r="A281" s="67" t="s">
        <v>562</v>
      </c>
      <c r="B281" s="24" t="s">
        <v>280</v>
      </c>
      <c r="C281" s="24"/>
      <c r="D281" s="24"/>
      <c r="E281" s="24"/>
      <c r="F281" s="26">
        <f>SUM(F288)+F282</f>
        <v>10191.6</v>
      </c>
      <c r="G281" s="26">
        <f>SUM(G288)+G282</f>
        <v>3866.3</v>
      </c>
      <c r="H281" s="26">
        <f>SUM(H288)+H282</f>
        <v>0</v>
      </c>
    </row>
    <row r="282" spans="1:8" ht="31.5">
      <c r="A282" s="2" t="s">
        <v>257</v>
      </c>
      <c r="B282" s="81" t="s">
        <v>293</v>
      </c>
      <c r="C282" s="81"/>
      <c r="D282" s="81"/>
      <c r="E282" s="81"/>
      <c r="F282" s="9">
        <f>SUM(F283:F287)</f>
        <v>912.6</v>
      </c>
      <c r="G282" s="9">
        <f>SUM(G283:G287)</f>
        <v>0</v>
      </c>
      <c r="H282" s="9">
        <f>SUM(H283:H287)</f>
        <v>0</v>
      </c>
    </row>
    <row r="283" spans="1:8" ht="31.5">
      <c r="A283" s="2" t="s">
        <v>258</v>
      </c>
      <c r="B283" s="81" t="s">
        <v>293</v>
      </c>
      <c r="C283" s="81" t="s">
        <v>237</v>
      </c>
      <c r="D283" s="81" t="s">
        <v>162</v>
      </c>
      <c r="E283" s="81" t="s">
        <v>48</v>
      </c>
      <c r="F283" s="9">
        <f>SUM(Ведомственная!G379)</f>
        <v>0</v>
      </c>
      <c r="G283" s="9">
        <f>SUM(Ведомственная!H379)</f>
        <v>0</v>
      </c>
      <c r="H283" s="9">
        <f>SUM(Ведомственная!I379)</f>
        <v>0</v>
      </c>
    </row>
    <row r="284" spans="1:8" ht="31.5">
      <c r="A284" s="2" t="s">
        <v>258</v>
      </c>
      <c r="B284" s="81" t="s">
        <v>293</v>
      </c>
      <c r="C284" s="81" t="s">
        <v>237</v>
      </c>
      <c r="D284" s="81" t="s">
        <v>162</v>
      </c>
      <c r="E284" s="81" t="s">
        <v>162</v>
      </c>
      <c r="F284" s="9">
        <f>SUM(Ведомственная!G428)</f>
        <v>912.6</v>
      </c>
      <c r="G284" s="9">
        <f>SUM(Ведомственная!H428)</f>
        <v>0</v>
      </c>
      <c r="H284" s="9">
        <f>SUM(Ведомственная!I428)</f>
        <v>0</v>
      </c>
    </row>
    <row r="285" spans="1:8" ht="31.5" hidden="1">
      <c r="A285" s="2" t="s">
        <v>258</v>
      </c>
      <c r="B285" s="81" t="s">
        <v>293</v>
      </c>
      <c r="C285" s="81" t="s">
        <v>237</v>
      </c>
      <c r="D285" s="81" t="s">
        <v>13</v>
      </c>
      <c r="E285" s="81" t="s">
        <v>11</v>
      </c>
      <c r="F285" s="9">
        <f>SUM(Ведомственная!G501)</f>
        <v>0</v>
      </c>
      <c r="G285" s="9">
        <f>SUM(Ведомственная!H501)</f>
        <v>0</v>
      </c>
      <c r="H285" s="9">
        <f>SUM(Ведомственная!I501)</f>
        <v>0</v>
      </c>
    </row>
    <row r="286" spans="1:8" ht="31.5" hidden="1">
      <c r="A286" s="2" t="s">
        <v>258</v>
      </c>
      <c r="B286" s="81" t="s">
        <v>293</v>
      </c>
      <c r="C286" s="81" t="s">
        <v>237</v>
      </c>
      <c r="D286" s="81" t="s">
        <v>13</v>
      </c>
      <c r="E286" s="81" t="s">
        <v>28</v>
      </c>
      <c r="F286" s="9"/>
      <c r="G286" s="9"/>
      <c r="H286" s="9"/>
    </row>
    <row r="287" spans="1:8" ht="31.5" hidden="1">
      <c r="A287" s="2" t="s">
        <v>258</v>
      </c>
      <c r="B287" s="81" t="s">
        <v>293</v>
      </c>
      <c r="C287" s="81" t="s">
        <v>237</v>
      </c>
      <c r="D287" s="81" t="s">
        <v>163</v>
      </c>
      <c r="E287" s="81" t="s">
        <v>28</v>
      </c>
      <c r="F287" s="9">
        <f>SUM(Ведомственная!G523)</f>
        <v>0</v>
      </c>
      <c r="G287" s="9">
        <f>SUM(Ведомственная!H523)</f>
        <v>0</v>
      </c>
      <c r="H287" s="9">
        <f>SUM(Ведомственная!I523)</f>
        <v>0</v>
      </c>
    </row>
    <row r="288" spans="1:8" ht="31.5">
      <c r="A288" s="2" t="s">
        <v>561</v>
      </c>
      <c r="B288" s="4" t="s">
        <v>281</v>
      </c>
      <c r="C288" s="4"/>
      <c r="D288" s="4"/>
      <c r="E288" s="4"/>
      <c r="F288" s="7">
        <f>SUM(F289)</f>
        <v>9279</v>
      </c>
      <c r="G288" s="7">
        <f>SUM(G289)</f>
        <v>3866.3</v>
      </c>
      <c r="H288" s="7">
        <f>SUM(H289)</f>
        <v>0</v>
      </c>
    </row>
    <row r="289" spans="1:8" ht="31.5">
      <c r="A289" s="2" t="s">
        <v>39</v>
      </c>
      <c r="B289" s="4" t="s">
        <v>282</v>
      </c>
      <c r="C289" s="4"/>
      <c r="D289" s="4"/>
      <c r="E289" s="4"/>
      <c r="F289" s="7">
        <f>SUM(F290:F293)</f>
        <v>9279</v>
      </c>
      <c r="G289" s="7">
        <f>SUM(G290:G293)</f>
        <v>3866.3</v>
      </c>
      <c r="H289" s="7">
        <f>SUM(H290:H293)</f>
        <v>0</v>
      </c>
    </row>
    <row r="290" spans="1:8" ht="63">
      <c r="A290" s="2" t="s">
        <v>45</v>
      </c>
      <c r="B290" s="4" t="s">
        <v>282</v>
      </c>
      <c r="C290" s="4" t="s">
        <v>83</v>
      </c>
      <c r="D290" s="4" t="s">
        <v>11</v>
      </c>
      <c r="E290" s="4" t="s">
        <v>22</v>
      </c>
      <c r="F290" s="7">
        <f>SUM(Ведомственная!G254)</f>
        <v>8055.8</v>
      </c>
      <c r="G290" s="7">
        <f>SUM(Ведомственная!H254)</f>
        <v>2845.3</v>
      </c>
      <c r="H290" s="7">
        <f>SUM(Ведомственная!I254)</f>
        <v>0</v>
      </c>
    </row>
    <row r="291" spans="1:8" ht="31.5">
      <c r="A291" s="2" t="s">
        <v>46</v>
      </c>
      <c r="B291" s="4" t="s">
        <v>282</v>
      </c>
      <c r="C291" s="4" t="s">
        <v>85</v>
      </c>
      <c r="D291" s="4" t="s">
        <v>11</v>
      </c>
      <c r="E291" s="4" t="s">
        <v>22</v>
      </c>
      <c r="F291" s="7">
        <f>SUM(Ведомственная!G255)</f>
        <v>1202.2</v>
      </c>
      <c r="G291" s="7">
        <f>SUM(Ведомственная!H255)</f>
        <v>1000</v>
      </c>
      <c r="H291" s="7">
        <f>SUM(Ведомственная!I255)</f>
        <v>0</v>
      </c>
    </row>
    <row r="292" spans="1:8" ht="31.5" hidden="1">
      <c r="A292" s="2" t="s">
        <v>46</v>
      </c>
      <c r="B292" s="4" t="s">
        <v>282</v>
      </c>
      <c r="C292" s="4" t="s">
        <v>85</v>
      </c>
      <c r="D292" s="4" t="s">
        <v>107</v>
      </c>
      <c r="E292" s="4" t="s">
        <v>162</v>
      </c>
      <c r="F292" s="7">
        <f>SUM(Ведомственная!G475)</f>
        <v>0</v>
      </c>
      <c r="G292" s="7">
        <f>SUM(Ведомственная!H475)</f>
        <v>0</v>
      </c>
      <c r="H292" s="7">
        <f>SUM(Ведомственная!I475)</f>
        <v>0</v>
      </c>
    </row>
    <row r="293" spans="1:8">
      <c r="A293" s="2" t="s">
        <v>20</v>
      </c>
      <c r="B293" s="4" t="s">
        <v>282</v>
      </c>
      <c r="C293" s="4" t="s">
        <v>90</v>
      </c>
      <c r="D293" s="4" t="s">
        <v>11</v>
      </c>
      <c r="E293" s="4" t="s">
        <v>22</v>
      </c>
      <c r="F293" s="7">
        <f>SUM(Ведомственная!G256)</f>
        <v>21</v>
      </c>
      <c r="G293" s="7">
        <f>SUM(Ведомственная!H256)</f>
        <v>21</v>
      </c>
      <c r="H293" s="7">
        <f>SUM(Ведомственная!I256)</f>
        <v>0</v>
      </c>
    </row>
    <row r="294" spans="1:8" s="69" customFormat="1" ht="51.75" customHeight="1">
      <c r="A294" s="23" t="s">
        <v>956</v>
      </c>
      <c r="B294" s="29" t="s">
        <v>564</v>
      </c>
      <c r="C294" s="24"/>
      <c r="D294" s="24"/>
      <c r="E294" s="24"/>
      <c r="F294" s="26">
        <f>SUM(F299+F301)</f>
        <v>1511.8</v>
      </c>
      <c r="G294" s="26">
        <f>SUM(G299+G301)</f>
        <v>1000</v>
      </c>
      <c r="H294" s="26">
        <f>SUM(H299+H301)</f>
        <v>5000</v>
      </c>
    </row>
    <row r="295" spans="1:8" ht="31.5">
      <c r="A295" s="80" t="s">
        <v>838</v>
      </c>
      <c r="B295" s="31" t="s">
        <v>839</v>
      </c>
      <c r="C295" s="4"/>
      <c r="D295" s="4"/>
      <c r="E295" s="4"/>
      <c r="F295" s="7">
        <f>SUM(F296)</f>
        <v>0</v>
      </c>
      <c r="G295" s="7">
        <f>SUM(G296)</f>
        <v>0</v>
      </c>
      <c r="H295" s="7">
        <f>SUM(H296)</f>
        <v>0</v>
      </c>
    </row>
    <row r="296" spans="1:8" ht="31.5">
      <c r="A296" s="80" t="s">
        <v>46</v>
      </c>
      <c r="B296" s="31" t="s">
        <v>839</v>
      </c>
      <c r="C296" s="4" t="s">
        <v>85</v>
      </c>
      <c r="D296" s="4" t="s">
        <v>11</v>
      </c>
      <c r="E296" s="4" t="s">
        <v>22</v>
      </c>
      <c r="F296" s="7">
        <f>SUM(Ведомственная!G261)</f>
        <v>0</v>
      </c>
      <c r="G296" s="7">
        <f>SUM(Ведомственная!H261)</f>
        <v>0</v>
      </c>
      <c r="H296" s="7">
        <f>SUM(Ведомственная!I261)</f>
        <v>0</v>
      </c>
    </row>
    <row r="297" spans="1:8" ht="31.5">
      <c r="A297" s="80" t="s">
        <v>904</v>
      </c>
      <c r="B297" s="31" t="s">
        <v>782</v>
      </c>
      <c r="C297" s="4"/>
      <c r="D297" s="4"/>
      <c r="E297" s="4"/>
      <c r="F297" s="7">
        <f>SUM(F298)</f>
        <v>0</v>
      </c>
      <c r="G297" s="7">
        <f>SUM(G298)</f>
        <v>0</v>
      </c>
      <c r="H297" s="7">
        <f>SUM(H298)</f>
        <v>0</v>
      </c>
    </row>
    <row r="298" spans="1:8" ht="31.5">
      <c r="A298" s="80" t="s">
        <v>46</v>
      </c>
      <c r="B298" s="31" t="s">
        <v>782</v>
      </c>
      <c r="C298" s="4" t="s">
        <v>85</v>
      </c>
      <c r="D298" s="4" t="s">
        <v>11</v>
      </c>
      <c r="E298" s="4" t="s">
        <v>22</v>
      </c>
      <c r="F298" s="7">
        <f>SUM(Ведомственная!G263)</f>
        <v>0</v>
      </c>
      <c r="G298" s="7">
        <f>SUM(Ведомственная!H263)</f>
        <v>0</v>
      </c>
      <c r="H298" s="7">
        <f>SUM(Ведомственная!I263)</f>
        <v>0</v>
      </c>
    </row>
    <row r="299" spans="1:8" s="21" customFormat="1" ht="31.5" hidden="1">
      <c r="A299" s="80" t="s">
        <v>905</v>
      </c>
      <c r="B299" s="31" t="s">
        <v>750</v>
      </c>
      <c r="C299" s="4"/>
      <c r="D299" s="4"/>
      <c r="E299" s="4"/>
      <c r="F299" s="7">
        <f>SUM(F300)</f>
        <v>0</v>
      </c>
      <c r="G299" s="7">
        <f t="shared" ref="G299:H299" si="40">SUM(G300)</f>
        <v>0</v>
      </c>
      <c r="H299" s="7">
        <f t="shared" si="40"/>
        <v>0</v>
      </c>
    </row>
    <row r="300" spans="1:8" s="21" customFormat="1" ht="31.5" hidden="1">
      <c r="A300" s="80" t="s">
        <v>46</v>
      </c>
      <c r="B300" s="31" t="s">
        <v>750</v>
      </c>
      <c r="C300" s="4" t="s">
        <v>85</v>
      </c>
      <c r="D300" s="4" t="s">
        <v>11</v>
      </c>
      <c r="E300" s="4" t="s">
        <v>22</v>
      </c>
      <c r="F300" s="7">
        <f>SUM(Ведомственная!G265)</f>
        <v>0</v>
      </c>
      <c r="G300" s="7">
        <f>SUM(Ведомственная!H265)</f>
        <v>0</v>
      </c>
      <c r="H300" s="7">
        <f>SUM(Ведомственная!I265)</f>
        <v>0</v>
      </c>
    </row>
    <row r="301" spans="1:8">
      <c r="A301" s="2" t="s">
        <v>29</v>
      </c>
      <c r="B301" s="4" t="s">
        <v>565</v>
      </c>
      <c r="C301" s="4"/>
      <c r="D301" s="4"/>
      <c r="E301" s="4"/>
      <c r="F301" s="7">
        <f>SUM(F302)+F295+F297</f>
        <v>1511.8</v>
      </c>
      <c r="G301" s="7">
        <f>SUM(G302)+G295+G297</f>
        <v>1000</v>
      </c>
      <c r="H301" s="7">
        <f>SUM(H302)+H295+H297</f>
        <v>5000</v>
      </c>
    </row>
    <row r="302" spans="1:8" ht="31.5">
      <c r="A302" s="2" t="s">
        <v>46</v>
      </c>
      <c r="B302" s="4" t="s">
        <v>565</v>
      </c>
      <c r="C302" s="4" t="s">
        <v>85</v>
      </c>
      <c r="D302" s="4" t="s">
        <v>11</v>
      </c>
      <c r="E302" s="4" t="s">
        <v>22</v>
      </c>
      <c r="F302" s="7">
        <f>SUM(Ведомственная!G259)</f>
        <v>1511.8</v>
      </c>
      <c r="G302" s="7">
        <f>SUM(Ведомственная!H259)</f>
        <v>1000</v>
      </c>
      <c r="H302" s="7">
        <f>SUM(Ведомственная!I259)</f>
        <v>5000</v>
      </c>
    </row>
    <row r="303" spans="1:8" s="27" customFormat="1" ht="31.5">
      <c r="A303" s="23" t="s">
        <v>856</v>
      </c>
      <c r="B303" s="29" t="s">
        <v>232</v>
      </c>
      <c r="C303" s="29"/>
      <c r="D303" s="38"/>
      <c r="E303" s="38"/>
      <c r="F303" s="10">
        <f>SUM(F304+F309+F314)</f>
        <v>20252.3</v>
      </c>
      <c r="G303" s="10">
        <f t="shared" ref="G303:H303" si="41">SUM(G304+G309+G314)</f>
        <v>10436.5</v>
      </c>
      <c r="H303" s="10">
        <f t="shared" si="41"/>
        <v>111892.1</v>
      </c>
    </row>
    <row r="304" spans="1:8" ht="14.25" customHeight="1">
      <c r="A304" s="80" t="s">
        <v>29</v>
      </c>
      <c r="B304" s="31" t="s">
        <v>239</v>
      </c>
      <c r="C304" s="31"/>
      <c r="D304" s="81"/>
      <c r="E304" s="81"/>
      <c r="F304" s="9">
        <f>SUM(F305:F306)+F307</f>
        <v>11324.5</v>
      </c>
      <c r="G304" s="9">
        <f t="shared" ref="G304:H304" si="42">SUM(G305:G306)+G307</f>
        <v>2070.3000000000002</v>
      </c>
      <c r="H304" s="9">
        <f t="shared" si="42"/>
        <v>2570.3000000000002</v>
      </c>
    </row>
    <row r="305" spans="1:8" ht="63" hidden="1">
      <c r="A305" s="80" t="s">
        <v>45</v>
      </c>
      <c r="B305" s="31" t="s">
        <v>261</v>
      </c>
      <c r="C305" s="31">
        <v>100</v>
      </c>
      <c r="D305" s="81" t="s">
        <v>72</v>
      </c>
      <c r="E305" s="81" t="s">
        <v>162</v>
      </c>
      <c r="F305" s="9">
        <f>SUM(Ведомственная!G449)</f>
        <v>0</v>
      </c>
      <c r="G305" s="9">
        <f>SUM(Ведомственная!H449)</f>
        <v>0</v>
      </c>
      <c r="H305" s="9">
        <f>SUM(Ведомственная!I449)</f>
        <v>0</v>
      </c>
    </row>
    <row r="306" spans="1:8" ht="31.5">
      <c r="A306" s="80" t="s">
        <v>46</v>
      </c>
      <c r="B306" s="31" t="s">
        <v>239</v>
      </c>
      <c r="C306" s="81" t="s">
        <v>85</v>
      </c>
      <c r="D306" s="81" t="s">
        <v>72</v>
      </c>
      <c r="E306" s="81" t="s">
        <v>162</v>
      </c>
      <c r="F306" s="9">
        <f>SUM(Ведомственная!G450)</f>
        <v>11254.2</v>
      </c>
      <c r="G306" s="9">
        <f>SUM(Ведомственная!H450)</f>
        <v>2000</v>
      </c>
      <c r="H306" s="9">
        <f>SUM(Ведомственная!I450)</f>
        <v>2500</v>
      </c>
    </row>
    <row r="307" spans="1:8" ht="173.25">
      <c r="A307" s="111" t="s">
        <v>948</v>
      </c>
      <c r="B307" s="31" t="s">
        <v>947</v>
      </c>
      <c r="C307" s="112"/>
      <c r="D307" s="112"/>
      <c r="E307" s="112"/>
      <c r="F307" s="9">
        <f>SUM(F308)</f>
        <v>70.3</v>
      </c>
      <c r="G307" s="9">
        <f t="shared" ref="G307:H307" si="43">SUM(G308)</f>
        <v>70.3</v>
      </c>
      <c r="H307" s="9">
        <f t="shared" si="43"/>
        <v>70.3</v>
      </c>
    </row>
    <row r="308" spans="1:8" ht="31.5">
      <c r="A308" s="111" t="s">
        <v>46</v>
      </c>
      <c r="B308" s="31" t="s">
        <v>947</v>
      </c>
      <c r="C308" s="112" t="s">
        <v>85</v>
      </c>
      <c r="D308" s="112" t="s">
        <v>72</v>
      </c>
      <c r="E308" s="112" t="s">
        <v>162</v>
      </c>
      <c r="F308" s="9">
        <f>SUM(Ведомственная!G452)</f>
        <v>70.3</v>
      </c>
      <c r="G308" s="9">
        <f>SUM(Ведомственная!H452)</f>
        <v>70.3</v>
      </c>
      <c r="H308" s="9">
        <f>SUM(Ведомственная!I452)</f>
        <v>70.3</v>
      </c>
    </row>
    <row r="309" spans="1:8" ht="31.5">
      <c r="A309" s="80" t="s">
        <v>39</v>
      </c>
      <c r="B309" s="31" t="s">
        <v>233</v>
      </c>
      <c r="C309" s="31"/>
      <c r="D309" s="81"/>
      <c r="E309" s="81"/>
      <c r="F309" s="9">
        <f>SUM(F310:F313)</f>
        <v>8927.7999999999993</v>
      </c>
      <c r="G309" s="9">
        <f>SUM(G310:G313)</f>
        <v>8366.1999999999989</v>
      </c>
      <c r="H309" s="9">
        <f>SUM(H310:H313)</f>
        <v>8366.1999999999989</v>
      </c>
    </row>
    <row r="310" spans="1:8" ht="63">
      <c r="A310" s="80" t="s">
        <v>45</v>
      </c>
      <c r="B310" s="31" t="s">
        <v>233</v>
      </c>
      <c r="C310" s="81" t="s">
        <v>83</v>
      </c>
      <c r="D310" s="81" t="s">
        <v>72</v>
      </c>
      <c r="E310" s="81" t="s">
        <v>48</v>
      </c>
      <c r="F310" s="9">
        <f>SUM(Ведомственная!G441)</f>
        <v>7112.4</v>
      </c>
      <c r="G310" s="9">
        <f>SUM(Ведомственная!H441)</f>
        <v>7112.4</v>
      </c>
      <c r="H310" s="9">
        <f>SUM(Ведомственная!I441)</f>
        <v>7112.4</v>
      </c>
    </row>
    <row r="311" spans="1:8" ht="31.5">
      <c r="A311" s="80" t="s">
        <v>46</v>
      </c>
      <c r="B311" s="31" t="s">
        <v>233</v>
      </c>
      <c r="C311" s="81" t="s">
        <v>85</v>
      </c>
      <c r="D311" s="81" t="s">
        <v>72</v>
      </c>
      <c r="E311" s="81" t="s">
        <v>48</v>
      </c>
      <c r="F311" s="9">
        <f>SUM(Ведомственная!G442)</f>
        <v>1558.4</v>
      </c>
      <c r="G311" s="9">
        <f>SUM(Ведомственная!H442)</f>
        <v>1000</v>
      </c>
      <c r="H311" s="9">
        <f>SUM(Ведомственная!I442)</f>
        <v>1000</v>
      </c>
    </row>
    <row r="312" spans="1:8" ht="31.5">
      <c r="A312" s="80" t="s">
        <v>46</v>
      </c>
      <c r="B312" s="31" t="s">
        <v>233</v>
      </c>
      <c r="C312" s="81" t="s">
        <v>85</v>
      </c>
      <c r="D312" s="81" t="s">
        <v>107</v>
      </c>
      <c r="E312" s="81" t="s">
        <v>162</v>
      </c>
      <c r="F312" s="9">
        <f>SUM(Ведомственная!G478)</f>
        <v>3.2</v>
      </c>
      <c r="G312" s="9">
        <f>SUM(Ведомственная!H478)</f>
        <v>0</v>
      </c>
      <c r="H312" s="9">
        <f>SUM(Ведомственная!I478)</f>
        <v>0</v>
      </c>
    </row>
    <row r="313" spans="1:8">
      <c r="A313" s="80" t="s">
        <v>20</v>
      </c>
      <c r="B313" s="31" t="s">
        <v>233</v>
      </c>
      <c r="C313" s="81" t="s">
        <v>90</v>
      </c>
      <c r="D313" s="81" t="s">
        <v>72</v>
      </c>
      <c r="E313" s="81" t="s">
        <v>48</v>
      </c>
      <c r="F313" s="9">
        <f>SUM(Ведомственная!G443)</f>
        <v>253.8</v>
      </c>
      <c r="G313" s="9">
        <f>SUM(Ведомственная!H443)</f>
        <v>253.8</v>
      </c>
      <c r="H313" s="9">
        <f>SUM(Ведомственная!I443)</f>
        <v>253.8</v>
      </c>
    </row>
    <row r="314" spans="1:8">
      <c r="A314" s="80" t="s">
        <v>729</v>
      </c>
      <c r="B314" s="31" t="s">
        <v>607</v>
      </c>
      <c r="C314" s="81"/>
      <c r="D314" s="81"/>
      <c r="E314" s="81"/>
      <c r="F314" s="9">
        <f>SUM(F315)</f>
        <v>0</v>
      </c>
      <c r="G314" s="9">
        <f t="shared" ref="G314:H314" si="44">SUM(G315)</f>
        <v>0</v>
      </c>
      <c r="H314" s="9">
        <f t="shared" si="44"/>
        <v>100955.6</v>
      </c>
    </row>
    <row r="315" spans="1:8" ht="47.25">
      <c r="A315" s="80" t="s">
        <v>910</v>
      </c>
      <c r="B315" s="31" t="s">
        <v>819</v>
      </c>
      <c r="C315" s="81"/>
      <c r="D315" s="81"/>
      <c r="E315" s="81"/>
      <c r="F315" s="9">
        <f>SUM(F316)</f>
        <v>0</v>
      </c>
      <c r="G315" s="9">
        <f>SUM(G316)</f>
        <v>0</v>
      </c>
      <c r="H315" s="9">
        <f>SUM(H316)</f>
        <v>100955.6</v>
      </c>
    </row>
    <row r="316" spans="1:8" ht="31.5">
      <c r="A316" s="80" t="s">
        <v>46</v>
      </c>
      <c r="B316" s="31" t="s">
        <v>819</v>
      </c>
      <c r="C316" s="81" t="s">
        <v>85</v>
      </c>
      <c r="D316" s="81" t="s">
        <v>72</v>
      </c>
      <c r="E316" s="81" t="s">
        <v>162</v>
      </c>
      <c r="F316" s="9">
        <f>SUM(Ведомственная!G455)</f>
        <v>0</v>
      </c>
      <c r="G316" s="9">
        <f>SUM(Ведомственная!H455)</f>
        <v>0</v>
      </c>
      <c r="H316" s="9">
        <f>SUM(Ведомственная!I455)</f>
        <v>100955.6</v>
      </c>
    </row>
    <row r="317" spans="1:8" s="27" customFormat="1" ht="47.25">
      <c r="A317" s="23" t="s">
        <v>563</v>
      </c>
      <c r="B317" s="29" t="s">
        <v>211</v>
      </c>
      <c r="C317" s="29"/>
      <c r="D317" s="38"/>
      <c r="E317" s="38"/>
      <c r="F317" s="10">
        <f>SUM(F318)+F333</f>
        <v>233530.20000000004</v>
      </c>
      <c r="G317" s="10">
        <f>SUM(G318)+G333</f>
        <v>6020</v>
      </c>
      <c r="H317" s="10">
        <f>SUM(H318)+H333</f>
        <v>3020</v>
      </c>
    </row>
    <row r="318" spans="1:8" ht="47.25">
      <c r="A318" s="80" t="s">
        <v>546</v>
      </c>
      <c r="B318" s="31" t="s">
        <v>212</v>
      </c>
      <c r="C318" s="31"/>
      <c r="D318" s="81"/>
      <c r="E318" s="81"/>
      <c r="F318" s="9">
        <f>SUM(F321)+F330</f>
        <v>186974.20000000004</v>
      </c>
      <c r="G318" s="9">
        <f t="shared" ref="G318:H318" si="45">SUM(G321)+G330</f>
        <v>6020</v>
      </c>
      <c r="H318" s="9">
        <f t="shared" si="45"/>
        <v>3020</v>
      </c>
    </row>
    <row r="319" spans="1:8" ht="47.25" hidden="1">
      <c r="A319" s="2" t="s">
        <v>383</v>
      </c>
      <c r="B319" s="31" t="s">
        <v>384</v>
      </c>
      <c r="C319" s="81"/>
      <c r="D319" s="9"/>
      <c r="E319" s="37"/>
      <c r="F319" s="9">
        <f>F320</f>
        <v>0</v>
      </c>
      <c r="G319" s="9">
        <f>G320</f>
        <v>0</v>
      </c>
      <c r="H319" s="9">
        <f>H320</f>
        <v>0</v>
      </c>
    </row>
    <row r="320" spans="1:8" ht="31.5" hidden="1">
      <c r="A320" s="2" t="s">
        <v>258</v>
      </c>
      <c r="B320" s="31" t="s">
        <v>384</v>
      </c>
      <c r="C320" s="81" t="s">
        <v>237</v>
      </c>
      <c r="D320" s="81" t="s">
        <v>107</v>
      </c>
      <c r="E320" s="81" t="s">
        <v>28</v>
      </c>
      <c r="F320" s="9"/>
      <c r="G320" s="9"/>
      <c r="H320" s="9"/>
    </row>
    <row r="321" spans="1:8" ht="47.25">
      <c r="A321" s="80" t="s">
        <v>435</v>
      </c>
      <c r="B321" s="31" t="s">
        <v>213</v>
      </c>
      <c r="C321" s="31"/>
      <c r="D321" s="81"/>
      <c r="E321" s="81"/>
      <c r="F321" s="9">
        <f>SUM(F322:F329)</f>
        <v>178137.50000000003</v>
      </c>
      <c r="G321" s="9">
        <f>SUM(G322:G329)</f>
        <v>6020</v>
      </c>
      <c r="H321" s="9">
        <f>SUM(H322:H329)</f>
        <v>3020</v>
      </c>
    </row>
    <row r="322" spans="1:8" ht="29.25" customHeight="1">
      <c r="A322" s="80" t="s">
        <v>46</v>
      </c>
      <c r="B322" s="31" t="s">
        <v>213</v>
      </c>
      <c r="C322" s="31">
        <v>200</v>
      </c>
      <c r="D322" s="81" t="s">
        <v>28</v>
      </c>
      <c r="E322" s="81">
        <v>13</v>
      </c>
      <c r="F322" s="9">
        <f>SUM(Ведомственная!G106)</f>
        <v>7235.7</v>
      </c>
      <c r="G322" s="9">
        <f>SUM(Ведомственная!H106)</f>
        <v>3000</v>
      </c>
      <c r="H322" s="9">
        <f>SUM(Ведомственная!I106)</f>
        <v>500</v>
      </c>
    </row>
    <row r="323" spans="1:8" ht="29.25" customHeight="1">
      <c r="A323" s="80" t="s">
        <v>46</v>
      </c>
      <c r="B323" s="31" t="s">
        <v>213</v>
      </c>
      <c r="C323" s="31">
        <v>200</v>
      </c>
      <c r="D323" s="81" t="s">
        <v>11</v>
      </c>
      <c r="E323" s="81" t="s">
        <v>13</v>
      </c>
      <c r="F323" s="9">
        <f>SUM(Ведомственная!G188)</f>
        <v>152985.1</v>
      </c>
      <c r="G323" s="9">
        <f>SUM(Ведомственная!H188)</f>
        <v>0</v>
      </c>
      <c r="H323" s="9">
        <f>SUM(Ведомственная!I188)</f>
        <v>0</v>
      </c>
    </row>
    <row r="324" spans="1:8" ht="29.25" hidden="1" customHeight="1">
      <c r="A324" s="80" t="s">
        <v>46</v>
      </c>
      <c r="B324" s="31" t="s">
        <v>213</v>
      </c>
      <c r="C324" s="31">
        <v>200</v>
      </c>
      <c r="D324" s="81" t="s">
        <v>11</v>
      </c>
      <c r="E324" s="81" t="s">
        <v>22</v>
      </c>
      <c r="F324" s="9">
        <f>SUM(Ведомственная!G269)</f>
        <v>0</v>
      </c>
      <c r="G324" s="9">
        <f>SUM(Ведомственная!H269)</f>
        <v>0</v>
      </c>
      <c r="H324" s="9">
        <f>SUM(Ведомственная!I269)</f>
        <v>0</v>
      </c>
    </row>
    <row r="325" spans="1:8" ht="31.5">
      <c r="A325" s="80" t="s">
        <v>46</v>
      </c>
      <c r="B325" s="31" t="s">
        <v>213</v>
      </c>
      <c r="C325" s="31">
        <v>200</v>
      </c>
      <c r="D325" s="81" t="s">
        <v>162</v>
      </c>
      <c r="E325" s="81" t="s">
        <v>38</v>
      </c>
      <c r="F325" s="9">
        <f>SUM(Ведомственная!G316)</f>
        <v>11230.2</v>
      </c>
      <c r="G325" s="9">
        <f>SUM(Ведомственная!H316)</f>
        <v>75</v>
      </c>
      <c r="H325" s="9">
        <f>SUM(Ведомственная!I316)</f>
        <v>1000</v>
      </c>
    </row>
    <row r="326" spans="1:8" ht="31.5">
      <c r="A326" s="80" t="s">
        <v>46</v>
      </c>
      <c r="B326" s="31" t="s">
        <v>213</v>
      </c>
      <c r="C326" s="31">
        <v>200</v>
      </c>
      <c r="D326" s="81" t="s">
        <v>162</v>
      </c>
      <c r="E326" s="81" t="s">
        <v>48</v>
      </c>
      <c r="F326" s="9">
        <f>SUM(Ведомственная!G383)</f>
        <v>2698.3</v>
      </c>
      <c r="G326" s="9">
        <f>SUM(Ведомственная!H383)</f>
        <v>1500</v>
      </c>
      <c r="H326" s="9">
        <f>SUM(Ведомственная!I383)</f>
        <v>1500</v>
      </c>
    </row>
    <row r="327" spans="1:8" ht="31.5" hidden="1">
      <c r="A327" s="2" t="s">
        <v>258</v>
      </c>
      <c r="B327" s="31" t="s">
        <v>213</v>
      </c>
      <c r="C327" s="31">
        <v>400</v>
      </c>
      <c r="D327" s="81" t="s">
        <v>162</v>
      </c>
      <c r="E327" s="81" t="s">
        <v>48</v>
      </c>
      <c r="F327" s="9">
        <f>SUM(Ведомственная!G384)</f>
        <v>3968.2</v>
      </c>
      <c r="G327" s="9">
        <f>SUM(Ведомственная!H384)</f>
        <v>1425</v>
      </c>
      <c r="H327" s="9">
        <f>SUM(Ведомственная!I384)</f>
        <v>0</v>
      </c>
    </row>
    <row r="328" spans="1:8" ht="31.5" hidden="1">
      <c r="A328" s="2" t="s">
        <v>258</v>
      </c>
      <c r="B328" s="31" t="s">
        <v>213</v>
      </c>
      <c r="C328" s="31">
        <v>400</v>
      </c>
      <c r="D328" s="81" t="s">
        <v>163</v>
      </c>
      <c r="E328" s="81" t="s">
        <v>28</v>
      </c>
      <c r="F328" s="9">
        <f>SUM(Ведомственная!G527)</f>
        <v>0</v>
      </c>
      <c r="G328" s="9"/>
      <c r="H328" s="9"/>
    </row>
    <row r="329" spans="1:8">
      <c r="A329" s="80" t="s">
        <v>20</v>
      </c>
      <c r="B329" s="31" t="s">
        <v>213</v>
      </c>
      <c r="C329" s="31">
        <v>800</v>
      </c>
      <c r="D329" s="81" t="s">
        <v>28</v>
      </c>
      <c r="E329" s="81">
        <v>13</v>
      </c>
      <c r="F329" s="9">
        <f>SUM(Ведомственная!G107)</f>
        <v>20</v>
      </c>
      <c r="G329" s="9">
        <f>SUM(Ведомственная!H107)</f>
        <v>20</v>
      </c>
      <c r="H329" s="9">
        <f>SUM(Ведомственная!I107)</f>
        <v>20</v>
      </c>
    </row>
    <row r="330" spans="1:8">
      <c r="A330" s="2" t="s">
        <v>911</v>
      </c>
      <c r="B330" s="31" t="s">
        <v>946</v>
      </c>
      <c r="C330" s="4"/>
      <c r="D330" s="112"/>
      <c r="E330" s="112"/>
      <c r="F330" s="9">
        <f>SUM(F331)</f>
        <v>8836.7000000000007</v>
      </c>
      <c r="G330" s="9">
        <f t="shared" ref="G330:H330" si="46">SUM(G331)</f>
        <v>0</v>
      </c>
      <c r="H330" s="9">
        <f t="shared" si="46"/>
        <v>0</v>
      </c>
    </row>
    <row r="331" spans="1:8" ht="31.5">
      <c r="A331" s="2" t="s">
        <v>945</v>
      </c>
      <c r="B331" s="31" t="s">
        <v>944</v>
      </c>
      <c r="C331" s="4"/>
      <c r="D331" s="81"/>
      <c r="E331" s="81"/>
      <c r="F331" s="9">
        <f>SUM(F332)</f>
        <v>8836.7000000000007</v>
      </c>
      <c r="G331" s="9">
        <f t="shared" ref="G331:H331" si="47">SUM(G332)</f>
        <v>0</v>
      </c>
      <c r="H331" s="9">
        <f t="shared" si="47"/>
        <v>0</v>
      </c>
    </row>
    <row r="332" spans="1:8" ht="31.5">
      <c r="A332" s="2" t="s">
        <v>46</v>
      </c>
      <c r="B332" s="31" t="s">
        <v>944</v>
      </c>
      <c r="C332" s="4" t="s">
        <v>85</v>
      </c>
      <c r="D332" s="81" t="s">
        <v>162</v>
      </c>
      <c r="E332" s="81" t="s">
        <v>48</v>
      </c>
      <c r="F332" s="9">
        <f>SUM(Ведомственная!G387)</f>
        <v>8836.7000000000007</v>
      </c>
      <c r="G332" s="9">
        <f>SUM(Ведомственная!H387)</f>
        <v>0</v>
      </c>
      <c r="H332" s="9">
        <f>SUM(Ведомственная!I387)</f>
        <v>0</v>
      </c>
    </row>
    <row r="333" spans="1:8" ht="31.5" hidden="1">
      <c r="A333" s="80" t="s">
        <v>547</v>
      </c>
      <c r="B333" s="31" t="s">
        <v>225</v>
      </c>
      <c r="C333" s="31"/>
      <c r="D333" s="81"/>
      <c r="E333" s="81"/>
      <c r="F333" s="9">
        <f>SUM(F334)</f>
        <v>46556</v>
      </c>
      <c r="G333" s="9">
        <f>SUM(G334)</f>
        <v>0</v>
      </c>
      <c r="H333" s="9">
        <f>SUM(H334)</f>
        <v>0</v>
      </c>
    </row>
    <row r="334" spans="1:8" ht="47.25" hidden="1">
      <c r="A334" s="80" t="s">
        <v>435</v>
      </c>
      <c r="B334" s="31" t="s">
        <v>566</v>
      </c>
      <c r="C334" s="31"/>
      <c r="D334" s="81"/>
      <c r="E334" s="81"/>
      <c r="F334" s="9">
        <f>SUM(F335:F338)</f>
        <v>46556</v>
      </c>
      <c r="G334" s="9">
        <f t="shared" ref="G334:H334" si="48">SUM(G335:G338)</f>
        <v>0</v>
      </c>
      <c r="H334" s="9">
        <f t="shared" si="48"/>
        <v>0</v>
      </c>
    </row>
    <row r="335" spans="1:8" ht="29.25" hidden="1" customHeight="1">
      <c r="A335" s="80" t="s">
        <v>46</v>
      </c>
      <c r="B335" s="31" t="s">
        <v>566</v>
      </c>
      <c r="C335" s="31">
        <v>200</v>
      </c>
      <c r="D335" s="81" t="s">
        <v>28</v>
      </c>
      <c r="E335" s="81">
        <v>13</v>
      </c>
      <c r="F335" s="9">
        <f>SUM(Ведомственная!G110)</f>
        <v>0</v>
      </c>
      <c r="G335" s="9">
        <f>SUM(Ведомственная!H110)</f>
        <v>0</v>
      </c>
      <c r="H335" s="9">
        <f>SUM(Ведомственная!I110)</f>
        <v>0</v>
      </c>
    </row>
    <row r="336" spans="1:8" ht="29.25" hidden="1" customHeight="1">
      <c r="A336" s="80" t="s">
        <v>20</v>
      </c>
      <c r="B336" s="31" t="s">
        <v>566</v>
      </c>
      <c r="C336" s="31">
        <v>800</v>
      </c>
      <c r="D336" s="81" t="s">
        <v>28</v>
      </c>
      <c r="E336" s="81">
        <v>13</v>
      </c>
      <c r="F336" s="9">
        <f>SUM(Ведомственная!G111)</f>
        <v>0</v>
      </c>
      <c r="G336" s="9">
        <f>SUM(Ведомственная!H111)</f>
        <v>0</v>
      </c>
      <c r="H336" s="9">
        <f>SUM(Ведомственная!I111)</f>
        <v>0</v>
      </c>
    </row>
    <row r="337" spans="1:8" ht="29.25" hidden="1" customHeight="1">
      <c r="A337" s="80" t="s">
        <v>20</v>
      </c>
      <c r="B337" s="31" t="s">
        <v>566</v>
      </c>
      <c r="C337" s="31">
        <v>800</v>
      </c>
      <c r="D337" s="81" t="s">
        <v>11</v>
      </c>
      <c r="E337" s="81" t="s">
        <v>13</v>
      </c>
      <c r="F337" s="9">
        <f>SUM(Ведомственная!G191)</f>
        <v>0</v>
      </c>
      <c r="G337" s="9">
        <f>SUM(Ведомственная!H191)</f>
        <v>0</v>
      </c>
      <c r="H337" s="9">
        <f>SUM(Ведомственная!I191)</f>
        <v>0</v>
      </c>
    </row>
    <row r="338" spans="1:8" s="77" customFormat="1" ht="29.25" hidden="1" customHeight="1">
      <c r="A338" s="73" t="s">
        <v>20</v>
      </c>
      <c r="B338" s="74" t="s">
        <v>566</v>
      </c>
      <c r="C338" s="74">
        <v>800</v>
      </c>
      <c r="D338" s="75" t="s">
        <v>162</v>
      </c>
      <c r="E338" s="75" t="s">
        <v>38</v>
      </c>
      <c r="F338" s="76">
        <f>SUM(Ведомственная!G321)</f>
        <v>46556</v>
      </c>
      <c r="G338" s="76">
        <f>SUM(Ведомственная!H321)</f>
        <v>0</v>
      </c>
      <c r="H338" s="76">
        <f>SUM(Ведомственная!I321)</f>
        <v>0</v>
      </c>
    </row>
    <row r="339" spans="1:8" s="27" customFormat="1" ht="29.25" customHeight="1">
      <c r="A339" s="23" t="s">
        <v>854</v>
      </c>
      <c r="B339" s="29" t="s">
        <v>227</v>
      </c>
      <c r="C339" s="38"/>
      <c r="D339" s="38"/>
      <c r="E339" s="38"/>
      <c r="F339" s="10">
        <f>SUM(F340+F356)+F353</f>
        <v>626502.9</v>
      </c>
      <c r="G339" s="10">
        <f t="shared" ref="G339:H339" si="49">SUM(G340+G356)+G353</f>
        <v>121284.5</v>
      </c>
      <c r="H339" s="10">
        <f t="shared" si="49"/>
        <v>66478.600000000006</v>
      </c>
    </row>
    <row r="340" spans="1:8" ht="31.5">
      <c r="A340" s="80" t="s">
        <v>345</v>
      </c>
      <c r="B340" s="31" t="s">
        <v>229</v>
      </c>
      <c r="C340" s="81"/>
      <c r="D340" s="81"/>
      <c r="E340" s="81"/>
      <c r="F340" s="9">
        <f>SUM(F341)+F351</f>
        <v>561242.60000000009</v>
      </c>
      <c r="G340" s="9">
        <f t="shared" ref="G340:H340" si="50">SUM(G341)+G351</f>
        <v>55805.9</v>
      </c>
      <c r="H340" s="9">
        <f t="shared" si="50"/>
        <v>1000</v>
      </c>
    </row>
    <row r="341" spans="1:8" ht="31.5">
      <c r="A341" s="80" t="s">
        <v>957</v>
      </c>
      <c r="B341" s="31" t="s">
        <v>722</v>
      </c>
      <c r="C341" s="81"/>
      <c r="D341" s="81"/>
      <c r="E341" s="81"/>
      <c r="F341" s="9">
        <f>SUM(F344)+F346+F342</f>
        <v>540284.30000000005</v>
      </c>
      <c r="G341" s="9">
        <f t="shared" ref="G341:H341" si="51">SUM(G344)+G346+G342</f>
        <v>55305.9</v>
      </c>
      <c r="H341" s="9">
        <f t="shared" si="51"/>
        <v>0</v>
      </c>
    </row>
    <row r="342" spans="1:8" ht="47.25">
      <c r="A342" s="80" t="s">
        <v>727</v>
      </c>
      <c r="B342" s="31" t="s">
        <v>726</v>
      </c>
      <c r="C342" s="81"/>
      <c r="D342" s="81"/>
      <c r="E342" s="81"/>
      <c r="F342" s="9">
        <f>SUM(F343)</f>
        <v>499386.3</v>
      </c>
      <c r="G342" s="9">
        <f t="shared" ref="G342:H342" si="52">SUM(G343)</f>
        <v>0</v>
      </c>
      <c r="H342" s="9">
        <f t="shared" si="52"/>
        <v>0</v>
      </c>
    </row>
    <row r="343" spans="1:8" ht="31.5">
      <c r="A343" s="2" t="s">
        <v>258</v>
      </c>
      <c r="B343" s="31" t="s">
        <v>726</v>
      </c>
      <c r="C343" s="81" t="s">
        <v>237</v>
      </c>
      <c r="D343" s="81"/>
      <c r="E343" s="81"/>
      <c r="F343" s="9">
        <f>SUM(Ведомственная!G290)</f>
        <v>499386.3</v>
      </c>
      <c r="G343" s="9">
        <f>SUM(Ведомственная!H290)</f>
        <v>0</v>
      </c>
      <c r="H343" s="9">
        <f>SUM(Ведомственная!I290)</f>
        <v>0</v>
      </c>
    </row>
    <row r="344" spans="1:8" ht="31.5" hidden="1">
      <c r="A344" s="80" t="s">
        <v>720</v>
      </c>
      <c r="B344" s="31" t="s">
        <v>721</v>
      </c>
      <c r="C344" s="81"/>
      <c r="D344" s="81"/>
      <c r="E344" s="81"/>
      <c r="F344" s="9">
        <f>SUM(F345)</f>
        <v>40357.699999999997</v>
      </c>
      <c r="G344" s="9">
        <f>SUM(G345)</f>
        <v>55245.599999999999</v>
      </c>
      <c r="H344" s="9">
        <f>SUM(H345)</f>
        <v>0</v>
      </c>
    </row>
    <row r="345" spans="1:8" ht="31.5" hidden="1">
      <c r="A345" s="2" t="s">
        <v>258</v>
      </c>
      <c r="B345" s="31" t="s">
        <v>721</v>
      </c>
      <c r="C345" s="81" t="s">
        <v>237</v>
      </c>
      <c r="D345" s="81" t="s">
        <v>162</v>
      </c>
      <c r="E345" s="81" t="s">
        <v>28</v>
      </c>
      <c r="F345" s="9">
        <f>SUM(Ведомственная!G292)</f>
        <v>40357.699999999997</v>
      </c>
      <c r="G345" s="9">
        <f>SUM(Ведомственная!H292)</f>
        <v>55245.599999999999</v>
      </c>
      <c r="H345" s="9">
        <f>SUM(Ведомственная!I292)</f>
        <v>0</v>
      </c>
    </row>
    <row r="346" spans="1:8" ht="31.5">
      <c r="A346" s="80" t="s">
        <v>745</v>
      </c>
      <c r="B346" s="31" t="s">
        <v>746</v>
      </c>
      <c r="C346" s="81"/>
      <c r="D346" s="81"/>
      <c r="E346" s="81"/>
      <c r="F346" s="9">
        <f>SUM(F347)</f>
        <v>540.29999999999995</v>
      </c>
      <c r="G346" s="9">
        <f>SUM(G347)</f>
        <v>60.3</v>
      </c>
      <c r="H346" s="9">
        <f>SUM(H347)</f>
        <v>0</v>
      </c>
    </row>
    <row r="347" spans="1:8" ht="31.5">
      <c r="A347" s="2" t="s">
        <v>258</v>
      </c>
      <c r="B347" s="31" t="s">
        <v>746</v>
      </c>
      <c r="C347" s="81" t="s">
        <v>237</v>
      </c>
      <c r="D347" s="81" t="s">
        <v>162</v>
      </c>
      <c r="E347" s="81" t="s">
        <v>28</v>
      </c>
      <c r="F347" s="9">
        <f>SUM(Ведомственная!G294)</f>
        <v>540.29999999999995</v>
      </c>
      <c r="G347" s="9">
        <f>SUM(Ведомственная!H294)</f>
        <v>60.3</v>
      </c>
      <c r="H347" s="9">
        <f>SUM(Ведомственная!I294)</f>
        <v>0</v>
      </c>
    </row>
    <row r="348" spans="1:8" ht="31.5" hidden="1">
      <c r="A348" s="2" t="s">
        <v>346</v>
      </c>
      <c r="B348" s="81" t="s">
        <v>347</v>
      </c>
      <c r="C348" s="81"/>
      <c r="D348" s="81"/>
      <c r="E348" s="81"/>
      <c r="F348" s="9">
        <f>SUM(F349)</f>
        <v>0</v>
      </c>
      <c r="G348" s="9">
        <f>SUM(G349)</f>
        <v>0</v>
      </c>
      <c r="H348" s="9">
        <f>SUM(H349)</f>
        <v>0</v>
      </c>
    </row>
    <row r="349" spans="1:8" ht="31.5" hidden="1">
      <c r="A349" s="2" t="s">
        <v>258</v>
      </c>
      <c r="B349" s="81" t="s">
        <v>347</v>
      </c>
      <c r="C349" s="81" t="s">
        <v>237</v>
      </c>
      <c r="D349" s="81" t="s">
        <v>162</v>
      </c>
      <c r="E349" s="81" t="s">
        <v>162</v>
      </c>
      <c r="F349" s="9"/>
      <c r="G349" s="9"/>
      <c r="H349" s="9"/>
    </row>
    <row r="350" spans="1:8" ht="32.25" hidden="1" customHeight="1">
      <c r="A350" s="2" t="s">
        <v>258</v>
      </c>
      <c r="B350" s="31" t="s">
        <v>236</v>
      </c>
      <c r="C350" s="31">
        <v>400</v>
      </c>
      <c r="D350" s="81" t="s">
        <v>25</v>
      </c>
      <c r="E350" s="81" t="s">
        <v>72</v>
      </c>
      <c r="F350" s="9"/>
      <c r="G350" s="9"/>
      <c r="H350" s="9"/>
    </row>
    <row r="351" spans="1:8" ht="32.25" customHeight="1">
      <c r="A351" s="34" t="s">
        <v>29</v>
      </c>
      <c r="B351" s="81" t="s">
        <v>617</v>
      </c>
      <c r="C351" s="31"/>
      <c r="D351" s="81"/>
      <c r="E351" s="81"/>
      <c r="F351" s="9">
        <f>SUM(F352)</f>
        <v>20958.3</v>
      </c>
      <c r="G351" s="9">
        <f>SUM(G352)</f>
        <v>500</v>
      </c>
      <c r="H351" s="9">
        <f>SUM(H352)</f>
        <v>1000</v>
      </c>
    </row>
    <row r="352" spans="1:8" ht="32.25" customHeight="1">
      <c r="A352" s="2" t="s">
        <v>46</v>
      </c>
      <c r="B352" s="81" t="s">
        <v>617</v>
      </c>
      <c r="C352" s="31">
        <v>200</v>
      </c>
      <c r="D352" s="81" t="s">
        <v>162</v>
      </c>
      <c r="E352" s="81" t="s">
        <v>28</v>
      </c>
      <c r="F352" s="9">
        <f>SUM(Ведомственная!G432)</f>
        <v>20958.3</v>
      </c>
      <c r="G352" s="9">
        <f>SUM(Ведомственная!H432)</f>
        <v>500</v>
      </c>
      <c r="H352" s="9">
        <f>SUM(Ведомственная!I432)</f>
        <v>1000</v>
      </c>
    </row>
    <row r="353" spans="1:8" ht="141.75">
      <c r="A353" s="80" t="s">
        <v>960</v>
      </c>
      <c r="B353" s="31" t="s">
        <v>236</v>
      </c>
      <c r="C353" s="37"/>
      <c r="D353" s="81"/>
      <c r="E353" s="81"/>
      <c r="F353" s="9">
        <f>SUM(F355)</f>
        <v>1508.7</v>
      </c>
      <c r="G353" s="9">
        <f t="shared" ref="G353:H353" si="53">SUM(G355)</f>
        <v>0</v>
      </c>
      <c r="H353" s="9">
        <f t="shared" si="53"/>
        <v>0</v>
      </c>
    </row>
    <row r="354" spans="1:8">
      <c r="A354" s="34" t="s">
        <v>29</v>
      </c>
      <c r="B354" s="31" t="s">
        <v>837</v>
      </c>
      <c r="C354" s="37"/>
      <c r="D354" s="81"/>
      <c r="E354" s="81"/>
      <c r="F354" s="9">
        <f>SUM(F355)</f>
        <v>1508.7</v>
      </c>
      <c r="G354" s="9">
        <f t="shared" ref="G354:H354" si="54">SUM(G355)</f>
        <v>0</v>
      </c>
      <c r="H354" s="9">
        <f t="shared" si="54"/>
        <v>0</v>
      </c>
    </row>
    <row r="355" spans="1:8" ht="32.25" customHeight="1">
      <c r="A355" s="2" t="s">
        <v>258</v>
      </c>
      <c r="B355" s="31" t="s">
        <v>837</v>
      </c>
      <c r="C355" s="31">
        <v>400</v>
      </c>
      <c r="D355" s="81" t="s">
        <v>25</v>
      </c>
      <c r="E355" s="81" t="s">
        <v>72</v>
      </c>
      <c r="F355" s="9">
        <f>SUM(Ведомственная!G518)</f>
        <v>1508.7</v>
      </c>
      <c r="G355" s="9">
        <f>SUM(Ведомственная!H518)</f>
        <v>0</v>
      </c>
      <c r="H355" s="9">
        <f>SUM(Ведомственная!I518)</f>
        <v>0</v>
      </c>
    </row>
    <row r="356" spans="1:8" ht="63">
      <c r="A356" s="80" t="s">
        <v>341</v>
      </c>
      <c r="B356" s="31" t="s">
        <v>344</v>
      </c>
      <c r="C356" s="31"/>
      <c r="D356" s="81"/>
      <c r="E356" s="81"/>
      <c r="F356" s="9">
        <f>SUM(F357+F359)</f>
        <v>63751.6</v>
      </c>
      <c r="G356" s="9">
        <f>SUM(G357+G359)</f>
        <v>65478.600000000006</v>
      </c>
      <c r="H356" s="9">
        <f>SUM(H357+H359)</f>
        <v>65478.600000000006</v>
      </c>
    </row>
    <row r="357" spans="1:8">
      <c r="A357" s="2" t="s">
        <v>519</v>
      </c>
      <c r="B357" s="31" t="s">
        <v>487</v>
      </c>
      <c r="C357" s="31"/>
      <c r="D357" s="81"/>
      <c r="E357" s="81"/>
      <c r="F357" s="9">
        <f>SUM(F358)</f>
        <v>59225.599999999999</v>
      </c>
      <c r="G357" s="9">
        <f>SUM(G358)</f>
        <v>29465.3</v>
      </c>
      <c r="H357" s="9">
        <f>SUM(H358)</f>
        <v>29465.3</v>
      </c>
    </row>
    <row r="358" spans="1:8" ht="31.5">
      <c r="A358" s="2" t="s">
        <v>258</v>
      </c>
      <c r="B358" s="31" t="s">
        <v>487</v>
      </c>
      <c r="C358" s="31">
        <v>400</v>
      </c>
      <c r="D358" s="81" t="s">
        <v>25</v>
      </c>
      <c r="E358" s="81" t="s">
        <v>11</v>
      </c>
      <c r="F358" s="9">
        <f>SUM(Ведомственная!G511)</f>
        <v>59225.599999999999</v>
      </c>
      <c r="G358" s="9">
        <f>SUM(Ведомственная!H511)</f>
        <v>29465.3</v>
      </c>
      <c r="H358" s="9">
        <f>SUM(Ведомственная!I511)</f>
        <v>29465.3</v>
      </c>
    </row>
    <row r="359" spans="1:8" ht="47.25">
      <c r="A359" s="80" t="s">
        <v>238</v>
      </c>
      <c r="B359" s="81" t="s">
        <v>488</v>
      </c>
      <c r="C359" s="31"/>
      <c r="D359" s="81"/>
      <c r="E359" s="81"/>
      <c r="F359" s="9">
        <f>SUM(F360)</f>
        <v>4526</v>
      </c>
      <c r="G359" s="9">
        <f>SUM(G360)</f>
        <v>36013.300000000003</v>
      </c>
      <c r="H359" s="9">
        <f>SUM(H360)</f>
        <v>36013.300000000003</v>
      </c>
    </row>
    <row r="360" spans="1:8" ht="31.5">
      <c r="A360" s="2" t="s">
        <v>258</v>
      </c>
      <c r="B360" s="81" t="s">
        <v>488</v>
      </c>
      <c r="C360" s="81" t="s">
        <v>237</v>
      </c>
      <c r="D360" s="81" t="s">
        <v>25</v>
      </c>
      <c r="E360" s="81" t="s">
        <v>11</v>
      </c>
      <c r="F360" s="9">
        <f>SUM(Ведомственная!G513)</f>
        <v>4526</v>
      </c>
      <c r="G360" s="9">
        <f>SUM(Ведомственная!H513)</f>
        <v>36013.300000000003</v>
      </c>
      <c r="H360" s="9">
        <f>SUM(Ведомственная!I513)</f>
        <v>36013.300000000003</v>
      </c>
    </row>
    <row r="361" spans="1:8" s="27" customFormat="1" ht="31.5">
      <c r="A361" s="23" t="s">
        <v>570</v>
      </c>
      <c r="B361" s="38" t="s">
        <v>214</v>
      </c>
      <c r="C361" s="38"/>
      <c r="D361" s="38"/>
      <c r="E361" s="38"/>
      <c r="F361" s="10">
        <f>SUM(F362+F365)</f>
        <v>178</v>
      </c>
      <c r="G361" s="10">
        <f t="shared" ref="G361:H361" si="55">SUM(G362+G365)</f>
        <v>78</v>
      </c>
      <c r="H361" s="10">
        <f t="shared" si="55"/>
        <v>78</v>
      </c>
    </row>
    <row r="362" spans="1:8" ht="31.5">
      <c r="A362" s="80" t="s">
        <v>832</v>
      </c>
      <c r="B362" s="81" t="s">
        <v>830</v>
      </c>
      <c r="C362" s="81"/>
      <c r="D362" s="81"/>
      <c r="E362" s="81"/>
      <c r="F362" s="9">
        <f>SUM(Ведомственная!G1065)</f>
        <v>30</v>
      </c>
      <c r="G362" s="9">
        <f>SUM(Ведомственная!H1065)</f>
        <v>40</v>
      </c>
      <c r="H362" s="9">
        <f>SUM(Ведомственная!I1065)</f>
        <v>40</v>
      </c>
    </row>
    <row r="363" spans="1:8">
      <c r="A363" s="80" t="s">
        <v>29</v>
      </c>
      <c r="B363" s="81" t="s">
        <v>831</v>
      </c>
      <c r="C363" s="81"/>
      <c r="D363" s="81"/>
      <c r="E363" s="81"/>
      <c r="F363" s="9">
        <f>SUM(Ведомственная!G1066)</f>
        <v>30</v>
      </c>
      <c r="G363" s="9">
        <f>SUM(Ведомственная!H1066)</f>
        <v>40</v>
      </c>
      <c r="H363" s="9">
        <f>SUM(Ведомственная!I1066)</f>
        <v>40</v>
      </c>
    </row>
    <row r="364" spans="1:8" ht="31.5">
      <c r="A364" s="80" t="s">
        <v>46</v>
      </c>
      <c r="B364" s="81" t="s">
        <v>831</v>
      </c>
      <c r="C364" s="81" t="s">
        <v>85</v>
      </c>
      <c r="D364" s="81" t="s">
        <v>107</v>
      </c>
      <c r="E364" s="81" t="s">
        <v>107</v>
      </c>
      <c r="F364" s="9">
        <f>SUM(Ведомственная!G1067)</f>
        <v>30</v>
      </c>
      <c r="G364" s="9">
        <f>SUM(Ведомственная!H1067)</f>
        <v>40</v>
      </c>
      <c r="H364" s="9">
        <f>SUM(Ведомственная!I1067)</f>
        <v>40</v>
      </c>
    </row>
    <row r="365" spans="1:8" ht="47.25">
      <c r="A365" s="80" t="s">
        <v>835</v>
      </c>
      <c r="B365" s="81" t="s">
        <v>833</v>
      </c>
      <c r="C365" s="81"/>
      <c r="D365" s="81"/>
      <c r="E365" s="81"/>
      <c r="F365" s="9">
        <f>SUM(Ведомственная!G1068)</f>
        <v>148</v>
      </c>
      <c r="G365" s="9">
        <f>SUM(Ведомственная!H1068)</f>
        <v>38</v>
      </c>
      <c r="H365" s="9">
        <f>SUM(Ведомственная!I1068)</f>
        <v>38</v>
      </c>
    </row>
    <row r="366" spans="1:8">
      <c r="A366" s="80" t="s">
        <v>29</v>
      </c>
      <c r="B366" s="81" t="s">
        <v>834</v>
      </c>
      <c r="C366" s="81"/>
      <c r="D366" s="81"/>
      <c r="E366" s="81"/>
      <c r="F366" s="9">
        <f>SUM(Ведомственная!G1069)</f>
        <v>148</v>
      </c>
      <c r="G366" s="9">
        <f>SUM(Ведомственная!H1069)</f>
        <v>38</v>
      </c>
      <c r="H366" s="9">
        <f>SUM(Ведомственная!I1069)</f>
        <v>38</v>
      </c>
    </row>
    <row r="367" spans="1:8" ht="31.5">
      <c r="A367" s="33" t="s">
        <v>46</v>
      </c>
      <c r="B367" s="81" t="s">
        <v>834</v>
      </c>
      <c r="C367" s="81" t="s">
        <v>85</v>
      </c>
      <c r="D367" s="81" t="s">
        <v>107</v>
      </c>
      <c r="E367" s="81" t="s">
        <v>107</v>
      </c>
      <c r="F367" s="9">
        <f>SUM(Ведомственная!G1070)</f>
        <v>148</v>
      </c>
      <c r="G367" s="9">
        <f>SUM(Ведомственная!H1070)</f>
        <v>38</v>
      </c>
      <c r="H367" s="9">
        <f>SUM(Ведомственная!I1070)</f>
        <v>38</v>
      </c>
    </row>
    <row r="368" spans="1:8" ht="63">
      <c r="A368" s="23" t="s">
        <v>625</v>
      </c>
      <c r="B368" s="38" t="s">
        <v>624</v>
      </c>
      <c r="C368" s="81"/>
      <c r="D368" s="81"/>
      <c r="E368" s="81"/>
      <c r="F368" s="10">
        <f>SUM(F369+F377)+F376+F381</f>
        <v>22910.6</v>
      </c>
      <c r="G368" s="10">
        <f>SUM(G369+G377)+G376+G381</f>
        <v>42600</v>
      </c>
      <c r="H368" s="10">
        <f>SUM(H369+H377)+H376+H381</f>
        <v>2016.7</v>
      </c>
    </row>
    <row r="369" spans="1:8">
      <c r="A369" s="80" t="s">
        <v>29</v>
      </c>
      <c r="B369" s="4" t="s">
        <v>626</v>
      </c>
      <c r="C369" s="81"/>
      <c r="D369" s="81"/>
      <c r="E369" s="81"/>
      <c r="F369" s="9">
        <f>SUM(F371+F373)+F370</f>
        <v>17379.8</v>
      </c>
      <c r="G369" s="9">
        <f t="shared" ref="G369:H369" si="56">SUM(G371+G373)+G370</f>
        <v>42600</v>
      </c>
      <c r="H369" s="9">
        <f t="shared" si="56"/>
        <v>2016.7</v>
      </c>
    </row>
    <row r="370" spans="1:8" ht="31.5">
      <c r="A370" s="33" t="s">
        <v>46</v>
      </c>
      <c r="B370" s="4" t="s">
        <v>626</v>
      </c>
      <c r="C370" s="112" t="s">
        <v>85</v>
      </c>
      <c r="D370" s="112"/>
      <c r="E370" s="112"/>
      <c r="F370" s="9">
        <f>SUM(Ведомственная!G495)</f>
        <v>540</v>
      </c>
      <c r="G370" s="9">
        <f>SUM(Ведомственная!H495)</f>
        <v>0</v>
      </c>
      <c r="H370" s="9">
        <f>SUM(Ведомственная!I495)</f>
        <v>0</v>
      </c>
    </row>
    <row r="371" spans="1:8" hidden="1">
      <c r="A371" s="80" t="s">
        <v>122</v>
      </c>
      <c r="B371" s="4" t="s">
        <v>627</v>
      </c>
      <c r="C371" s="81"/>
      <c r="D371" s="81"/>
      <c r="E371" s="81"/>
      <c r="F371" s="9">
        <f t="shared" ref="F371:H371" si="57">SUM(F372)</f>
        <v>0</v>
      </c>
      <c r="G371" s="9">
        <f t="shared" si="57"/>
        <v>0</v>
      </c>
      <c r="H371" s="9">
        <f t="shared" si="57"/>
        <v>0</v>
      </c>
    </row>
    <row r="372" spans="1:8" ht="31.5" hidden="1">
      <c r="A372" s="80" t="s">
        <v>46</v>
      </c>
      <c r="B372" s="4" t="s">
        <v>627</v>
      </c>
      <c r="C372" s="81" t="s">
        <v>85</v>
      </c>
      <c r="D372" s="81" t="s">
        <v>13</v>
      </c>
      <c r="E372" s="81" t="s">
        <v>28</v>
      </c>
      <c r="F372" s="9">
        <f>SUM(Ведомственная!G1238)</f>
        <v>0</v>
      </c>
      <c r="G372" s="9">
        <f>SUM(Ведомственная!H1238)</f>
        <v>0</v>
      </c>
      <c r="H372" s="9">
        <f>SUM(Ведомственная!I1238)</f>
        <v>0</v>
      </c>
    </row>
    <row r="373" spans="1:8" ht="63">
      <c r="A373" s="80" t="s">
        <v>814</v>
      </c>
      <c r="B373" s="4" t="s">
        <v>895</v>
      </c>
      <c r="C373" s="4"/>
      <c r="D373" s="81"/>
      <c r="E373" s="81"/>
      <c r="F373" s="9">
        <f>SUM(F374)</f>
        <v>16839.8</v>
      </c>
      <c r="G373" s="9">
        <f t="shared" ref="G373:H373" si="58">SUM(G374)</f>
        <v>42600</v>
      </c>
      <c r="H373" s="9">
        <f t="shared" si="58"/>
        <v>2016.7</v>
      </c>
    </row>
    <row r="374" spans="1:8" ht="31.5">
      <c r="A374" s="100" t="s">
        <v>115</v>
      </c>
      <c r="B374" s="4" t="s">
        <v>895</v>
      </c>
      <c r="C374" s="4" t="s">
        <v>116</v>
      </c>
      <c r="D374" s="81" t="s">
        <v>13</v>
      </c>
      <c r="E374" s="81" t="s">
        <v>28</v>
      </c>
      <c r="F374" s="9">
        <f>SUM(Ведомственная!G1240)</f>
        <v>16839.8</v>
      </c>
      <c r="G374" s="9">
        <f>SUM(Ведомственная!H1240)</f>
        <v>42600</v>
      </c>
      <c r="H374" s="9">
        <f>SUM(Ведомственная!I1240)</f>
        <v>2016.7</v>
      </c>
    </row>
    <row r="375" spans="1:8" ht="31.5">
      <c r="A375" s="80" t="s">
        <v>257</v>
      </c>
      <c r="B375" s="81" t="s">
        <v>889</v>
      </c>
      <c r="C375" s="4"/>
      <c r="D375" s="81"/>
      <c r="E375" s="81"/>
      <c r="F375" s="9">
        <f>SUM(F376)</f>
        <v>960</v>
      </c>
      <c r="G375" s="9">
        <f>SUM(G376)</f>
        <v>0</v>
      </c>
      <c r="H375" s="9">
        <f>SUM(H376)</f>
        <v>0</v>
      </c>
    </row>
    <row r="376" spans="1:8" ht="31.5">
      <c r="A376" s="80" t="s">
        <v>258</v>
      </c>
      <c r="B376" s="81" t="s">
        <v>889</v>
      </c>
      <c r="C376" s="4" t="s">
        <v>237</v>
      </c>
      <c r="D376" s="81" t="s">
        <v>13</v>
      </c>
      <c r="E376" s="81" t="s">
        <v>28</v>
      </c>
      <c r="F376" s="9">
        <f>SUM(Ведомственная!G497)</f>
        <v>960</v>
      </c>
      <c r="G376" s="9">
        <f>SUM(Ведомственная!H497)</f>
        <v>0</v>
      </c>
      <c r="H376" s="9">
        <f>SUM(Ведомственная!I497)</f>
        <v>0</v>
      </c>
    </row>
    <row r="377" spans="1:8" hidden="1">
      <c r="A377" s="80" t="s">
        <v>144</v>
      </c>
      <c r="B377" s="4" t="s">
        <v>628</v>
      </c>
      <c r="C377" s="81"/>
      <c r="D377" s="81"/>
      <c r="E377" s="81"/>
      <c r="F377" s="9">
        <f t="shared" ref="F377:H379" si="59">SUM(F378)</f>
        <v>0</v>
      </c>
      <c r="G377" s="9">
        <f t="shared" si="59"/>
        <v>0</v>
      </c>
      <c r="H377" s="9">
        <f t="shared" si="59"/>
        <v>0</v>
      </c>
    </row>
    <row r="378" spans="1:8" ht="31.5" hidden="1">
      <c r="A378" s="80" t="s">
        <v>249</v>
      </c>
      <c r="B378" s="4" t="s">
        <v>629</v>
      </c>
      <c r="C378" s="81"/>
      <c r="D378" s="81"/>
      <c r="E378" s="81"/>
      <c r="F378" s="9">
        <f t="shared" si="59"/>
        <v>0</v>
      </c>
      <c r="G378" s="9">
        <f t="shared" si="59"/>
        <v>0</v>
      </c>
      <c r="H378" s="9">
        <f t="shared" si="59"/>
        <v>0</v>
      </c>
    </row>
    <row r="379" spans="1:8" hidden="1">
      <c r="A379" s="80" t="s">
        <v>135</v>
      </c>
      <c r="B379" s="4" t="s">
        <v>630</v>
      </c>
      <c r="C379" s="81"/>
      <c r="D379" s="81"/>
      <c r="E379" s="81"/>
      <c r="F379" s="9">
        <f t="shared" si="59"/>
        <v>0</v>
      </c>
      <c r="G379" s="9">
        <f t="shared" si="59"/>
        <v>0</v>
      </c>
      <c r="H379" s="9">
        <f t="shared" si="59"/>
        <v>0</v>
      </c>
    </row>
    <row r="380" spans="1:8" ht="31.5" hidden="1">
      <c r="A380" s="80" t="s">
        <v>115</v>
      </c>
      <c r="B380" s="4" t="s">
        <v>630</v>
      </c>
      <c r="C380" s="81" t="s">
        <v>116</v>
      </c>
      <c r="D380" s="81" t="s">
        <v>13</v>
      </c>
      <c r="E380" s="81" t="s">
        <v>28</v>
      </c>
      <c r="F380" s="9">
        <f>SUM(Ведомственная!G1244)</f>
        <v>0</v>
      </c>
      <c r="G380" s="9">
        <f>SUM(Ведомственная!H1244)</f>
        <v>0</v>
      </c>
      <c r="H380" s="9">
        <f>SUM(Ведомственная!I1244)</f>
        <v>0</v>
      </c>
    </row>
    <row r="381" spans="1:8">
      <c r="A381" s="80" t="s">
        <v>738</v>
      </c>
      <c r="B381" s="4" t="s">
        <v>897</v>
      </c>
      <c r="C381" s="81"/>
      <c r="D381" s="81"/>
      <c r="E381" s="81"/>
      <c r="F381" s="9">
        <f>SUM(F382)</f>
        <v>4570.8</v>
      </c>
      <c r="G381" s="9">
        <f t="shared" ref="G381:H381" si="60">SUM(G382)</f>
        <v>0</v>
      </c>
      <c r="H381" s="9">
        <f t="shared" si="60"/>
        <v>0</v>
      </c>
    </row>
    <row r="382" spans="1:8">
      <c r="A382" s="80" t="s">
        <v>896</v>
      </c>
      <c r="B382" s="4" t="s">
        <v>898</v>
      </c>
      <c r="C382" s="81"/>
      <c r="D382" s="81"/>
      <c r="E382" s="81"/>
      <c r="F382" s="9">
        <f>SUM(F383)</f>
        <v>4570.8</v>
      </c>
      <c r="G382" s="9">
        <f t="shared" ref="G382:H382" si="61">SUM(G383)</f>
        <v>0</v>
      </c>
      <c r="H382" s="9">
        <f t="shared" si="61"/>
        <v>0</v>
      </c>
    </row>
    <row r="383" spans="1:8" ht="31.5">
      <c r="A383" s="80" t="s">
        <v>115</v>
      </c>
      <c r="B383" s="4" t="s">
        <v>898</v>
      </c>
      <c r="C383" s="81" t="s">
        <v>116</v>
      </c>
      <c r="D383" s="81" t="s">
        <v>13</v>
      </c>
      <c r="E383" s="81" t="s">
        <v>28</v>
      </c>
      <c r="F383" s="9">
        <f>SUM(Ведомственная!G1247)</f>
        <v>4570.8</v>
      </c>
      <c r="G383" s="9">
        <f>SUM(Ведомственная!H1247)</f>
        <v>0</v>
      </c>
      <c r="H383" s="9">
        <f>SUM(Ведомственная!I1247)</f>
        <v>0</v>
      </c>
    </row>
    <row r="384" spans="1:8" ht="47.25">
      <c r="A384" s="23" t="s">
        <v>571</v>
      </c>
      <c r="B384" s="38" t="s">
        <v>323</v>
      </c>
      <c r="C384" s="38"/>
      <c r="D384" s="38"/>
      <c r="E384" s="38"/>
      <c r="F384" s="10">
        <f t="shared" ref="F384:H386" si="62">F385</f>
        <v>178.5</v>
      </c>
      <c r="G384" s="10">
        <f t="shared" si="62"/>
        <v>78.5</v>
      </c>
      <c r="H384" s="10">
        <f t="shared" si="62"/>
        <v>78.5</v>
      </c>
    </row>
    <row r="385" spans="1:8">
      <c r="A385" s="80" t="s">
        <v>29</v>
      </c>
      <c r="B385" s="81" t="s">
        <v>324</v>
      </c>
      <c r="C385" s="81"/>
      <c r="D385" s="81"/>
      <c r="E385" s="81"/>
      <c r="F385" s="9">
        <f t="shared" si="62"/>
        <v>178.5</v>
      </c>
      <c r="G385" s="9">
        <f t="shared" si="62"/>
        <v>78.5</v>
      </c>
      <c r="H385" s="9">
        <f t="shared" si="62"/>
        <v>78.5</v>
      </c>
    </row>
    <row r="386" spans="1:8">
      <c r="A386" s="33" t="s">
        <v>146</v>
      </c>
      <c r="B386" s="81" t="s">
        <v>325</v>
      </c>
      <c r="C386" s="81"/>
      <c r="D386" s="81"/>
      <c r="E386" s="81"/>
      <c r="F386" s="9">
        <f t="shared" si="62"/>
        <v>178.5</v>
      </c>
      <c r="G386" s="9">
        <f t="shared" si="62"/>
        <v>78.5</v>
      </c>
      <c r="H386" s="9">
        <f t="shared" si="62"/>
        <v>78.5</v>
      </c>
    </row>
    <row r="387" spans="1:8" ht="31.5">
      <c r="A387" s="80" t="s">
        <v>46</v>
      </c>
      <c r="B387" s="81" t="s">
        <v>325</v>
      </c>
      <c r="C387" s="81" t="s">
        <v>85</v>
      </c>
      <c r="D387" s="81" t="s">
        <v>107</v>
      </c>
      <c r="E387" s="81" t="s">
        <v>107</v>
      </c>
      <c r="F387" s="9">
        <f>SUM(Ведомственная!G1073)</f>
        <v>178.5</v>
      </c>
      <c r="G387" s="9">
        <f>SUM(Ведомственная!H1073)</f>
        <v>78.5</v>
      </c>
      <c r="H387" s="9">
        <f>SUM(Ведомственная!I1073)</f>
        <v>78.5</v>
      </c>
    </row>
    <row r="388" spans="1:8" ht="31.5">
      <c r="A388" s="23" t="s">
        <v>580</v>
      </c>
      <c r="B388" s="24" t="s">
        <v>109</v>
      </c>
      <c r="C388" s="24"/>
      <c r="D388" s="24"/>
      <c r="E388" s="24"/>
      <c r="F388" s="26">
        <f>F389+F401+F405+F411+F416+F444+F492</f>
        <v>306517.2</v>
      </c>
      <c r="G388" s="26">
        <f>G389+G401+G405+G411+G416+G444+G492</f>
        <v>305778.90000000002</v>
      </c>
      <c r="H388" s="26">
        <f>H389+H401+H405+H411+H416+H444+H492</f>
        <v>289798.7</v>
      </c>
    </row>
    <row r="389" spans="1:8">
      <c r="A389" s="80" t="s">
        <v>119</v>
      </c>
      <c r="B389" s="4" t="s">
        <v>120</v>
      </c>
      <c r="C389" s="4"/>
      <c r="D389" s="4"/>
      <c r="E389" s="4"/>
      <c r="F389" s="7">
        <f>F390+F396+F393</f>
        <v>74499.7</v>
      </c>
      <c r="G389" s="7">
        <f>G390+G396+G393</f>
        <v>70600.899999999994</v>
      </c>
      <c r="H389" s="7">
        <f>H390+H396+H393</f>
        <v>69600.899999999994</v>
      </c>
    </row>
    <row r="390" spans="1:8" ht="47.25">
      <c r="A390" s="80" t="s">
        <v>23</v>
      </c>
      <c r="B390" s="4" t="s">
        <v>121</v>
      </c>
      <c r="C390" s="4"/>
      <c r="D390" s="4"/>
      <c r="E390" s="4"/>
      <c r="F390" s="7">
        <f t="shared" ref="F390:H391" si="63">F391</f>
        <v>50198.1</v>
      </c>
      <c r="G390" s="7">
        <f t="shared" si="63"/>
        <v>47198.1</v>
      </c>
      <c r="H390" s="7">
        <f t="shared" si="63"/>
        <v>46198.1</v>
      </c>
    </row>
    <row r="391" spans="1:8">
      <c r="A391" s="80" t="s">
        <v>122</v>
      </c>
      <c r="B391" s="4" t="s">
        <v>123</v>
      </c>
      <c r="C391" s="4"/>
      <c r="D391" s="4"/>
      <c r="E391" s="4"/>
      <c r="F391" s="7">
        <f t="shared" si="63"/>
        <v>50198.1</v>
      </c>
      <c r="G391" s="7">
        <f t="shared" si="63"/>
        <v>47198.1</v>
      </c>
      <c r="H391" s="7">
        <f t="shared" si="63"/>
        <v>46198.1</v>
      </c>
    </row>
    <row r="392" spans="1:8" ht="31.5">
      <c r="A392" s="80" t="s">
        <v>115</v>
      </c>
      <c r="B392" s="4" t="s">
        <v>123</v>
      </c>
      <c r="C392" s="4" t="s">
        <v>116</v>
      </c>
      <c r="D392" s="4" t="s">
        <v>13</v>
      </c>
      <c r="E392" s="4" t="s">
        <v>28</v>
      </c>
      <c r="F392" s="7">
        <f>SUM(Ведомственная!G1252)</f>
        <v>50198.1</v>
      </c>
      <c r="G392" s="7">
        <f>SUM(Ведомственная!H1252)</f>
        <v>47198.1</v>
      </c>
      <c r="H392" s="7">
        <f>SUM(Ведомственная!I1252)</f>
        <v>46198.1</v>
      </c>
    </row>
    <row r="393" spans="1:8" hidden="1">
      <c r="A393" s="80" t="s">
        <v>144</v>
      </c>
      <c r="B393" s="4" t="s">
        <v>525</v>
      </c>
      <c r="C393" s="4"/>
      <c r="D393" s="4"/>
      <c r="E393" s="4"/>
      <c r="F393" s="7">
        <f t="shared" ref="F393:H394" si="64">SUM(F394)</f>
        <v>0</v>
      </c>
      <c r="G393" s="7">
        <f t="shared" si="64"/>
        <v>0</v>
      </c>
      <c r="H393" s="7">
        <f t="shared" si="64"/>
        <v>0</v>
      </c>
    </row>
    <row r="394" spans="1:8" ht="31.5" hidden="1">
      <c r="A394" s="80" t="s">
        <v>316</v>
      </c>
      <c r="B394" s="4" t="s">
        <v>527</v>
      </c>
      <c r="C394" s="4"/>
      <c r="D394" s="4"/>
      <c r="E394" s="4"/>
      <c r="F394" s="7">
        <f t="shared" si="64"/>
        <v>0</v>
      </c>
      <c r="G394" s="7">
        <f t="shared" si="64"/>
        <v>0</v>
      </c>
      <c r="H394" s="7">
        <f t="shared" si="64"/>
        <v>0</v>
      </c>
    </row>
    <row r="395" spans="1:8" ht="31.5" hidden="1">
      <c r="A395" s="80" t="s">
        <v>115</v>
      </c>
      <c r="B395" s="4" t="s">
        <v>527</v>
      </c>
      <c r="C395" s="4" t="s">
        <v>116</v>
      </c>
      <c r="D395" s="4" t="s">
        <v>13</v>
      </c>
      <c r="E395" s="4" t="s">
        <v>28</v>
      </c>
      <c r="F395" s="7">
        <f>SUM(Ведомственная!G1256)</f>
        <v>0</v>
      </c>
      <c r="G395" s="7">
        <f>SUM(Ведомственная!H1256)</f>
        <v>0</v>
      </c>
      <c r="H395" s="7">
        <f>SUM(Ведомственная!I1256)</f>
        <v>0</v>
      </c>
    </row>
    <row r="396" spans="1:8" ht="31.5">
      <c r="A396" s="80" t="s">
        <v>39</v>
      </c>
      <c r="B396" s="4" t="s">
        <v>124</v>
      </c>
      <c r="C396" s="4"/>
      <c r="D396" s="4"/>
      <c r="E396" s="4"/>
      <c r="F396" s="7">
        <f>F397</f>
        <v>24301.599999999999</v>
      </c>
      <c r="G396" s="7">
        <f>G397</f>
        <v>23402.799999999999</v>
      </c>
      <c r="H396" s="7">
        <f>H397</f>
        <v>23402.799999999999</v>
      </c>
    </row>
    <row r="397" spans="1:8">
      <c r="A397" s="80" t="s">
        <v>122</v>
      </c>
      <c r="B397" s="4" t="s">
        <v>125</v>
      </c>
      <c r="C397" s="4"/>
      <c r="D397" s="4"/>
      <c r="E397" s="4"/>
      <c r="F397" s="7">
        <f>F398+F399+F400</f>
        <v>24301.599999999999</v>
      </c>
      <c r="G397" s="7">
        <f>G398+G399+G400</f>
        <v>23402.799999999999</v>
      </c>
      <c r="H397" s="7">
        <f>H398+H399+H400</f>
        <v>23402.799999999999</v>
      </c>
    </row>
    <row r="398" spans="1:8" ht="63">
      <c r="A398" s="80" t="s">
        <v>45</v>
      </c>
      <c r="B398" s="4" t="s">
        <v>125</v>
      </c>
      <c r="C398" s="4" t="s">
        <v>83</v>
      </c>
      <c r="D398" s="4" t="s">
        <v>13</v>
      </c>
      <c r="E398" s="4" t="s">
        <v>28</v>
      </c>
      <c r="F398" s="7">
        <f>SUM(Ведомственная!G1259)</f>
        <v>20688</v>
      </c>
      <c r="G398" s="7">
        <f>SUM(Ведомственная!H1259)</f>
        <v>20668</v>
      </c>
      <c r="H398" s="7">
        <f>SUM(Ведомственная!I1259)</f>
        <v>20668</v>
      </c>
    </row>
    <row r="399" spans="1:8" ht="31.5">
      <c r="A399" s="80" t="s">
        <v>46</v>
      </c>
      <c r="B399" s="4" t="s">
        <v>125</v>
      </c>
      <c r="C399" s="4" t="s">
        <v>85</v>
      </c>
      <c r="D399" s="4" t="s">
        <v>13</v>
      </c>
      <c r="E399" s="4" t="s">
        <v>28</v>
      </c>
      <c r="F399" s="7">
        <f>SUM(Ведомственная!G1260)</f>
        <v>3377.3</v>
      </c>
      <c r="G399" s="7">
        <f>SUM(Ведомственная!H1260)</f>
        <v>2500</v>
      </c>
      <c r="H399" s="7">
        <f>SUM(Ведомственная!I1260)</f>
        <v>2500</v>
      </c>
    </row>
    <row r="400" spans="1:8">
      <c r="A400" s="80" t="s">
        <v>20</v>
      </c>
      <c r="B400" s="4" t="s">
        <v>125</v>
      </c>
      <c r="C400" s="4" t="s">
        <v>90</v>
      </c>
      <c r="D400" s="4" t="s">
        <v>13</v>
      </c>
      <c r="E400" s="4" t="s">
        <v>28</v>
      </c>
      <c r="F400" s="7">
        <f>SUM(Ведомственная!G1261)</f>
        <v>236.3</v>
      </c>
      <c r="G400" s="7">
        <f>SUM(Ведомственная!H1261)</f>
        <v>234.8</v>
      </c>
      <c r="H400" s="7">
        <f>SUM(Ведомственная!I1261)</f>
        <v>234.8</v>
      </c>
    </row>
    <row r="401" spans="1:8">
      <c r="A401" s="80" t="s">
        <v>110</v>
      </c>
      <c r="B401" s="4" t="s">
        <v>111</v>
      </c>
      <c r="C401" s="4"/>
      <c r="D401" s="4"/>
      <c r="E401" s="4"/>
      <c r="F401" s="7">
        <f t="shared" ref="F401:H403" si="65">F402</f>
        <v>102480.2</v>
      </c>
      <c r="G401" s="7">
        <f t="shared" si="65"/>
        <v>99524.3</v>
      </c>
      <c r="H401" s="7">
        <f t="shared" si="65"/>
        <v>100145.4</v>
      </c>
    </row>
    <row r="402" spans="1:8" ht="47.25">
      <c r="A402" s="80" t="s">
        <v>23</v>
      </c>
      <c r="B402" s="4" t="s">
        <v>112</v>
      </c>
      <c r="C402" s="4"/>
      <c r="D402" s="4"/>
      <c r="E402" s="4"/>
      <c r="F402" s="7">
        <f t="shared" si="65"/>
        <v>102480.2</v>
      </c>
      <c r="G402" s="7">
        <f t="shared" si="65"/>
        <v>99524.3</v>
      </c>
      <c r="H402" s="7">
        <f t="shared" si="65"/>
        <v>100145.4</v>
      </c>
    </row>
    <row r="403" spans="1:8">
      <c r="A403" s="80" t="s">
        <v>113</v>
      </c>
      <c r="B403" s="4" t="s">
        <v>114</v>
      </c>
      <c r="C403" s="4"/>
      <c r="D403" s="4"/>
      <c r="E403" s="4"/>
      <c r="F403" s="7">
        <f t="shared" si="65"/>
        <v>102480.2</v>
      </c>
      <c r="G403" s="7">
        <f t="shared" si="65"/>
        <v>99524.3</v>
      </c>
      <c r="H403" s="7">
        <f t="shared" si="65"/>
        <v>100145.4</v>
      </c>
    </row>
    <row r="404" spans="1:8" ht="31.5">
      <c r="A404" s="80" t="s">
        <v>115</v>
      </c>
      <c r="B404" s="4" t="s">
        <v>114</v>
      </c>
      <c r="C404" s="4" t="s">
        <v>116</v>
      </c>
      <c r="D404" s="4" t="s">
        <v>107</v>
      </c>
      <c r="E404" s="4" t="s">
        <v>48</v>
      </c>
      <c r="F404" s="7">
        <f>SUM(Ведомственная!G1197)</f>
        <v>102480.2</v>
      </c>
      <c r="G404" s="7">
        <f>SUM(Ведомственная!H1197)</f>
        <v>99524.3</v>
      </c>
      <c r="H404" s="7">
        <f>SUM(Ведомственная!I1197)</f>
        <v>100145.4</v>
      </c>
    </row>
    <row r="405" spans="1:8" ht="31.5">
      <c r="A405" s="80" t="s">
        <v>127</v>
      </c>
      <c r="B405" s="4" t="s">
        <v>128</v>
      </c>
      <c r="C405" s="4"/>
      <c r="D405" s="4"/>
      <c r="E405" s="4"/>
      <c r="F405" s="7">
        <f t="shared" ref="F405:H406" si="66">F406</f>
        <v>53831.999999999993</v>
      </c>
      <c r="G405" s="7">
        <f t="shared" si="66"/>
        <v>54677.1</v>
      </c>
      <c r="H405" s="7">
        <f t="shared" si="66"/>
        <v>54177.1</v>
      </c>
    </row>
    <row r="406" spans="1:8" ht="31.5">
      <c r="A406" s="80" t="s">
        <v>39</v>
      </c>
      <c r="B406" s="4" t="s">
        <v>129</v>
      </c>
      <c r="C406" s="4"/>
      <c r="D406" s="4"/>
      <c r="E406" s="4"/>
      <c r="F406" s="7">
        <f t="shared" si="66"/>
        <v>53831.999999999993</v>
      </c>
      <c r="G406" s="7">
        <f t="shared" si="66"/>
        <v>54677.1</v>
      </c>
      <c r="H406" s="7">
        <f t="shared" si="66"/>
        <v>54177.1</v>
      </c>
    </row>
    <row r="407" spans="1:8">
      <c r="A407" s="80" t="s">
        <v>130</v>
      </c>
      <c r="B407" s="4" t="s">
        <v>131</v>
      </c>
      <c r="C407" s="4"/>
      <c r="D407" s="4"/>
      <c r="E407" s="4"/>
      <c r="F407" s="7">
        <f>F408+F409+F410</f>
        <v>53831.999999999993</v>
      </c>
      <c r="G407" s="7">
        <f>G408+G409+G410</f>
        <v>54677.1</v>
      </c>
      <c r="H407" s="7">
        <f>H408+H409+H410</f>
        <v>54177.1</v>
      </c>
    </row>
    <row r="408" spans="1:8" ht="63">
      <c r="A408" s="80" t="s">
        <v>45</v>
      </c>
      <c r="B408" s="4" t="s">
        <v>131</v>
      </c>
      <c r="C408" s="4" t="s">
        <v>83</v>
      </c>
      <c r="D408" s="4" t="s">
        <v>13</v>
      </c>
      <c r="E408" s="4" t="s">
        <v>28</v>
      </c>
      <c r="F408" s="7">
        <f>SUM(Ведомственная!G1265)</f>
        <v>47425.1</v>
      </c>
      <c r="G408" s="7">
        <f>SUM(Ведомственная!H1265)</f>
        <v>49502.400000000001</v>
      </c>
      <c r="H408" s="7">
        <f>SUM(Ведомственная!I1265)</f>
        <v>49502.400000000001</v>
      </c>
    </row>
    <row r="409" spans="1:8" ht="31.5">
      <c r="A409" s="80" t="s">
        <v>46</v>
      </c>
      <c r="B409" s="4" t="s">
        <v>131</v>
      </c>
      <c r="C409" s="4" t="s">
        <v>85</v>
      </c>
      <c r="D409" s="4" t="s">
        <v>13</v>
      </c>
      <c r="E409" s="4" t="s">
        <v>28</v>
      </c>
      <c r="F409" s="7">
        <f>SUM(Ведомственная!G1266)</f>
        <v>5962.2</v>
      </c>
      <c r="G409" s="7">
        <f>SUM(Ведомственная!H1266)</f>
        <v>4731.5</v>
      </c>
      <c r="H409" s="7">
        <f>SUM(Ведомственная!I1266)</f>
        <v>4231.5</v>
      </c>
    </row>
    <row r="410" spans="1:8">
      <c r="A410" s="80" t="s">
        <v>20</v>
      </c>
      <c r="B410" s="4" t="s">
        <v>131</v>
      </c>
      <c r="C410" s="4" t="s">
        <v>90</v>
      </c>
      <c r="D410" s="4" t="s">
        <v>13</v>
      </c>
      <c r="E410" s="4" t="s">
        <v>28</v>
      </c>
      <c r="F410" s="7">
        <f>SUM(Ведомственная!G1267)</f>
        <v>444.7</v>
      </c>
      <c r="G410" s="7">
        <f>SUM(Ведомственная!H1267)</f>
        <v>443.2</v>
      </c>
      <c r="H410" s="7">
        <f>SUM(Ведомственная!I1267)</f>
        <v>443.2</v>
      </c>
    </row>
    <row r="411" spans="1:8" ht="31.5">
      <c r="A411" s="80" t="s">
        <v>132</v>
      </c>
      <c r="B411" s="4" t="s">
        <v>133</v>
      </c>
      <c r="C411" s="4"/>
      <c r="D411" s="4"/>
      <c r="E411" s="4"/>
      <c r="F411" s="7">
        <f t="shared" ref="F411:H413" si="67">F412</f>
        <v>11429.7</v>
      </c>
      <c r="G411" s="7">
        <f t="shared" si="67"/>
        <v>10429.700000000001</v>
      </c>
      <c r="H411" s="7">
        <f t="shared" si="67"/>
        <v>10429.700000000001</v>
      </c>
    </row>
    <row r="412" spans="1:8" ht="47.25">
      <c r="A412" s="80" t="s">
        <v>23</v>
      </c>
      <c r="B412" s="4" t="s">
        <v>134</v>
      </c>
      <c r="C412" s="4"/>
      <c r="D412" s="4"/>
      <c r="E412" s="4"/>
      <c r="F412" s="7">
        <f t="shared" si="67"/>
        <v>11429.7</v>
      </c>
      <c r="G412" s="7">
        <f t="shared" si="67"/>
        <v>10429.700000000001</v>
      </c>
      <c r="H412" s="7">
        <f t="shared" si="67"/>
        <v>10429.700000000001</v>
      </c>
    </row>
    <row r="413" spans="1:8">
      <c r="A413" s="80" t="s">
        <v>135</v>
      </c>
      <c r="B413" s="4" t="s">
        <v>136</v>
      </c>
      <c r="C413" s="4"/>
      <c r="D413" s="4"/>
      <c r="E413" s="4"/>
      <c r="F413" s="7">
        <f t="shared" si="67"/>
        <v>11429.7</v>
      </c>
      <c r="G413" s="7">
        <f t="shared" si="67"/>
        <v>10429.700000000001</v>
      </c>
      <c r="H413" s="7">
        <f t="shared" si="67"/>
        <v>10429.700000000001</v>
      </c>
    </row>
    <row r="414" spans="1:8" ht="31.5">
      <c r="A414" s="80" t="s">
        <v>115</v>
      </c>
      <c r="B414" s="4" t="s">
        <v>136</v>
      </c>
      <c r="C414" s="4" t="s">
        <v>116</v>
      </c>
      <c r="D414" s="4" t="s">
        <v>13</v>
      </c>
      <c r="E414" s="4" t="s">
        <v>28</v>
      </c>
      <c r="F414" s="7">
        <f>SUM(Ведомственная!G1271)</f>
        <v>11429.7</v>
      </c>
      <c r="G414" s="7">
        <f>SUM(Ведомственная!H1271)</f>
        <v>10429.700000000001</v>
      </c>
      <c r="H414" s="7">
        <f>SUM(Ведомственная!I1271)</f>
        <v>10429.700000000001</v>
      </c>
    </row>
    <row r="415" spans="1:8" ht="31.5" hidden="1">
      <c r="A415" s="80" t="s">
        <v>66</v>
      </c>
      <c r="B415" s="4" t="s">
        <v>386</v>
      </c>
      <c r="C415" s="4" t="s">
        <v>116</v>
      </c>
      <c r="D415" s="4" t="s">
        <v>13</v>
      </c>
      <c r="E415" s="4" t="s">
        <v>11</v>
      </c>
      <c r="F415" s="7"/>
      <c r="G415" s="7"/>
      <c r="H415" s="7"/>
    </row>
    <row r="416" spans="1:8">
      <c r="A416" s="80" t="s">
        <v>147</v>
      </c>
      <c r="B416" s="4" t="s">
        <v>148</v>
      </c>
      <c r="C416" s="4"/>
      <c r="D416" s="4"/>
      <c r="E416" s="4"/>
      <c r="F416" s="7">
        <f>F417+F431</f>
        <v>5236.6000000000004</v>
      </c>
      <c r="G416" s="7">
        <f t="shared" ref="G416:H416" si="68">G417+G431</f>
        <v>500</v>
      </c>
      <c r="H416" s="7">
        <f t="shared" si="68"/>
        <v>500</v>
      </c>
    </row>
    <row r="417" spans="1:8">
      <c r="A417" s="80" t="s">
        <v>29</v>
      </c>
      <c r="B417" s="4" t="s">
        <v>389</v>
      </c>
      <c r="C417" s="4"/>
      <c r="D417" s="4"/>
      <c r="E417" s="4"/>
      <c r="F417" s="7">
        <f>SUM(F418+F420+F423+F427)+F425+F442</f>
        <v>5236.6000000000004</v>
      </c>
      <c r="G417" s="7">
        <f t="shared" ref="G417:H417" si="69">SUM(G418+G420+G423+G427)+G425+G442</f>
        <v>500</v>
      </c>
      <c r="H417" s="7">
        <f t="shared" si="69"/>
        <v>500</v>
      </c>
    </row>
    <row r="418" spans="1:8">
      <c r="A418" s="80" t="s">
        <v>113</v>
      </c>
      <c r="B418" s="4" t="s">
        <v>742</v>
      </c>
      <c r="C418" s="4"/>
      <c r="D418" s="4"/>
      <c r="E418" s="4"/>
      <c r="F418" s="7">
        <f>SUM(F419)</f>
        <v>250</v>
      </c>
      <c r="G418" s="7">
        <f t="shared" ref="G418:H418" si="70">SUM(G419)</f>
        <v>0</v>
      </c>
      <c r="H418" s="7">
        <f t="shared" si="70"/>
        <v>0</v>
      </c>
    </row>
    <row r="419" spans="1:8" ht="31.5">
      <c r="A419" s="80" t="s">
        <v>115</v>
      </c>
      <c r="B419" s="4" t="s">
        <v>742</v>
      </c>
      <c r="C419" s="4" t="s">
        <v>116</v>
      </c>
      <c r="D419" s="4" t="s">
        <v>107</v>
      </c>
      <c r="E419" s="4" t="s">
        <v>48</v>
      </c>
      <c r="F419" s="7">
        <f>SUM(Ведомственная!G1201)</f>
        <v>250</v>
      </c>
      <c r="G419" s="7">
        <f>SUM(Ведомственная!H1201)</f>
        <v>0</v>
      </c>
      <c r="H419" s="7">
        <f>SUM(Ведомственная!I1201)</f>
        <v>0</v>
      </c>
    </row>
    <row r="420" spans="1:8">
      <c r="A420" s="80" t="s">
        <v>122</v>
      </c>
      <c r="B420" s="4" t="s">
        <v>795</v>
      </c>
      <c r="C420" s="4"/>
      <c r="D420" s="4"/>
      <c r="E420" s="4"/>
      <c r="F420" s="7">
        <f>F421+F422</f>
        <v>3966.1</v>
      </c>
      <c r="G420" s="7">
        <f>G421+G422</f>
        <v>500</v>
      </c>
      <c r="H420" s="7">
        <f>H421+H422</f>
        <v>500</v>
      </c>
    </row>
    <row r="421" spans="1:8" ht="31.5">
      <c r="A421" s="80" t="s">
        <v>46</v>
      </c>
      <c r="B421" s="4" t="s">
        <v>795</v>
      </c>
      <c r="C421" s="4" t="s">
        <v>85</v>
      </c>
      <c r="D421" s="4" t="s">
        <v>13</v>
      </c>
      <c r="E421" s="4" t="s">
        <v>11</v>
      </c>
      <c r="F421" s="7">
        <f>SUM(Ведомственная!G1328)</f>
        <v>700</v>
      </c>
      <c r="G421" s="7">
        <f>SUM(Ведомственная!H1328)</f>
        <v>0</v>
      </c>
      <c r="H421" s="7">
        <f>SUM(Ведомственная!I1328)</f>
        <v>0</v>
      </c>
    </row>
    <row r="422" spans="1:8" ht="31.5">
      <c r="A422" s="80" t="s">
        <v>115</v>
      </c>
      <c r="B422" s="4" t="s">
        <v>795</v>
      </c>
      <c r="C422" s="4" t="s">
        <v>116</v>
      </c>
      <c r="D422" s="4" t="s">
        <v>13</v>
      </c>
      <c r="E422" s="4" t="s">
        <v>11</v>
      </c>
      <c r="F422" s="7">
        <f>SUM(Ведомственная!G1329)</f>
        <v>3266.1</v>
      </c>
      <c r="G422" s="7">
        <f>SUM(Ведомственная!H1329)</f>
        <v>500</v>
      </c>
      <c r="H422" s="7">
        <f>SUM(Ведомственная!I1329)</f>
        <v>500</v>
      </c>
    </row>
    <row r="423" spans="1:8">
      <c r="A423" s="80" t="s">
        <v>533</v>
      </c>
      <c r="B423" s="4" t="s">
        <v>796</v>
      </c>
      <c r="C423" s="4"/>
      <c r="D423" s="4"/>
      <c r="E423" s="4"/>
      <c r="F423" s="7">
        <f>SUM(F424)</f>
        <v>100</v>
      </c>
      <c r="G423" s="7">
        <f t="shared" ref="G423:H423" si="71">SUM(G424)</f>
        <v>0</v>
      </c>
      <c r="H423" s="7">
        <f t="shared" si="71"/>
        <v>0</v>
      </c>
    </row>
    <row r="424" spans="1:8" ht="31.5">
      <c r="A424" s="80" t="s">
        <v>115</v>
      </c>
      <c r="B424" s="4" t="s">
        <v>796</v>
      </c>
      <c r="C424" s="4" t="s">
        <v>116</v>
      </c>
      <c r="D424" s="4" t="s">
        <v>13</v>
      </c>
      <c r="E424" s="4" t="s">
        <v>11</v>
      </c>
      <c r="F424" s="7">
        <f>SUM(Ведомственная!G1331)</f>
        <v>100</v>
      </c>
      <c r="G424" s="7">
        <f>SUM(Ведомственная!H1331)</f>
        <v>0</v>
      </c>
      <c r="H424" s="7">
        <f>SUM(Ведомственная!I1331)</f>
        <v>0</v>
      </c>
    </row>
    <row r="425" spans="1:8">
      <c r="A425" s="80" t="s">
        <v>130</v>
      </c>
      <c r="B425" s="4" t="s">
        <v>903</v>
      </c>
      <c r="C425" s="4"/>
      <c r="D425" s="4"/>
      <c r="E425" s="4"/>
      <c r="F425" s="7">
        <f>SUM(F426)</f>
        <v>14</v>
      </c>
      <c r="G425" s="7">
        <f t="shared" ref="G425:H425" si="72">SUM(G426)</f>
        <v>0</v>
      </c>
      <c r="H425" s="7">
        <f t="shared" si="72"/>
        <v>0</v>
      </c>
    </row>
    <row r="426" spans="1:8" ht="31.5">
      <c r="A426" s="80" t="s">
        <v>46</v>
      </c>
      <c r="B426" s="4" t="s">
        <v>903</v>
      </c>
      <c r="C426" s="4" t="s">
        <v>85</v>
      </c>
      <c r="D426" s="4" t="s">
        <v>13</v>
      </c>
      <c r="E426" s="4" t="s">
        <v>11</v>
      </c>
      <c r="F426" s="7">
        <f>SUM(Ведомственная!G1333)</f>
        <v>14</v>
      </c>
      <c r="G426" s="7">
        <f>SUM(Ведомственная!H1333)</f>
        <v>0</v>
      </c>
      <c r="H426" s="7">
        <f>SUM(Ведомственная!I1333)</f>
        <v>0</v>
      </c>
    </row>
    <row r="427" spans="1:8">
      <c r="A427" s="80" t="s">
        <v>477</v>
      </c>
      <c r="B427" s="4" t="s">
        <v>797</v>
      </c>
      <c r="C427" s="59"/>
      <c r="D427" s="4"/>
      <c r="E427" s="4"/>
      <c r="F427" s="7">
        <f>SUM(F428:F430)</f>
        <v>881.5</v>
      </c>
      <c r="G427" s="7">
        <f t="shared" ref="G427:H427" si="73">SUM(G428:G430)</f>
        <v>0</v>
      </c>
      <c r="H427" s="7">
        <f t="shared" si="73"/>
        <v>0</v>
      </c>
    </row>
    <row r="428" spans="1:8" ht="63">
      <c r="A428" s="123" t="s">
        <v>45</v>
      </c>
      <c r="B428" s="4" t="s">
        <v>797</v>
      </c>
      <c r="C428" s="4" t="s">
        <v>83</v>
      </c>
      <c r="D428" s="4" t="s">
        <v>13</v>
      </c>
      <c r="E428" s="4" t="s">
        <v>11</v>
      </c>
      <c r="F428" s="7">
        <f>SUM(Ведомственная!G1335)</f>
        <v>16.5</v>
      </c>
      <c r="G428" s="7"/>
      <c r="H428" s="7"/>
    </row>
    <row r="429" spans="1:8" ht="31.5">
      <c r="A429" s="80" t="s">
        <v>46</v>
      </c>
      <c r="B429" s="4" t="s">
        <v>797</v>
      </c>
      <c r="C429" s="4" t="s">
        <v>85</v>
      </c>
      <c r="D429" s="4" t="s">
        <v>13</v>
      </c>
      <c r="E429" s="4" t="s">
        <v>11</v>
      </c>
      <c r="F429" s="7">
        <f>SUM(Ведомственная!G1336)</f>
        <v>715</v>
      </c>
      <c r="G429" s="7">
        <f>SUM(Ведомственная!H1336)</f>
        <v>0</v>
      </c>
      <c r="H429" s="7">
        <f>SUM(Ведомственная!I1336)</f>
        <v>0</v>
      </c>
    </row>
    <row r="430" spans="1:8">
      <c r="A430" s="80" t="s">
        <v>36</v>
      </c>
      <c r="B430" s="4" t="s">
        <v>797</v>
      </c>
      <c r="C430" s="4" t="s">
        <v>93</v>
      </c>
      <c r="D430" s="4" t="s">
        <v>13</v>
      </c>
      <c r="E430" s="4" t="s">
        <v>11</v>
      </c>
      <c r="F430" s="7">
        <f>SUM(Ведомственная!G1337)</f>
        <v>150</v>
      </c>
      <c r="G430" s="7">
        <f>SUM(Ведомственная!H1337)</f>
        <v>0</v>
      </c>
      <c r="H430" s="7">
        <f>SUM(Ведомственная!I1337)</f>
        <v>0</v>
      </c>
    </row>
    <row r="431" spans="1:8" hidden="1">
      <c r="A431" s="80" t="s">
        <v>144</v>
      </c>
      <c r="B431" s="4" t="s">
        <v>475</v>
      </c>
      <c r="C431" s="4"/>
      <c r="D431" s="4"/>
      <c r="E431" s="4"/>
      <c r="F431" s="7">
        <f>SUM(F437)+F432</f>
        <v>0</v>
      </c>
      <c r="G431" s="7">
        <f t="shared" ref="G431:H431" si="74">SUM(G437)+G432</f>
        <v>0</v>
      </c>
      <c r="H431" s="7">
        <f t="shared" si="74"/>
        <v>0</v>
      </c>
    </row>
    <row r="432" spans="1:8" ht="31.5" hidden="1">
      <c r="A432" s="80" t="s">
        <v>250</v>
      </c>
      <c r="B432" s="4" t="s">
        <v>763</v>
      </c>
      <c r="C432" s="59"/>
      <c r="D432" s="4"/>
      <c r="E432" s="4"/>
      <c r="F432" s="7">
        <f>SUM(F433+F435)</f>
        <v>0</v>
      </c>
      <c r="G432" s="7">
        <f t="shared" ref="G432:H432" si="75">SUM(G433+G435)</f>
        <v>0</v>
      </c>
      <c r="H432" s="7">
        <f t="shared" si="75"/>
        <v>0</v>
      </c>
    </row>
    <row r="433" spans="1:8" hidden="1">
      <c r="A433" s="80" t="s">
        <v>122</v>
      </c>
      <c r="B433" s="4" t="s">
        <v>764</v>
      </c>
      <c r="C433" s="59"/>
      <c r="D433" s="4"/>
      <c r="E433" s="4"/>
      <c r="F433" s="7">
        <f>SUM(F434)</f>
        <v>0</v>
      </c>
      <c r="G433" s="7">
        <f t="shared" ref="G433:H433" si="76">SUM(G434)</f>
        <v>0</v>
      </c>
      <c r="H433" s="7">
        <f t="shared" si="76"/>
        <v>0</v>
      </c>
    </row>
    <row r="434" spans="1:8" ht="31.5" hidden="1">
      <c r="A434" s="80" t="s">
        <v>115</v>
      </c>
      <c r="B434" s="4" t="s">
        <v>764</v>
      </c>
      <c r="C434" s="4" t="s">
        <v>116</v>
      </c>
      <c r="D434" s="4" t="s">
        <v>13</v>
      </c>
      <c r="E434" s="4" t="s">
        <v>11</v>
      </c>
      <c r="F434" s="7">
        <f>SUM(Ведомственная!G1342)</f>
        <v>0</v>
      </c>
      <c r="G434" s="7">
        <f>SUM(Ведомственная!H1342)</f>
        <v>0</v>
      </c>
      <c r="H434" s="7">
        <f>SUM(Ведомственная!I1342)</f>
        <v>0</v>
      </c>
    </row>
    <row r="435" spans="1:8" hidden="1">
      <c r="A435" s="80" t="s">
        <v>533</v>
      </c>
      <c r="B435" s="4" t="s">
        <v>766</v>
      </c>
      <c r="C435" s="4"/>
      <c r="D435" s="4"/>
      <c r="E435" s="4"/>
      <c r="F435" s="7">
        <f>SUM(F436)</f>
        <v>0</v>
      </c>
      <c r="G435" s="7">
        <f t="shared" ref="G435:H435" si="77">SUM(G436)</f>
        <v>0</v>
      </c>
      <c r="H435" s="7">
        <f t="shared" si="77"/>
        <v>0</v>
      </c>
    </row>
    <row r="436" spans="1:8" ht="31.5" hidden="1">
      <c r="A436" s="80" t="s">
        <v>115</v>
      </c>
      <c r="B436" s="4" t="s">
        <v>766</v>
      </c>
      <c r="C436" s="4" t="s">
        <v>116</v>
      </c>
      <c r="D436" s="4" t="s">
        <v>13</v>
      </c>
      <c r="E436" s="4" t="s">
        <v>11</v>
      </c>
      <c r="F436" s="7">
        <f>SUM(Ведомственная!G1344)</f>
        <v>0</v>
      </c>
      <c r="G436" s="7">
        <f>SUM(Ведомственная!H1344)</f>
        <v>0</v>
      </c>
      <c r="H436" s="7">
        <f>SUM(Ведомственная!I1344)</f>
        <v>0</v>
      </c>
    </row>
    <row r="437" spans="1:8" ht="31.5" hidden="1">
      <c r="A437" s="80" t="s">
        <v>316</v>
      </c>
      <c r="B437" s="4" t="s">
        <v>765</v>
      </c>
      <c r="C437" s="4"/>
      <c r="D437" s="4"/>
      <c r="E437" s="4"/>
      <c r="F437" s="7">
        <f>SUM(F438)+F440</f>
        <v>0</v>
      </c>
      <c r="G437" s="7">
        <f t="shared" ref="G437:H437" si="78">SUM(G438)+G440</f>
        <v>0</v>
      </c>
      <c r="H437" s="7">
        <f t="shared" si="78"/>
        <v>0</v>
      </c>
    </row>
    <row r="438" spans="1:8" hidden="1">
      <c r="A438" s="80" t="s">
        <v>122</v>
      </c>
      <c r="B438" s="4" t="s">
        <v>476</v>
      </c>
      <c r="C438" s="4"/>
      <c r="D438" s="4"/>
      <c r="E438" s="4"/>
      <c r="F438" s="7">
        <f t="shared" ref="F438:H438" si="79">SUM(F439)</f>
        <v>0</v>
      </c>
      <c r="G438" s="7">
        <f t="shared" si="79"/>
        <v>0</v>
      </c>
      <c r="H438" s="7">
        <f t="shared" si="79"/>
        <v>0</v>
      </c>
    </row>
    <row r="439" spans="1:8" ht="31.5" hidden="1">
      <c r="A439" s="80" t="s">
        <v>115</v>
      </c>
      <c r="B439" s="4" t="s">
        <v>476</v>
      </c>
      <c r="C439" s="4" t="s">
        <v>116</v>
      </c>
      <c r="D439" s="4" t="s">
        <v>13</v>
      </c>
      <c r="E439" s="4" t="s">
        <v>11</v>
      </c>
      <c r="F439" s="7">
        <f>SUM(Ведомственная!G1347)</f>
        <v>0</v>
      </c>
      <c r="G439" s="7">
        <f>SUM(Ведомственная!H1347)</f>
        <v>0</v>
      </c>
      <c r="H439" s="7">
        <f>SUM(Ведомственная!I1347)</f>
        <v>0</v>
      </c>
    </row>
    <row r="440" spans="1:8" hidden="1">
      <c r="A440" s="80" t="s">
        <v>135</v>
      </c>
      <c r="B440" s="4" t="s">
        <v>534</v>
      </c>
      <c r="C440" s="4"/>
      <c r="D440" s="4"/>
      <c r="E440" s="4"/>
      <c r="F440" s="7">
        <f t="shared" ref="F440:H440" si="80">SUM(F441)</f>
        <v>0</v>
      </c>
      <c r="G440" s="7">
        <f t="shared" si="80"/>
        <v>0</v>
      </c>
      <c r="H440" s="7">
        <f t="shared" si="80"/>
        <v>0</v>
      </c>
    </row>
    <row r="441" spans="1:8" ht="31.5" hidden="1">
      <c r="A441" s="80" t="s">
        <v>115</v>
      </c>
      <c r="B441" s="4" t="s">
        <v>534</v>
      </c>
      <c r="C441" s="4" t="s">
        <v>116</v>
      </c>
      <c r="D441" s="4" t="s">
        <v>13</v>
      </c>
      <c r="E441" s="4" t="s">
        <v>11</v>
      </c>
      <c r="F441" s="7">
        <f>SUM(Ведомственная!G1349)</f>
        <v>0</v>
      </c>
      <c r="G441" s="7">
        <f>SUM(Ведомственная!H1349)</f>
        <v>0</v>
      </c>
      <c r="H441" s="7">
        <f>SUM(Ведомственная!I1349)</f>
        <v>0</v>
      </c>
    </row>
    <row r="442" spans="1:8" ht="31.5">
      <c r="A442" s="126" t="s">
        <v>1012</v>
      </c>
      <c r="B442" s="4" t="s">
        <v>1013</v>
      </c>
      <c r="C442" s="4"/>
      <c r="D442" s="4"/>
      <c r="E442" s="4"/>
      <c r="F442" s="7">
        <f>SUM(F443)</f>
        <v>25</v>
      </c>
      <c r="G442" s="7">
        <f t="shared" ref="G442:H442" si="81">SUM(G443)</f>
        <v>0</v>
      </c>
      <c r="H442" s="7">
        <f t="shared" si="81"/>
        <v>0</v>
      </c>
    </row>
    <row r="443" spans="1:8">
      <c r="A443" s="126" t="s">
        <v>36</v>
      </c>
      <c r="B443" s="4" t="s">
        <v>1013</v>
      </c>
      <c r="C443" s="4" t="s">
        <v>93</v>
      </c>
      <c r="D443" s="4" t="s">
        <v>13</v>
      </c>
      <c r="E443" s="4" t="s">
        <v>11</v>
      </c>
      <c r="F443" s="7">
        <f>SUM(Ведомственная!G1339)</f>
        <v>25</v>
      </c>
      <c r="G443" s="7">
        <f>SUM(Ведомственная!H1339)</f>
        <v>0</v>
      </c>
      <c r="H443" s="7">
        <f>SUM(Ведомственная!I1339)</f>
        <v>0</v>
      </c>
    </row>
    <row r="444" spans="1:8" ht="31.5">
      <c r="A444" s="80" t="s">
        <v>149</v>
      </c>
      <c r="B444" s="4" t="s">
        <v>150</v>
      </c>
      <c r="C444" s="4"/>
      <c r="D444" s="4"/>
      <c r="E444" s="4"/>
      <c r="F444" s="7">
        <f>SUM(F445+F484)+F450+F456+F458+F489+F464+F477+F470</f>
        <v>11731.3</v>
      </c>
      <c r="G444" s="7">
        <f t="shared" ref="G444:H444" si="82">SUM(G445+G484)+G450+G456+G458+G489+G464+G477+G470</f>
        <v>22901.600000000002</v>
      </c>
      <c r="H444" s="7">
        <f t="shared" si="82"/>
        <v>7800.2999999999993</v>
      </c>
    </row>
    <row r="445" spans="1:8">
      <c r="A445" s="80" t="s">
        <v>29</v>
      </c>
      <c r="B445" s="4" t="s">
        <v>390</v>
      </c>
      <c r="C445" s="4"/>
      <c r="D445" s="4"/>
      <c r="E445" s="4"/>
      <c r="F445" s="7">
        <f>SUM(F446+F448+F454+F452)+F460</f>
        <v>3875.2</v>
      </c>
      <c r="G445" s="7">
        <f t="shared" ref="G445:H445" si="83">SUM(G446+G448+G454+G452)+G460</f>
        <v>4000</v>
      </c>
      <c r="H445" s="7">
        <f t="shared" si="83"/>
        <v>4000</v>
      </c>
    </row>
    <row r="446" spans="1:8">
      <c r="A446" s="80" t="s">
        <v>122</v>
      </c>
      <c r="B446" s="4" t="s">
        <v>391</v>
      </c>
      <c r="C446" s="4"/>
      <c r="D446" s="4"/>
      <c r="E446" s="4"/>
      <c r="F446" s="7">
        <f>F447</f>
        <v>1506.2</v>
      </c>
      <c r="G446" s="7">
        <f>G447</f>
        <v>0</v>
      </c>
      <c r="H446" s="7">
        <f>H447</f>
        <v>0</v>
      </c>
    </row>
    <row r="447" spans="1:8" ht="31.5">
      <c r="A447" s="80" t="s">
        <v>46</v>
      </c>
      <c r="B447" s="4" t="s">
        <v>391</v>
      </c>
      <c r="C447" s="4" t="s">
        <v>85</v>
      </c>
      <c r="D447" s="4" t="s">
        <v>13</v>
      </c>
      <c r="E447" s="4" t="s">
        <v>28</v>
      </c>
      <c r="F447" s="7">
        <f>SUM(Ведомственная!G1275)</f>
        <v>1506.2</v>
      </c>
      <c r="G447" s="7">
        <f>SUM(Ведомственная!H1275)</f>
        <v>0</v>
      </c>
      <c r="H447" s="7">
        <f>SUM(Ведомственная!I1275)</f>
        <v>0</v>
      </c>
    </row>
    <row r="448" spans="1:8">
      <c r="A448" s="80" t="s">
        <v>130</v>
      </c>
      <c r="B448" s="4" t="s">
        <v>392</v>
      </c>
      <c r="C448" s="4"/>
      <c r="D448" s="4"/>
      <c r="E448" s="4"/>
      <c r="F448" s="7">
        <f>SUM(F449)</f>
        <v>1894</v>
      </c>
      <c r="G448" s="7">
        <f>SUM(G449)</f>
        <v>0</v>
      </c>
      <c r="H448" s="7">
        <f>SUM(H449)</f>
        <v>0</v>
      </c>
    </row>
    <row r="449" spans="1:8" ht="29.25" customHeight="1">
      <c r="A449" s="80" t="s">
        <v>46</v>
      </c>
      <c r="B449" s="4" t="s">
        <v>392</v>
      </c>
      <c r="C449" s="4" t="s">
        <v>85</v>
      </c>
      <c r="D449" s="4" t="s">
        <v>13</v>
      </c>
      <c r="E449" s="4" t="s">
        <v>28</v>
      </c>
      <c r="F449" s="7">
        <f>SUM(Ведомственная!G1277)</f>
        <v>1894</v>
      </c>
      <c r="G449" s="7">
        <f>SUM(Ведомственная!H1277)</f>
        <v>0</v>
      </c>
      <c r="H449" s="7">
        <f>SUM(Ведомственная!I1277)</f>
        <v>0</v>
      </c>
    </row>
    <row r="450" spans="1:8" ht="29.25" hidden="1" customHeight="1">
      <c r="A450" s="80" t="s">
        <v>477</v>
      </c>
      <c r="B450" s="4" t="s">
        <v>826</v>
      </c>
      <c r="C450" s="4"/>
      <c r="D450" s="4"/>
      <c r="E450" s="4"/>
      <c r="F450" s="7">
        <f>SUM(F451)</f>
        <v>0</v>
      </c>
      <c r="G450" s="7">
        <f t="shared" ref="G450:H450" si="84">SUM(G451)</f>
        <v>0</v>
      </c>
      <c r="H450" s="7">
        <f t="shared" si="84"/>
        <v>0</v>
      </c>
    </row>
    <row r="451" spans="1:8" ht="29.25" hidden="1" customHeight="1">
      <c r="A451" s="80" t="s">
        <v>46</v>
      </c>
      <c r="B451" s="4" t="s">
        <v>826</v>
      </c>
      <c r="C451" s="4" t="s">
        <v>85</v>
      </c>
      <c r="D451" s="4" t="s">
        <v>13</v>
      </c>
      <c r="E451" s="4" t="s">
        <v>28</v>
      </c>
      <c r="F451" s="7">
        <f>SUM(Ведомственная!G1279)</f>
        <v>0</v>
      </c>
      <c r="G451" s="7">
        <f>SUM(Ведомственная!H1279)</f>
        <v>0</v>
      </c>
      <c r="H451" s="7">
        <f>SUM(Ведомственная!I1279)</f>
        <v>0</v>
      </c>
    </row>
    <row r="452" spans="1:8" ht="63">
      <c r="A452" s="80" t="s">
        <v>814</v>
      </c>
      <c r="B452" s="4" t="s">
        <v>815</v>
      </c>
      <c r="C452" s="4"/>
      <c r="D452" s="4"/>
      <c r="E452" s="4"/>
      <c r="F452" s="7">
        <f>SUM(F453)</f>
        <v>475</v>
      </c>
      <c r="G452" s="7">
        <f t="shared" ref="G452:H452" si="85">SUM(G453)</f>
        <v>0</v>
      </c>
      <c r="H452" s="7">
        <f t="shared" si="85"/>
        <v>0</v>
      </c>
    </row>
    <row r="453" spans="1:8" ht="29.25" customHeight="1">
      <c r="A453" s="104" t="s">
        <v>115</v>
      </c>
      <c r="B453" s="4" t="s">
        <v>815</v>
      </c>
      <c r="C453" s="4" t="s">
        <v>116</v>
      </c>
      <c r="D453" s="4" t="s">
        <v>13</v>
      </c>
      <c r="E453" s="4" t="s">
        <v>28</v>
      </c>
      <c r="F453" s="7">
        <f>SUM(Ведомственная!G1281)</f>
        <v>475</v>
      </c>
      <c r="G453" s="7">
        <f>SUM(Ведомственная!H1281)</f>
        <v>0</v>
      </c>
      <c r="H453" s="7">
        <f>SUM(Ведомственная!I1281)</f>
        <v>0</v>
      </c>
    </row>
    <row r="454" spans="1:8" ht="63">
      <c r="A454" s="80" t="s">
        <v>893</v>
      </c>
      <c r="B454" s="4" t="s">
        <v>894</v>
      </c>
      <c r="C454" s="4"/>
      <c r="D454" s="4"/>
      <c r="E454" s="4"/>
      <c r="F454" s="7">
        <f>SUM(F455)</f>
        <v>0</v>
      </c>
      <c r="G454" s="7">
        <f t="shared" ref="G454:H454" si="86">SUM(G455)</f>
        <v>4000</v>
      </c>
      <c r="H454" s="7">
        <f t="shared" si="86"/>
        <v>4000</v>
      </c>
    </row>
    <row r="455" spans="1:8" ht="31.5">
      <c r="A455" s="80" t="s">
        <v>115</v>
      </c>
      <c r="B455" s="4" t="s">
        <v>894</v>
      </c>
      <c r="C455" s="4" t="s">
        <v>116</v>
      </c>
      <c r="D455" s="4" t="s">
        <v>107</v>
      </c>
      <c r="E455" s="4" t="s">
        <v>48</v>
      </c>
      <c r="F455" s="7">
        <f>SUM(Ведомственная!G1205)</f>
        <v>0</v>
      </c>
      <c r="G455" s="7">
        <f>SUM(Ведомственная!H1205)</f>
        <v>4000</v>
      </c>
      <c r="H455" s="7">
        <f>SUM(Ведомственная!I1205)</f>
        <v>4000</v>
      </c>
    </row>
    <row r="456" spans="1:8" ht="47.25">
      <c r="A456" s="80" t="s">
        <v>899</v>
      </c>
      <c r="B456" s="4" t="s">
        <v>794</v>
      </c>
      <c r="C456" s="4"/>
      <c r="D456" s="4"/>
      <c r="E456" s="4"/>
      <c r="F456" s="7">
        <f>SUM(F457)</f>
        <v>3733.7</v>
      </c>
      <c r="G456" s="7">
        <f t="shared" ref="G456:H456" si="87">SUM(G457)</f>
        <v>0</v>
      </c>
      <c r="H456" s="7">
        <f t="shared" si="87"/>
        <v>0</v>
      </c>
    </row>
    <row r="457" spans="1:8" ht="31.5">
      <c r="A457" s="80" t="s">
        <v>46</v>
      </c>
      <c r="B457" s="4" t="s">
        <v>794</v>
      </c>
      <c r="C457" s="4" t="s">
        <v>85</v>
      </c>
      <c r="D457" s="4" t="s">
        <v>13</v>
      </c>
      <c r="E457" s="4" t="s">
        <v>28</v>
      </c>
      <c r="F457" s="7">
        <f>SUM(Ведомственная!G1283)</f>
        <v>3733.7</v>
      </c>
      <c r="G457" s="7">
        <f>SUM(Ведомственная!H1283)</f>
        <v>0</v>
      </c>
      <c r="H457" s="7">
        <f>SUM(Ведомственная!I1283)</f>
        <v>0</v>
      </c>
    </row>
    <row r="458" spans="1:8" ht="47.25">
      <c r="A458" s="109" t="s">
        <v>943</v>
      </c>
      <c r="B458" s="4" t="s">
        <v>900</v>
      </c>
      <c r="C458" s="4"/>
      <c r="D458" s="4"/>
      <c r="E458" s="4"/>
      <c r="F458" s="7">
        <f>SUM(F459)</f>
        <v>1040.2</v>
      </c>
      <c r="G458" s="7">
        <f t="shared" ref="G458:H458" si="88">SUM(G459)</f>
        <v>943.9</v>
      </c>
      <c r="H458" s="7">
        <f t="shared" si="88"/>
        <v>943.9</v>
      </c>
    </row>
    <row r="459" spans="1:8" ht="31.5">
      <c r="A459" s="80" t="s">
        <v>46</v>
      </c>
      <c r="B459" s="4" t="s">
        <v>900</v>
      </c>
      <c r="C459" s="4" t="s">
        <v>85</v>
      </c>
      <c r="D459" s="4" t="s">
        <v>13</v>
      </c>
      <c r="E459" s="4" t="s">
        <v>28</v>
      </c>
      <c r="F459" s="7">
        <f>SUM(Ведомственная!G1285)</f>
        <v>1040.2</v>
      </c>
      <c r="G459" s="7">
        <f>SUM(Ведомственная!H1285)</f>
        <v>943.9</v>
      </c>
      <c r="H459" s="7">
        <f>SUM(Ведомственная!I1285)</f>
        <v>943.9</v>
      </c>
    </row>
    <row r="460" spans="1:8">
      <c r="A460" s="111" t="s">
        <v>911</v>
      </c>
      <c r="B460" s="4" t="s">
        <v>1006</v>
      </c>
      <c r="C460" s="4"/>
      <c r="D460" s="4"/>
      <c r="E460" s="4"/>
      <c r="F460" s="7">
        <f>SUM(F461)</f>
        <v>0</v>
      </c>
      <c r="G460" s="7"/>
      <c r="H460" s="7"/>
    </row>
    <row r="461" spans="1:8" ht="31.5">
      <c r="A461" s="111" t="s">
        <v>994</v>
      </c>
      <c r="B461" s="4" t="s">
        <v>1005</v>
      </c>
      <c r="C461" s="4"/>
      <c r="D461" s="4"/>
      <c r="E461" s="4"/>
      <c r="F461" s="7">
        <f>SUM(F462:F463)</f>
        <v>0</v>
      </c>
      <c r="G461" s="7"/>
      <c r="H461" s="7"/>
    </row>
    <row r="462" spans="1:8" ht="31.5">
      <c r="A462" s="111" t="s">
        <v>46</v>
      </c>
      <c r="B462" s="4" t="s">
        <v>1005</v>
      </c>
      <c r="C462" s="4" t="s">
        <v>85</v>
      </c>
      <c r="D462" s="4" t="s">
        <v>13</v>
      </c>
      <c r="E462" s="4" t="s">
        <v>28</v>
      </c>
      <c r="F462" s="7">
        <f>SUM(Ведомственная!G1288)</f>
        <v>0</v>
      </c>
      <c r="G462" s="7"/>
      <c r="H462" s="7"/>
    </row>
    <row r="463" spans="1:8" ht="31.5">
      <c r="A463" s="111" t="s">
        <v>115</v>
      </c>
      <c r="B463" s="4" t="s">
        <v>1005</v>
      </c>
      <c r="C463" s="4" t="s">
        <v>116</v>
      </c>
      <c r="D463" s="4" t="s">
        <v>13</v>
      </c>
      <c r="E463" s="4" t="s">
        <v>28</v>
      </c>
      <c r="F463" s="7">
        <f>SUM(Ведомственная!G1289)</f>
        <v>0</v>
      </c>
      <c r="G463" s="7"/>
      <c r="H463" s="7"/>
    </row>
    <row r="464" spans="1:8" ht="31.5">
      <c r="A464" s="80" t="s">
        <v>393</v>
      </c>
      <c r="B464" s="4" t="s">
        <v>394</v>
      </c>
      <c r="C464" s="4"/>
      <c r="D464" s="4"/>
      <c r="E464" s="4"/>
      <c r="F464" s="7">
        <f>F465+F467</f>
        <v>1243.4000000000001</v>
      </c>
      <c r="G464" s="7">
        <f>G465+G467</f>
        <v>0</v>
      </c>
      <c r="H464" s="7">
        <f>H465+H467</f>
        <v>0</v>
      </c>
    </row>
    <row r="465" spans="1:8">
      <c r="A465" s="80" t="s">
        <v>113</v>
      </c>
      <c r="B465" s="4" t="s">
        <v>395</v>
      </c>
      <c r="C465" s="4"/>
      <c r="D465" s="4"/>
      <c r="E465" s="4"/>
      <c r="F465" s="7">
        <f>F466</f>
        <v>730.2</v>
      </c>
      <c r="G465" s="7">
        <f>G466</f>
        <v>0</v>
      </c>
      <c r="H465" s="7">
        <f>H466</f>
        <v>0</v>
      </c>
    </row>
    <row r="466" spans="1:8" ht="31.5">
      <c r="A466" s="80" t="s">
        <v>115</v>
      </c>
      <c r="B466" s="4" t="s">
        <v>395</v>
      </c>
      <c r="C466" s="4" t="s">
        <v>116</v>
      </c>
      <c r="D466" s="4" t="s">
        <v>107</v>
      </c>
      <c r="E466" s="4" t="s">
        <v>48</v>
      </c>
      <c r="F466" s="7">
        <f>SUM(Ведомственная!G1208)</f>
        <v>730.2</v>
      </c>
      <c r="G466" s="7">
        <f>SUM(Ведомственная!H1208)</f>
        <v>0</v>
      </c>
      <c r="H466" s="7">
        <f>SUM(Ведомственная!I1208)</f>
        <v>0</v>
      </c>
    </row>
    <row r="467" spans="1:8">
      <c r="A467" s="80" t="s">
        <v>122</v>
      </c>
      <c r="B467" s="4" t="s">
        <v>400</v>
      </c>
      <c r="C467" s="4"/>
      <c r="D467" s="4"/>
      <c r="E467" s="4"/>
      <c r="F467" s="7">
        <f>F469+F468</f>
        <v>513.20000000000005</v>
      </c>
      <c r="G467" s="7">
        <f>G469+G468</f>
        <v>0</v>
      </c>
      <c r="H467" s="7">
        <f>H469+H468</f>
        <v>0</v>
      </c>
    </row>
    <row r="468" spans="1:8" ht="31.5">
      <c r="A468" s="80" t="s">
        <v>115</v>
      </c>
      <c r="B468" s="4" t="s">
        <v>400</v>
      </c>
      <c r="C468" s="4" t="s">
        <v>116</v>
      </c>
      <c r="D468" s="4" t="s">
        <v>13</v>
      </c>
      <c r="E468" s="4" t="s">
        <v>28</v>
      </c>
      <c r="F468" s="7">
        <f>SUM(Ведомственная!G1292)</f>
        <v>513.20000000000005</v>
      </c>
      <c r="G468" s="7">
        <f>SUM(Ведомственная!H1292)</f>
        <v>0</v>
      </c>
      <c r="H468" s="7">
        <f>SUM(Ведомственная!I1292)</f>
        <v>0</v>
      </c>
    </row>
    <row r="469" spans="1:8" ht="36.75" hidden="1" customHeight="1">
      <c r="A469" s="80" t="s">
        <v>115</v>
      </c>
      <c r="B469" s="4" t="s">
        <v>400</v>
      </c>
      <c r="C469" s="4" t="s">
        <v>116</v>
      </c>
      <c r="D469" s="4" t="s">
        <v>13</v>
      </c>
      <c r="E469" s="4" t="s">
        <v>11</v>
      </c>
      <c r="F469" s="7">
        <v>0</v>
      </c>
      <c r="G469" s="7">
        <v>0</v>
      </c>
      <c r="H469" s="7">
        <v>0</v>
      </c>
    </row>
    <row r="470" spans="1:8" ht="31.5">
      <c r="A470" s="80" t="s">
        <v>250</v>
      </c>
      <c r="B470" s="4" t="s">
        <v>401</v>
      </c>
      <c r="C470" s="4"/>
      <c r="D470" s="4"/>
      <c r="E470" s="4"/>
      <c r="F470" s="7">
        <f>F471+F473+F475</f>
        <v>768</v>
      </c>
      <c r="G470" s="7">
        <f t="shared" ref="G470:H470" si="89">G471+G473+G475</f>
        <v>0</v>
      </c>
      <c r="H470" s="7">
        <f t="shared" si="89"/>
        <v>0</v>
      </c>
    </row>
    <row r="471" spans="1:8">
      <c r="A471" s="80" t="s">
        <v>113</v>
      </c>
      <c r="B471" s="4" t="s">
        <v>402</v>
      </c>
      <c r="C471" s="4"/>
      <c r="D471" s="4"/>
      <c r="E471" s="4"/>
      <c r="F471" s="7">
        <f>F472</f>
        <v>396.4</v>
      </c>
      <c r="G471" s="7">
        <f>G472</f>
        <v>0</v>
      </c>
      <c r="H471" s="7">
        <f>H472</f>
        <v>0</v>
      </c>
    </row>
    <row r="472" spans="1:8" ht="31.5">
      <c r="A472" s="80" t="s">
        <v>115</v>
      </c>
      <c r="B472" s="4" t="s">
        <v>402</v>
      </c>
      <c r="C472" s="4" t="s">
        <v>116</v>
      </c>
      <c r="D472" s="4" t="s">
        <v>107</v>
      </c>
      <c r="E472" s="4" t="s">
        <v>48</v>
      </c>
      <c r="F472" s="7">
        <f>SUM(Ведомственная!G1210)</f>
        <v>396.4</v>
      </c>
      <c r="G472" s="7">
        <f>SUM(Ведомственная!H1210)</f>
        <v>0</v>
      </c>
      <c r="H472" s="7">
        <f>SUM(Ведомственная!I1210)</f>
        <v>0</v>
      </c>
    </row>
    <row r="473" spans="1:8">
      <c r="A473" s="80" t="s">
        <v>122</v>
      </c>
      <c r="B473" s="4" t="s">
        <v>403</v>
      </c>
      <c r="C473" s="4"/>
      <c r="D473" s="4"/>
      <c r="E473" s="4"/>
      <c r="F473" s="7">
        <f>F474</f>
        <v>371.6</v>
      </c>
      <c r="G473" s="7">
        <f>G474</f>
        <v>0</v>
      </c>
      <c r="H473" s="7">
        <f>H474</f>
        <v>0</v>
      </c>
    </row>
    <row r="474" spans="1:8" ht="31.5">
      <c r="A474" s="80" t="s">
        <v>115</v>
      </c>
      <c r="B474" s="4" t="s">
        <v>403</v>
      </c>
      <c r="C474" s="4" t="s">
        <v>116</v>
      </c>
      <c r="D474" s="4" t="s">
        <v>13</v>
      </c>
      <c r="E474" s="4" t="s">
        <v>28</v>
      </c>
      <c r="F474" s="7">
        <f>SUM(Ведомственная!G1295)</f>
        <v>371.6</v>
      </c>
      <c r="G474" s="7">
        <f>SUM(Ведомственная!H1295)</f>
        <v>0</v>
      </c>
      <c r="H474" s="7">
        <f>SUM(Ведомственная!I1295)</f>
        <v>0</v>
      </c>
    </row>
    <row r="475" spans="1:8">
      <c r="A475" s="80" t="s">
        <v>533</v>
      </c>
      <c r="B475" s="4" t="s">
        <v>823</v>
      </c>
      <c r="C475" s="4"/>
      <c r="D475" s="4"/>
      <c r="E475" s="4"/>
      <c r="F475" s="7">
        <f>SUM(F476)</f>
        <v>0</v>
      </c>
      <c r="G475" s="7">
        <f t="shared" ref="G475:H475" si="90">SUM(G476)</f>
        <v>0</v>
      </c>
      <c r="H475" s="7">
        <f t="shared" si="90"/>
        <v>0</v>
      </c>
    </row>
    <row r="476" spans="1:8" ht="31.5">
      <c r="A476" s="80" t="s">
        <v>115</v>
      </c>
      <c r="B476" s="4" t="s">
        <v>823</v>
      </c>
      <c r="C476" s="4" t="s">
        <v>116</v>
      </c>
      <c r="D476" s="4" t="s">
        <v>13</v>
      </c>
      <c r="E476" s="4" t="s">
        <v>28</v>
      </c>
      <c r="F476" s="7">
        <f>SUM(Ведомственная!G1297)</f>
        <v>0</v>
      </c>
      <c r="G476" s="7">
        <f>SUM(Ведомственная!H1297)</f>
        <v>0</v>
      </c>
      <c r="H476" s="7">
        <f>SUM(Ведомственная!I1297)</f>
        <v>0</v>
      </c>
    </row>
    <row r="477" spans="1:8" ht="31.5">
      <c r="A477" s="80" t="s">
        <v>316</v>
      </c>
      <c r="B477" s="4" t="s">
        <v>396</v>
      </c>
      <c r="C477" s="4"/>
      <c r="D477" s="4"/>
      <c r="E477" s="4"/>
      <c r="F477" s="7">
        <f>SUM(F478+F480+F482)</f>
        <v>933.8</v>
      </c>
      <c r="G477" s="7">
        <f>SUM(G478+G480+G482)</f>
        <v>0</v>
      </c>
      <c r="H477" s="7">
        <f>SUM(H478+H480+H482)</f>
        <v>0</v>
      </c>
    </row>
    <row r="478" spans="1:8">
      <c r="A478" s="80" t="s">
        <v>113</v>
      </c>
      <c r="B478" s="4" t="s">
        <v>397</v>
      </c>
      <c r="C478" s="4"/>
      <c r="D478" s="4"/>
      <c r="E478" s="4"/>
      <c r="F478" s="7">
        <f>F479</f>
        <v>559.4</v>
      </c>
      <c r="G478" s="7">
        <f>G479</f>
        <v>0</v>
      </c>
      <c r="H478" s="7">
        <f>H479</f>
        <v>0</v>
      </c>
    </row>
    <row r="479" spans="1:8" ht="31.5">
      <c r="A479" s="80" t="s">
        <v>115</v>
      </c>
      <c r="B479" s="4" t="s">
        <v>397</v>
      </c>
      <c r="C479" s="4" t="s">
        <v>116</v>
      </c>
      <c r="D479" s="4" t="s">
        <v>107</v>
      </c>
      <c r="E479" s="4" t="s">
        <v>48</v>
      </c>
      <c r="F479" s="7">
        <f>SUM(Ведомственная!G1213)</f>
        <v>559.4</v>
      </c>
      <c r="G479" s="7">
        <f>SUM(Ведомственная!H1213)</f>
        <v>0</v>
      </c>
      <c r="H479" s="7">
        <f>SUM(Ведомственная!I1213)</f>
        <v>0</v>
      </c>
    </row>
    <row r="480" spans="1:8">
      <c r="A480" s="80" t="s">
        <v>122</v>
      </c>
      <c r="B480" s="4" t="s">
        <v>427</v>
      </c>
      <c r="C480" s="4"/>
      <c r="D480" s="4"/>
      <c r="E480" s="4"/>
      <c r="F480" s="7">
        <f>F481</f>
        <v>374.4</v>
      </c>
      <c r="G480" s="7">
        <f>G481</f>
        <v>0</v>
      </c>
      <c r="H480" s="7">
        <f>H481</f>
        <v>0</v>
      </c>
    </row>
    <row r="481" spans="1:8" ht="31.5">
      <c r="A481" s="80" t="s">
        <v>115</v>
      </c>
      <c r="B481" s="4" t="s">
        <v>427</v>
      </c>
      <c r="C481" s="4" t="s">
        <v>116</v>
      </c>
      <c r="D481" s="4" t="s">
        <v>13</v>
      </c>
      <c r="E481" s="4" t="s">
        <v>28</v>
      </c>
      <c r="F481" s="7">
        <f>SUM(Ведомственная!G1300)</f>
        <v>374.4</v>
      </c>
      <c r="G481" s="7">
        <f>SUM(Ведомственная!H1300)</f>
        <v>0</v>
      </c>
      <c r="H481" s="7">
        <f>SUM(Ведомственная!I1300)</f>
        <v>0</v>
      </c>
    </row>
    <row r="482" spans="1:8" hidden="1">
      <c r="A482" s="80" t="s">
        <v>135</v>
      </c>
      <c r="B482" s="4" t="s">
        <v>540</v>
      </c>
      <c r="C482" s="4"/>
      <c r="D482" s="4"/>
      <c r="E482" s="4"/>
      <c r="F482" s="7">
        <f>SUM(F483)</f>
        <v>0</v>
      </c>
      <c r="G482" s="7">
        <f>SUM(G483)</f>
        <v>0</v>
      </c>
      <c r="H482" s="7">
        <f>SUM(H483)</f>
        <v>0</v>
      </c>
    </row>
    <row r="483" spans="1:8" ht="31.5" hidden="1">
      <c r="A483" s="80" t="s">
        <v>115</v>
      </c>
      <c r="B483" s="4" t="s">
        <v>540</v>
      </c>
      <c r="C483" s="4" t="s">
        <v>116</v>
      </c>
      <c r="D483" s="4" t="s">
        <v>13</v>
      </c>
      <c r="E483" s="4" t="s">
        <v>28</v>
      </c>
      <c r="F483" s="7">
        <f>SUM(Ведомственная!G1302)</f>
        <v>0</v>
      </c>
      <c r="G483" s="7">
        <f>SUM(Ведомственная!H1302)</f>
        <v>0</v>
      </c>
      <c r="H483" s="7">
        <f>SUM(Ведомственная!I1302)</f>
        <v>0</v>
      </c>
    </row>
    <row r="484" spans="1:8">
      <c r="A484" s="80" t="s">
        <v>738</v>
      </c>
      <c r="B484" s="4" t="s">
        <v>518</v>
      </c>
      <c r="C484" s="4"/>
      <c r="D484" s="4"/>
      <c r="E484" s="4"/>
      <c r="F484" s="7">
        <f>SUM(F485+F487)</f>
        <v>0</v>
      </c>
      <c r="G484" s="7">
        <f t="shared" ref="G484:H484" si="91">SUM(G485+G487)</f>
        <v>17957.7</v>
      </c>
      <c r="H484" s="7">
        <f t="shared" si="91"/>
        <v>2856.3999999999996</v>
      </c>
    </row>
    <row r="485" spans="1:8">
      <c r="A485" s="80" t="s">
        <v>829</v>
      </c>
      <c r="B485" s="4" t="s">
        <v>828</v>
      </c>
      <c r="C485" s="4"/>
      <c r="D485" s="4"/>
      <c r="E485" s="4"/>
      <c r="F485" s="7">
        <f>SUM(Ведомственная!G1304)</f>
        <v>0</v>
      </c>
      <c r="G485" s="7">
        <f>SUM(Ведомственная!H1304)</f>
        <v>4915.1000000000004</v>
      </c>
      <c r="H485" s="7">
        <f>SUM(Ведомственная!I1304)</f>
        <v>2856.3999999999996</v>
      </c>
    </row>
    <row r="486" spans="1:8" ht="31.5">
      <c r="A486" s="80" t="s">
        <v>115</v>
      </c>
      <c r="B486" s="4" t="s">
        <v>828</v>
      </c>
      <c r="C486" s="4" t="s">
        <v>116</v>
      </c>
      <c r="D486" s="4" t="s">
        <v>13</v>
      </c>
      <c r="E486" s="4" t="s">
        <v>28</v>
      </c>
      <c r="F486" s="7">
        <f>SUM(Ведомственная!G1306)</f>
        <v>0</v>
      </c>
      <c r="G486" s="7">
        <f>SUM(Ведомственная!H1306)</f>
        <v>0</v>
      </c>
      <c r="H486" s="7">
        <f>SUM(Ведомственная!I1306)</f>
        <v>2856.3999999999996</v>
      </c>
    </row>
    <row r="487" spans="1:8" ht="47.25">
      <c r="A487" s="102" t="s">
        <v>916</v>
      </c>
      <c r="B487" s="4" t="s">
        <v>631</v>
      </c>
      <c r="C487" s="4"/>
      <c r="D487" s="4"/>
      <c r="E487" s="4"/>
      <c r="F487" s="7">
        <f>SUM(F488)</f>
        <v>0</v>
      </c>
      <c r="G487" s="7">
        <f>SUM(G488)</f>
        <v>13042.6</v>
      </c>
      <c r="H487" s="7">
        <f>SUM(H488)</f>
        <v>0</v>
      </c>
    </row>
    <row r="488" spans="1:8" ht="31.5">
      <c r="A488" s="80" t="s">
        <v>115</v>
      </c>
      <c r="B488" s="4" t="s">
        <v>631</v>
      </c>
      <c r="C488" s="4" t="s">
        <v>116</v>
      </c>
      <c r="D488" s="4" t="s">
        <v>107</v>
      </c>
      <c r="E488" s="4" t="s">
        <v>48</v>
      </c>
      <c r="F488" s="7">
        <f>SUM(Ведомственная!G1216)</f>
        <v>0</v>
      </c>
      <c r="G488" s="7">
        <f>SUM(Ведомственная!H1216)</f>
        <v>13042.6</v>
      </c>
      <c r="H488" s="7">
        <f>SUM(Ведомственная!I1216)</f>
        <v>0</v>
      </c>
    </row>
    <row r="489" spans="1:8">
      <c r="A489" s="104" t="s">
        <v>927</v>
      </c>
      <c r="B489" s="4" t="s">
        <v>926</v>
      </c>
      <c r="C489" s="4"/>
      <c r="D489" s="4"/>
      <c r="E489" s="4"/>
      <c r="F489" s="7">
        <f>SUM(F490)</f>
        <v>137</v>
      </c>
      <c r="G489" s="7">
        <f t="shared" ref="G489:H489" si="92">SUM(G490)</f>
        <v>0</v>
      </c>
      <c r="H489" s="7">
        <f t="shared" si="92"/>
        <v>0</v>
      </c>
    </row>
    <row r="490" spans="1:8">
      <c r="A490" s="104" t="s">
        <v>929</v>
      </c>
      <c r="B490" s="4" t="s">
        <v>928</v>
      </c>
      <c r="C490" s="4"/>
      <c r="D490" s="4"/>
      <c r="E490" s="4"/>
      <c r="F490" s="7">
        <f>SUM(F491)</f>
        <v>137</v>
      </c>
      <c r="G490" s="7">
        <f t="shared" ref="G490:H490" si="93">SUM(G491)</f>
        <v>0</v>
      </c>
      <c r="H490" s="7">
        <f t="shared" si="93"/>
        <v>0</v>
      </c>
    </row>
    <row r="491" spans="1:8" ht="31.5">
      <c r="A491" s="104" t="s">
        <v>115</v>
      </c>
      <c r="B491" s="4" t="s">
        <v>928</v>
      </c>
      <c r="C491" s="4" t="s">
        <v>116</v>
      </c>
      <c r="D491" s="4" t="s">
        <v>13</v>
      </c>
      <c r="E491" s="4" t="s">
        <v>28</v>
      </c>
      <c r="F491" s="7">
        <f>SUM(Ведомственная!G1309)</f>
        <v>137</v>
      </c>
      <c r="G491" s="7">
        <f>SUM(Ведомственная!H1309)</f>
        <v>0</v>
      </c>
      <c r="H491" s="7">
        <f>SUM(Ведомственная!I1309)</f>
        <v>0</v>
      </c>
    </row>
    <row r="492" spans="1:8" ht="31.5">
      <c r="A492" s="80" t="s">
        <v>524</v>
      </c>
      <c r="B492" s="4" t="s">
        <v>139</v>
      </c>
      <c r="C492" s="4"/>
      <c r="D492" s="4"/>
      <c r="E492" s="4"/>
      <c r="F492" s="7">
        <f>SUM(F493+F498+F501)+F496</f>
        <v>47307.7</v>
      </c>
      <c r="G492" s="7">
        <f t="shared" ref="G492:H492" si="94">SUM(G493+G498+G501)+G496</f>
        <v>47145.299999999996</v>
      </c>
      <c r="H492" s="7">
        <f t="shared" si="94"/>
        <v>47145.299999999996</v>
      </c>
    </row>
    <row r="493" spans="1:8">
      <c r="A493" s="32" t="s">
        <v>74</v>
      </c>
      <c r="B493" s="56" t="s">
        <v>460</v>
      </c>
      <c r="C493" s="50"/>
      <c r="D493" s="4"/>
      <c r="E493" s="4"/>
      <c r="F493" s="52">
        <f>+F494+F495</f>
        <v>3882.5</v>
      </c>
      <c r="G493" s="52">
        <f>+G494+G495</f>
        <v>3635.1</v>
      </c>
      <c r="H493" s="52">
        <f>+H494+H495</f>
        <v>3635.1</v>
      </c>
    </row>
    <row r="494" spans="1:8" ht="63">
      <c r="A494" s="32" t="s">
        <v>45</v>
      </c>
      <c r="B494" s="56" t="s">
        <v>460</v>
      </c>
      <c r="C494" s="50" t="s">
        <v>83</v>
      </c>
      <c r="D494" s="4" t="s">
        <v>13</v>
      </c>
      <c r="E494" s="4" t="s">
        <v>11</v>
      </c>
      <c r="F494" s="52">
        <f>SUM(Ведомственная!G1363)</f>
        <v>3882.3</v>
      </c>
      <c r="G494" s="52">
        <f>SUM(Ведомственная!H1363)</f>
        <v>3634.9</v>
      </c>
      <c r="H494" s="52">
        <f>SUM(Ведомственная!I1363)</f>
        <v>3634.9</v>
      </c>
    </row>
    <row r="495" spans="1:8" ht="29.25" customHeight="1">
      <c r="A495" s="32" t="s">
        <v>46</v>
      </c>
      <c r="B495" s="56" t="s">
        <v>460</v>
      </c>
      <c r="C495" s="50" t="s">
        <v>85</v>
      </c>
      <c r="D495" s="4" t="s">
        <v>13</v>
      </c>
      <c r="E495" s="4" t="s">
        <v>11</v>
      </c>
      <c r="F495" s="52">
        <f>SUM(Ведомственная!G1364)</f>
        <v>0.2</v>
      </c>
      <c r="G495" s="52">
        <f>SUM(Ведомственная!H1364)</f>
        <v>0.2</v>
      </c>
      <c r="H495" s="52">
        <f>SUM(Ведомственная!I1364)</f>
        <v>0.2</v>
      </c>
    </row>
    <row r="496" spans="1:8" ht="29.25" customHeight="1">
      <c r="A496" s="32" t="s">
        <v>89</v>
      </c>
      <c r="B496" s="56" t="s">
        <v>930</v>
      </c>
      <c r="C496" s="50"/>
      <c r="D496" s="4"/>
      <c r="E496" s="4"/>
      <c r="F496" s="52">
        <f>SUM(F497)</f>
        <v>1300</v>
      </c>
      <c r="G496" s="52">
        <f t="shared" ref="G496:H496" si="95">SUM(G497)</f>
        <v>0</v>
      </c>
      <c r="H496" s="52">
        <f t="shared" si="95"/>
        <v>0</v>
      </c>
    </row>
    <row r="497" spans="1:8" ht="29.25" customHeight="1">
      <c r="A497" s="32" t="s">
        <v>46</v>
      </c>
      <c r="B497" s="56" t="s">
        <v>930</v>
      </c>
      <c r="C497" s="50" t="s">
        <v>85</v>
      </c>
      <c r="D497" s="4" t="s">
        <v>13</v>
      </c>
      <c r="E497" s="4" t="s">
        <v>11</v>
      </c>
      <c r="F497" s="52">
        <f>SUM(Ведомственная!G1366)</f>
        <v>1300</v>
      </c>
      <c r="G497" s="52">
        <f>SUM(Ведомственная!H1366)</f>
        <v>0</v>
      </c>
      <c r="H497" s="52">
        <f>SUM(Ведомственная!I1366)</f>
        <v>0</v>
      </c>
    </row>
    <row r="498" spans="1:8" ht="29.25" customHeight="1">
      <c r="A498" s="80" t="s">
        <v>92</v>
      </c>
      <c r="B498" s="56" t="s">
        <v>528</v>
      </c>
      <c r="C498" s="50"/>
      <c r="D498" s="4"/>
      <c r="E498" s="4"/>
      <c r="F498" s="52">
        <f>SUM(F499:F500)</f>
        <v>276.10000000000002</v>
      </c>
      <c r="G498" s="52">
        <f t="shared" ref="G498:H498" si="96">SUM(G499:G500)</f>
        <v>26.1</v>
      </c>
      <c r="H498" s="52">
        <f t="shared" si="96"/>
        <v>26.1</v>
      </c>
    </row>
    <row r="499" spans="1:8" ht="29.25" customHeight="1">
      <c r="A499" s="32" t="s">
        <v>46</v>
      </c>
      <c r="B499" s="56" t="s">
        <v>528</v>
      </c>
      <c r="C499" s="50" t="s">
        <v>85</v>
      </c>
      <c r="D499" s="4" t="s">
        <v>107</v>
      </c>
      <c r="E499" s="4" t="s">
        <v>162</v>
      </c>
      <c r="F499" s="52">
        <f>SUM(Ведомственная!G1221)</f>
        <v>0</v>
      </c>
      <c r="G499" s="52">
        <f>SUM(Ведомственная!H1221)</f>
        <v>0</v>
      </c>
      <c r="H499" s="52">
        <f>SUM(Ведомственная!I1221)</f>
        <v>0</v>
      </c>
    </row>
    <row r="500" spans="1:8" ht="29.25" customHeight="1">
      <c r="A500" s="32" t="s">
        <v>46</v>
      </c>
      <c r="B500" s="56" t="s">
        <v>528</v>
      </c>
      <c r="C500" s="50" t="s">
        <v>85</v>
      </c>
      <c r="D500" s="4" t="s">
        <v>13</v>
      </c>
      <c r="E500" s="4" t="s">
        <v>11</v>
      </c>
      <c r="F500" s="52">
        <f>SUM(Ведомственная!G1368)</f>
        <v>276.10000000000002</v>
      </c>
      <c r="G500" s="52">
        <f>SUM(Ведомственная!H1368)</f>
        <v>26.1</v>
      </c>
      <c r="H500" s="52">
        <f>SUM(Ведомственная!I1368)</f>
        <v>26.1</v>
      </c>
    </row>
    <row r="501" spans="1:8" ht="31.5">
      <c r="A501" s="80" t="s">
        <v>39</v>
      </c>
      <c r="B501" s="4" t="s">
        <v>140</v>
      </c>
      <c r="C501" s="4"/>
      <c r="D501" s="4"/>
      <c r="E501" s="4"/>
      <c r="F501" s="7">
        <f>F502</f>
        <v>41849.1</v>
      </c>
      <c r="G501" s="7">
        <f>G502</f>
        <v>43484.1</v>
      </c>
      <c r="H501" s="7">
        <f>H502</f>
        <v>43484.1</v>
      </c>
    </row>
    <row r="502" spans="1:8">
      <c r="A502" s="80" t="s">
        <v>477</v>
      </c>
      <c r="B502" s="4" t="s">
        <v>141</v>
      </c>
      <c r="C502" s="4"/>
      <c r="D502" s="4"/>
      <c r="E502" s="4"/>
      <c r="F502" s="7">
        <f>F503+F504+F505</f>
        <v>41849.1</v>
      </c>
      <c r="G502" s="7">
        <f>G503+G504+G505</f>
        <v>43484.1</v>
      </c>
      <c r="H502" s="7">
        <f>H503+H504+H505</f>
        <v>43484.1</v>
      </c>
    </row>
    <row r="503" spans="1:8" ht="63">
      <c r="A503" s="80" t="s">
        <v>126</v>
      </c>
      <c r="B503" s="4" t="s">
        <v>141</v>
      </c>
      <c r="C503" s="4" t="s">
        <v>83</v>
      </c>
      <c r="D503" s="4" t="s">
        <v>13</v>
      </c>
      <c r="E503" s="4" t="s">
        <v>11</v>
      </c>
      <c r="F503" s="7">
        <f>SUM(Ведомственная!G1371)</f>
        <v>40043</v>
      </c>
      <c r="G503" s="7">
        <f>SUM(Ведомственная!H1371)</f>
        <v>42180.7</v>
      </c>
      <c r="H503" s="7">
        <f>SUM(Ведомственная!I1371)</f>
        <v>42180.7</v>
      </c>
    </row>
    <row r="504" spans="1:8" ht="31.5">
      <c r="A504" s="80" t="s">
        <v>46</v>
      </c>
      <c r="B504" s="4" t="s">
        <v>141</v>
      </c>
      <c r="C504" s="4" t="s">
        <v>85</v>
      </c>
      <c r="D504" s="4" t="s">
        <v>13</v>
      </c>
      <c r="E504" s="4" t="s">
        <v>11</v>
      </c>
      <c r="F504" s="7">
        <f>SUM(Ведомственная!G1372)</f>
        <v>1802.7</v>
      </c>
      <c r="G504" s="7">
        <f>SUM(Ведомственная!H1372)</f>
        <v>1300</v>
      </c>
      <c r="H504" s="7">
        <f>SUM(Ведомственная!I1372)</f>
        <v>1300</v>
      </c>
    </row>
    <row r="505" spans="1:8">
      <c r="A505" s="80" t="s">
        <v>20</v>
      </c>
      <c r="B505" s="4" t="s">
        <v>141</v>
      </c>
      <c r="C505" s="4" t="s">
        <v>90</v>
      </c>
      <c r="D505" s="4" t="s">
        <v>13</v>
      </c>
      <c r="E505" s="4" t="s">
        <v>11</v>
      </c>
      <c r="F505" s="7">
        <f>SUM(Ведомственная!G1373)</f>
        <v>3.4</v>
      </c>
      <c r="G505" s="7">
        <f>SUM(Ведомственная!H1373)</f>
        <v>3.4</v>
      </c>
      <c r="H505" s="7">
        <f>SUM(Ведомственная!I1373)</f>
        <v>3.4</v>
      </c>
    </row>
    <row r="506" spans="1:8" ht="31.5">
      <c r="A506" s="23" t="s">
        <v>863</v>
      </c>
      <c r="B506" s="24" t="s">
        <v>864</v>
      </c>
      <c r="C506" s="4"/>
      <c r="D506" s="4"/>
      <c r="E506" s="4"/>
      <c r="F506" s="7">
        <f>SUM(F507)</f>
        <v>0</v>
      </c>
      <c r="G506" s="7">
        <f t="shared" ref="G506:H507" si="97">SUM(G507)</f>
        <v>300</v>
      </c>
      <c r="H506" s="7">
        <f t="shared" si="97"/>
        <v>300</v>
      </c>
    </row>
    <row r="507" spans="1:8">
      <c r="A507" s="2" t="s">
        <v>29</v>
      </c>
      <c r="B507" s="31" t="s">
        <v>865</v>
      </c>
      <c r="C507" s="81"/>
      <c r="D507" s="4"/>
      <c r="E507" s="4"/>
      <c r="F507" s="7">
        <f>SUM(F508)</f>
        <v>0</v>
      </c>
      <c r="G507" s="7">
        <f t="shared" si="97"/>
        <v>300</v>
      </c>
      <c r="H507" s="7">
        <f t="shared" si="97"/>
        <v>300</v>
      </c>
    </row>
    <row r="508" spans="1:8" ht="31.5">
      <c r="A508" s="2" t="s">
        <v>46</v>
      </c>
      <c r="B508" s="31" t="s">
        <v>865</v>
      </c>
      <c r="C508" s="81" t="s">
        <v>85</v>
      </c>
      <c r="D508" s="4" t="s">
        <v>11</v>
      </c>
      <c r="E508" s="4" t="s">
        <v>22</v>
      </c>
      <c r="F508" s="7">
        <f>SUM(Ведомственная!G275)</f>
        <v>0</v>
      </c>
      <c r="G508" s="7">
        <f>SUM(Ведомственная!H275)</f>
        <v>300</v>
      </c>
      <c r="H508" s="7">
        <f>SUM(Ведомственная!I275)</f>
        <v>300</v>
      </c>
    </row>
    <row r="509" spans="1:8">
      <c r="A509" s="68" t="s">
        <v>599</v>
      </c>
      <c r="B509" s="70" t="s">
        <v>597</v>
      </c>
      <c r="C509" s="4"/>
      <c r="D509" s="4"/>
      <c r="E509" s="4"/>
      <c r="F509" s="26">
        <f>SUM(F510+F512)+F514+F516</f>
        <v>8838.6</v>
      </c>
      <c r="G509" s="26">
        <f t="shared" ref="G509:H509" si="98">SUM(G510+G512)+G514+G516</f>
        <v>8385.5</v>
      </c>
      <c r="H509" s="26">
        <f t="shared" si="98"/>
        <v>8385.5</v>
      </c>
    </row>
    <row r="510" spans="1:8">
      <c r="A510" s="34" t="s">
        <v>29</v>
      </c>
      <c r="B510" s="5" t="s">
        <v>598</v>
      </c>
      <c r="C510" s="4"/>
      <c r="D510" s="4"/>
      <c r="E510" s="4"/>
      <c r="F510" s="7">
        <f>SUM(F511)</f>
        <v>453.1</v>
      </c>
      <c r="G510" s="7">
        <f>SUM(G511)</f>
        <v>0</v>
      </c>
      <c r="H510" s="7">
        <f>SUM(H511)</f>
        <v>0</v>
      </c>
    </row>
    <row r="511" spans="1:8" ht="31.5">
      <c r="A511" s="34" t="s">
        <v>46</v>
      </c>
      <c r="B511" s="5" t="s">
        <v>598</v>
      </c>
      <c r="C511" s="4" t="s">
        <v>85</v>
      </c>
      <c r="D511" s="4" t="s">
        <v>162</v>
      </c>
      <c r="E511" s="4" t="s">
        <v>48</v>
      </c>
      <c r="F511" s="7">
        <f>SUM(Ведомственная!G390)</f>
        <v>453.1</v>
      </c>
      <c r="G511" s="7">
        <f>SUM(Ведомственная!H390)</f>
        <v>0</v>
      </c>
      <c r="H511" s="7">
        <f>SUM(Ведомственная!I390)</f>
        <v>0</v>
      </c>
    </row>
    <row r="512" spans="1:8" ht="47.25">
      <c r="A512" s="34" t="s">
        <v>23</v>
      </c>
      <c r="B512" s="5" t="s">
        <v>606</v>
      </c>
      <c r="C512" s="4"/>
      <c r="D512" s="4"/>
      <c r="E512" s="4"/>
      <c r="F512" s="7">
        <f>SUM(F513)</f>
        <v>8385.5</v>
      </c>
      <c r="G512" s="7">
        <f>SUM(G513)</f>
        <v>8385.5</v>
      </c>
      <c r="H512" s="7">
        <f>SUM(H513)</f>
        <v>8385.5</v>
      </c>
    </row>
    <row r="513" spans="1:8" ht="31.5">
      <c r="A513" s="34" t="s">
        <v>219</v>
      </c>
      <c r="B513" s="5" t="s">
        <v>606</v>
      </c>
      <c r="C513" s="4" t="s">
        <v>116</v>
      </c>
      <c r="D513" s="4" t="s">
        <v>162</v>
      </c>
      <c r="E513" s="4" t="s">
        <v>48</v>
      </c>
      <c r="F513" s="7">
        <f>SUM(Ведомственная!G392)</f>
        <v>8385.5</v>
      </c>
      <c r="G513" s="7">
        <f>SUM(Ведомственная!H392)</f>
        <v>8385.5</v>
      </c>
      <c r="H513" s="7">
        <f>SUM(Ведомственная!I392)</f>
        <v>8385.5</v>
      </c>
    </row>
    <row r="514" spans="1:8" ht="31.5" hidden="1">
      <c r="A514" s="34" t="s">
        <v>250</v>
      </c>
      <c r="B514" s="5" t="s">
        <v>615</v>
      </c>
      <c r="C514" s="4"/>
      <c r="D514" s="4"/>
      <c r="E514" s="4"/>
      <c r="F514" s="7">
        <f>SUM(F515)</f>
        <v>0</v>
      </c>
      <c r="G514" s="7">
        <f>SUM(G515)</f>
        <v>0</v>
      </c>
      <c r="H514" s="7">
        <f>SUM(H515)</f>
        <v>0</v>
      </c>
    </row>
    <row r="515" spans="1:8" ht="31.5" hidden="1">
      <c r="A515" s="34" t="s">
        <v>219</v>
      </c>
      <c r="B515" s="5" t="s">
        <v>615</v>
      </c>
      <c r="C515" s="4" t="s">
        <v>116</v>
      </c>
      <c r="D515" s="4" t="s">
        <v>162</v>
      </c>
      <c r="E515" s="4" t="s">
        <v>48</v>
      </c>
      <c r="F515" s="7">
        <f>SUM(Ведомственная!G394)</f>
        <v>0</v>
      </c>
      <c r="G515" s="7">
        <f>SUM(Ведомственная!H394)</f>
        <v>0</v>
      </c>
      <c r="H515" s="7">
        <f>SUM(Ведомственная!I394)</f>
        <v>0</v>
      </c>
    </row>
    <row r="516" spans="1:8" ht="31.5" hidden="1">
      <c r="A516" s="80" t="s">
        <v>251</v>
      </c>
      <c r="B516" s="5" t="s">
        <v>757</v>
      </c>
      <c r="C516" s="4"/>
      <c r="D516" s="4"/>
      <c r="E516" s="4"/>
      <c r="F516" s="7">
        <f>SUM(F517)</f>
        <v>0</v>
      </c>
      <c r="G516" s="7">
        <f t="shared" ref="G516:H516" si="99">SUM(G517)</f>
        <v>0</v>
      </c>
      <c r="H516" s="7">
        <f t="shared" si="99"/>
        <v>0</v>
      </c>
    </row>
    <row r="517" spans="1:8" ht="31.5" hidden="1">
      <c r="A517" s="34" t="s">
        <v>219</v>
      </c>
      <c r="B517" s="5" t="s">
        <v>757</v>
      </c>
      <c r="C517" s="4" t="s">
        <v>116</v>
      </c>
      <c r="D517" s="4" t="s">
        <v>162</v>
      </c>
      <c r="E517" s="4" t="s">
        <v>48</v>
      </c>
      <c r="F517" s="7">
        <f>SUM(Ведомственная!G396)</f>
        <v>0</v>
      </c>
      <c r="G517" s="7">
        <f>SUM(Ведомственная!H396)</f>
        <v>0</v>
      </c>
      <c r="H517" s="7">
        <f>SUM(Ведомственная!I396)</f>
        <v>0</v>
      </c>
    </row>
    <row r="518" spans="1:8">
      <c r="A518" s="68" t="s">
        <v>600</v>
      </c>
      <c r="B518" s="70" t="s">
        <v>604</v>
      </c>
      <c r="C518" s="4"/>
      <c r="D518" s="4"/>
      <c r="E518" s="4"/>
      <c r="F518" s="26">
        <f>SUM(F519)+F521+F523+F528+F525</f>
        <v>35636.199999999997</v>
      </c>
      <c r="G518" s="26">
        <f t="shared" ref="G518:H518" si="100">SUM(G519)+G521+G523+G528+G525</f>
        <v>23493.7</v>
      </c>
      <c r="H518" s="26">
        <f t="shared" si="100"/>
        <v>27258.3</v>
      </c>
    </row>
    <row r="519" spans="1:8">
      <c r="A519" s="34" t="s">
        <v>29</v>
      </c>
      <c r="B519" s="5" t="s">
        <v>605</v>
      </c>
      <c r="C519" s="4"/>
      <c r="D519" s="4"/>
      <c r="E519" s="4"/>
      <c r="F519" s="7">
        <f>SUM(F520)</f>
        <v>9516.1</v>
      </c>
      <c r="G519" s="7">
        <f>SUM(G520)</f>
        <v>1000</v>
      </c>
      <c r="H519" s="7">
        <f>SUM(H520)</f>
        <v>5664.8</v>
      </c>
    </row>
    <row r="520" spans="1:8" ht="31.5">
      <c r="A520" s="34" t="s">
        <v>46</v>
      </c>
      <c r="B520" s="5" t="s">
        <v>605</v>
      </c>
      <c r="C520" s="4" t="s">
        <v>85</v>
      </c>
      <c r="D520" s="4" t="s">
        <v>162</v>
      </c>
      <c r="E520" s="4" t="s">
        <v>48</v>
      </c>
      <c r="F520" s="7">
        <f>SUM(Ведомственная!G399)</f>
        <v>9516.1</v>
      </c>
      <c r="G520" s="7">
        <f>SUM(Ведомственная!H399)</f>
        <v>1000</v>
      </c>
      <c r="H520" s="7">
        <f>SUM(Ведомственная!I399)</f>
        <v>5664.8</v>
      </c>
    </row>
    <row r="521" spans="1:8" ht="47.25">
      <c r="A521" s="34" t="s">
        <v>23</v>
      </c>
      <c r="B521" s="5" t="s">
        <v>614</v>
      </c>
      <c r="C521" s="4"/>
      <c r="D521" s="4"/>
      <c r="E521" s="4"/>
      <c r="F521" s="7">
        <f>SUM(F522)</f>
        <v>21293.5</v>
      </c>
      <c r="G521" s="7">
        <f>SUM(G522)</f>
        <v>20293.5</v>
      </c>
      <c r="H521" s="7">
        <f>SUM(H522)</f>
        <v>21293.5</v>
      </c>
    </row>
    <row r="522" spans="1:8" ht="31.5">
      <c r="A522" s="34" t="s">
        <v>219</v>
      </c>
      <c r="B522" s="5" t="s">
        <v>614</v>
      </c>
      <c r="C522" s="4" t="s">
        <v>116</v>
      </c>
      <c r="D522" s="4" t="s">
        <v>162</v>
      </c>
      <c r="E522" s="4" t="s">
        <v>48</v>
      </c>
      <c r="F522" s="7">
        <f>SUM(Ведомственная!G401)</f>
        <v>21293.5</v>
      </c>
      <c r="G522" s="7">
        <f>SUM(Ведомственная!H401)</f>
        <v>20293.5</v>
      </c>
      <c r="H522" s="7">
        <f>SUM(Ведомственная!I401)</f>
        <v>21293.5</v>
      </c>
    </row>
    <row r="523" spans="1:8" ht="31.5" hidden="1">
      <c r="A523" s="34" t="s">
        <v>250</v>
      </c>
      <c r="B523" s="5" t="s">
        <v>825</v>
      </c>
      <c r="C523" s="4"/>
      <c r="D523" s="4"/>
      <c r="E523" s="4"/>
      <c r="F523" s="7">
        <f>SUM(F524)</f>
        <v>0</v>
      </c>
      <c r="G523" s="7">
        <f t="shared" ref="G523:H523" si="101">SUM(G524)</f>
        <v>0</v>
      </c>
      <c r="H523" s="7">
        <f t="shared" si="101"/>
        <v>0</v>
      </c>
    </row>
    <row r="524" spans="1:8" ht="31.5" hidden="1">
      <c r="A524" s="34" t="s">
        <v>249</v>
      </c>
      <c r="B524" s="5" t="s">
        <v>825</v>
      </c>
      <c r="C524" s="4" t="s">
        <v>116</v>
      </c>
      <c r="D524" s="4" t="s">
        <v>162</v>
      </c>
      <c r="E524" s="4" t="s">
        <v>48</v>
      </c>
      <c r="F524" s="7">
        <f>SUM(Ведомственная!G403)</f>
        <v>0</v>
      </c>
      <c r="G524" s="7">
        <f>SUM(Ведомственная!H403)</f>
        <v>0</v>
      </c>
      <c r="H524" s="7">
        <f>SUM(Ведомственная!I403)</f>
        <v>0</v>
      </c>
    </row>
    <row r="525" spans="1:8">
      <c r="A525" s="34" t="s">
        <v>933</v>
      </c>
      <c r="B525" s="5" t="s">
        <v>934</v>
      </c>
      <c r="C525" s="4"/>
      <c r="D525" s="4"/>
      <c r="E525" s="4"/>
      <c r="F525" s="7">
        <f>SUM(F526)</f>
        <v>2521.6999999999998</v>
      </c>
      <c r="G525" s="7">
        <f t="shared" ref="G525:H525" si="102">SUM(G526)</f>
        <v>1900.2</v>
      </c>
      <c r="H525" s="7">
        <f t="shared" si="102"/>
        <v>0</v>
      </c>
    </row>
    <row r="526" spans="1:8">
      <c r="A526" s="34" t="s">
        <v>936</v>
      </c>
      <c r="B526" s="5" t="s">
        <v>935</v>
      </c>
      <c r="C526" s="4"/>
      <c r="D526" s="4"/>
      <c r="E526" s="4"/>
      <c r="F526" s="7">
        <f>SUM(F527)</f>
        <v>2521.6999999999998</v>
      </c>
      <c r="G526" s="7">
        <f t="shared" ref="G526:H526" si="103">SUM(G527)</f>
        <v>1900.2</v>
      </c>
      <c r="H526" s="7">
        <f t="shared" si="103"/>
        <v>0</v>
      </c>
    </row>
    <row r="527" spans="1:8" ht="31.5">
      <c r="A527" s="34" t="s">
        <v>46</v>
      </c>
      <c r="B527" s="5" t="s">
        <v>935</v>
      </c>
      <c r="C527" s="4" t="s">
        <v>85</v>
      </c>
      <c r="D527" s="4" t="s">
        <v>162</v>
      </c>
      <c r="E527" s="4" t="s">
        <v>48</v>
      </c>
      <c r="F527" s="7">
        <f>SUM(Ведомственная!G406)</f>
        <v>2521.6999999999998</v>
      </c>
      <c r="G527" s="7">
        <f>SUM(Ведомственная!H406)</f>
        <v>1900.2</v>
      </c>
      <c r="H527" s="7">
        <f>SUM(Ведомственная!I406)</f>
        <v>0</v>
      </c>
    </row>
    <row r="528" spans="1:8" ht="31.5">
      <c r="A528" s="34" t="s">
        <v>958</v>
      </c>
      <c r="B528" s="5" t="s">
        <v>758</v>
      </c>
      <c r="C528" s="4"/>
      <c r="D528" s="4"/>
      <c r="E528" s="4"/>
      <c r="F528" s="7">
        <f>SUM(F529)</f>
        <v>2304.9</v>
      </c>
      <c r="G528" s="7">
        <f t="shared" ref="G528:H528" si="104">SUM(G529)</f>
        <v>300</v>
      </c>
      <c r="H528" s="7">
        <f t="shared" si="104"/>
        <v>300</v>
      </c>
    </row>
    <row r="529" spans="1:8" ht="31.5">
      <c r="A529" s="34" t="s">
        <v>931</v>
      </c>
      <c r="B529" s="5" t="s">
        <v>932</v>
      </c>
      <c r="C529" s="4"/>
      <c r="D529" s="4"/>
      <c r="E529" s="4"/>
      <c r="F529" s="7">
        <f>SUM(F530)</f>
        <v>2304.9</v>
      </c>
      <c r="G529" s="7">
        <f t="shared" ref="G529:H529" si="105">SUM(G530)</f>
        <v>300</v>
      </c>
      <c r="H529" s="7">
        <f t="shared" si="105"/>
        <v>300</v>
      </c>
    </row>
    <row r="530" spans="1:8" ht="31.5">
      <c r="A530" s="34" t="s">
        <v>46</v>
      </c>
      <c r="B530" s="5" t="s">
        <v>932</v>
      </c>
      <c r="C530" s="4" t="s">
        <v>85</v>
      </c>
      <c r="D530" s="4" t="s">
        <v>162</v>
      </c>
      <c r="E530" s="4" t="s">
        <v>48</v>
      </c>
      <c r="F530" s="7">
        <f>SUM(Ведомственная!G409)</f>
        <v>2304.9</v>
      </c>
      <c r="G530" s="7">
        <f>SUM(Ведомственная!H409)</f>
        <v>300</v>
      </c>
      <c r="H530" s="7">
        <f>SUM(Ведомственная!I409)</f>
        <v>300</v>
      </c>
    </row>
    <row r="531" spans="1:8">
      <c r="A531" s="68" t="s">
        <v>601</v>
      </c>
      <c r="B531" s="70" t="s">
        <v>602</v>
      </c>
      <c r="C531" s="5"/>
      <c r="D531" s="4"/>
      <c r="E531" s="4"/>
      <c r="F531" s="26">
        <f t="shared" ref="F531:H532" si="106">SUM(F532)</f>
        <v>41859.300000000003</v>
      </c>
      <c r="G531" s="26">
        <f t="shared" si="106"/>
        <v>35000</v>
      </c>
      <c r="H531" s="26">
        <f t="shared" si="106"/>
        <v>38332.1</v>
      </c>
    </row>
    <row r="532" spans="1:8">
      <c r="A532" s="34" t="s">
        <v>29</v>
      </c>
      <c r="B532" s="5" t="s">
        <v>603</v>
      </c>
      <c r="C532" s="5"/>
      <c r="D532" s="4"/>
      <c r="E532" s="4"/>
      <c r="F532" s="7">
        <f t="shared" si="106"/>
        <v>41859.300000000003</v>
      </c>
      <c r="G532" s="7">
        <f t="shared" si="106"/>
        <v>35000</v>
      </c>
      <c r="H532" s="7">
        <f t="shared" si="106"/>
        <v>38332.1</v>
      </c>
    </row>
    <row r="533" spans="1:8" ht="31.5">
      <c r="A533" s="34" t="s">
        <v>46</v>
      </c>
      <c r="B533" s="5" t="s">
        <v>603</v>
      </c>
      <c r="C533" s="5" t="s">
        <v>85</v>
      </c>
      <c r="D533" s="4" t="s">
        <v>162</v>
      </c>
      <c r="E533" s="4" t="s">
        <v>48</v>
      </c>
      <c r="F533" s="7">
        <f>SUM(Ведомственная!G412)</f>
        <v>41859.300000000003</v>
      </c>
      <c r="G533" s="7">
        <f>SUM(Ведомственная!H412)</f>
        <v>35000</v>
      </c>
      <c r="H533" s="7">
        <f>SUM(Ведомственная!I412)</f>
        <v>38332.1</v>
      </c>
    </row>
    <row r="534" spans="1:8" ht="47.25">
      <c r="A534" s="68" t="s">
        <v>595</v>
      </c>
      <c r="B534" s="70" t="s">
        <v>591</v>
      </c>
      <c r="C534" s="4"/>
      <c r="D534" s="4"/>
      <c r="E534" s="4"/>
      <c r="F534" s="26">
        <f>SUM(F535)+F537</f>
        <v>3458.7</v>
      </c>
      <c r="G534" s="26">
        <f t="shared" ref="G534:H534" si="107">SUM(G535)+G537</f>
        <v>3435.4</v>
      </c>
      <c r="H534" s="26">
        <f t="shared" si="107"/>
        <v>3458.7</v>
      </c>
    </row>
    <row r="535" spans="1:8">
      <c r="A535" s="80" t="s">
        <v>29</v>
      </c>
      <c r="B535" s="5" t="s">
        <v>592</v>
      </c>
      <c r="C535" s="4"/>
      <c r="D535" s="4"/>
      <c r="E535" s="4"/>
      <c r="F535" s="7">
        <f t="shared" ref="F535:H535" si="108">SUM(F536)</f>
        <v>3458.7</v>
      </c>
      <c r="G535" s="7">
        <f t="shared" si="108"/>
        <v>3435.4</v>
      </c>
      <c r="H535" s="7">
        <f t="shared" si="108"/>
        <v>3458.7</v>
      </c>
    </row>
    <row r="536" spans="1:8" ht="31.5">
      <c r="A536" s="80" t="s">
        <v>46</v>
      </c>
      <c r="B536" s="5" t="s">
        <v>592</v>
      </c>
      <c r="C536" s="4" t="s">
        <v>85</v>
      </c>
      <c r="D536" s="4" t="s">
        <v>162</v>
      </c>
      <c r="E536" s="4" t="s">
        <v>48</v>
      </c>
      <c r="F536" s="7">
        <f>SUM(Ведомственная!G324)</f>
        <v>3458.7</v>
      </c>
      <c r="G536" s="7">
        <f>SUM(Ведомственная!H324)</f>
        <v>3435.4</v>
      </c>
      <c r="H536" s="7">
        <f>SUM(Ведомственная!I324)</f>
        <v>3458.7</v>
      </c>
    </row>
    <row r="537" spans="1:8" ht="47.25" hidden="1">
      <c r="A537" s="34" t="s">
        <v>787</v>
      </c>
      <c r="B537" s="5" t="s">
        <v>788</v>
      </c>
      <c r="C537" s="5"/>
      <c r="D537" s="4"/>
      <c r="E537" s="4"/>
      <c r="F537" s="7">
        <f>SUM(F538)</f>
        <v>0</v>
      </c>
      <c r="G537" s="7">
        <f t="shared" ref="G537" si="109">SUM(G538)</f>
        <v>0</v>
      </c>
      <c r="H537" s="7">
        <f t="shared" ref="H537" si="110">SUM(H538)</f>
        <v>0</v>
      </c>
    </row>
    <row r="538" spans="1:8" ht="31.5" hidden="1">
      <c r="A538" s="34" t="s">
        <v>46</v>
      </c>
      <c r="B538" s="5" t="s">
        <v>788</v>
      </c>
      <c r="C538" s="5" t="s">
        <v>85</v>
      </c>
      <c r="D538" s="4"/>
      <c r="E538" s="4"/>
      <c r="F538" s="7">
        <f>SUM(Ведомственная!G326)</f>
        <v>0</v>
      </c>
      <c r="G538" s="7">
        <f>SUM(Ведомственная!H326)</f>
        <v>0</v>
      </c>
      <c r="H538" s="7">
        <f>SUM(Ведомственная!I326)</f>
        <v>0</v>
      </c>
    </row>
    <row r="539" spans="1:8" ht="47.25">
      <c r="A539" s="68" t="s">
        <v>596</v>
      </c>
      <c r="B539" s="70" t="s">
        <v>593</v>
      </c>
      <c r="C539" s="4"/>
      <c r="D539" s="4"/>
      <c r="E539" s="4"/>
      <c r="F539" s="26">
        <f t="shared" ref="F539:H540" si="111">SUM(F540)</f>
        <v>3539.7</v>
      </c>
      <c r="G539" s="26">
        <f t="shared" si="111"/>
        <v>3539.7</v>
      </c>
      <c r="H539" s="26">
        <f t="shared" si="111"/>
        <v>3539.7</v>
      </c>
    </row>
    <row r="540" spans="1:8">
      <c r="A540" s="80" t="s">
        <v>29</v>
      </c>
      <c r="B540" s="5" t="s">
        <v>594</v>
      </c>
      <c r="C540" s="4"/>
      <c r="D540" s="4"/>
      <c r="E540" s="4"/>
      <c r="F540" s="7">
        <f t="shared" si="111"/>
        <v>3539.7</v>
      </c>
      <c r="G540" s="7">
        <f t="shared" si="111"/>
        <v>3539.7</v>
      </c>
      <c r="H540" s="7">
        <f t="shared" si="111"/>
        <v>3539.7</v>
      </c>
    </row>
    <row r="541" spans="1:8" ht="31.5">
      <c r="A541" s="80" t="s">
        <v>46</v>
      </c>
      <c r="B541" s="5" t="s">
        <v>594</v>
      </c>
      <c r="C541" s="4" t="s">
        <v>85</v>
      </c>
      <c r="D541" s="4"/>
      <c r="E541" s="4"/>
      <c r="F541" s="7">
        <f>SUM(Ведомственная!G329)</f>
        <v>3539.7</v>
      </c>
      <c r="G541" s="7">
        <f>SUM(Ведомственная!H329)</f>
        <v>3539.7</v>
      </c>
      <c r="H541" s="7">
        <f>SUM(Ведомственная!I329)</f>
        <v>3539.7</v>
      </c>
    </row>
    <row r="542" spans="1:8" s="27" customFormat="1" ht="47.25">
      <c r="A542" s="67" t="s">
        <v>579</v>
      </c>
      <c r="B542" s="24" t="s">
        <v>434</v>
      </c>
      <c r="C542" s="24"/>
      <c r="D542" s="24"/>
      <c r="E542" s="24"/>
      <c r="F542" s="26">
        <f>SUM(F543+F545+F550)</f>
        <v>866110</v>
      </c>
      <c r="G542" s="26">
        <f t="shared" ref="G542:H542" si="112">SUM(G543+G545+G550)</f>
        <v>3500</v>
      </c>
      <c r="H542" s="26">
        <f t="shared" si="112"/>
        <v>0</v>
      </c>
    </row>
    <row r="543" spans="1:8" s="27" customFormat="1">
      <c r="A543" s="2" t="s">
        <v>732</v>
      </c>
      <c r="B543" s="31" t="s">
        <v>730</v>
      </c>
      <c r="C543" s="81"/>
      <c r="D543" s="24"/>
      <c r="E543" s="24"/>
      <c r="F543" s="7">
        <f>SUM(F544)</f>
        <v>859010</v>
      </c>
      <c r="G543" s="7">
        <f t="shared" ref="G543:H543" si="113">SUM(G544)</f>
        <v>0</v>
      </c>
      <c r="H543" s="7">
        <f t="shared" si="113"/>
        <v>0</v>
      </c>
    </row>
    <row r="544" spans="1:8" s="27" customFormat="1" ht="31.5">
      <c r="A544" s="2" t="s">
        <v>258</v>
      </c>
      <c r="B544" s="31" t="s">
        <v>730</v>
      </c>
      <c r="C544" s="81" t="s">
        <v>237</v>
      </c>
      <c r="D544" s="4" t="s">
        <v>107</v>
      </c>
      <c r="E544" s="4" t="s">
        <v>38</v>
      </c>
      <c r="F544" s="7">
        <f>SUM(Ведомственная!G460)</f>
        <v>859010</v>
      </c>
      <c r="G544" s="7">
        <f>SUM(Ведомственная!H460)</f>
        <v>0</v>
      </c>
      <c r="H544" s="7">
        <f>SUM(Ведомственная!I460)</f>
        <v>0</v>
      </c>
    </row>
    <row r="545" spans="1:8" s="27" customFormat="1">
      <c r="A545" s="80" t="s">
        <v>29</v>
      </c>
      <c r="B545" s="51" t="s">
        <v>520</v>
      </c>
      <c r="C545" s="4"/>
      <c r="D545" s="4"/>
      <c r="E545" s="4"/>
      <c r="F545" s="7">
        <f>SUM(F548)+F546</f>
        <v>100</v>
      </c>
      <c r="G545" s="7">
        <f t="shared" ref="G545:H545" si="114">SUM(G548)+G546</f>
        <v>0</v>
      </c>
      <c r="H545" s="7">
        <f t="shared" si="114"/>
        <v>0</v>
      </c>
    </row>
    <row r="546" spans="1:8" s="27" customFormat="1" ht="31.5" hidden="1">
      <c r="A546" s="80" t="s">
        <v>46</v>
      </c>
      <c r="B546" s="51" t="s">
        <v>760</v>
      </c>
      <c r="C546" s="4"/>
      <c r="D546" s="4"/>
      <c r="E546" s="4"/>
      <c r="F546" s="7">
        <f>SUM(F547)</f>
        <v>0</v>
      </c>
      <c r="G546" s="7">
        <f t="shared" ref="G546:H546" si="115">SUM(G547)</f>
        <v>0</v>
      </c>
      <c r="H546" s="7">
        <f t="shared" si="115"/>
        <v>0</v>
      </c>
    </row>
    <row r="547" spans="1:8" s="27" customFormat="1" ht="31.5" hidden="1">
      <c r="A547" s="32" t="s">
        <v>657</v>
      </c>
      <c r="B547" s="51" t="s">
        <v>656</v>
      </c>
      <c r="C547" s="4" t="s">
        <v>85</v>
      </c>
      <c r="D547" s="4" t="s">
        <v>107</v>
      </c>
      <c r="E547" s="4" t="s">
        <v>38</v>
      </c>
      <c r="F547" s="7">
        <f>SUM(Ведомственная!G950)</f>
        <v>0</v>
      </c>
      <c r="G547" s="7">
        <f>SUM(Ведомственная!H950)</f>
        <v>0</v>
      </c>
      <c r="H547" s="7">
        <f>SUM(Ведомственная!I950)</f>
        <v>0</v>
      </c>
    </row>
    <row r="548" spans="1:8" s="27" customFormat="1">
      <c r="A548" s="32" t="s">
        <v>320</v>
      </c>
      <c r="B548" s="51" t="s">
        <v>760</v>
      </c>
      <c r="C548" s="4"/>
      <c r="D548" s="4"/>
      <c r="E548" s="4"/>
      <c r="F548" s="7">
        <f t="shared" ref="F548:H548" si="116">SUM(F549)</f>
        <v>100</v>
      </c>
      <c r="G548" s="7">
        <f t="shared" si="116"/>
        <v>0</v>
      </c>
      <c r="H548" s="7">
        <f t="shared" si="116"/>
        <v>0</v>
      </c>
    </row>
    <row r="549" spans="1:8" s="27" customFormat="1" ht="31.5">
      <c r="A549" s="80" t="s">
        <v>46</v>
      </c>
      <c r="B549" s="51" t="s">
        <v>760</v>
      </c>
      <c r="C549" s="4" t="s">
        <v>85</v>
      </c>
      <c r="D549" s="4" t="s">
        <v>107</v>
      </c>
      <c r="E549" s="4" t="s">
        <v>38</v>
      </c>
      <c r="F549" s="7">
        <f>SUM(Ведомственная!G952)</f>
        <v>100</v>
      </c>
      <c r="G549" s="7">
        <f>SUM(Ведомственная!H952)</f>
        <v>0</v>
      </c>
      <c r="H549" s="7">
        <f>SUM(Ведомственная!I952)</f>
        <v>0</v>
      </c>
    </row>
    <row r="550" spans="1:8" s="27" customFormat="1" ht="31.5">
      <c r="A550" s="2" t="s">
        <v>257</v>
      </c>
      <c r="B550" s="31" t="s">
        <v>616</v>
      </c>
      <c r="C550" s="4"/>
      <c r="D550" s="4"/>
      <c r="E550" s="4"/>
      <c r="F550" s="7">
        <f>SUM(F551)</f>
        <v>7000</v>
      </c>
      <c r="G550" s="7">
        <f>SUM(G551)</f>
        <v>3500</v>
      </c>
      <c r="H550" s="7">
        <f>SUM(H551)</f>
        <v>0</v>
      </c>
    </row>
    <row r="551" spans="1:8" s="27" customFormat="1" ht="31.5">
      <c r="A551" s="2" t="s">
        <v>258</v>
      </c>
      <c r="B551" s="31" t="s">
        <v>616</v>
      </c>
      <c r="C551" s="4" t="s">
        <v>237</v>
      </c>
      <c r="D551" s="4" t="s">
        <v>107</v>
      </c>
      <c r="E551" s="4" t="s">
        <v>165</v>
      </c>
      <c r="F551" s="7">
        <f>SUM(Ведомственная!G490)</f>
        <v>7000</v>
      </c>
      <c r="G551" s="7">
        <f>SUM(Ведомственная!H490)</f>
        <v>3500</v>
      </c>
      <c r="H551" s="7">
        <f>SUM(Ведомственная!I490)</f>
        <v>0</v>
      </c>
    </row>
    <row r="552" spans="1:8" s="27" customFormat="1" ht="31.5">
      <c r="A552" s="23" t="s">
        <v>575</v>
      </c>
      <c r="B552" s="29" t="s">
        <v>307</v>
      </c>
      <c r="C552" s="24"/>
      <c r="D552" s="24"/>
      <c r="E552" s="24"/>
      <c r="F552" s="26">
        <f>SUM(F553+F671+F690+F713)</f>
        <v>2745443.0999999992</v>
      </c>
      <c r="G552" s="26">
        <f>SUM(G553+G671+G690+G713)</f>
        <v>2697776.1999999997</v>
      </c>
      <c r="H552" s="26">
        <f>SUM(H553+H671+H690+H713)</f>
        <v>2724185.6999999993</v>
      </c>
    </row>
    <row r="553" spans="1:8" s="27" customFormat="1" ht="47.25">
      <c r="A553" s="80" t="s">
        <v>731</v>
      </c>
      <c r="B553" s="31" t="s">
        <v>634</v>
      </c>
      <c r="C553" s="24"/>
      <c r="D553" s="24"/>
      <c r="E553" s="24"/>
      <c r="F553" s="7">
        <f>SUM(F554+F616+F634+F664+F590)+F627</f>
        <v>2631902.3999999994</v>
      </c>
      <c r="G553" s="7">
        <f t="shared" ref="G553:H553" si="117">SUM(G554+G616+G634+G664+G590)+G627</f>
        <v>2602693.4</v>
      </c>
      <c r="H553" s="7">
        <f t="shared" si="117"/>
        <v>2630133.6999999993</v>
      </c>
    </row>
    <row r="554" spans="1:8" s="27" customFormat="1">
      <c r="A554" s="80" t="s">
        <v>29</v>
      </c>
      <c r="B554" s="22" t="s">
        <v>635</v>
      </c>
      <c r="C554" s="22"/>
      <c r="D554" s="4"/>
      <c r="E554" s="4"/>
      <c r="F554" s="7">
        <f>SUM(F564+F578+F555+F558+F594+F599+F570+F605+F582+F602+F587+F597+F584+F580+F575+F609+F607+F611)</f>
        <v>252616</v>
      </c>
      <c r="G554" s="7">
        <f t="shared" ref="G554:H554" si="118">SUM(G564+G578+G555+G558+G594+G599+G570+G605+G582+G602+G587+G597+G584+G580+G575+G609+G607+G611)</f>
        <v>243224.20000000004</v>
      </c>
      <c r="H554" s="7">
        <f t="shared" si="118"/>
        <v>255414.20000000004</v>
      </c>
    </row>
    <row r="555" spans="1:8" s="27" customFormat="1" ht="31.5">
      <c r="A555" s="33" t="s">
        <v>920</v>
      </c>
      <c r="B555" s="4" t="s">
        <v>678</v>
      </c>
      <c r="C555" s="81"/>
      <c r="D555" s="9"/>
      <c r="E555" s="4"/>
      <c r="F555" s="9">
        <f>SUM(F556:F557)</f>
        <v>2877.3</v>
      </c>
      <c r="G555" s="9">
        <f>SUM(G556:G557)</f>
        <v>2877.3</v>
      </c>
      <c r="H555" s="9">
        <f>SUM(H556:H557)</f>
        <v>2877.3</v>
      </c>
    </row>
    <row r="556" spans="1:8" s="27" customFormat="1" ht="31.5">
      <c r="A556" s="80" t="s">
        <v>46</v>
      </c>
      <c r="B556" s="22" t="s">
        <v>678</v>
      </c>
      <c r="C556" s="81" t="s">
        <v>85</v>
      </c>
      <c r="D556" s="4" t="s">
        <v>107</v>
      </c>
      <c r="E556" s="4" t="s">
        <v>48</v>
      </c>
      <c r="F556" s="9">
        <f>SUM(Ведомственная!G1078)</f>
        <v>836.1</v>
      </c>
      <c r="G556" s="9">
        <f>SUM(Ведомственная!H1078)</f>
        <v>2877.3</v>
      </c>
      <c r="H556" s="9">
        <f>SUM(Ведомственная!I1078)</f>
        <v>2877.3</v>
      </c>
    </row>
    <row r="557" spans="1:8" s="27" customFormat="1" ht="31.5" hidden="1">
      <c r="A557" s="80" t="s">
        <v>219</v>
      </c>
      <c r="B557" s="22" t="s">
        <v>678</v>
      </c>
      <c r="C557" s="81" t="s">
        <v>116</v>
      </c>
      <c r="D557" s="4" t="s">
        <v>107</v>
      </c>
      <c r="E557" s="4" t="s">
        <v>48</v>
      </c>
      <c r="F557" s="9">
        <f>SUM(Ведомственная!G1079)</f>
        <v>2041.2</v>
      </c>
      <c r="G557" s="9">
        <f>SUM(Ведомственная!H1079)</f>
        <v>0</v>
      </c>
      <c r="H557" s="9">
        <f>SUM(Ведомственная!I1079)</f>
        <v>0</v>
      </c>
    </row>
    <row r="558" spans="1:8" s="27" customFormat="1">
      <c r="A558" s="80" t="s">
        <v>311</v>
      </c>
      <c r="B558" s="31" t="s">
        <v>636</v>
      </c>
      <c r="C558" s="4"/>
      <c r="D558" s="7"/>
      <c r="E558" s="4"/>
      <c r="F558" s="7">
        <f>SUM(F559:F563)</f>
        <v>2437.3000000000002</v>
      </c>
      <c r="G558" s="7">
        <f>SUM(G559:G563)</f>
        <v>1936.7</v>
      </c>
      <c r="H558" s="7">
        <f>SUM(H559:H563)</f>
        <v>60</v>
      </c>
    </row>
    <row r="559" spans="1:8" s="27" customFormat="1" ht="31.5">
      <c r="A559" s="111" t="s">
        <v>46</v>
      </c>
      <c r="B559" s="31" t="s">
        <v>636</v>
      </c>
      <c r="C559" s="4" t="s">
        <v>85</v>
      </c>
      <c r="D559" s="4" t="s">
        <v>107</v>
      </c>
      <c r="E559" s="4" t="s">
        <v>28</v>
      </c>
      <c r="F559" s="7">
        <f>SUM(Ведомственная!G894)</f>
        <v>490</v>
      </c>
      <c r="G559" s="7">
        <f>SUM(Ведомственная!H894)</f>
        <v>327.5</v>
      </c>
      <c r="H559" s="7">
        <f>SUM(Ведомственная!I894)</f>
        <v>60</v>
      </c>
    </row>
    <row r="560" spans="1:8" s="27" customFormat="1" hidden="1">
      <c r="A560" s="80" t="s">
        <v>36</v>
      </c>
      <c r="B560" s="31" t="s">
        <v>636</v>
      </c>
      <c r="C560" s="4" t="s">
        <v>93</v>
      </c>
      <c r="D560" s="4" t="s">
        <v>107</v>
      </c>
      <c r="E560" s="4" t="s">
        <v>28</v>
      </c>
      <c r="F560" s="7">
        <f>SUM(Ведомственная!G895)</f>
        <v>0</v>
      </c>
      <c r="G560" s="7">
        <f>SUM(Ведомственная!H895)</f>
        <v>0</v>
      </c>
      <c r="H560" s="7">
        <f>SUM(Ведомственная!I895)</f>
        <v>0</v>
      </c>
    </row>
    <row r="561" spans="1:8" s="27" customFormat="1" ht="31.5">
      <c r="A561" s="111" t="s">
        <v>46</v>
      </c>
      <c r="B561" s="31" t="s">
        <v>636</v>
      </c>
      <c r="C561" s="4" t="s">
        <v>85</v>
      </c>
      <c r="D561" s="4" t="s">
        <v>107</v>
      </c>
      <c r="E561" s="4" t="s">
        <v>165</v>
      </c>
      <c r="F561" s="7">
        <f>SUM(Ведомственная!G1110)</f>
        <v>34.1</v>
      </c>
      <c r="G561" s="7">
        <f>SUM(Ведомственная!H1110)</f>
        <v>0</v>
      </c>
      <c r="H561" s="7">
        <f>SUM(Ведомственная!I1110)</f>
        <v>0</v>
      </c>
    </row>
    <row r="562" spans="1:8" s="27" customFormat="1">
      <c r="A562" s="111" t="s">
        <v>36</v>
      </c>
      <c r="B562" s="31" t="s">
        <v>636</v>
      </c>
      <c r="C562" s="4" t="s">
        <v>93</v>
      </c>
      <c r="D562" s="4" t="s">
        <v>107</v>
      </c>
      <c r="E562" s="4" t="s">
        <v>165</v>
      </c>
      <c r="F562" s="7">
        <f>SUM(Ведомственная!G1111)</f>
        <v>40.9</v>
      </c>
      <c r="G562" s="7">
        <f>SUM(Ведомственная!H1111)</f>
        <v>0</v>
      </c>
      <c r="H562" s="7">
        <f>SUM(Ведомственная!I1111)</f>
        <v>0</v>
      </c>
    </row>
    <row r="563" spans="1:8" s="27" customFormat="1" ht="31.5">
      <c r="A563" s="80" t="s">
        <v>46</v>
      </c>
      <c r="B563" s="31" t="s">
        <v>636</v>
      </c>
      <c r="C563" s="4" t="s">
        <v>116</v>
      </c>
      <c r="D563" s="4" t="s">
        <v>107</v>
      </c>
      <c r="E563" s="4" t="s">
        <v>28</v>
      </c>
      <c r="F563" s="7">
        <f>SUM(Ведомственная!G896)</f>
        <v>1872.3</v>
      </c>
      <c r="G563" s="7">
        <f>SUM(Ведомственная!H896)</f>
        <v>1609.2</v>
      </c>
      <c r="H563" s="7">
        <f>SUM(Ведомственная!I896)</f>
        <v>0</v>
      </c>
    </row>
    <row r="564" spans="1:8" s="27" customFormat="1">
      <c r="A564" s="32" t="s">
        <v>320</v>
      </c>
      <c r="B564" s="6" t="s">
        <v>648</v>
      </c>
      <c r="C564" s="81"/>
      <c r="D564" s="4"/>
      <c r="E564" s="4"/>
      <c r="F564" s="9">
        <f>SUM(F565:F569)</f>
        <v>12325.5</v>
      </c>
      <c r="G564" s="9">
        <f t="shared" ref="G564:H564" si="119">SUM(G565:G569)</f>
        <v>11516.7</v>
      </c>
      <c r="H564" s="9">
        <f t="shared" si="119"/>
        <v>16300</v>
      </c>
    </row>
    <row r="565" spans="1:8" s="27" customFormat="1" ht="31.5">
      <c r="A565" s="80" t="s">
        <v>46</v>
      </c>
      <c r="B565" s="6" t="s">
        <v>648</v>
      </c>
      <c r="C565" s="22">
        <v>200</v>
      </c>
      <c r="D565" s="4" t="s">
        <v>107</v>
      </c>
      <c r="E565" s="4" t="s">
        <v>38</v>
      </c>
      <c r="F565" s="7">
        <f>SUM(Ведомственная!G957)</f>
        <v>7971.4</v>
      </c>
      <c r="G565" s="7">
        <f>SUM(Ведомственная!H957)</f>
        <v>4603.6000000000004</v>
      </c>
      <c r="H565" s="7">
        <f>SUM(Ведомственная!I957)</f>
        <v>2980</v>
      </c>
    </row>
    <row r="566" spans="1:8" s="27" customFormat="1" ht="31.5">
      <c r="A566" s="111" t="s">
        <v>46</v>
      </c>
      <c r="B566" s="6" t="s">
        <v>648</v>
      </c>
      <c r="C566" s="22">
        <v>200</v>
      </c>
      <c r="D566" s="4" t="s">
        <v>107</v>
      </c>
      <c r="E566" s="4" t="s">
        <v>165</v>
      </c>
      <c r="F566" s="7">
        <f>SUM(Ведомственная!G1113)</f>
        <v>771.9</v>
      </c>
      <c r="G566" s="7">
        <f>SUM(Ведомственная!H1113)</f>
        <v>0</v>
      </c>
      <c r="H566" s="7">
        <f>SUM(Ведомственная!I1113)</f>
        <v>0</v>
      </c>
    </row>
    <row r="567" spans="1:8" s="27" customFormat="1">
      <c r="A567" s="80" t="s">
        <v>36</v>
      </c>
      <c r="B567" s="6" t="s">
        <v>648</v>
      </c>
      <c r="C567" s="22">
        <v>300</v>
      </c>
      <c r="D567" s="4" t="s">
        <v>107</v>
      </c>
      <c r="E567" s="4" t="s">
        <v>38</v>
      </c>
      <c r="F567" s="7">
        <f>SUM(Ведомственная!G958)</f>
        <v>37.5</v>
      </c>
      <c r="G567" s="7">
        <f>SUM(Ведомственная!H958)</f>
        <v>220</v>
      </c>
      <c r="H567" s="7">
        <f>SUM(Ведомственная!I958)</f>
        <v>220</v>
      </c>
    </row>
    <row r="568" spans="1:8" s="27" customFormat="1">
      <c r="A568" s="111" t="s">
        <v>36</v>
      </c>
      <c r="B568" s="6" t="s">
        <v>648</v>
      </c>
      <c r="C568" s="22">
        <v>300</v>
      </c>
      <c r="D568" s="4" t="s">
        <v>107</v>
      </c>
      <c r="E568" s="4" t="s">
        <v>165</v>
      </c>
      <c r="F568" s="7">
        <f>SUM(Ведомственная!G1114)</f>
        <v>195.1</v>
      </c>
      <c r="G568" s="7">
        <f>SUM(Ведомственная!H1114)</f>
        <v>0</v>
      </c>
      <c r="H568" s="7">
        <f>SUM(Ведомственная!I1114)</f>
        <v>0</v>
      </c>
    </row>
    <row r="569" spans="1:8" s="27" customFormat="1" ht="31.5">
      <c r="A569" s="80" t="s">
        <v>66</v>
      </c>
      <c r="B569" s="6" t="s">
        <v>648</v>
      </c>
      <c r="C569" s="22">
        <v>600</v>
      </c>
      <c r="D569" s="4" t="s">
        <v>107</v>
      </c>
      <c r="E569" s="4" t="s">
        <v>38</v>
      </c>
      <c r="F569" s="7">
        <f>SUM(Ведомственная!G959)</f>
        <v>3349.6</v>
      </c>
      <c r="G569" s="7">
        <f>SUM(Ведомственная!H959)</f>
        <v>6693.1</v>
      </c>
      <c r="H569" s="7">
        <f>SUM(Ведомственная!I959)</f>
        <v>13100</v>
      </c>
    </row>
    <row r="570" spans="1:8" s="27" customFormat="1" ht="47.25">
      <c r="A570" s="80" t="s">
        <v>658</v>
      </c>
      <c r="B570" s="22" t="s">
        <v>659</v>
      </c>
      <c r="C570" s="4"/>
      <c r="D570" s="4"/>
      <c r="E570" s="4"/>
      <c r="F570" s="7">
        <f>SUM(F571:F574)</f>
        <v>9353.6</v>
      </c>
      <c r="G570" s="7">
        <f t="shared" ref="G570:H570" si="120">SUM(G571:G574)</f>
        <v>9353.6</v>
      </c>
      <c r="H570" s="7">
        <f t="shared" si="120"/>
        <v>9353.6</v>
      </c>
    </row>
    <row r="571" spans="1:8" s="27" customFormat="1" ht="31.5">
      <c r="A571" s="80" t="s">
        <v>46</v>
      </c>
      <c r="B571" s="22" t="s">
        <v>659</v>
      </c>
      <c r="C571" s="4" t="s">
        <v>85</v>
      </c>
      <c r="D571" s="4" t="s">
        <v>107</v>
      </c>
      <c r="E571" s="4" t="s">
        <v>38</v>
      </c>
      <c r="F571" s="7">
        <f>SUM(Ведомственная!G961)</f>
        <v>3588.1</v>
      </c>
      <c r="G571" s="7">
        <f>SUM(Ведомственная!H961)</f>
        <v>3588.1</v>
      </c>
      <c r="H571" s="7">
        <f>SUM(Ведомственная!I961)</f>
        <v>3588.1</v>
      </c>
    </row>
    <row r="572" spans="1:8" s="27" customFormat="1">
      <c r="A572" s="80" t="s">
        <v>36</v>
      </c>
      <c r="B572" s="22" t="s">
        <v>659</v>
      </c>
      <c r="C572" s="4" t="s">
        <v>93</v>
      </c>
      <c r="D572" s="4" t="s">
        <v>25</v>
      </c>
      <c r="E572" s="4" t="s">
        <v>11</v>
      </c>
      <c r="F572" s="7">
        <f>SUM(Ведомственная!G1170)</f>
        <v>504.1</v>
      </c>
      <c r="G572" s="7">
        <f>SUM(Ведомственная!H1170)</f>
        <v>504.1</v>
      </c>
      <c r="H572" s="7">
        <f>SUM(Ведомственная!I1170)</f>
        <v>504.1</v>
      </c>
    </row>
    <row r="573" spans="1:8" s="27" customFormat="1" ht="31.5">
      <c r="A573" s="80" t="s">
        <v>219</v>
      </c>
      <c r="B573" s="22" t="s">
        <v>659</v>
      </c>
      <c r="C573" s="4" t="s">
        <v>116</v>
      </c>
      <c r="D573" s="4" t="s">
        <v>107</v>
      </c>
      <c r="E573" s="4" t="s">
        <v>38</v>
      </c>
      <c r="F573" s="7">
        <f>SUM(Ведомственная!G962)</f>
        <v>4891.3</v>
      </c>
      <c r="G573" s="7">
        <f>SUM(Ведомственная!H962)</f>
        <v>4891.3</v>
      </c>
      <c r="H573" s="7">
        <f>SUM(Ведомственная!I962)</f>
        <v>4891.3</v>
      </c>
    </row>
    <row r="574" spans="1:8" s="27" customFormat="1" ht="31.5">
      <c r="A574" s="80" t="s">
        <v>219</v>
      </c>
      <c r="B574" s="22" t="s">
        <v>659</v>
      </c>
      <c r="C574" s="4" t="s">
        <v>116</v>
      </c>
      <c r="D574" s="4" t="s">
        <v>25</v>
      </c>
      <c r="E574" s="4" t="s">
        <v>11</v>
      </c>
      <c r="F574" s="7">
        <f>SUM(Ведомственная!G1171)</f>
        <v>370.1</v>
      </c>
      <c r="G574" s="7">
        <f>SUM(Ведомственная!H1171)</f>
        <v>370.1</v>
      </c>
      <c r="H574" s="7">
        <f>SUM(Ведомственная!I1171)</f>
        <v>370.1</v>
      </c>
    </row>
    <row r="575" spans="1:8" s="27" customFormat="1">
      <c r="A575" s="80" t="s">
        <v>841</v>
      </c>
      <c r="B575" s="22" t="s">
        <v>840</v>
      </c>
      <c r="C575" s="4"/>
      <c r="D575" s="4"/>
      <c r="E575" s="4"/>
      <c r="F575" s="7">
        <f>SUM(F576:F577)</f>
        <v>1539.6999999999998</v>
      </c>
      <c r="G575" s="7">
        <f t="shared" ref="G575:H575" si="121">SUM(G576:G577)</f>
        <v>1539.6999999999998</v>
      </c>
      <c r="H575" s="7">
        <f t="shared" si="121"/>
        <v>1539.6999999999998</v>
      </c>
    </row>
    <row r="576" spans="1:8" s="27" customFormat="1" ht="31.5">
      <c r="A576" s="80" t="s">
        <v>46</v>
      </c>
      <c r="B576" s="22" t="s">
        <v>840</v>
      </c>
      <c r="C576" s="4" t="s">
        <v>85</v>
      </c>
      <c r="D576" s="4" t="s">
        <v>107</v>
      </c>
      <c r="E576" s="4" t="s">
        <v>38</v>
      </c>
      <c r="F576" s="7">
        <f>SUM(Ведомственная!G964)</f>
        <v>960.3</v>
      </c>
      <c r="G576" s="7">
        <f>SUM(Ведомственная!H964)</f>
        <v>960.3</v>
      </c>
      <c r="H576" s="7">
        <f>SUM(Ведомственная!I964)</f>
        <v>960.3</v>
      </c>
    </row>
    <row r="577" spans="1:8" s="27" customFormat="1" ht="31.5">
      <c r="A577" s="80" t="s">
        <v>219</v>
      </c>
      <c r="B577" s="22" t="s">
        <v>840</v>
      </c>
      <c r="C577" s="4" t="s">
        <v>116</v>
      </c>
      <c r="D577" s="4" t="s">
        <v>107</v>
      </c>
      <c r="E577" s="4" t="s">
        <v>38</v>
      </c>
      <c r="F577" s="7">
        <f>SUM(Ведомственная!G965)</f>
        <v>579.4</v>
      </c>
      <c r="G577" s="7">
        <f>SUM(Ведомственная!H965)</f>
        <v>579.4</v>
      </c>
      <c r="H577" s="7">
        <f>SUM(Ведомственная!I965)</f>
        <v>579.4</v>
      </c>
    </row>
    <row r="578" spans="1:8" s="27" customFormat="1">
      <c r="A578" s="80" t="s">
        <v>321</v>
      </c>
      <c r="B578" s="49" t="s">
        <v>649</v>
      </c>
      <c r="C578" s="4"/>
      <c r="D578" s="7"/>
      <c r="E578" s="4"/>
      <c r="F578" s="7">
        <f>F579</f>
        <v>2627.9</v>
      </c>
      <c r="G578" s="7">
        <f>G579</f>
        <v>3085.8</v>
      </c>
      <c r="H578" s="7">
        <f>H579</f>
        <v>3000</v>
      </c>
    </row>
    <row r="579" spans="1:8" s="27" customFormat="1" ht="31.5">
      <c r="A579" s="80" t="s">
        <v>219</v>
      </c>
      <c r="B579" s="49" t="s">
        <v>649</v>
      </c>
      <c r="C579" s="4" t="s">
        <v>116</v>
      </c>
      <c r="D579" s="4" t="s">
        <v>107</v>
      </c>
      <c r="E579" s="4" t="s">
        <v>48</v>
      </c>
      <c r="F579" s="7">
        <f>SUM(Ведомственная!G1041)</f>
        <v>2627.9</v>
      </c>
      <c r="G579" s="7">
        <f>SUM(Ведомственная!H1041)</f>
        <v>3085.8</v>
      </c>
      <c r="H579" s="7">
        <f>SUM(Ведомственная!I1041)</f>
        <v>3000</v>
      </c>
    </row>
    <row r="580" spans="1:8" s="27" customFormat="1" ht="31.5">
      <c r="A580" s="80" t="s">
        <v>541</v>
      </c>
      <c r="B580" s="49" t="s">
        <v>771</v>
      </c>
      <c r="C580" s="4"/>
      <c r="D580" s="4"/>
      <c r="E580" s="4"/>
      <c r="F580" s="7">
        <f>SUM(F581)</f>
        <v>688.8</v>
      </c>
      <c r="G580" s="7">
        <f t="shared" ref="G580:H580" si="122">SUM(G581)</f>
        <v>46.5</v>
      </c>
      <c r="H580" s="7">
        <f t="shared" si="122"/>
        <v>0</v>
      </c>
    </row>
    <row r="581" spans="1:8" s="27" customFormat="1" ht="31.5">
      <c r="A581" s="80" t="s">
        <v>46</v>
      </c>
      <c r="B581" s="49" t="s">
        <v>771</v>
      </c>
      <c r="C581" s="4" t="s">
        <v>85</v>
      </c>
      <c r="D581" s="4" t="s">
        <v>107</v>
      </c>
      <c r="E581" s="4" t="s">
        <v>38</v>
      </c>
      <c r="F581" s="7">
        <f>SUM(Ведомственная!G967)</f>
        <v>688.8</v>
      </c>
      <c r="G581" s="7">
        <f>SUM(Ведомственная!H967)</f>
        <v>46.5</v>
      </c>
      <c r="H581" s="7">
        <f>SUM(Ведомственная!I967)</f>
        <v>0</v>
      </c>
    </row>
    <row r="582" spans="1:8" s="27" customFormat="1" ht="31.5">
      <c r="A582" s="32" t="s">
        <v>522</v>
      </c>
      <c r="B582" s="55" t="s">
        <v>806</v>
      </c>
      <c r="C582" s="22"/>
      <c r="D582" s="4"/>
      <c r="E582" s="4"/>
      <c r="F582" s="7">
        <f>SUM(F583)</f>
        <v>1.7</v>
      </c>
      <c r="G582" s="7">
        <f t="shared" ref="G582:H582" si="123">SUM(G583)</f>
        <v>2</v>
      </c>
      <c r="H582" s="7">
        <f t="shared" si="123"/>
        <v>0</v>
      </c>
    </row>
    <row r="583" spans="1:8" s="27" customFormat="1" ht="31.5">
      <c r="A583" s="80" t="s">
        <v>46</v>
      </c>
      <c r="B583" s="55" t="s">
        <v>806</v>
      </c>
      <c r="C583" s="22">
        <v>200</v>
      </c>
      <c r="D583" s="4" t="s">
        <v>107</v>
      </c>
      <c r="E583" s="4" t="s">
        <v>165</v>
      </c>
      <c r="F583" s="7">
        <f>SUM(Ведомственная!G1116)</f>
        <v>1.7</v>
      </c>
      <c r="G583" s="7">
        <f>SUM(Ведомственная!H1116)</f>
        <v>2</v>
      </c>
      <c r="H583" s="7">
        <f>SUM(Ведомственная!I1116)</f>
        <v>0</v>
      </c>
    </row>
    <row r="584" spans="1:8" s="27" customFormat="1" ht="94.5">
      <c r="A584" s="80" t="s">
        <v>768</v>
      </c>
      <c r="B584" s="49" t="s">
        <v>767</v>
      </c>
      <c r="C584" s="4"/>
      <c r="D584" s="4"/>
      <c r="E584" s="4"/>
      <c r="F584" s="7">
        <f>SUM(F585:F586)</f>
        <v>78428.600000000006</v>
      </c>
      <c r="G584" s="7">
        <f t="shared" ref="G584:H584" si="124">SUM(G585:G586)</f>
        <v>78428.600000000006</v>
      </c>
      <c r="H584" s="7">
        <f t="shared" si="124"/>
        <v>85074.4</v>
      </c>
    </row>
    <row r="585" spans="1:8" s="27" customFormat="1" ht="63">
      <c r="A585" s="80" t="s">
        <v>45</v>
      </c>
      <c r="B585" s="49" t="s">
        <v>767</v>
      </c>
      <c r="C585" s="4" t="s">
        <v>83</v>
      </c>
      <c r="D585" s="4" t="s">
        <v>107</v>
      </c>
      <c r="E585" s="4" t="s">
        <v>38</v>
      </c>
      <c r="F585" s="7">
        <f>SUM(Ведомственная!G969)</f>
        <v>30342.400000000001</v>
      </c>
      <c r="G585" s="7">
        <f>SUM(Ведомственная!H969)</f>
        <v>30342.400000000001</v>
      </c>
      <c r="H585" s="7">
        <f>SUM(Ведомственная!I969)</f>
        <v>32915.300000000003</v>
      </c>
    </row>
    <row r="586" spans="1:8" s="27" customFormat="1" ht="31.5">
      <c r="A586" s="80" t="s">
        <v>219</v>
      </c>
      <c r="B586" s="49" t="s">
        <v>767</v>
      </c>
      <c r="C586" s="4" t="s">
        <v>116</v>
      </c>
      <c r="D586" s="4" t="s">
        <v>107</v>
      </c>
      <c r="E586" s="4" t="s">
        <v>38</v>
      </c>
      <c r="F586" s="7">
        <f>SUM(Ведомственная!G970)</f>
        <v>48086.2</v>
      </c>
      <c r="G586" s="7">
        <f>SUM(Ведомственная!H970)</f>
        <v>48086.2</v>
      </c>
      <c r="H586" s="7">
        <f>SUM(Ведомственная!I970)</f>
        <v>52159.1</v>
      </c>
    </row>
    <row r="587" spans="1:8" s="27" customFormat="1" ht="47.25">
      <c r="A587" s="78" t="s">
        <v>878</v>
      </c>
      <c r="B587" s="22" t="s">
        <v>803</v>
      </c>
      <c r="C587" s="4"/>
      <c r="D587" s="4"/>
      <c r="E587" s="4"/>
      <c r="F587" s="7">
        <f>SUM(F588:F589)</f>
        <v>104297.79999999999</v>
      </c>
      <c r="G587" s="7">
        <f t="shared" ref="G587:H587" si="125">SUM(G588:G589)</f>
        <v>98794.700000000012</v>
      </c>
      <c r="H587" s="7">
        <f t="shared" si="125"/>
        <v>101566.6</v>
      </c>
    </row>
    <row r="588" spans="1:8" s="27" customFormat="1" ht="31.5">
      <c r="A588" s="80" t="s">
        <v>46</v>
      </c>
      <c r="B588" s="22" t="s">
        <v>803</v>
      </c>
      <c r="C588" s="4" t="s">
        <v>85</v>
      </c>
      <c r="D588" s="4" t="s">
        <v>107</v>
      </c>
      <c r="E588" s="4" t="s">
        <v>38</v>
      </c>
      <c r="F588" s="7">
        <f>SUM(Ведомственная!G972)</f>
        <v>34466.6</v>
      </c>
      <c r="G588" s="7">
        <f>SUM(Ведомственная!H972)</f>
        <v>32648</v>
      </c>
      <c r="H588" s="7">
        <f>SUM(Ведомственная!I972)</f>
        <v>33564.1</v>
      </c>
    </row>
    <row r="589" spans="1:8" s="27" customFormat="1" ht="31.5">
      <c r="A589" s="80" t="s">
        <v>219</v>
      </c>
      <c r="B589" s="22" t="s">
        <v>803</v>
      </c>
      <c r="C589" s="4" t="s">
        <v>116</v>
      </c>
      <c r="D589" s="4" t="s">
        <v>107</v>
      </c>
      <c r="E589" s="4" t="s">
        <v>38</v>
      </c>
      <c r="F589" s="7">
        <f>SUM(Ведомственная!G973)</f>
        <v>69831.199999999997</v>
      </c>
      <c r="G589" s="7">
        <f>SUM(Ведомственная!H973)</f>
        <v>66146.700000000012</v>
      </c>
      <c r="H589" s="7">
        <f>SUM(Ведомственная!I973)</f>
        <v>68002.5</v>
      </c>
    </row>
    <row r="590" spans="1:8" s="27" customFormat="1">
      <c r="A590" s="80" t="s">
        <v>418</v>
      </c>
      <c r="B590" s="4" t="s">
        <v>679</v>
      </c>
      <c r="C590" s="4"/>
      <c r="D590" s="4"/>
      <c r="E590" s="4"/>
      <c r="F590" s="7">
        <f>SUM(F591:F593)</f>
        <v>24314.799999999999</v>
      </c>
      <c r="G590" s="7">
        <f t="shared" ref="G590:H590" si="126">SUM(G591:G593)</f>
        <v>24314.799999999999</v>
      </c>
      <c r="H590" s="7">
        <f t="shared" si="126"/>
        <v>24314.799999999999</v>
      </c>
    </row>
    <row r="591" spans="1:8" s="27" customFormat="1" ht="31.5">
      <c r="A591" s="80" t="s">
        <v>46</v>
      </c>
      <c r="B591" s="4" t="s">
        <v>679</v>
      </c>
      <c r="C591" s="81" t="s">
        <v>85</v>
      </c>
      <c r="D591" s="4" t="s">
        <v>107</v>
      </c>
      <c r="E591" s="4" t="s">
        <v>107</v>
      </c>
      <c r="F591" s="7">
        <f>SUM(Ведомственная!G1081)</f>
        <v>2328.9</v>
      </c>
      <c r="G591" s="7">
        <f>SUM(Ведомственная!H1081)</f>
        <v>24314.799999999999</v>
      </c>
      <c r="H591" s="7">
        <f>SUM(Ведомственная!I1081)</f>
        <v>24314.799999999999</v>
      </c>
    </row>
    <row r="592" spans="1:8" s="27" customFormat="1" ht="31.5">
      <c r="A592" s="80" t="s">
        <v>219</v>
      </c>
      <c r="B592" s="4" t="s">
        <v>679</v>
      </c>
      <c r="C592" s="81" t="s">
        <v>116</v>
      </c>
      <c r="D592" s="4" t="s">
        <v>107</v>
      </c>
      <c r="E592" s="4" t="s">
        <v>107</v>
      </c>
      <c r="F592" s="7">
        <f>SUM(Ведомственная!G1082)</f>
        <v>7298.6</v>
      </c>
      <c r="G592" s="7">
        <f>SUM(Ведомственная!H1082)</f>
        <v>0</v>
      </c>
      <c r="H592" s="7">
        <f>SUM(Ведомственная!I1082)</f>
        <v>0</v>
      </c>
    </row>
    <row r="593" spans="1:8" s="27" customFormat="1">
      <c r="A593" s="80" t="s">
        <v>20</v>
      </c>
      <c r="B593" s="4" t="s">
        <v>679</v>
      </c>
      <c r="C593" s="81" t="s">
        <v>90</v>
      </c>
      <c r="D593" s="4" t="s">
        <v>107</v>
      </c>
      <c r="E593" s="4" t="s">
        <v>107</v>
      </c>
      <c r="F593" s="7">
        <f>SUM(Ведомственная!G1083)</f>
        <v>14687.3</v>
      </c>
      <c r="G593" s="7">
        <f>SUM(Ведомственная!H1083)</f>
        <v>0</v>
      </c>
      <c r="H593" s="7">
        <f>SUM(Ведомственная!I1083)</f>
        <v>0</v>
      </c>
    </row>
    <row r="594" spans="1:8" s="27" customFormat="1" ht="47.25">
      <c r="A594" s="80" t="s">
        <v>416</v>
      </c>
      <c r="B594" s="6" t="s">
        <v>660</v>
      </c>
      <c r="C594" s="22"/>
      <c r="D594" s="4"/>
      <c r="E594" s="4"/>
      <c r="F594" s="7">
        <f>SUM(F595:F596)</f>
        <v>6257.5</v>
      </c>
      <c r="G594" s="7">
        <f t="shared" ref="G594:H594" si="127">SUM(G595:G596)</f>
        <v>9257.5</v>
      </c>
      <c r="H594" s="7">
        <f t="shared" si="127"/>
        <v>9257.5</v>
      </c>
    </row>
    <row r="595" spans="1:8" s="27" customFormat="1" ht="31.5">
      <c r="A595" s="80" t="s">
        <v>46</v>
      </c>
      <c r="B595" s="6" t="s">
        <v>660</v>
      </c>
      <c r="C595" s="4" t="s">
        <v>85</v>
      </c>
      <c r="D595" s="4" t="s">
        <v>107</v>
      </c>
      <c r="E595" s="4" t="s">
        <v>38</v>
      </c>
      <c r="F595" s="7">
        <f>SUM(Ведомственная!G975)</f>
        <v>2768.3999999999996</v>
      </c>
      <c r="G595" s="7">
        <f>SUM(Ведомственная!H975)</f>
        <v>4298.7</v>
      </c>
      <c r="H595" s="7">
        <f>SUM(Ведомственная!I975)</f>
        <v>4298.7</v>
      </c>
    </row>
    <row r="596" spans="1:8" s="27" customFormat="1" ht="31.5">
      <c r="A596" s="80" t="s">
        <v>219</v>
      </c>
      <c r="B596" s="6" t="s">
        <v>660</v>
      </c>
      <c r="C596" s="4" t="s">
        <v>116</v>
      </c>
      <c r="D596" s="4" t="s">
        <v>107</v>
      </c>
      <c r="E596" s="4" t="s">
        <v>38</v>
      </c>
      <c r="F596" s="7">
        <f>SUM(Ведомственная!G976)</f>
        <v>3489.1</v>
      </c>
      <c r="G596" s="7">
        <f>SUM(Ведомственная!H976)</f>
        <v>4958.7999999999993</v>
      </c>
      <c r="H596" s="7">
        <f>SUM(Ведомственная!I976)</f>
        <v>4958.7999999999993</v>
      </c>
    </row>
    <row r="597" spans="1:8" s="27" customFormat="1" ht="47.25" hidden="1">
      <c r="A597" s="80" t="s">
        <v>762</v>
      </c>
      <c r="B597" s="6" t="s">
        <v>761</v>
      </c>
      <c r="C597" s="4"/>
      <c r="D597" s="4"/>
      <c r="E597" s="4"/>
      <c r="F597" s="7">
        <f>SUM(F598)</f>
        <v>0</v>
      </c>
      <c r="G597" s="7">
        <f t="shared" ref="G597:H597" si="128">SUM(G598)</f>
        <v>0</v>
      </c>
      <c r="H597" s="7">
        <f t="shared" si="128"/>
        <v>0</v>
      </c>
    </row>
    <row r="598" spans="1:8" s="27" customFormat="1" ht="31.5" hidden="1">
      <c r="A598" s="80" t="s">
        <v>46</v>
      </c>
      <c r="B598" s="6" t="s">
        <v>761</v>
      </c>
      <c r="C598" s="4" t="s">
        <v>85</v>
      </c>
      <c r="D598" s="4" t="s">
        <v>107</v>
      </c>
      <c r="E598" s="4" t="s">
        <v>38</v>
      </c>
      <c r="F598" s="7">
        <f>SUM(Ведомственная!G978)</f>
        <v>0</v>
      </c>
      <c r="G598" s="7"/>
      <c r="H598" s="7"/>
    </row>
    <row r="599" spans="1:8" s="27" customFormat="1" ht="47.25">
      <c r="A599" s="80" t="s">
        <v>818</v>
      </c>
      <c r="B599" s="22" t="s">
        <v>661</v>
      </c>
      <c r="C599" s="4"/>
      <c r="D599" s="4"/>
      <c r="E599" s="4"/>
      <c r="F599" s="7">
        <f>SUM(F600:F601)</f>
        <v>15389.800000000001</v>
      </c>
      <c r="G599" s="7">
        <f t="shared" ref="G599:H599" si="129">SUM(G600:G601)</f>
        <v>15389.800000000001</v>
      </c>
      <c r="H599" s="7">
        <f t="shared" si="129"/>
        <v>15389.800000000001</v>
      </c>
    </row>
    <row r="600" spans="1:8" s="27" customFormat="1" ht="31.5">
      <c r="A600" s="80" t="s">
        <v>46</v>
      </c>
      <c r="B600" s="22" t="s">
        <v>661</v>
      </c>
      <c r="C600" s="4" t="s">
        <v>85</v>
      </c>
      <c r="D600" s="4" t="s">
        <v>107</v>
      </c>
      <c r="E600" s="4" t="s">
        <v>38</v>
      </c>
      <c r="F600" s="7">
        <f>SUM(Ведомственная!G980)</f>
        <v>4973.1000000000004</v>
      </c>
      <c r="G600" s="7">
        <f>SUM(Ведомственная!H980)</f>
        <v>4973.1000000000004</v>
      </c>
      <c r="H600" s="7">
        <f>SUM(Ведомственная!I980)</f>
        <v>4973.1000000000004</v>
      </c>
    </row>
    <row r="601" spans="1:8" s="27" customFormat="1" ht="31.5">
      <c r="A601" s="80" t="s">
        <v>219</v>
      </c>
      <c r="B601" s="22" t="s">
        <v>661</v>
      </c>
      <c r="C601" s="4" t="s">
        <v>116</v>
      </c>
      <c r="D601" s="4" t="s">
        <v>107</v>
      </c>
      <c r="E601" s="4" t="s">
        <v>38</v>
      </c>
      <c r="F601" s="7">
        <f>SUM(Ведомственная!G981)</f>
        <v>10416.700000000001</v>
      </c>
      <c r="G601" s="7">
        <f>SUM(Ведомственная!H981)</f>
        <v>10416.700000000001</v>
      </c>
      <c r="H601" s="7">
        <f>SUM(Ведомственная!I981)</f>
        <v>10416.700000000001</v>
      </c>
    </row>
    <row r="602" spans="1:8" s="27" customFormat="1" ht="94.5">
      <c r="A602" s="80" t="s">
        <v>438</v>
      </c>
      <c r="B602" s="49" t="s">
        <v>877</v>
      </c>
      <c r="C602" s="4"/>
      <c r="D602" s="4"/>
      <c r="E602" s="4"/>
      <c r="F602" s="7">
        <f>SUM(F603:F604)</f>
        <v>3772.2</v>
      </c>
      <c r="G602" s="7">
        <f t="shared" ref="G602:H602" si="130">SUM(G603:G604)</f>
        <v>2107.3000000000002</v>
      </c>
      <c r="H602" s="7">
        <f t="shared" si="130"/>
        <v>2107.3000000000002</v>
      </c>
    </row>
    <row r="603" spans="1:8" s="27" customFormat="1" ht="31.5">
      <c r="A603" s="80" t="s">
        <v>219</v>
      </c>
      <c r="B603" s="49" t="s">
        <v>877</v>
      </c>
      <c r="C603" s="4" t="s">
        <v>116</v>
      </c>
      <c r="D603" s="4" t="s">
        <v>107</v>
      </c>
      <c r="E603" s="4" t="s">
        <v>28</v>
      </c>
      <c r="F603" s="7">
        <f>SUM(Ведомственная!G898)</f>
        <v>3072.2</v>
      </c>
      <c r="G603" s="7">
        <f>SUM(Ведомственная!H898)</f>
        <v>2107.3000000000002</v>
      </c>
      <c r="H603" s="7">
        <f>SUM(Ведомственная!I898)</f>
        <v>2107.3000000000002</v>
      </c>
    </row>
    <row r="604" spans="1:8" s="27" customFormat="1" ht="31.5">
      <c r="A604" s="80" t="s">
        <v>219</v>
      </c>
      <c r="B604" s="49" t="s">
        <v>877</v>
      </c>
      <c r="C604" s="4" t="s">
        <v>116</v>
      </c>
      <c r="D604" s="4" t="s">
        <v>107</v>
      </c>
      <c r="E604" s="4" t="s">
        <v>38</v>
      </c>
      <c r="F604" s="7">
        <f>SUM(Ведомственная!G983)</f>
        <v>700</v>
      </c>
      <c r="G604" s="7">
        <f>SUM(Ведомственная!H983)</f>
        <v>0</v>
      </c>
      <c r="H604" s="7">
        <f>SUM(Ведомственная!I983)</f>
        <v>0</v>
      </c>
    </row>
    <row r="605" spans="1:8" s="27" customFormat="1" ht="94.5">
      <c r="A605" s="102" t="s">
        <v>921</v>
      </c>
      <c r="B605" s="31" t="s">
        <v>725</v>
      </c>
      <c r="C605" s="4"/>
      <c r="D605" s="4"/>
      <c r="E605" s="4"/>
      <c r="F605" s="7">
        <f>SUM(F606)</f>
        <v>6832.8</v>
      </c>
      <c r="G605" s="7">
        <f t="shared" ref="G605:H605" si="131">SUM(G606)</f>
        <v>6832.8</v>
      </c>
      <c r="H605" s="7">
        <f t="shared" si="131"/>
        <v>6832.8</v>
      </c>
    </row>
    <row r="606" spans="1:8" s="27" customFormat="1">
      <c r="A606" s="80" t="s">
        <v>36</v>
      </c>
      <c r="B606" s="31" t="s">
        <v>725</v>
      </c>
      <c r="C606" s="4" t="s">
        <v>93</v>
      </c>
      <c r="D606" s="4" t="s">
        <v>25</v>
      </c>
      <c r="E606" s="4" t="s">
        <v>11</v>
      </c>
      <c r="F606" s="7">
        <f>SUM(Ведомственная!G1173)</f>
        <v>6832.8</v>
      </c>
      <c r="G606" s="7">
        <f>SUM(Ведомственная!H1173)</f>
        <v>6832.8</v>
      </c>
      <c r="H606" s="7">
        <f>SUM(Ведомственная!I1173)</f>
        <v>6832.8</v>
      </c>
    </row>
    <row r="607" spans="1:8" s="27" customFormat="1" ht="31.5">
      <c r="A607" s="80" t="s">
        <v>880</v>
      </c>
      <c r="B607" s="31" t="s">
        <v>881</v>
      </c>
      <c r="C607" s="4"/>
      <c r="D607" s="4"/>
      <c r="E607" s="4"/>
      <c r="F607" s="7">
        <f>SUM(F608)</f>
        <v>1221.5</v>
      </c>
      <c r="G607" s="7">
        <f t="shared" ref="G607:H607" si="132">SUM(G608)</f>
        <v>1221.5</v>
      </c>
      <c r="H607" s="7">
        <f t="shared" si="132"/>
        <v>1221.5</v>
      </c>
    </row>
    <row r="608" spans="1:8" s="27" customFormat="1">
      <c r="A608" s="80" t="s">
        <v>20</v>
      </c>
      <c r="B608" s="31" t="s">
        <v>881</v>
      </c>
      <c r="C608" s="4" t="s">
        <v>90</v>
      </c>
      <c r="D608" s="4" t="s">
        <v>107</v>
      </c>
      <c r="E608" s="4" t="s">
        <v>107</v>
      </c>
      <c r="F608" s="7">
        <f>SUM(Ведомственная!G1085)</f>
        <v>1221.5</v>
      </c>
      <c r="G608" s="7">
        <f>SUM(Ведомственная!H1085)</f>
        <v>1221.5</v>
      </c>
      <c r="H608" s="7">
        <f>SUM(Ведомственная!I1085)</f>
        <v>1221.5</v>
      </c>
    </row>
    <row r="609" spans="1:8" s="27" customFormat="1" ht="31.5">
      <c r="A609" s="80" t="s">
        <v>879</v>
      </c>
      <c r="B609" s="31" t="s">
        <v>998</v>
      </c>
      <c r="C609" s="4"/>
      <c r="D609" s="4"/>
      <c r="E609" s="4"/>
      <c r="F609" s="7">
        <f>SUM(F610)</f>
        <v>833.7</v>
      </c>
      <c r="G609" s="7">
        <f t="shared" ref="G609:H609" si="133">SUM(G610)</f>
        <v>833.7</v>
      </c>
      <c r="H609" s="7">
        <f t="shared" si="133"/>
        <v>833.7</v>
      </c>
    </row>
    <row r="610" spans="1:8" s="27" customFormat="1" ht="31.5">
      <c r="A610" s="80" t="s">
        <v>219</v>
      </c>
      <c r="B610" s="31" t="s">
        <v>998</v>
      </c>
      <c r="C610" s="4" t="s">
        <v>116</v>
      </c>
      <c r="D610" s="4" t="s">
        <v>107</v>
      </c>
      <c r="E610" s="4" t="s">
        <v>38</v>
      </c>
      <c r="F610" s="7">
        <f>SUM(Ведомственная!G985)</f>
        <v>833.7</v>
      </c>
      <c r="G610" s="7">
        <f>SUM(Ведомственная!H985)</f>
        <v>833.7</v>
      </c>
      <c r="H610" s="7">
        <f>SUM(Ведомственная!I985)</f>
        <v>833.7</v>
      </c>
    </row>
    <row r="611" spans="1:8" s="27" customFormat="1">
      <c r="A611" s="111" t="s">
        <v>911</v>
      </c>
      <c r="B611" s="31" t="s">
        <v>1001</v>
      </c>
      <c r="C611" s="4"/>
      <c r="D611" s="4"/>
      <c r="E611" s="4"/>
      <c r="F611" s="7">
        <f>SUM(F612+F614)</f>
        <v>3730.3</v>
      </c>
      <c r="G611" s="7">
        <f t="shared" ref="G611:H611" si="134">SUM(G612+G614)</f>
        <v>0</v>
      </c>
      <c r="H611" s="7">
        <f t="shared" si="134"/>
        <v>0</v>
      </c>
    </row>
    <row r="612" spans="1:8" s="27" customFormat="1" ht="31.5">
      <c r="A612" s="111" t="s">
        <v>988</v>
      </c>
      <c r="B612" s="31" t="s">
        <v>999</v>
      </c>
      <c r="C612" s="4"/>
      <c r="D612" s="4"/>
      <c r="E612" s="4"/>
      <c r="F612" s="7">
        <f>SUM(F613)</f>
        <v>3000</v>
      </c>
      <c r="G612" s="7">
        <f t="shared" ref="G612:H612" si="135">SUM(G613)</f>
        <v>0</v>
      </c>
      <c r="H612" s="7">
        <f t="shared" si="135"/>
        <v>0</v>
      </c>
    </row>
    <row r="613" spans="1:8" s="27" customFormat="1" ht="31.5">
      <c r="A613" s="111" t="s">
        <v>46</v>
      </c>
      <c r="B613" s="31" t="s">
        <v>999</v>
      </c>
      <c r="C613" s="4" t="s">
        <v>85</v>
      </c>
      <c r="D613" s="4"/>
      <c r="E613" s="4"/>
      <c r="F613" s="7">
        <f>SUM(Ведомственная!G988)</f>
        <v>3000</v>
      </c>
      <c r="G613" s="7">
        <f>SUM(Ведомственная!H988)</f>
        <v>0</v>
      </c>
      <c r="H613" s="7">
        <f>SUM(Ведомственная!I988)</f>
        <v>0</v>
      </c>
    </row>
    <row r="614" spans="1:8" s="27" customFormat="1" ht="31.5">
      <c r="A614" s="111" t="s">
        <v>995</v>
      </c>
      <c r="B614" s="31" t="s">
        <v>1000</v>
      </c>
      <c r="C614" s="4"/>
      <c r="D614" s="4"/>
      <c r="E614" s="4"/>
      <c r="F614" s="7">
        <f>SUM(F615)</f>
        <v>730.3</v>
      </c>
      <c r="G614" s="7">
        <f t="shared" ref="G614:H614" si="136">SUM(G615)</f>
        <v>0</v>
      </c>
      <c r="H614" s="7">
        <f t="shared" si="136"/>
        <v>0</v>
      </c>
    </row>
    <row r="615" spans="1:8" s="27" customFormat="1" ht="31.5">
      <c r="A615" s="111" t="s">
        <v>46</v>
      </c>
      <c r="B615" s="31" t="s">
        <v>1000</v>
      </c>
      <c r="C615" s="4" t="s">
        <v>85</v>
      </c>
      <c r="D615" s="4"/>
      <c r="E615" s="4"/>
      <c r="F615" s="7">
        <f>SUM(Ведомственная!G990)</f>
        <v>730.3</v>
      </c>
      <c r="G615" s="7">
        <f>SUM(Ведомственная!H990)</f>
        <v>0</v>
      </c>
      <c r="H615" s="7">
        <f>SUM(Ведомственная!I990)</f>
        <v>0</v>
      </c>
    </row>
    <row r="616" spans="1:8" s="27" customFormat="1" ht="47.25">
      <c r="A616" s="80" t="s">
        <v>23</v>
      </c>
      <c r="B616" s="6" t="s">
        <v>644</v>
      </c>
      <c r="C616" s="4"/>
      <c r="D616" s="4"/>
      <c r="E616" s="4"/>
      <c r="F616" s="7">
        <f>F617+F623+F625+F619+F621</f>
        <v>1755050.5</v>
      </c>
      <c r="G616" s="7">
        <f>G617+G623+G625+G619+G621</f>
        <v>1743718.3</v>
      </c>
      <c r="H616" s="7">
        <f>H617+H623+H625+H619+H621</f>
        <v>1741002.4</v>
      </c>
    </row>
    <row r="617" spans="1:8" s="27" customFormat="1" ht="78.75">
      <c r="A617" s="80" t="s">
        <v>378</v>
      </c>
      <c r="B617" s="49" t="s">
        <v>645</v>
      </c>
      <c r="C617" s="4"/>
      <c r="D617" s="4"/>
      <c r="E617" s="4"/>
      <c r="F617" s="7">
        <f>F618</f>
        <v>568419.30000000005</v>
      </c>
      <c r="G617" s="7">
        <f>G618</f>
        <v>563843.69999999995</v>
      </c>
      <c r="H617" s="7">
        <f>H618</f>
        <v>563843.69999999995</v>
      </c>
    </row>
    <row r="618" spans="1:8" s="27" customFormat="1" ht="31.5">
      <c r="A618" s="80" t="s">
        <v>115</v>
      </c>
      <c r="B618" s="49" t="s">
        <v>645</v>
      </c>
      <c r="C618" s="4" t="s">
        <v>116</v>
      </c>
      <c r="D618" s="4" t="s">
        <v>107</v>
      </c>
      <c r="E618" s="4" t="s">
        <v>38</v>
      </c>
      <c r="F618" s="7">
        <f>SUM(Ведомственная!G993)</f>
        <v>568419.30000000005</v>
      </c>
      <c r="G618" s="7">
        <f>SUM(Ведомственная!H993)</f>
        <v>563843.69999999995</v>
      </c>
      <c r="H618" s="7">
        <f>SUM(Ведомственная!I993)</f>
        <v>563843.69999999995</v>
      </c>
    </row>
    <row r="619" spans="1:8" s="27" customFormat="1" ht="47.25">
      <c r="A619" s="80" t="s">
        <v>376</v>
      </c>
      <c r="B619" s="6" t="s">
        <v>638</v>
      </c>
      <c r="C619" s="22"/>
      <c r="D619" s="4"/>
      <c r="E619" s="4"/>
      <c r="F619" s="7">
        <f>SUM(F620)</f>
        <v>562846.69999999995</v>
      </c>
      <c r="G619" s="7">
        <f>SUM(G620)</f>
        <v>562846.69999999995</v>
      </c>
      <c r="H619" s="7">
        <f>SUM(H620)</f>
        <v>562846.69999999995</v>
      </c>
    </row>
    <row r="620" spans="1:8" s="27" customFormat="1" ht="31.5">
      <c r="A620" s="80" t="s">
        <v>219</v>
      </c>
      <c r="B620" s="6" t="s">
        <v>638</v>
      </c>
      <c r="C620" s="4" t="s">
        <v>116</v>
      </c>
      <c r="D620" s="4" t="s">
        <v>107</v>
      </c>
      <c r="E620" s="4" t="s">
        <v>28</v>
      </c>
      <c r="F620" s="7">
        <f>SUM(Ведомственная!G901)</f>
        <v>562846.69999999995</v>
      </c>
      <c r="G620" s="7">
        <f>SUM(Ведомственная!H901)</f>
        <v>562846.69999999995</v>
      </c>
      <c r="H620" s="7">
        <f>SUM(Ведомственная!I901)</f>
        <v>562846.69999999995</v>
      </c>
    </row>
    <row r="621" spans="1:8" s="27" customFormat="1">
      <c r="A621" s="80" t="s">
        <v>311</v>
      </c>
      <c r="B621" s="31" t="s">
        <v>639</v>
      </c>
      <c r="C621" s="4"/>
      <c r="D621" s="4"/>
      <c r="E621" s="4"/>
      <c r="F621" s="7">
        <f>F622</f>
        <v>311008.59999999998</v>
      </c>
      <c r="G621" s="7">
        <f>G622</f>
        <v>307254.3</v>
      </c>
      <c r="H621" s="7">
        <f>H622</f>
        <v>305625.59999999998</v>
      </c>
    </row>
    <row r="622" spans="1:8" s="27" customFormat="1" ht="31.5">
      <c r="A622" s="80" t="s">
        <v>219</v>
      </c>
      <c r="B622" s="31" t="s">
        <v>639</v>
      </c>
      <c r="C622" s="4" t="s">
        <v>116</v>
      </c>
      <c r="D622" s="4" t="s">
        <v>107</v>
      </c>
      <c r="E622" s="4" t="s">
        <v>28</v>
      </c>
      <c r="F622" s="7">
        <f>SUM(Ведомственная!G903)</f>
        <v>311008.59999999998</v>
      </c>
      <c r="G622" s="7">
        <f>SUM(Ведомственная!H903)</f>
        <v>307254.3</v>
      </c>
      <c r="H622" s="7">
        <f>SUM(Ведомственная!I903)</f>
        <v>305625.59999999998</v>
      </c>
    </row>
    <row r="623" spans="1:8" s="27" customFormat="1">
      <c r="A623" s="80" t="s">
        <v>320</v>
      </c>
      <c r="B623" s="22" t="s">
        <v>646</v>
      </c>
      <c r="C623" s="4"/>
      <c r="D623" s="4"/>
      <c r="E623" s="4"/>
      <c r="F623" s="7">
        <f>F624</f>
        <v>197981.7</v>
      </c>
      <c r="G623" s="7">
        <f>G624</f>
        <v>195318.3</v>
      </c>
      <c r="H623" s="7">
        <f>H624</f>
        <v>194339.9</v>
      </c>
    </row>
    <row r="624" spans="1:8" s="27" customFormat="1" ht="31.5">
      <c r="A624" s="80" t="s">
        <v>219</v>
      </c>
      <c r="B624" s="22" t="s">
        <v>646</v>
      </c>
      <c r="C624" s="4" t="s">
        <v>116</v>
      </c>
      <c r="D624" s="4" t="s">
        <v>107</v>
      </c>
      <c r="E624" s="4" t="s">
        <v>38</v>
      </c>
      <c r="F624" s="7">
        <f>SUM(Ведомственная!G995)</f>
        <v>197981.7</v>
      </c>
      <c r="G624" s="7">
        <f>SUM(Ведомственная!H995)</f>
        <v>195318.3</v>
      </c>
      <c r="H624" s="7">
        <f>SUM(Ведомственная!I995)</f>
        <v>194339.9</v>
      </c>
    </row>
    <row r="625" spans="1:8" s="27" customFormat="1">
      <c r="A625" s="80" t="s">
        <v>321</v>
      </c>
      <c r="B625" s="49" t="s">
        <v>647</v>
      </c>
      <c r="C625" s="4"/>
      <c r="D625" s="4"/>
      <c r="E625" s="4"/>
      <c r="F625" s="7">
        <f>F626</f>
        <v>114794.2</v>
      </c>
      <c r="G625" s="7">
        <f>G626</f>
        <v>114455.3</v>
      </c>
      <c r="H625" s="7">
        <f>H626</f>
        <v>114346.5</v>
      </c>
    </row>
    <row r="626" spans="1:8" s="27" customFormat="1" ht="31.5">
      <c r="A626" s="80" t="s">
        <v>219</v>
      </c>
      <c r="B626" s="49" t="s">
        <v>647</v>
      </c>
      <c r="C626" s="4" t="s">
        <v>116</v>
      </c>
      <c r="D626" s="4" t="s">
        <v>107</v>
      </c>
      <c r="E626" s="4" t="s">
        <v>48</v>
      </c>
      <c r="F626" s="7">
        <f>SUM(Ведомственная!G1044)</f>
        <v>114794.2</v>
      </c>
      <c r="G626" s="7">
        <f>SUM(Ведомственная!H1044)</f>
        <v>114455.3</v>
      </c>
      <c r="H626" s="7">
        <f>SUM(Ведомственная!I1044)</f>
        <v>114346.5</v>
      </c>
    </row>
    <row r="627" spans="1:8" s="27" customFormat="1" ht="31.5">
      <c r="A627" s="80" t="s">
        <v>316</v>
      </c>
      <c r="B627" s="31" t="s">
        <v>759</v>
      </c>
      <c r="C627" s="4"/>
      <c r="D627" s="4"/>
      <c r="E627" s="4"/>
      <c r="F627" s="7">
        <f>SUM(F629)+F630+F632</f>
        <v>4372.8</v>
      </c>
      <c r="G627" s="7">
        <f t="shared" ref="G627:H627" si="137">SUM(G629)+G630+G632</f>
        <v>0</v>
      </c>
      <c r="H627" s="7">
        <f t="shared" si="137"/>
        <v>0</v>
      </c>
    </row>
    <row r="628" spans="1:8" s="27" customFormat="1">
      <c r="A628" s="80" t="s">
        <v>311</v>
      </c>
      <c r="B628" s="31" t="s">
        <v>640</v>
      </c>
      <c r="C628" s="4"/>
      <c r="D628" s="4"/>
      <c r="E628" s="4"/>
      <c r="F628" s="7">
        <f>SUM(F629)</f>
        <v>3202.8</v>
      </c>
      <c r="G628" s="7">
        <f t="shared" ref="G628:H628" si="138">SUM(G629)</f>
        <v>0</v>
      </c>
      <c r="H628" s="7">
        <f t="shared" si="138"/>
        <v>0</v>
      </c>
    </row>
    <row r="629" spans="1:8" s="27" customFormat="1" ht="31.5">
      <c r="A629" s="80" t="s">
        <v>219</v>
      </c>
      <c r="B629" s="31" t="s">
        <v>640</v>
      </c>
      <c r="C629" s="4" t="s">
        <v>116</v>
      </c>
      <c r="D629" s="4" t="s">
        <v>107</v>
      </c>
      <c r="E629" s="4" t="s">
        <v>28</v>
      </c>
      <c r="F629" s="7">
        <f>SUM(Ведомственная!G906)</f>
        <v>3202.8</v>
      </c>
      <c r="G629" s="7">
        <f>SUM(Ведомственная!H906)</f>
        <v>0</v>
      </c>
      <c r="H629" s="7">
        <f>SUM(Ведомственная!I906)</f>
        <v>0</v>
      </c>
    </row>
    <row r="630" spans="1:8" s="27" customFormat="1">
      <c r="A630" s="80" t="s">
        <v>320</v>
      </c>
      <c r="B630" s="22" t="s">
        <v>668</v>
      </c>
      <c r="C630" s="4"/>
      <c r="D630" s="4"/>
      <c r="E630" s="4"/>
      <c r="F630" s="7">
        <f>SUM(F631)</f>
        <v>1070</v>
      </c>
      <c r="G630" s="7">
        <f t="shared" ref="G630:H630" si="139">SUM(G631)</f>
        <v>0</v>
      </c>
      <c r="H630" s="7">
        <f t="shared" si="139"/>
        <v>0</v>
      </c>
    </row>
    <row r="631" spans="1:8" s="27" customFormat="1" ht="31.5">
      <c r="A631" s="80" t="s">
        <v>219</v>
      </c>
      <c r="B631" s="22" t="s">
        <v>668</v>
      </c>
      <c r="C631" s="4" t="s">
        <v>116</v>
      </c>
      <c r="D631" s="4" t="s">
        <v>107</v>
      </c>
      <c r="E631" s="4" t="s">
        <v>38</v>
      </c>
      <c r="F631" s="7">
        <f>SUM(Ведомственная!G998)</f>
        <v>1070</v>
      </c>
      <c r="G631" s="7">
        <f>SUM(Ведомственная!H998)</f>
        <v>0</v>
      </c>
      <c r="H631" s="7">
        <f>SUM(Ведомственная!I998)</f>
        <v>0</v>
      </c>
    </row>
    <row r="632" spans="1:8" s="27" customFormat="1">
      <c r="A632" s="80" t="s">
        <v>321</v>
      </c>
      <c r="B632" s="22" t="s">
        <v>772</v>
      </c>
      <c r="C632" s="4"/>
      <c r="D632" s="4"/>
      <c r="E632" s="4"/>
      <c r="F632" s="7">
        <f>SUM(F633)</f>
        <v>100</v>
      </c>
      <c r="G632" s="7">
        <f t="shared" ref="G632:H632" si="140">SUM(G633)</f>
        <v>0</v>
      </c>
      <c r="H632" s="7">
        <f t="shared" si="140"/>
        <v>0</v>
      </c>
    </row>
    <row r="633" spans="1:8" s="27" customFormat="1" ht="31.5">
      <c r="A633" s="80" t="s">
        <v>219</v>
      </c>
      <c r="B633" s="22" t="s">
        <v>772</v>
      </c>
      <c r="C633" s="4" t="s">
        <v>116</v>
      </c>
      <c r="D633" s="4" t="s">
        <v>107</v>
      </c>
      <c r="E633" s="4" t="s">
        <v>48</v>
      </c>
      <c r="F633" s="7">
        <f>SUM(Ведомственная!G1047)</f>
        <v>100</v>
      </c>
      <c r="G633" s="7">
        <f>SUM(Ведомственная!H1047)</f>
        <v>0</v>
      </c>
      <c r="H633" s="7">
        <f>SUM(Ведомственная!I1047)</f>
        <v>0</v>
      </c>
    </row>
    <row r="634" spans="1:8" s="27" customFormat="1" ht="31.5">
      <c r="A634" s="80" t="s">
        <v>39</v>
      </c>
      <c r="B634" s="6" t="s">
        <v>641</v>
      </c>
      <c r="C634" s="4"/>
      <c r="D634" s="4"/>
      <c r="E634" s="4"/>
      <c r="F634" s="7">
        <f>F638+F642+F653+F657+F635+F661+F645+F649</f>
        <v>592752.00000000012</v>
      </c>
      <c r="G634" s="7">
        <f>G638+G642+G653+G657+G635+G661+G645+G649</f>
        <v>590218.5</v>
      </c>
      <c r="H634" s="7">
        <f>H638+H642+H653+H657+H635+H661+H645+H649</f>
        <v>588835</v>
      </c>
    </row>
    <row r="635" spans="1:8" s="27" customFormat="1" ht="63">
      <c r="A635" s="80" t="s">
        <v>379</v>
      </c>
      <c r="B635" s="6" t="s">
        <v>669</v>
      </c>
      <c r="C635" s="4"/>
      <c r="D635" s="9"/>
      <c r="E635" s="4"/>
      <c r="F635" s="9">
        <f>F636+F637</f>
        <v>4180</v>
      </c>
      <c r="G635" s="9">
        <f>G636+G637</f>
        <v>4180</v>
      </c>
      <c r="H635" s="9">
        <f>H636+H637</f>
        <v>4180</v>
      </c>
    </row>
    <row r="636" spans="1:8" s="27" customFormat="1" ht="63">
      <c r="A636" s="80" t="s">
        <v>45</v>
      </c>
      <c r="B636" s="6" t="s">
        <v>669</v>
      </c>
      <c r="C636" s="4" t="s">
        <v>83</v>
      </c>
      <c r="D636" s="4" t="s">
        <v>107</v>
      </c>
      <c r="E636" s="4" t="s">
        <v>165</v>
      </c>
      <c r="F636" s="9">
        <f>SUM(Ведомственная!G1119)</f>
        <v>3856.2</v>
      </c>
      <c r="G636" s="9">
        <f>SUM(Ведомственная!H1119)</f>
        <v>3856.2</v>
      </c>
      <c r="H636" s="9">
        <f>SUM(Ведомственная!I1119)</f>
        <v>3856.2</v>
      </c>
    </row>
    <row r="637" spans="1:8" s="27" customFormat="1" ht="31.5">
      <c r="A637" s="80" t="s">
        <v>46</v>
      </c>
      <c r="B637" s="6" t="s">
        <v>669</v>
      </c>
      <c r="C637" s="4" t="s">
        <v>85</v>
      </c>
      <c r="D637" s="4" t="s">
        <v>107</v>
      </c>
      <c r="E637" s="4" t="s">
        <v>165</v>
      </c>
      <c r="F637" s="9">
        <f>SUM(Ведомственная!G1120)</f>
        <v>323.8</v>
      </c>
      <c r="G637" s="9">
        <f>SUM(Ведомственная!H1120)</f>
        <v>323.8</v>
      </c>
      <c r="H637" s="9">
        <f>SUM(Ведомственная!I1120)</f>
        <v>323.8</v>
      </c>
    </row>
    <row r="638" spans="1:8" s="27" customFormat="1" ht="94.5">
      <c r="A638" s="80" t="s">
        <v>377</v>
      </c>
      <c r="B638" s="49" t="s">
        <v>662</v>
      </c>
      <c r="C638" s="4"/>
      <c r="D638" s="4"/>
      <c r="E638" s="4"/>
      <c r="F638" s="7">
        <f>F639+F640+F641</f>
        <v>46622.5</v>
      </c>
      <c r="G638" s="7">
        <f t="shared" ref="G638:H638" si="141">G639+G640+G641</f>
        <v>46708.200000000004</v>
      </c>
      <c r="H638" s="7">
        <f t="shared" si="141"/>
        <v>46350.3</v>
      </c>
    </row>
    <row r="639" spans="1:8" s="27" customFormat="1" ht="63">
      <c r="A639" s="2" t="s">
        <v>45</v>
      </c>
      <c r="B639" s="49" t="s">
        <v>662</v>
      </c>
      <c r="C639" s="4" t="s">
        <v>83</v>
      </c>
      <c r="D639" s="4" t="s">
        <v>107</v>
      </c>
      <c r="E639" s="4" t="s">
        <v>38</v>
      </c>
      <c r="F639" s="7">
        <f>SUM(Ведомственная!G1001)</f>
        <v>44024.4</v>
      </c>
      <c r="G639" s="7">
        <f>SUM(Ведомственная!H1001)</f>
        <v>44024.4</v>
      </c>
      <c r="H639" s="7">
        <f>SUM(Ведомственная!I1001)</f>
        <v>44024.4</v>
      </c>
    </row>
    <row r="640" spans="1:8" s="27" customFormat="1" ht="31.5">
      <c r="A640" s="80" t="s">
        <v>46</v>
      </c>
      <c r="B640" s="49" t="s">
        <v>662</v>
      </c>
      <c r="C640" s="4" t="s">
        <v>85</v>
      </c>
      <c r="D640" s="4" t="s">
        <v>107</v>
      </c>
      <c r="E640" s="4" t="s">
        <v>38</v>
      </c>
      <c r="F640" s="7">
        <f>SUM(Ведомственная!G1002)</f>
        <v>2068.1999999999998</v>
      </c>
      <c r="G640" s="7">
        <f>SUM(Ведомственная!H1002)</f>
        <v>2153.9</v>
      </c>
      <c r="H640" s="7">
        <f>SUM(Ведомственная!I1002)</f>
        <v>1796</v>
      </c>
    </row>
    <row r="641" spans="1:8" s="27" customFormat="1">
      <c r="A641" s="80" t="s">
        <v>36</v>
      </c>
      <c r="B641" s="49" t="s">
        <v>662</v>
      </c>
      <c r="C641" s="4" t="s">
        <v>93</v>
      </c>
      <c r="D641" s="4" t="s">
        <v>25</v>
      </c>
      <c r="E641" s="4" t="s">
        <v>11</v>
      </c>
      <c r="F641" s="7">
        <f>SUM(Ведомственная!G1176)</f>
        <v>529.9</v>
      </c>
      <c r="G641" s="7">
        <f>SUM(Ведомственная!H1176)</f>
        <v>529.9</v>
      </c>
      <c r="H641" s="7">
        <f>SUM(Ведомственная!I1176)</f>
        <v>529.9</v>
      </c>
    </row>
    <row r="642" spans="1:8" s="27" customFormat="1" ht="78.75">
      <c r="A642" s="80" t="s">
        <v>378</v>
      </c>
      <c r="B642" s="49" t="s">
        <v>663</v>
      </c>
      <c r="C642" s="4"/>
      <c r="D642" s="4"/>
      <c r="E642" s="4"/>
      <c r="F642" s="7">
        <f>F643+F644</f>
        <v>284088.2</v>
      </c>
      <c r="G642" s="7">
        <f>G643+G644</f>
        <v>288663.8</v>
      </c>
      <c r="H642" s="7">
        <f>H643+H644</f>
        <v>288663.8</v>
      </c>
    </row>
    <row r="643" spans="1:8" s="27" customFormat="1" ht="63">
      <c r="A643" s="80" t="s">
        <v>45</v>
      </c>
      <c r="B643" s="49" t="s">
        <v>663</v>
      </c>
      <c r="C643" s="4" t="s">
        <v>83</v>
      </c>
      <c r="D643" s="4" t="s">
        <v>107</v>
      </c>
      <c r="E643" s="4" t="s">
        <v>38</v>
      </c>
      <c r="F643" s="7">
        <f>SUM(Ведомственная!G1004)</f>
        <v>280777.5</v>
      </c>
      <c r="G643" s="7">
        <f>SUM(Ведомственная!H1004)</f>
        <v>285353.09999999998</v>
      </c>
      <c r="H643" s="7">
        <f>SUM(Ведомственная!I1004)</f>
        <v>285353.09999999998</v>
      </c>
    </row>
    <row r="644" spans="1:8" s="27" customFormat="1" ht="31.5">
      <c r="A644" s="80" t="s">
        <v>46</v>
      </c>
      <c r="B644" s="49" t="s">
        <v>663</v>
      </c>
      <c r="C644" s="4" t="s">
        <v>85</v>
      </c>
      <c r="D644" s="4" t="s">
        <v>107</v>
      </c>
      <c r="E644" s="4" t="s">
        <v>38</v>
      </c>
      <c r="F644" s="7">
        <f>SUM(Ведомственная!G1005)</f>
        <v>3310.7</v>
      </c>
      <c r="G644" s="7">
        <f>SUM(Ведомственная!H1005)</f>
        <v>3310.7</v>
      </c>
      <c r="H644" s="7">
        <f>SUM(Ведомственная!I1005)</f>
        <v>3310.7</v>
      </c>
    </row>
    <row r="645" spans="1:8" s="27" customFormat="1" ht="47.25">
      <c r="A645" s="80" t="s">
        <v>376</v>
      </c>
      <c r="B645" s="6" t="s">
        <v>642</v>
      </c>
      <c r="C645" s="4"/>
      <c r="D645" s="7"/>
      <c r="E645" s="4"/>
      <c r="F645" s="7">
        <f>SUM(F646:F648)</f>
        <v>68714</v>
      </c>
      <c r="G645" s="7">
        <f t="shared" ref="G645:H645" si="142">SUM(G646:G648)</f>
        <v>68714</v>
      </c>
      <c r="H645" s="7">
        <f t="shared" si="142"/>
        <v>68714</v>
      </c>
    </row>
    <row r="646" spans="1:8" s="27" customFormat="1" ht="63">
      <c r="A646" s="80" t="s">
        <v>45</v>
      </c>
      <c r="B646" s="6" t="s">
        <v>642</v>
      </c>
      <c r="C646" s="4" t="s">
        <v>83</v>
      </c>
      <c r="D646" s="4" t="s">
        <v>107</v>
      </c>
      <c r="E646" s="4" t="s">
        <v>28</v>
      </c>
      <c r="F646" s="7">
        <f>SUM(Ведомственная!G909)</f>
        <v>67986.2</v>
      </c>
      <c r="G646" s="7">
        <f>SUM(Ведомственная!H909)</f>
        <v>67986.2</v>
      </c>
      <c r="H646" s="7">
        <f>SUM(Ведомственная!I909)</f>
        <v>67986.2</v>
      </c>
    </row>
    <row r="647" spans="1:8" s="27" customFormat="1" ht="31.5">
      <c r="A647" s="80" t="s">
        <v>46</v>
      </c>
      <c r="B647" s="6" t="s">
        <v>642</v>
      </c>
      <c r="C647" s="4" t="s">
        <v>85</v>
      </c>
      <c r="D647" s="4" t="s">
        <v>107</v>
      </c>
      <c r="E647" s="4" t="s">
        <v>28</v>
      </c>
      <c r="F647" s="7">
        <f>SUM(Ведомственная!G910)</f>
        <v>727.8</v>
      </c>
      <c r="G647" s="7">
        <f>SUM(Ведомственная!H910)</f>
        <v>727.8</v>
      </c>
      <c r="H647" s="7">
        <f>SUM(Ведомственная!I910)</f>
        <v>727.8</v>
      </c>
    </row>
    <row r="648" spans="1:8" s="27" customFormat="1">
      <c r="A648" s="80" t="s">
        <v>36</v>
      </c>
      <c r="B648" s="6" t="s">
        <v>642</v>
      </c>
      <c r="C648" s="4" t="s">
        <v>93</v>
      </c>
      <c r="D648" s="4" t="s">
        <v>107</v>
      </c>
      <c r="E648" s="4" t="s">
        <v>28</v>
      </c>
      <c r="F648" s="7">
        <f>SUM(Ведомственная!G911)</f>
        <v>0</v>
      </c>
      <c r="G648" s="7">
        <f>SUM(Ведомственная!H911)</f>
        <v>0</v>
      </c>
      <c r="H648" s="7">
        <f>SUM(Ведомственная!I911)</f>
        <v>0</v>
      </c>
    </row>
    <row r="649" spans="1:8" s="27" customFormat="1">
      <c r="A649" s="80" t="s">
        <v>311</v>
      </c>
      <c r="B649" s="31" t="s">
        <v>643</v>
      </c>
      <c r="C649" s="4"/>
      <c r="D649" s="7"/>
      <c r="E649" s="4"/>
      <c r="F649" s="7">
        <f>F650+F651+F652</f>
        <v>36415.4</v>
      </c>
      <c r="G649" s="7">
        <f>G650+G651+G652</f>
        <v>35292.100000000006</v>
      </c>
      <c r="H649" s="7">
        <f>H650+H651+H652</f>
        <v>35053.700000000004</v>
      </c>
    </row>
    <row r="650" spans="1:8" s="27" customFormat="1" ht="63">
      <c r="A650" s="2" t="s">
        <v>45</v>
      </c>
      <c r="B650" s="31" t="s">
        <v>643</v>
      </c>
      <c r="C650" s="4" t="s">
        <v>83</v>
      </c>
      <c r="D650" s="4" t="s">
        <v>107</v>
      </c>
      <c r="E650" s="4" t="s">
        <v>28</v>
      </c>
      <c r="F650" s="7">
        <f>SUM(Ведомственная!G913)</f>
        <v>17793.8</v>
      </c>
      <c r="G650" s="7">
        <f>SUM(Ведомственная!H913)</f>
        <v>17357</v>
      </c>
      <c r="H650" s="7">
        <f>SUM(Ведомственная!I913)</f>
        <v>17357</v>
      </c>
    </row>
    <row r="651" spans="1:8" s="27" customFormat="1" ht="31.5">
      <c r="A651" s="80" t="s">
        <v>46</v>
      </c>
      <c r="B651" s="31" t="s">
        <v>643</v>
      </c>
      <c r="C651" s="4" t="s">
        <v>85</v>
      </c>
      <c r="D651" s="4" t="s">
        <v>107</v>
      </c>
      <c r="E651" s="4" t="s">
        <v>28</v>
      </c>
      <c r="F651" s="7">
        <f>SUM(Ведомственная!G914)</f>
        <v>17988.2</v>
      </c>
      <c r="G651" s="7">
        <f>SUM(Ведомственная!H914)</f>
        <v>17248.3</v>
      </c>
      <c r="H651" s="7">
        <f>SUM(Ведомственная!I914)</f>
        <v>17009.900000000001</v>
      </c>
    </row>
    <row r="652" spans="1:8" s="27" customFormat="1">
      <c r="A652" s="80" t="s">
        <v>20</v>
      </c>
      <c r="B652" s="31" t="s">
        <v>643</v>
      </c>
      <c r="C652" s="4" t="s">
        <v>90</v>
      </c>
      <c r="D652" s="4" t="s">
        <v>107</v>
      </c>
      <c r="E652" s="4" t="s">
        <v>28</v>
      </c>
      <c r="F652" s="7">
        <f>SUM(Ведомственная!G915)</f>
        <v>633.4</v>
      </c>
      <c r="G652" s="7">
        <f>SUM(Ведомственная!H915)</f>
        <v>686.8</v>
      </c>
      <c r="H652" s="7">
        <f>SUM(Ведомственная!I915)</f>
        <v>686.8</v>
      </c>
    </row>
    <row r="653" spans="1:8" s="27" customFormat="1">
      <c r="A653" s="80" t="s">
        <v>320</v>
      </c>
      <c r="B653" s="31" t="s">
        <v>664</v>
      </c>
      <c r="C653" s="31"/>
      <c r="D653" s="4"/>
      <c r="E653" s="4"/>
      <c r="F653" s="7">
        <f>F654+F655+F656</f>
        <v>134502.30000000002</v>
      </c>
      <c r="G653" s="7">
        <f>G654+G655+G656</f>
        <v>129190</v>
      </c>
      <c r="H653" s="7">
        <f>H654+H655+H656</f>
        <v>128483.1</v>
      </c>
    </row>
    <row r="654" spans="1:8" s="27" customFormat="1" ht="63">
      <c r="A654" s="2" t="s">
        <v>45</v>
      </c>
      <c r="B654" s="31" t="s">
        <v>664</v>
      </c>
      <c r="C654" s="4" t="s">
        <v>83</v>
      </c>
      <c r="D654" s="4" t="s">
        <v>107</v>
      </c>
      <c r="E654" s="4" t="s">
        <v>38</v>
      </c>
      <c r="F654" s="7">
        <f>SUM(Ведомственная!G1007)</f>
        <v>69735.600000000006</v>
      </c>
      <c r="G654" s="7">
        <f>SUM(Ведомственная!H1007)</f>
        <v>68033.600000000006</v>
      </c>
      <c r="H654" s="7">
        <f>SUM(Ведомственная!I1007)</f>
        <v>68033.600000000006</v>
      </c>
    </row>
    <row r="655" spans="1:8" s="27" customFormat="1" ht="31.5">
      <c r="A655" s="80" t="s">
        <v>46</v>
      </c>
      <c r="B655" s="31" t="s">
        <v>664</v>
      </c>
      <c r="C655" s="4" t="s">
        <v>85</v>
      </c>
      <c r="D655" s="4" t="s">
        <v>107</v>
      </c>
      <c r="E655" s="4" t="s">
        <v>38</v>
      </c>
      <c r="F655" s="7">
        <f>SUM(Ведомственная!G1008)</f>
        <v>58745.3</v>
      </c>
      <c r="G655" s="7">
        <f>SUM(Ведомственная!H1008)</f>
        <v>54439.4</v>
      </c>
      <c r="H655" s="7">
        <f>SUM(Ведомственная!I1008)</f>
        <v>53732.5</v>
      </c>
    </row>
    <row r="656" spans="1:8" s="27" customFormat="1">
      <c r="A656" s="80" t="s">
        <v>20</v>
      </c>
      <c r="B656" s="31" t="s">
        <v>664</v>
      </c>
      <c r="C656" s="4" t="s">
        <v>90</v>
      </c>
      <c r="D656" s="4" t="s">
        <v>107</v>
      </c>
      <c r="E656" s="4" t="s">
        <v>38</v>
      </c>
      <c r="F656" s="7">
        <f>SUM(Ведомственная!G1009)</f>
        <v>6021.4</v>
      </c>
      <c r="G656" s="7">
        <f>SUM(Ведомственная!H1009)</f>
        <v>6717</v>
      </c>
      <c r="H656" s="7">
        <f>SUM(Ведомственная!I1009)</f>
        <v>6717</v>
      </c>
    </row>
    <row r="657" spans="1:8" s="27" customFormat="1" ht="31.5">
      <c r="A657" s="80" t="s">
        <v>541</v>
      </c>
      <c r="B657" s="22" t="s">
        <v>665</v>
      </c>
      <c r="C657" s="22"/>
      <c r="D657" s="4"/>
      <c r="E657" s="4"/>
      <c r="F657" s="7">
        <f>F658+F659+F660</f>
        <v>13181.9</v>
      </c>
      <c r="G657" s="7">
        <f>G658+G659+G660</f>
        <v>12530.2</v>
      </c>
      <c r="H657" s="7">
        <f>H658+H659+H660</f>
        <v>12451.2</v>
      </c>
    </row>
    <row r="658" spans="1:8" s="27" customFormat="1" ht="63">
      <c r="A658" s="2" t="s">
        <v>45</v>
      </c>
      <c r="B658" s="22" t="s">
        <v>665</v>
      </c>
      <c r="C658" s="22">
        <v>100</v>
      </c>
      <c r="D658" s="4" t="s">
        <v>107</v>
      </c>
      <c r="E658" s="4" t="s">
        <v>38</v>
      </c>
      <c r="F658" s="7">
        <f>SUM(Ведомственная!G1011)</f>
        <v>6674.3</v>
      </c>
      <c r="G658" s="7">
        <f>SUM(Ведомственная!H1011)</f>
        <v>6506.8</v>
      </c>
      <c r="H658" s="7">
        <f>SUM(Ведомственная!I1011)</f>
        <v>6506.8</v>
      </c>
    </row>
    <row r="659" spans="1:8" s="27" customFormat="1" ht="31.5">
      <c r="A659" s="80" t="s">
        <v>46</v>
      </c>
      <c r="B659" s="22" t="s">
        <v>665</v>
      </c>
      <c r="C659" s="22">
        <v>200</v>
      </c>
      <c r="D659" s="4" t="s">
        <v>107</v>
      </c>
      <c r="E659" s="4" t="s">
        <v>38</v>
      </c>
      <c r="F659" s="7">
        <f>SUM(Ведомственная!G1012)</f>
        <v>5643.8</v>
      </c>
      <c r="G659" s="7">
        <f>SUM(Ведомственная!H1012)</f>
        <v>5109.6000000000004</v>
      </c>
      <c r="H659" s="7">
        <f>SUM(Ведомственная!I1012)</f>
        <v>5030.6000000000004</v>
      </c>
    </row>
    <row r="660" spans="1:8" s="27" customFormat="1">
      <c r="A660" s="80" t="s">
        <v>20</v>
      </c>
      <c r="B660" s="22" t="s">
        <v>665</v>
      </c>
      <c r="C660" s="22">
        <v>800</v>
      </c>
      <c r="D660" s="4" t="s">
        <v>107</v>
      </c>
      <c r="E660" s="4" t="s">
        <v>38</v>
      </c>
      <c r="F660" s="7">
        <f>SUM(Ведомственная!G1013)</f>
        <v>863.8</v>
      </c>
      <c r="G660" s="7">
        <f>SUM(Ведомственная!H1013)</f>
        <v>913.8</v>
      </c>
      <c r="H660" s="7">
        <f>SUM(Ведомственная!I1013)</f>
        <v>913.8</v>
      </c>
    </row>
    <row r="661" spans="1:8" s="27" customFormat="1" ht="31.5">
      <c r="A661" s="32" t="s">
        <v>522</v>
      </c>
      <c r="B661" s="55" t="s">
        <v>677</v>
      </c>
      <c r="C661" s="50"/>
      <c r="D661" s="52"/>
      <c r="E661" s="4"/>
      <c r="F661" s="52">
        <f>F662+F663</f>
        <v>5047.7</v>
      </c>
      <c r="G661" s="52">
        <f>G662+G663</f>
        <v>4940.2000000000007</v>
      </c>
      <c r="H661" s="52">
        <f>H662+H663</f>
        <v>4938.9000000000005</v>
      </c>
    </row>
    <row r="662" spans="1:8" s="27" customFormat="1" ht="63">
      <c r="A662" s="54" t="s">
        <v>45</v>
      </c>
      <c r="B662" s="55" t="s">
        <v>677</v>
      </c>
      <c r="C662" s="50" t="s">
        <v>83</v>
      </c>
      <c r="D662" s="4" t="s">
        <v>107</v>
      </c>
      <c r="E662" s="4" t="s">
        <v>165</v>
      </c>
      <c r="F662" s="52">
        <f>SUM(Ведомственная!G1122)</f>
        <v>4915.2</v>
      </c>
      <c r="G662" s="52">
        <f>SUM(Ведомственная!H1122)</f>
        <v>4824.6000000000004</v>
      </c>
      <c r="H662" s="52">
        <f>SUM(Ведомственная!I1122)</f>
        <v>4824.6000000000004</v>
      </c>
    </row>
    <row r="663" spans="1:8" s="27" customFormat="1" ht="31.5">
      <c r="A663" s="32" t="s">
        <v>46</v>
      </c>
      <c r="B663" s="55" t="s">
        <v>677</v>
      </c>
      <c r="C663" s="50" t="s">
        <v>85</v>
      </c>
      <c r="D663" s="4" t="s">
        <v>107</v>
      </c>
      <c r="E663" s="4" t="s">
        <v>165</v>
      </c>
      <c r="F663" s="52">
        <f>SUM(Ведомственная!G1123)</f>
        <v>132.5</v>
      </c>
      <c r="G663" s="52">
        <f>SUM(Ведомственная!H1123)</f>
        <v>115.6</v>
      </c>
      <c r="H663" s="52">
        <f>SUM(Ведомственная!I1123)</f>
        <v>114.3</v>
      </c>
    </row>
    <row r="664" spans="1:8" s="27" customFormat="1">
      <c r="A664" s="53" t="s">
        <v>965</v>
      </c>
      <c r="B664" s="6" t="s">
        <v>666</v>
      </c>
      <c r="C664" s="4"/>
      <c r="D664" s="4"/>
      <c r="E664" s="4"/>
      <c r="F664" s="7">
        <f>F669+F665+F667</f>
        <v>2796.3</v>
      </c>
      <c r="G664" s="7">
        <f t="shared" ref="G664:H664" si="143">G669+G665+G667</f>
        <v>1217.5999999999999</v>
      </c>
      <c r="H664" s="7">
        <f t="shared" si="143"/>
        <v>20567.3</v>
      </c>
    </row>
    <row r="665" spans="1:8" s="27" customFormat="1" ht="63">
      <c r="A665" s="108" t="s">
        <v>816</v>
      </c>
      <c r="B665" s="6" t="s">
        <v>724</v>
      </c>
      <c r="C665" s="4"/>
      <c r="D665" s="4"/>
      <c r="E665" s="4"/>
      <c r="F665" s="7">
        <f>SUM(F666)</f>
        <v>1578.7</v>
      </c>
      <c r="G665" s="7">
        <f t="shared" ref="G665:H665" si="144">SUM(G666)</f>
        <v>0</v>
      </c>
      <c r="H665" s="7">
        <f t="shared" si="144"/>
        <v>1510</v>
      </c>
    </row>
    <row r="666" spans="1:8" s="27" customFormat="1" ht="31.5">
      <c r="A666" s="80" t="s">
        <v>46</v>
      </c>
      <c r="B666" s="6" t="s">
        <v>724</v>
      </c>
      <c r="C666" s="4" t="s">
        <v>85</v>
      </c>
      <c r="D666" s="4" t="s">
        <v>107</v>
      </c>
      <c r="E666" s="4" t="s">
        <v>38</v>
      </c>
      <c r="F666" s="7">
        <f>SUM(Ведомственная!G1016)</f>
        <v>1578.7</v>
      </c>
      <c r="G666" s="7">
        <f>SUM(Ведомственная!H1016)</f>
        <v>0</v>
      </c>
      <c r="H666" s="7">
        <f>SUM(Ведомственная!I1016)</f>
        <v>1510</v>
      </c>
    </row>
    <row r="667" spans="1:8" s="27" customFormat="1" ht="47.25">
      <c r="A667" s="80" t="s">
        <v>882</v>
      </c>
      <c r="B667" s="6" t="s">
        <v>883</v>
      </c>
      <c r="C667" s="4"/>
      <c r="D667" s="4"/>
      <c r="E667" s="4"/>
      <c r="F667" s="7">
        <f>SUM(F668)</f>
        <v>0</v>
      </c>
      <c r="G667" s="7">
        <f t="shared" ref="G667:H667" si="145">SUM(G668)</f>
        <v>0</v>
      </c>
      <c r="H667" s="7">
        <f t="shared" si="145"/>
        <v>17839.7</v>
      </c>
    </row>
    <row r="668" spans="1:8" s="27" customFormat="1" ht="31.5">
      <c r="A668" s="80" t="s">
        <v>46</v>
      </c>
      <c r="B668" s="6" t="s">
        <v>883</v>
      </c>
      <c r="C668" s="4" t="s">
        <v>85</v>
      </c>
      <c r="D668" s="4" t="s">
        <v>107</v>
      </c>
      <c r="E668" s="4" t="s">
        <v>38</v>
      </c>
      <c r="F668" s="7">
        <f>SUM(Ведомственная!G1018)</f>
        <v>0</v>
      </c>
      <c r="G668" s="7">
        <f>SUM(Ведомственная!H1018)</f>
        <v>0</v>
      </c>
      <c r="H668" s="7">
        <f>SUM(Ведомственная!I1018)</f>
        <v>17839.7</v>
      </c>
    </row>
    <row r="669" spans="1:8" s="27" customFormat="1" ht="47.25">
      <c r="A669" s="80" t="s">
        <v>444</v>
      </c>
      <c r="B669" s="6" t="s">
        <v>667</v>
      </c>
      <c r="C669" s="4"/>
      <c r="D669" s="4"/>
      <c r="E669" s="4"/>
      <c r="F669" s="7">
        <f t="shared" ref="F669:H669" si="146">F670</f>
        <v>1217.5999999999999</v>
      </c>
      <c r="G669" s="7">
        <f t="shared" si="146"/>
        <v>1217.5999999999999</v>
      </c>
      <c r="H669" s="7">
        <f t="shared" si="146"/>
        <v>1217.5999999999999</v>
      </c>
    </row>
    <row r="670" spans="1:8" s="27" customFormat="1" ht="31.5">
      <c r="A670" s="80" t="s">
        <v>219</v>
      </c>
      <c r="B670" s="6" t="s">
        <v>667</v>
      </c>
      <c r="C670" s="4" t="s">
        <v>116</v>
      </c>
      <c r="D670" s="4" t="s">
        <v>107</v>
      </c>
      <c r="E670" s="4" t="s">
        <v>38</v>
      </c>
      <c r="F670" s="7">
        <f>SUM(Ведомственная!G1020)</f>
        <v>1217.5999999999999</v>
      </c>
      <c r="G670" s="7">
        <f>SUM(Ведомственная!H1020)</f>
        <v>1217.5999999999999</v>
      </c>
      <c r="H670" s="7">
        <f>SUM(Ведомственная!I1020)</f>
        <v>1217.5999999999999</v>
      </c>
    </row>
    <row r="671" spans="1:8" s="27" customFormat="1" ht="31.5">
      <c r="A671" s="80" t="s">
        <v>465</v>
      </c>
      <c r="B671" s="4" t="s">
        <v>326</v>
      </c>
      <c r="C671" s="4"/>
      <c r="D671" s="7"/>
      <c r="E671" s="4"/>
      <c r="F671" s="7">
        <f>F672+F682+F685</f>
        <v>4418.8999999999996</v>
      </c>
      <c r="G671" s="7">
        <f>G672+G682+G685</f>
        <v>4196</v>
      </c>
      <c r="H671" s="7">
        <f>H672+H682+H685</f>
        <v>4196</v>
      </c>
    </row>
    <row r="672" spans="1:8" s="27" customFormat="1">
      <c r="A672" s="80" t="s">
        <v>29</v>
      </c>
      <c r="B672" s="4" t="s">
        <v>327</v>
      </c>
      <c r="C672" s="4"/>
      <c r="D672" s="7"/>
      <c r="E672" s="4"/>
      <c r="F672" s="7">
        <f>F678+F673</f>
        <v>4154.8999999999996</v>
      </c>
      <c r="G672" s="7">
        <f>G678+G673</f>
        <v>3932</v>
      </c>
      <c r="H672" s="7">
        <f>H678+H673</f>
        <v>3932</v>
      </c>
    </row>
    <row r="673" spans="1:8" s="27" customFormat="1">
      <c r="A673" s="80" t="s">
        <v>442</v>
      </c>
      <c r="B673" s="6" t="s">
        <v>443</v>
      </c>
      <c r="C673" s="4"/>
      <c r="D673" s="7"/>
      <c r="E673" s="4"/>
      <c r="F673" s="7">
        <f>SUM(F674:F677)</f>
        <v>532</v>
      </c>
      <c r="G673" s="7">
        <f>SUM(G674:G677)</f>
        <v>532</v>
      </c>
      <c r="H673" s="7">
        <f>SUM(H674:H677)</f>
        <v>532</v>
      </c>
    </row>
    <row r="674" spans="1:8" s="27" customFormat="1" ht="63" hidden="1">
      <c r="A674" s="2" t="s">
        <v>45</v>
      </c>
      <c r="B674" s="6" t="s">
        <v>443</v>
      </c>
      <c r="C674" s="4" t="s">
        <v>83</v>
      </c>
      <c r="D674" s="4" t="s">
        <v>107</v>
      </c>
      <c r="E674" s="4" t="s">
        <v>107</v>
      </c>
      <c r="F674" s="7">
        <f>SUM(Ведомственная!G1089)</f>
        <v>0</v>
      </c>
      <c r="G674" s="7">
        <f>SUM(Ведомственная!H1089)</f>
        <v>0</v>
      </c>
      <c r="H674" s="7">
        <f>SUM(Ведомственная!I1089)</f>
        <v>0</v>
      </c>
    </row>
    <row r="675" spans="1:8" s="27" customFormat="1" ht="31.5">
      <c r="A675" s="80" t="s">
        <v>46</v>
      </c>
      <c r="B675" s="6" t="s">
        <v>443</v>
      </c>
      <c r="C675" s="4" t="s">
        <v>85</v>
      </c>
      <c r="D675" s="4" t="s">
        <v>107</v>
      </c>
      <c r="E675" s="4" t="s">
        <v>107</v>
      </c>
      <c r="F675" s="7">
        <f>SUM(Ведомственная!G1090)</f>
        <v>532</v>
      </c>
      <c r="G675" s="7">
        <f>SUM(Ведомственная!H1090)</f>
        <v>492</v>
      </c>
      <c r="H675" s="7">
        <f>SUM(Ведомственная!I1090)</f>
        <v>492</v>
      </c>
    </row>
    <row r="676" spans="1:8" s="27" customFormat="1">
      <c r="A676" s="80" t="s">
        <v>36</v>
      </c>
      <c r="B676" s="6" t="s">
        <v>443</v>
      </c>
      <c r="C676" s="4" t="s">
        <v>93</v>
      </c>
      <c r="D676" s="4" t="s">
        <v>107</v>
      </c>
      <c r="E676" s="4" t="s">
        <v>107</v>
      </c>
      <c r="F676" s="7">
        <f>SUM(Ведомственная!G1091)</f>
        <v>0</v>
      </c>
      <c r="G676" s="7">
        <f>SUM(Ведомственная!H1091)</f>
        <v>40</v>
      </c>
      <c r="H676" s="7">
        <f>SUM(Ведомственная!I1091)</f>
        <v>40</v>
      </c>
    </row>
    <row r="677" spans="1:8" s="27" customFormat="1" ht="31.5" hidden="1">
      <c r="A677" s="80" t="s">
        <v>219</v>
      </c>
      <c r="B677" s="6" t="s">
        <v>443</v>
      </c>
      <c r="C677" s="4" t="s">
        <v>116</v>
      </c>
      <c r="D677" s="4" t="s">
        <v>107</v>
      </c>
      <c r="E677" s="4" t="s">
        <v>107</v>
      </c>
      <c r="F677" s="7">
        <f>SUM(Ведомственная!G1092)</f>
        <v>0</v>
      </c>
      <c r="G677" s="7">
        <f>SUM(Ведомственная!H1092)</f>
        <v>0</v>
      </c>
      <c r="H677" s="7">
        <f>SUM(Ведомственная!I1092)</f>
        <v>0</v>
      </c>
    </row>
    <row r="678" spans="1:8" s="27" customFormat="1" ht="31.5">
      <c r="A678" s="80" t="s">
        <v>328</v>
      </c>
      <c r="B678" s="4" t="s">
        <v>329</v>
      </c>
      <c r="C678" s="4"/>
      <c r="D678" s="7"/>
      <c r="E678" s="4"/>
      <c r="F678" s="7">
        <f>SUM(F679:F681)</f>
        <v>3622.9</v>
      </c>
      <c r="G678" s="7">
        <f>SUM(G679:G681)</f>
        <v>3400</v>
      </c>
      <c r="H678" s="7">
        <f>SUM(H679:H681)</f>
        <v>3400</v>
      </c>
    </row>
    <row r="679" spans="1:8" s="27" customFormat="1" ht="63">
      <c r="A679" s="2" t="s">
        <v>45</v>
      </c>
      <c r="B679" s="4" t="s">
        <v>329</v>
      </c>
      <c r="C679" s="4" t="s">
        <v>83</v>
      </c>
      <c r="D679" s="4" t="s">
        <v>107</v>
      </c>
      <c r="E679" s="4" t="s">
        <v>107</v>
      </c>
      <c r="F679" s="7">
        <f>SUM(Ведомственная!G593)+Ведомственная!G1094+Ведомственная!G1227</f>
        <v>922.3</v>
      </c>
      <c r="G679" s="7">
        <f>SUM(Ведомственная!H593)+Ведомственная!H1094</f>
        <v>3000</v>
      </c>
      <c r="H679" s="7">
        <f>SUM(Ведомственная!I593)+Ведомственная!I1094</f>
        <v>3000</v>
      </c>
    </row>
    <row r="680" spans="1:8" s="27" customFormat="1" ht="31.5">
      <c r="A680" s="80" t="s">
        <v>46</v>
      </c>
      <c r="B680" s="4" t="s">
        <v>329</v>
      </c>
      <c r="C680" s="4" t="s">
        <v>85</v>
      </c>
      <c r="D680" s="4" t="s">
        <v>107</v>
      </c>
      <c r="E680" s="4" t="s">
        <v>107</v>
      </c>
      <c r="F680" s="7">
        <f>SUM(Ведомственная!G1095)+Ведомственная!G594+Ведомственная!G1228</f>
        <v>414.3</v>
      </c>
      <c r="G680" s="7">
        <f>SUM(Ведомственная!H1095)+Ведомственная!H594</f>
        <v>400</v>
      </c>
      <c r="H680" s="7">
        <f>SUM(Ведомственная!I1095)+Ведомственная!I594</f>
        <v>400</v>
      </c>
    </row>
    <row r="681" spans="1:8" s="27" customFormat="1" ht="31.5" hidden="1">
      <c r="A681" s="80" t="s">
        <v>219</v>
      </c>
      <c r="B681" s="4" t="s">
        <v>329</v>
      </c>
      <c r="C681" s="4" t="s">
        <v>116</v>
      </c>
      <c r="D681" s="4" t="s">
        <v>107</v>
      </c>
      <c r="E681" s="4" t="s">
        <v>107</v>
      </c>
      <c r="F681" s="7">
        <f>SUM(Ведомственная!G786)+Ведомственная!G1229+Ведомственная!G1096</f>
        <v>2286.3000000000002</v>
      </c>
      <c r="G681" s="7">
        <f>SUM(Ведомственная!H786)+Ведомственная!H1229+Ведомственная!H1096</f>
        <v>0</v>
      </c>
      <c r="H681" s="7">
        <f>SUM(Ведомственная!I786)+Ведомственная!I1229+Ведомственная!I1096</f>
        <v>0</v>
      </c>
    </row>
    <row r="682" spans="1:8" s="27" customFormat="1" ht="31.5" hidden="1">
      <c r="A682" s="80" t="s">
        <v>39</v>
      </c>
      <c r="B682" s="31" t="s">
        <v>330</v>
      </c>
      <c r="C682" s="4"/>
      <c r="D682" s="7"/>
      <c r="E682" s="4"/>
      <c r="F682" s="7">
        <f>SUM(F683)</f>
        <v>0</v>
      </c>
      <c r="G682" s="7">
        <f>SUM(G683)</f>
        <v>0</v>
      </c>
      <c r="H682" s="7">
        <f>SUM(H683)</f>
        <v>0</v>
      </c>
    </row>
    <row r="683" spans="1:8" s="27" customFormat="1" ht="31.5" hidden="1">
      <c r="A683" s="80" t="s">
        <v>331</v>
      </c>
      <c r="B683" s="31" t="s">
        <v>332</v>
      </c>
      <c r="C683" s="4"/>
      <c r="D683" s="7"/>
      <c r="E683" s="4"/>
      <c r="F683" s="7">
        <f>F684</f>
        <v>0</v>
      </c>
      <c r="G683" s="7">
        <f>G684</f>
        <v>0</v>
      </c>
      <c r="H683" s="7">
        <f>H684</f>
        <v>0</v>
      </c>
    </row>
    <row r="684" spans="1:8" s="27" customFormat="1" ht="63" hidden="1">
      <c r="A684" s="2" t="s">
        <v>45</v>
      </c>
      <c r="B684" s="31" t="s">
        <v>332</v>
      </c>
      <c r="C684" s="4" t="s">
        <v>83</v>
      </c>
      <c r="D684" s="4" t="s">
        <v>107</v>
      </c>
      <c r="E684" s="4" t="s">
        <v>107</v>
      </c>
      <c r="F684" s="7">
        <f>SUM(Ведомственная!G1099)</f>
        <v>0</v>
      </c>
      <c r="G684" s="7">
        <f>SUM(Ведомственная!H1099)</f>
        <v>0</v>
      </c>
      <c r="H684" s="7">
        <f>SUM(Ведомственная!I1099)</f>
        <v>0</v>
      </c>
    </row>
    <row r="685" spans="1:8" s="27" customFormat="1">
      <c r="A685" s="80" t="s">
        <v>741</v>
      </c>
      <c r="B685" s="4" t="s">
        <v>739</v>
      </c>
      <c r="C685" s="4"/>
      <c r="D685" s="7"/>
      <c r="E685" s="4"/>
      <c r="F685" s="7">
        <f>F686</f>
        <v>264</v>
      </c>
      <c r="G685" s="7">
        <f>G686</f>
        <v>264</v>
      </c>
      <c r="H685" s="7">
        <f>H686</f>
        <v>264</v>
      </c>
    </row>
    <row r="686" spans="1:8" s="27" customFormat="1">
      <c r="A686" s="80" t="s">
        <v>442</v>
      </c>
      <c r="B686" s="4" t="s">
        <v>740</v>
      </c>
      <c r="C686" s="4"/>
      <c r="D686" s="7"/>
      <c r="E686" s="4"/>
      <c r="F686" s="7">
        <f>SUM(F687:F689)</f>
        <v>264</v>
      </c>
      <c r="G686" s="7">
        <f>SUM(G687:G689)</f>
        <v>264</v>
      </c>
      <c r="H686" s="7">
        <f>SUM(H687:H689)</f>
        <v>264</v>
      </c>
    </row>
    <row r="687" spans="1:8" s="27" customFormat="1" ht="63" hidden="1">
      <c r="A687" s="2" t="s">
        <v>45</v>
      </c>
      <c r="B687" s="4" t="s">
        <v>740</v>
      </c>
      <c r="C687" s="4" t="s">
        <v>83</v>
      </c>
      <c r="D687" s="4" t="s">
        <v>107</v>
      </c>
      <c r="E687" s="4" t="s">
        <v>107</v>
      </c>
      <c r="F687" s="7">
        <f>SUM(Ведомственная!G1102)</f>
        <v>0</v>
      </c>
      <c r="G687" s="7">
        <f>SUM(Ведомственная!H1102)</f>
        <v>0</v>
      </c>
      <c r="H687" s="7">
        <f>SUM(Ведомственная!I1102)</f>
        <v>0</v>
      </c>
    </row>
    <row r="688" spans="1:8" s="27" customFormat="1" ht="31.5">
      <c r="A688" s="80" t="s">
        <v>46</v>
      </c>
      <c r="B688" s="4" t="s">
        <v>740</v>
      </c>
      <c r="C688" s="4" t="s">
        <v>85</v>
      </c>
      <c r="D688" s="4" t="s">
        <v>107</v>
      </c>
      <c r="E688" s="4" t="s">
        <v>107</v>
      </c>
      <c r="F688" s="7">
        <f>SUM(Ведомственная!G1103)</f>
        <v>214</v>
      </c>
      <c r="G688" s="7">
        <f>SUM(Ведомственная!H1103)</f>
        <v>214</v>
      </c>
      <c r="H688" s="7">
        <f>SUM(Ведомственная!I1103)</f>
        <v>214</v>
      </c>
    </row>
    <row r="689" spans="1:8" s="27" customFormat="1">
      <c r="A689" s="80" t="s">
        <v>36</v>
      </c>
      <c r="B689" s="4" t="s">
        <v>740</v>
      </c>
      <c r="C689" s="4" t="s">
        <v>93</v>
      </c>
      <c r="D689" s="4" t="s">
        <v>107</v>
      </c>
      <c r="E689" s="4" t="s">
        <v>107</v>
      </c>
      <c r="F689" s="7">
        <f>SUM(Ведомственная!G1104)</f>
        <v>50</v>
      </c>
      <c r="G689" s="7">
        <f>SUM(Ведомственная!H1104)</f>
        <v>50</v>
      </c>
      <c r="H689" s="7">
        <f>SUM(Ведомственная!I1104)</f>
        <v>50</v>
      </c>
    </row>
    <row r="690" spans="1:8" s="27" customFormat="1" ht="47.25">
      <c r="A690" s="80" t="s">
        <v>578</v>
      </c>
      <c r="B690" s="31" t="s">
        <v>318</v>
      </c>
      <c r="C690" s="4"/>
      <c r="D690" s="4"/>
      <c r="E690" s="4"/>
      <c r="F690" s="7">
        <f>F691+F707+F710+F708</f>
        <v>44181.5</v>
      </c>
      <c r="G690" s="7">
        <f t="shared" ref="G690:H690" si="147">G691+G707+G710+G708</f>
        <v>29245.3</v>
      </c>
      <c r="H690" s="7">
        <f t="shared" si="147"/>
        <v>29245.3</v>
      </c>
    </row>
    <row r="691" spans="1:8" s="27" customFormat="1">
      <c r="A691" s="80" t="s">
        <v>29</v>
      </c>
      <c r="B691" s="31" t="s">
        <v>319</v>
      </c>
      <c r="C691" s="4"/>
      <c r="D691" s="4"/>
      <c r="E691" s="4"/>
      <c r="F691" s="7">
        <f>SUM(F692+F693+F694+F695+F696+F697+F698+F700)+F702</f>
        <v>37855.1</v>
      </c>
      <c r="G691" s="7">
        <f t="shared" ref="G691:H691" si="148">SUM(G692+G693+G694+G695+G696+G697+G698+G700)+G702</f>
        <v>23688.799999999999</v>
      </c>
      <c r="H691" s="7">
        <f t="shared" si="148"/>
        <v>23451</v>
      </c>
    </row>
    <row r="692" spans="1:8" s="27" customFormat="1" ht="31.5">
      <c r="A692" s="80" t="s">
        <v>46</v>
      </c>
      <c r="B692" s="31" t="s">
        <v>319</v>
      </c>
      <c r="C692" s="4" t="s">
        <v>85</v>
      </c>
      <c r="D692" s="4" t="s">
        <v>107</v>
      </c>
      <c r="E692" s="4" t="s">
        <v>28</v>
      </c>
      <c r="F692" s="7">
        <f>SUM(Ведомственная!G933)</f>
        <v>4379</v>
      </c>
      <c r="G692" s="7">
        <f>SUM(Ведомственная!H933)</f>
        <v>2300</v>
      </c>
      <c r="H692" s="7">
        <f>SUM(Ведомственная!I933)</f>
        <v>2300</v>
      </c>
    </row>
    <row r="693" spans="1:8" s="27" customFormat="1" ht="31.5">
      <c r="A693" s="80" t="s">
        <v>46</v>
      </c>
      <c r="B693" s="31" t="s">
        <v>319</v>
      </c>
      <c r="C693" s="4" t="s">
        <v>85</v>
      </c>
      <c r="D693" s="4" t="s">
        <v>107</v>
      </c>
      <c r="E693" s="4" t="s">
        <v>38</v>
      </c>
      <c r="F693" s="7">
        <f>SUM(Ведомственная!G1023)</f>
        <v>10739.2</v>
      </c>
      <c r="G693" s="7">
        <f>SUM(Ведомственная!H1023)</f>
        <v>8500</v>
      </c>
      <c r="H693" s="7">
        <f>SUM(Ведомственная!I1023)</f>
        <v>8500</v>
      </c>
    </row>
    <row r="694" spans="1:8" s="27" customFormat="1" ht="31.5">
      <c r="A694" s="80" t="s">
        <v>46</v>
      </c>
      <c r="B694" s="31" t="s">
        <v>319</v>
      </c>
      <c r="C694" s="4" t="s">
        <v>85</v>
      </c>
      <c r="D694" s="4" t="s">
        <v>107</v>
      </c>
      <c r="E694" s="4" t="s">
        <v>165</v>
      </c>
      <c r="F694" s="7">
        <f>SUM(Ведомственная!G1126)</f>
        <v>0</v>
      </c>
      <c r="G694" s="7">
        <f>SUM(Ведомственная!H1126)</f>
        <v>0</v>
      </c>
      <c r="H694" s="7">
        <f>SUM(Ведомственная!I1126)</f>
        <v>0</v>
      </c>
    </row>
    <row r="695" spans="1:8" s="27" customFormat="1" ht="31.5">
      <c r="A695" s="80" t="s">
        <v>219</v>
      </c>
      <c r="B695" s="31" t="s">
        <v>319</v>
      </c>
      <c r="C695" s="4" t="s">
        <v>116</v>
      </c>
      <c r="D695" s="4" t="s">
        <v>107</v>
      </c>
      <c r="E695" s="4" t="s">
        <v>28</v>
      </c>
      <c r="F695" s="7">
        <f>SUM(Ведомственная!G934)</f>
        <v>8059.9</v>
      </c>
      <c r="G695" s="7">
        <f>SUM(Ведомственная!H934)</f>
        <v>4750</v>
      </c>
      <c r="H695" s="7">
        <f>SUM(Ведомственная!I934)</f>
        <v>4750</v>
      </c>
    </row>
    <row r="696" spans="1:8" s="27" customFormat="1" ht="31.5">
      <c r="A696" s="80" t="s">
        <v>219</v>
      </c>
      <c r="B696" s="31" t="s">
        <v>319</v>
      </c>
      <c r="C696" s="4" t="s">
        <v>116</v>
      </c>
      <c r="D696" s="4" t="s">
        <v>107</v>
      </c>
      <c r="E696" s="4" t="s">
        <v>38</v>
      </c>
      <c r="F696" s="7">
        <f>SUM(Ведомственная!G1024)</f>
        <v>10645.3</v>
      </c>
      <c r="G696" s="7">
        <f>SUM(Ведомственная!H1024)</f>
        <v>6950</v>
      </c>
      <c r="H696" s="7">
        <f>SUM(Ведомственная!I1024)</f>
        <v>6950</v>
      </c>
    </row>
    <row r="697" spans="1:8" s="27" customFormat="1" ht="31.5" hidden="1">
      <c r="A697" s="80" t="s">
        <v>219</v>
      </c>
      <c r="B697" s="31" t="s">
        <v>319</v>
      </c>
      <c r="C697" s="4" t="s">
        <v>116</v>
      </c>
      <c r="D697" s="4" t="s">
        <v>107</v>
      </c>
      <c r="E697" s="4" t="s">
        <v>48</v>
      </c>
      <c r="F697" s="7">
        <f>SUM(Ведомственная!G1050)</f>
        <v>529.79999999999995</v>
      </c>
      <c r="G697" s="7">
        <f>SUM(Ведомственная!H1050)</f>
        <v>0</v>
      </c>
      <c r="H697" s="7">
        <f>SUM(Ведомственная!I1050)</f>
        <v>0</v>
      </c>
    </row>
    <row r="698" spans="1:8" s="27" customFormat="1" ht="31.5">
      <c r="A698" s="80" t="s">
        <v>670</v>
      </c>
      <c r="B698" s="31" t="s">
        <v>671</v>
      </c>
      <c r="C698" s="4"/>
      <c r="D698" s="4"/>
      <c r="E698" s="4"/>
      <c r="F698" s="7">
        <f>SUM(F699)</f>
        <v>533.4</v>
      </c>
      <c r="G698" s="7">
        <f t="shared" ref="G698:H698" si="149">SUM(G699)</f>
        <v>1188.8</v>
      </c>
      <c r="H698" s="7">
        <f t="shared" si="149"/>
        <v>951</v>
      </c>
    </row>
    <row r="699" spans="1:8" s="27" customFormat="1" ht="31.5">
      <c r="A699" s="80" t="s">
        <v>46</v>
      </c>
      <c r="B699" s="31" t="s">
        <v>671</v>
      </c>
      <c r="C699" s="4" t="s">
        <v>85</v>
      </c>
      <c r="D699" s="4" t="s">
        <v>107</v>
      </c>
      <c r="E699" s="4" t="s">
        <v>38</v>
      </c>
      <c r="F699" s="7">
        <f>SUM(Ведомственная!G1026)</f>
        <v>533.4</v>
      </c>
      <c r="G699" s="7">
        <f>SUM(Ведомственная!H1026)</f>
        <v>1188.8</v>
      </c>
      <c r="H699" s="7">
        <f>SUM(Ведомственная!I1026)</f>
        <v>951</v>
      </c>
    </row>
    <row r="700" spans="1:8" s="27" customFormat="1" ht="31.5">
      <c r="A700" s="80" t="s">
        <v>652</v>
      </c>
      <c r="B700" s="31" t="s">
        <v>655</v>
      </c>
      <c r="C700" s="4"/>
      <c r="D700" s="4"/>
      <c r="E700" s="4"/>
      <c r="F700" s="7">
        <f>SUM(F701)</f>
        <v>1835.5</v>
      </c>
      <c r="G700" s="7">
        <f t="shared" ref="G700:H700" si="150">SUM(G701)</f>
        <v>0</v>
      </c>
      <c r="H700" s="7">
        <f t="shared" si="150"/>
        <v>0</v>
      </c>
    </row>
    <row r="701" spans="1:8" s="27" customFormat="1" ht="31.5">
      <c r="A701" s="80" t="s">
        <v>46</v>
      </c>
      <c r="B701" s="31" t="s">
        <v>655</v>
      </c>
      <c r="C701" s="4" t="s">
        <v>85</v>
      </c>
      <c r="D701" s="4" t="s">
        <v>107</v>
      </c>
      <c r="E701" s="4" t="s">
        <v>28</v>
      </c>
      <c r="F701" s="7">
        <f>SUM(Ведомственная!G936)</f>
        <v>1835.5</v>
      </c>
      <c r="G701" s="7">
        <f>SUM(Ведомственная!H936)</f>
        <v>0</v>
      </c>
      <c r="H701" s="7">
        <f>SUM(Ведомственная!I936)</f>
        <v>0</v>
      </c>
    </row>
    <row r="702" spans="1:8" s="27" customFormat="1">
      <c r="A702" s="111" t="s">
        <v>911</v>
      </c>
      <c r="B702" s="31" t="s">
        <v>1004</v>
      </c>
      <c r="C702" s="4"/>
      <c r="D702" s="4"/>
      <c r="E702" s="4"/>
      <c r="F702" s="7">
        <f>SUM(F703)</f>
        <v>1133</v>
      </c>
      <c r="G702" s="7">
        <f t="shared" ref="G702:H702" si="151">SUM(G703)</f>
        <v>0</v>
      </c>
      <c r="H702" s="7">
        <f t="shared" si="151"/>
        <v>0</v>
      </c>
    </row>
    <row r="703" spans="1:8" s="27" customFormat="1" ht="31.5">
      <c r="A703" s="111" t="s">
        <v>1003</v>
      </c>
      <c r="B703" s="31" t="s">
        <v>1002</v>
      </c>
      <c r="C703" s="4"/>
      <c r="D703" s="4"/>
      <c r="E703" s="4"/>
      <c r="F703" s="7">
        <f>SUM(F704)</f>
        <v>1133</v>
      </c>
      <c r="G703" s="7"/>
      <c r="H703" s="7"/>
    </row>
    <row r="704" spans="1:8" s="27" customFormat="1" ht="31.5">
      <c r="A704" s="111" t="s">
        <v>46</v>
      </c>
      <c r="B704" s="31" t="s">
        <v>1002</v>
      </c>
      <c r="C704" s="4" t="s">
        <v>85</v>
      </c>
      <c r="D704" s="4" t="s">
        <v>107</v>
      </c>
      <c r="E704" s="4" t="s">
        <v>38</v>
      </c>
      <c r="F704" s="7">
        <f>SUM(Ведомственная!G1029)</f>
        <v>1133</v>
      </c>
      <c r="G704" s="7">
        <f>SUM(Ведомственная!H1029)</f>
        <v>0</v>
      </c>
      <c r="H704" s="7">
        <f>SUM(Ведомственная!I1029)</f>
        <v>0</v>
      </c>
    </row>
    <row r="705" spans="1:8" s="27" customFormat="1" ht="31.5" hidden="1">
      <c r="A705" s="32" t="s">
        <v>675</v>
      </c>
      <c r="B705" s="31" t="s">
        <v>676</v>
      </c>
      <c r="C705" s="50"/>
      <c r="D705" s="4"/>
      <c r="E705" s="4"/>
      <c r="F705" s="7">
        <f>SUM(F706)</f>
        <v>0</v>
      </c>
      <c r="G705" s="7">
        <f t="shared" ref="G705:H705" si="152">SUM(G706)</f>
        <v>0</v>
      </c>
      <c r="H705" s="7">
        <f t="shared" si="152"/>
        <v>0</v>
      </c>
    </row>
    <row r="706" spans="1:8" s="27" customFormat="1" ht="31.5" hidden="1">
      <c r="A706" s="80" t="s">
        <v>219</v>
      </c>
      <c r="B706" s="31" t="s">
        <v>676</v>
      </c>
      <c r="C706" s="50" t="s">
        <v>116</v>
      </c>
      <c r="D706" s="4" t="s">
        <v>107</v>
      </c>
      <c r="E706" s="4" t="s">
        <v>48</v>
      </c>
      <c r="F706" s="7">
        <f>SUM(Ведомственная!G1054)</f>
        <v>0</v>
      </c>
      <c r="G706" s="7">
        <f>SUM(Ведомственная!H1054)</f>
        <v>0</v>
      </c>
      <c r="H706" s="7">
        <f>SUM(Ведомственная!I1054)</f>
        <v>0</v>
      </c>
    </row>
    <row r="707" spans="1:8" s="27" customFormat="1" ht="31.5">
      <c r="A707" s="105" t="s">
        <v>219</v>
      </c>
      <c r="B707" s="22" t="s">
        <v>673</v>
      </c>
      <c r="C707" s="4" t="s">
        <v>116</v>
      </c>
      <c r="D707" s="4" t="s">
        <v>107</v>
      </c>
      <c r="E707" s="4" t="s">
        <v>28</v>
      </c>
      <c r="F707" s="7">
        <f>SUM(Ведомственная!G938)</f>
        <v>2000</v>
      </c>
      <c r="G707" s="7">
        <f>SUM(Ведомственная!H938)</f>
        <v>0</v>
      </c>
      <c r="H707" s="7">
        <f>SUM(Ведомственная!I938)</f>
        <v>0</v>
      </c>
    </row>
    <row r="708" spans="1:8" s="27" customFormat="1" ht="31.5">
      <c r="A708" s="80" t="s">
        <v>652</v>
      </c>
      <c r="B708" s="31" t="s">
        <v>654</v>
      </c>
      <c r="C708" s="4"/>
      <c r="D708" s="4"/>
      <c r="E708" s="4"/>
      <c r="F708" s="7">
        <f>SUM(F709)</f>
        <v>3721</v>
      </c>
      <c r="G708" s="7">
        <f t="shared" ref="G708:H708" si="153">SUM(G709)</f>
        <v>5556.5</v>
      </c>
      <c r="H708" s="7">
        <f t="shared" si="153"/>
        <v>5556.5</v>
      </c>
    </row>
    <row r="709" spans="1:8" s="27" customFormat="1" ht="31.5">
      <c r="A709" s="80" t="s">
        <v>219</v>
      </c>
      <c r="B709" s="31" t="s">
        <v>654</v>
      </c>
      <c r="C709" s="4" t="s">
        <v>116</v>
      </c>
      <c r="D709" s="4" t="s">
        <v>107</v>
      </c>
      <c r="E709" s="4" t="s">
        <v>28</v>
      </c>
      <c r="F709" s="7">
        <f>SUM(Ведомственная!G940)</f>
        <v>3721</v>
      </c>
      <c r="G709" s="7">
        <f>SUM(Ведомственная!H940)</f>
        <v>5556.5</v>
      </c>
      <c r="H709" s="7">
        <f>SUM(Ведомственная!I940)</f>
        <v>5556.5</v>
      </c>
    </row>
    <row r="710" spans="1:8" s="27" customFormat="1" ht="31.5">
      <c r="A710" s="80" t="s">
        <v>249</v>
      </c>
      <c r="B710" s="31" t="s">
        <v>674</v>
      </c>
      <c r="C710" s="4"/>
      <c r="D710" s="4"/>
      <c r="E710" s="4"/>
      <c r="F710" s="7">
        <f>SUM(F711)</f>
        <v>605.4</v>
      </c>
      <c r="G710" s="7">
        <f t="shared" ref="G710:H710" si="154">SUM(G711)</f>
        <v>0</v>
      </c>
      <c r="H710" s="7">
        <f t="shared" si="154"/>
        <v>237.8</v>
      </c>
    </row>
    <row r="711" spans="1:8" s="27" customFormat="1" ht="31.5">
      <c r="A711" s="80" t="s">
        <v>670</v>
      </c>
      <c r="B711" s="31" t="s">
        <v>672</v>
      </c>
      <c r="C711" s="4"/>
      <c r="D711" s="4"/>
      <c r="E711" s="4"/>
      <c r="F711" s="7">
        <f>SUM(F712)</f>
        <v>605.4</v>
      </c>
      <c r="G711" s="7">
        <f t="shared" ref="G711:H711" si="155">SUM(G712)</f>
        <v>0</v>
      </c>
      <c r="H711" s="7">
        <f t="shared" si="155"/>
        <v>237.8</v>
      </c>
    </row>
    <row r="712" spans="1:8" s="27" customFormat="1" ht="31.5">
      <c r="A712" s="80" t="s">
        <v>219</v>
      </c>
      <c r="B712" s="31" t="s">
        <v>672</v>
      </c>
      <c r="C712" s="4" t="s">
        <v>116</v>
      </c>
      <c r="D712" s="4" t="s">
        <v>107</v>
      </c>
      <c r="E712" s="4" t="s">
        <v>38</v>
      </c>
      <c r="F712" s="7">
        <f>SUM(Ведомственная!G1032)</f>
        <v>605.4</v>
      </c>
      <c r="G712" s="7">
        <f>SUM(Ведомственная!H1032)</f>
        <v>0</v>
      </c>
      <c r="H712" s="7">
        <f>SUM(Ведомственная!I1032)</f>
        <v>237.8</v>
      </c>
    </row>
    <row r="713" spans="1:8" s="27" customFormat="1" ht="47.25">
      <c r="A713" s="80" t="s">
        <v>967</v>
      </c>
      <c r="B713" s="49" t="s">
        <v>333</v>
      </c>
      <c r="C713" s="4"/>
      <c r="D713" s="7"/>
      <c r="E713" s="24"/>
      <c r="F713" s="7">
        <f>SUM(F731+F714+F720+F722)+F726+F717</f>
        <v>64940.30000000001</v>
      </c>
      <c r="G713" s="7">
        <f t="shared" ref="G713:H713" si="156">SUM(G731+G714+G720+G722)+G726+G717</f>
        <v>61641.500000000007</v>
      </c>
      <c r="H713" s="7">
        <f t="shared" si="156"/>
        <v>60610.700000000012</v>
      </c>
    </row>
    <row r="714" spans="1:8" s="27" customFormat="1">
      <c r="A714" s="32" t="s">
        <v>74</v>
      </c>
      <c r="B714" s="56" t="s">
        <v>462</v>
      </c>
      <c r="C714" s="50"/>
      <c r="D714" s="52"/>
      <c r="E714" s="24"/>
      <c r="F714" s="52">
        <f>+F715+F716</f>
        <v>16161.2</v>
      </c>
      <c r="G714" s="52">
        <f>+G715+G716</f>
        <v>14945.900000000001</v>
      </c>
      <c r="H714" s="52">
        <f>+H715+H716</f>
        <v>14945.900000000001</v>
      </c>
    </row>
    <row r="715" spans="1:8" s="27" customFormat="1" ht="63">
      <c r="A715" s="32" t="s">
        <v>45</v>
      </c>
      <c r="B715" s="56" t="s">
        <v>462</v>
      </c>
      <c r="C715" s="50" t="s">
        <v>83</v>
      </c>
      <c r="D715" s="4" t="s">
        <v>107</v>
      </c>
      <c r="E715" s="4" t="s">
        <v>165</v>
      </c>
      <c r="F715" s="52">
        <f>SUM(Ведомственная!G1129)</f>
        <v>16161</v>
      </c>
      <c r="G715" s="52">
        <f>SUM(Ведомственная!H1129)</f>
        <v>14945.7</v>
      </c>
      <c r="H715" s="52">
        <f>SUM(Ведомственная!I1129)</f>
        <v>14945.7</v>
      </c>
    </row>
    <row r="716" spans="1:8" s="27" customFormat="1" ht="31.5">
      <c r="A716" s="32" t="s">
        <v>46</v>
      </c>
      <c r="B716" s="56" t="s">
        <v>462</v>
      </c>
      <c r="C716" s="50" t="s">
        <v>85</v>
      </c>
      <c r="D716" s="4" t="s">
        <v>107</v>
      </c>
      <c r="E716" s="4" t="s">
        <v>165</v>
      </c>
      <c r="F716" s="52">
        <f>SUM(Ведомственная!G1130)</f>
        <v>0.2</v>
      </c>
      <c r="G716" s="52">
        <f>SUM(Ведомственная!H1130)</f>
        <v>0.2</v>
      </c>
      <c r="H716" s="52">
        <f>SUM(Ведомственная!I1130)</f>
        <v>0.2</v>
      </c>
    </row>
    <row r="717" spans="1:8" s="27" customFormat="1">
      <c r="A717" s="32" t="s">
        <v>89</v>
      </c>
      <c r="B717" s="56" t="s">
        <v>680</v>
      </c>
      <c r="C717" s="50"/>
      <c r="D717" s="4"/>
      <c r="E717" s="4"/>
      <c r="F717" s="52">
        <f>SUM(F718)+F719</f>
        <v>401.3</v>
      </c>
      <c r="G717" s="52">
        <f t="shared" ref="G717:H717" si="157">SUM(G718)+G719</f>
        <v>401.3</v>
      </c>
      <c r="H717" s="52">
        <f t="shared" si="157"/>
        <v>401.3</v>
      </c>
    </row>
    <row r="718" spans="1:8" s="27" customFormat="1" ht="31.5">
      <c r="A718" s="32" t="s">
        <v>46</v>
      </c>
      <c r="B718" s="56" t="s">
        <v>680</v>
      </c>
      <c r="C718" s="50" t="s">
        <v>85</v>
      </c>
      <c r="D718" s="4" t="s">
        <v>107</v>
      </c>
      <c r="E718" s="4" t="s">
        <v>165</v>
      </c>
      <c r="F718" s="52">
        <f>SUM(Ведомственная!G1132)</f>
        <v>399.7</v>
      </c>
      <c r="G718" s="52">
        <f>SUM(Ведомственная!H1132)</f>
        <v>399.7</v>
      </c>
      <c r="H718" s="52">
        <f>SUM(Ведомственная!I1132)</f>
        <v>399.7</v>
      </c>
    </row>
    <row r="719" spans="1:8" s="27" customFormat="1">
      <c r="A719" s="80" t="s">
        <v>20</v>
      </c>
      <c r="B719" s="56" t="s">
        <v>680</v>
      </c>
      <c r="C719" s="50" t="s">
        <v>90</v>
      </c>
      <c r="D719" s="4" t="s">
        <v>107</v>
      </c>
      <c r="E719" s="4" t="s">
        <v>165</v>
      </c>
      <c r="F719" s="52">
        <f>SUM(Ведомственная!G1133)</f>
        <v>1.6</v>
      </c>
      <c r="G719" s="52">
        <f>SUM(Ведомственная!H1133)</f>
        <v>1.6</v>
      </c>
      <c r="H719" s="52">
        <f>SUM(Ведомственная!I1133)</f>
        <v>1.6</v>
      </c>
    </row>
    <row r="720" spans="1:8" s="27" customFormat="1" ht="31.5">
      <c r="A720" s="32" t="s">
        <v>91</v>
      </c>
      <c r="B720" s="56" t="s">
        <v>535</v>
      </c>
      <c r="C720" s="50"/>
      <c r="D720" s="4"/>
      <c r="E720" s="4"/>
      <c r="F720" s="52">
        <f>SUM(F721)</f>
        <v>791.1</v>
      </c>
      <c r="G720" s="52">
        <f>SUM(G721)</f>
        <v>791.1</v>
      </c>
      <c r="H720" s="52">
        <f>SUM(H721)</f>
        <v>773.1</v>
      </c>
    </row>
    <row r="721" spans="1:8" s="27" customFormat="1" ht="31.5">
      <c r="A721" s="32" t="s">
        <v>46</v>
      </c>
      <c r="B721" s="56" t="s">
        <v>535</v>
      </c>
      <c r="C721" s="50" t="s">
        <v>85</v>
      </c>
      <c r="D721" s="4" t="s">
        <v>107</v>
      </c>
      <c r="E721" s="4" t="s">
        <v>165</v>
      </c>
      <c r="F721" s="52">
        <f>SUM(Ведомственная!G1135)</f>
        <v>791.1</v>
      </c>
      <c r="G721" s="52">
        <f>SUM(Ведомственная!H1135)</f>
        <v>791.1</v>
      </c>
      <c r="H721" s="52">
        <f>SUM(Ведомственная!I1135)</f>
        <v>773.1</v>
      </c>
    </row>
    <row r="722" spans="1:8" s="27" customFormat="1" ht="31.5">
      <c r="A722" s="32" t="s">
        <v>473</v>
      </c>
      <c r="B722" s="56" t="s">
        <v>474</v>
      </c>
      <c r="C722" s="50"/>
      <c r="D722" s="52"/>
      <c r="E722" s="24"/>
      <c r="F722" s="52">
        <f>SUM(F723:F725)</f>
        <v>699.5</v>
      </c>
      <c r="G722" s="52">
        <f t="shared" ref="G722:H722" si="158">SUM(G723:G725)</f>
        <v>527.4</v>
      </c>
      <c r="H722" s="52">
        <f t="shared" si="158"/>
        <v>511.79999999999995</v>
      </c>
    </row>
    <row r="723" spans="1:8" s="27" customFormat="1" ht="31.5">
      <c r="A723" s="32" t="s">
        <v>46</v>
      </c>
      <c r="B723" s="56" t="s">
        <v>474</v>
      </c>
      <c r="C723" s="50" t="s">
        <v>85</v>
      </c>
      <c r="D723" s="4" t="s">
        <v>107</v>
      </c>
      <c r="E723" s="4" t="s">
        <v>162</v>
      </c>
      <c r="F723" s="52">
        <f>SUM(Ведомственная!G1059)</f>
        <v>11.6</v>
      </c>
      <c r="G723" s="52">
        <f>SUM(Ведомственная!H1059)</f>
        <v>0</v>
      </c>
      <c r="H723" s="52">
        <f>SUM(Ведомственная!I1059)</f>
        <v>0</v>
      </c>
    </row>
    <row r="724" spans="1:8" s="27" customFormat="1" ht="31.5">
      <c r="A724" s="32" t="s">
        <v>46</v>
      </c>
      <c r="B724" s="56" t="s">
        <v>474</v>
      </c>
      <c r="C724" s="50" t="s">
        <v>85</v>
      </c>
      <c r="D724" s="4" t="s">
        <v>107</v>
      </c>
      <c r="E724" s="4" t="s">
        <v>165</v>
      </c>
      <c r="F724" s="52">
        <f>SUM(Ведомственная!G1137)</f>
        <v>614.79999999999995</v>
      </c>
      <c r="G724" s="52">
        <f>SUM(Ведомственная!H1137)</f>
        <v>454.3</v>
      </c>
      <c r="H724" s="52">
        <f>SUM(Ведомственная!I1137)</f>
        <v>438.7</v>
      </c>
    </row>
    <row r="725" spans="1:8" s="27" customFormat="1">
      <c r="A725" s="80" t="s">
        <v>20</v>
      </c>
      <c r="B725" s="56" t="s">
        <v>474</v>
      </c>
      <c r="C725" s="50" t="s">
        <v>90</v>
      </c>
      <c r="D725" s="4" t="s">
        <v>107</v>
      </c>
      <c r="E725" s="4" t="s">
        <v>165</v>
      </c>
      <c r="F725" s="52">
        <f>SUM(Ведомственная!G1138)</f>
        <v>73.099999999999994</v>
      </c>
      <c r="G725" s="52">
        <f>SUM(Ведомственная!H1138)</f>
        <v>73.099999999999994</v>
      </c>
      <c r="H725" s="52">
        <f>SUM(Ведомственная!I1138)</f>
        <v>73.099999999999994</v>
      </c>
    </row>
    <row r="726" spans="1:8" s="27" customFormat="1">
      <c r="A726" s="80" t="s">
        <v>29</v>
      </c>
      <c r="B726" s="22" t="s">
        <v>681</v>
      </c>
      <c r="C726" s="22"/>
      <c r="D726" s="4"/>
      <c r="E726" s="4"/>
      <c r="F726" s="52">
        <f>SUM(F729)+F727</f>
        <v>112</v>
      </c>
      <c r="G726" s="52">
        <f t="shared" ref="G726:H726" si="159">SUM(G729)+G727</f>
        <v>122.3</v>
      </c>
      <c r="H726" s="52">
        <f t="shared" si="159"/>
        <v>60</v>
      </c>
    </row>
    <row r="727" spans="1:8" s="27" customFormat="1" ht="31.5">
      <c r="A727" s="32" t="s">
        <v>473</v>
      </c>
      <c r="B727" s="22" t="s">
        <v>808</v>
      </c>
      <c r="C727" s="22"/>
      <c r="D727" s="7"/>
      <c r="E727" s="24"/>
      <c r="F727" s="7">
        <f>SUM(F728)</f>
        <v>71.7</v>
      </c>
      <c r="G727" s="7">
        <f t="shared" ref="G727:H727" si="160">SUM(G728)</f>
        <v>74</v>
      </c>
      <c r="H727" s="7">
        <f t="shared" si="160"/>
        <v>60</v>
      </c>
    </row>
    <row r="728" spans="1:8" s="27" customFormat="1" ht="31.5">
      <c r="A728" s="32" t="s">
        <v>46</v>
      </c>
      <c r="B728" s="22" t="s">
        <v>808</v>
      </c>
      <c r="C728" s="22">
        <v>200</v>
      </c>
      <c r="D728" s="7"/>
      <c r="E728" s="24"/>
      <c r="F728" s="7">
        <f>SUM(Ведомственная!G1141)</f>
        <v>71.7</v>
      </c>
      <c r="G728" s="7">
        <f>SUM(Ведомственная!H1141)</f>
        <v>74</v>
      </c>
      <c r="H728" s="7">
        <f>SUM(Ведомственная!I1141)</f>
        <v>60</v>
      </c>
    </row>
    <row r="729" spans="1:8" s="27" customFormat="1" ht="31.5">
      <c r="A729" s="33" t="s">
        <v>968</v>
      </c>
      <c r="B729" s="4" t="s">
        <v>650</v>
      </c>
      <c r="C729" s="81"/>
      <c r="D729" s="4"/>
      <c r="E729" s="4"/>
      <c r="F729" s="52">
        <f>SUM(F730)</f>
        <v>40.299999999999997</v>
      </c>
      <c r="G729" s="52">
        <f t="shared" ref="G729:H729" si="161">SUM(G730)</f>
        <v>48.3</v>
      </c>
      <c r="H729" s="52">
        <f t="shared" si="161"/>
        <v>0</v>
      </c>
    </row>
    <row r="730" spans="1:8" s="27" customFormat="1" ht="31.5">
      <c r="A730" s="80" t="s">
        <v>46</v>
      </c>
      <c r="B730" s="4" t="s">
        <v>650</v>
      </c>
      <c r="C730" s="81" t="s">
        <v>85</v>
      </c>
      <c r="D730" s="4" t="s">
        <v>107</v>
      </c>
      <c r="E730" s="4" t="s">
        <v>165</v>
      </c>
      <c r="F730" s="52">
        <f>SUM(Ведомственная!G1143)</f>
        <v>40.299999999999997</v>
      </c>
      <c r="G730" s="52">
        <f>SUM(Ведомственная!H1143)</f>
        <v>48.3</v>
      </c>
      <c r="H730" s="52">
        <f>SUM(Ведомственная!I1143)</f>
        <v>0</v>
      </c>
    </row>
    <row r="731" spans="1:8" s="27" customFormat="1" ht="31.5">
      <c r="A731" s="80" t="s">
        <v>39</v>
      </c>
      <c r="B731" s="22" t="s">
        <v>334</v>
      </c>
      <c r="C731" s="4"/>
      <c r="D731" s="7"/>
      <c r="E731" s="24"/>
      <c r="F731" s="7">
        <f>SUM(F732)</f>
        <v>46775.200000000012</v>
      </c>
      <c r="G731" s="7">
        <f>SUM(G732)</f>
        <v>44853.5</v>
      </c>
      <c r="H731" s="7">
        <f>SUM(H732)</f>
        <v>43918.600000000006</v>
      </c>
    </row>
    <row r="732" spans="1:8" s="27" customFormat="1" ht="31.5">
      <c r="A732" s="33" t="s">
        <v>968</v>
      </c>
      <c r="B732" s="22" t="s">
        <v>335</v>
      </c>
      <c r="C732" s="4"/>
      <c r="D732" s="7"/>
      <c r="E732" s="24"/>
      <c r="F732" s="7">
        <f>SUM(F733:F738)</f>
        <v>46775.200000000012</v>
      </c>
      <c r="G732" s="7">
        <f t="shared" ref="G732:H732" si="162">SUM(G733:G738)</f>
        <v>44853.5</v>
      </c>
      <c r="H732" s="7">
        <f t="shared" si="162"/>
        <v>43918.600000000006</v>
      </c>
    </row>
    <row r="733" spans="1:8" s="27" customFormat="1" ht="63">
      <c r="A733" s="2" t="s">
        <v>45</v>
      </c>
      <c r="B733" s="22" t="s">
        <v>335</v>
      </c>
      <c r="C733" s="4" t="s">
        <v>83</v>
      </c>
      <c r="D733" s="4" t="s">
        <v>107</v>
      </c>
      <c r="E733" s="4" t="s">
        <v>165</v>
      </c>
      <c r="F733" s="7">
        <f>SUM(Ведомственная!G1146)</f>
        <v>38337.800000000003</v>
      </c>
      <c r="G733" s="7">
        <f>SUM(Ведомственная!H1146)</f>
        <v>37469.199999999997</v>
      </c>
      <c r="H733" s="7">
        <f>SUM(Ведомственная!I1146)</f>
        <v>37469.199999999997</v>
      </c>
    </row>
    <row r="734" spans="1:8" s="27" customFormat="1" ht="63">
      <c r="A734" s="2" t="s">
        <v>45</v>
      </c>
      <c r="B734" s="22" t="s">
        <v>335</v>
      </c>
      <c r="C734" s="4" t="s">
        <v>83</v>
      </c>
      <c r="D734" s="4" t="s">
        <v>163</v>
      </c>
      <c r="E734" s="4" t="s">
        <v>162</v>
      </c>
      <c r="F734" s="7">
        <f>SUM(Ведомственная!G1189)</f>
        <v>2853.8</v>
      </c>
      <c r="G734" s="7">
        <f>SUM(Ведомственная!H1189)</f>
        <v>2853.8</v>
      </c>
      <c r="H734" s="7">
        <f>SUM(Ведомственная!I1189)</f>
        <v>2853.8</v>
      </c>
    </row>
    <row r="735" spans="1:8" s="27" customFormat="1" ht="31.5">
      <c r="A735" s="80" t="s">
        <v>46</v>
      </c>
      <c r="B735" s="22" t="s">
        <v>335</v>
      </c>
      <c r="C735" s="4" t="s">
        <v>85</v>
      </c>
      <c r="D735" s="4" t="s">
        <v>107</v>
      </c>
      <c r="E735" s="4" t="s">
        <v>162</v>
      </c>
      <c r="F735" s="7">
        <f>SUM(Ведомственная!G1062)</f>
        <v>50</v>
      </c>
      <c r="G735" s="7">
        <f>SUM(Ведомственная!H1062)</f>
        <v>50</v>
      </c>
      <c r="H735" s="7">
        <f>SUM(Ведомственная!I1062)</f>
        <v>50</v>
      </c>
    </row>
    <row r="736" spans="1:8" s="27" customFormat="1" ht="31.5">
      <c r="A736" s="80" t="s">
        <v>46</v>
      </c>
      <c r="B736" s="22" t="s">
        <v>335</v>
      </c>
      <c r="C736" s="4" t="s">
        <v>85</v>
      </c>
      <c r="D736" s="4" t="s">
        <v>107</v>
      </c>
      <c r="E736" s="4" t="s">
        <v>165</v>
      </c>
      <c r="F736" s="7">
        <f>SUM(Ведомственная!G1147)</f>
        <v>5209.5</v>
      </c>
      <c r="G736" s="7">
        <f>SUM(Ведомственная!H1147)</f>
        <v>4311.7</v>
      </c>
      <c r="H736" s="7">
        <f>SUM(Ведомственная!I1147)</f>
        <v>3376.8</v>
      </c>
    </row>
    <row r="737" spans="1:8" s="27" customFormat="1">
      <c r="A737" s="105" t="s">
        <v>36</v>
      </c>
      <c r="B737" s="22" t="s">
        <v>335</v>
      </c>
      <c r="C737" s="4" t="s">
        <v>93</v>
      </c>
      <c r="D737" s="4" t="s">
        <v>107</v>
      </c>
      <c r="E737" s="4" t="s">
        <v>165</v>
      </c>
      <c r="F737" s="7">
        <f>SUM(Ведомственная!G1148)</f>
        <v>155.30000000000001</v>
      </c>
      <c r="G737" s="7">
        <f>SUM(Ведомственная!H1148)</f>
        <v>0</v>
      </c>
      <c r="H737" s="7">
        <f>SUM(Ведомственная!I1148)</f>
        <v>0</v>
      </c>
    </row>
    <row r="738" spans="1:8" s="27" customFormat="1">
      <c r="A738" s="80" t="s">
        <v>20</v>
      </c>
      <c r="B738" s="22" t="s">
        <v>335</v>
      </c>
      <c r="C738" s="4" t="s">
        <v>90</v>
      </c>
      <c r="D738" s="4" t="s">
        <v>107</v>
      </c>
      <c r="E738" s="4" t="s">
        <v>165</v>
      </c>
      <c r="F738" s="7">
        <f>SUM(Ведомственная!G1149)</f>
        <v>168.8</v>
      </c>
      <c r="G738" s="7">
        <f>SUM(Ведомственная!H1149)</f>
        <v>168.8</v>
      </c>
      <c r="H738" s="7">
        <f>SUM(Ведомственная!I1149)</f>
        <v>168.8</v>
      </c>
    </row>
    <row r="739" spans="1:8" s="27" customFormat="1" ht="31.5">
      <c r="A739" s="23" t="s">
        <v>574</v>
      </c>
      <c r="B739" s="24" t="s">
        <v>245</v>
      </c>
      <c r="C739" s="24"/>
      <c r="D739" s="24"/>
      <c r="E739" s="24"/>
      <c r="F739" s="26">
        <f>SUM(F740+F752)+F811</f>
        <v>386916.89999999997</v>
      </c>
      <c r="G739" s="26">
        <f>SUM(G740+G752)+G811</f>
        <v>287873.90000000002</v>
      </c>
      <c r="H739" s="26">
        <f>SUM(H740+H752)+H811</f>
        <v>416416.2</v>
      </c>
    </row>
    <row r="740" spans="1:8" s="27" customFormat="1" ht="31.5">
      <c r="A740" s="80" t="s">
        <v>297</v>
      </c>
      <c r="B740" s="31" t="s">
        <v>246</v>
      </c>
      <c r="C740" s="31"/>
      <c r="D740" s="24"/>
      <c r="E740" s="24"/>
      <c r="F740" s="9">
        <f>SUM(F741+F744+F747+F749)</f>
        <v>9903.6</v>
      </c>
      <c r="G740" s="9">
        <f>SUM(G741+G744+G747+G749)</f>
        <v>8234.4000000000015</v>
      </c>
      <c r="H740" s="9">
        <f>SUM(H741+H744+H747+H749)</f>
        <v>8434.4000000000015</v>
      </c>
    </row>
    <row r="741" spans="1:8" s="27" customFormat="1">
      <c r="A741" s="80" t="s">
        <v>74</v>
      </c>
      <c r="B741" s="31" t="s">
        <v>456</v>
      </c>
      <c r="C741" s="31"/>
      <c r="D741" s="24"/>
      <c r="E741" s="24"/>
      <c r="F741" s="9">
        <f>F742+F743</f>
        <v>7214.8</v>
      </c>
      <c r="G741" s="9">
        <f>G742+G743</f>
        <v>6951.8</v>
      </c>
      <c r="H741" s="9">
        <f>H742+H743</f>
        <v>6951.8</v>
      </c>
    </row>
    <row r="742" spans="1:8" s="27" customFormat="1" ht="63">
      <c r="A742" s="80" t="s">
        <v>45</v>
      </c>
      <c r="B742" s="31" t="s">
        <v>456</v>
      </c>
      <c r="C742" s="31">
        <v>100</v>
      </c>
      <c r="D742" s="4" t="s">
        <v>163</v>
      </c>
      <c r="E742" s="4" t="s">
        <v>162</v>
      </c>
      <c r="F742" s="9">
        <f>SUM(Ведомственная!G877)</f>
        <v>7214.6</v>
      </c>
      <c r="G742" s="9">
        <f>SUM(Ведомственная!H877)</f>
        <v>6951.6</v>
      </c>
      <c r="H742" s="9">
        <f>SUM(Ведомственная!I877)</f>
        <v>6951.6</v>
      </c>
    </row>
    <row r="743" spans="1:8" s="27" customFormat="1" ht="31.5">
      <c r="A743" s="80" t="s">
        <v>46</v>
      </c>
      <c r="B743" s="31" t="s">
        <v>456</v>
      </c>
      <c r="C743" s="41">
        <v>200</v>
      </c>
      <c r="D743" s="4" t="s">
        <v>163</v>
      </c>
      <c r="E743" s="4" t="s">
        <v>162</v>
      </c>
      <c r="F743" s="9">
        <f>SUM(Ведомственная!G878)</f>
        <v>0.2</v>
      </c>
      <c r="G743" s="9">
        <f>SUM(Ведомственная!H878)</f>
        <v>0.2</v>
      </c>
      <c r="H743" s="9">
        <f>SUM(Ведомственная!I878)</f>
        <v>0.2</v>
      </c>
    </row>
    <row r="744" spans="1:8" s="27" customFormat="1">
      <c r="A744" s="80" t="s">
        <v>89</v>
      </c>
      <c r="B744" s="31" t="s">
        <v>457</v>
      </c>
      <c r="C744" s="41"/>
      <c r="D744" s="24"/>
      <c r="E744" s="24"/>
      <c r="F744" s="42">
        <f>F745+F746</f>
        <v>286.3</v>
      </c>
      <c r="G744" s="42">
        <f>G745+G746</f>
        <v>250.1</v>
      </c>
      <c r="H744" s="42">
        <f>H745+H746</f>
        <v>250.1</v>
      </c>
    </row>
    <row r="745" spans="1:8" s="27" customFormat="1" ht="31.5">
      <c r="A745" s="80" t="s">
        <v>46</v>
      </c>
      <c r="B745" s="31" t="s">
        <v>457</v>
      </c>
      <c r="C745" s="31">
        <v>200</v>
      </c>
      <c r="D745" s="4" t="s">
        <v>163</v>
      </c>
      <c r="E745" s="4" t="s">
        <v>162</v>
      </c>
      <c r="F745" s="9">
        <f>SUM(Ведомственная!G880)</f>
        <v>215</v>
      </c>
      <c r="G745" s="9">
        <f>SUM(Ведомственная!H880)</f>
        <v>200</v>
      </c>
      <c r="H745" s="9">
        <f>SUM(Ведомственная!I880)</f>
        <v>200</v>
      </c>
    </row>
    <row r="746" spans="1:8" s="27" customFormat="1">
      <c r="A746" s="80" t="s">
        <v>20</v>
      </c>
      <c r="B746" s="31" t="s">
        <v>457</v>
      </c>
      <c r="C746" s="31">
        <v>800</v>
      </c>
      <c r="D746" s="4" t="s">
        <v>163</v>
      </c>
      <c r="E746" s="4" t="s">
        <v>162</v>
      </c>
      <c r="F746" s="9">
        <f>SUM(Ведомственная!G881)</f>
        <v>71.3</v>
      </c>
      <c r="G746" s="9">
        <f>SUM(Ведомственная!H881)</f>
        <v>50.099999999999994</v>
      </c>
      <c r="H746" s="9">
        <f>SUM(Ведомственная!I881)</f>
        <v>50.099999999999994</v>
      </c>
    </row>
    <row r="747" spans="1:8" s="27" customFormat="1" ht="31.5">
      <c r="A747" s="80" t="s">
        <v>91</v>
      </c>
      <c r="B747" s="31" t="s">
        <v>458</v>
      </c>
      <c r="C747" s="31"/>
      <c r="D747" s="24"/>
      <c r="E747" s="24"/>
      <c r="F747" s="9">
        <f>F748</f>
        <v>1255.8</v>
      </c>
      <c r="G747" s="9">
        <f>G748</f>
        <v>400</v>
      </c>
      <c r="H747" s="9">
        <f>H748</f>
        <v>400</v>
      </c>
    </row>
    <row r="748" spans="1:8" ht="31.5">
      <c r="A748" s="80" t="s">
        <v>46</v>
      </c>
      <c r="B748" s="31" t="s">
        <v>458</v>
      </c>
      <c r="C748" s="31">
        <v>200</v>
      </c>
      <c r="D748" s="4" t="s">
        <v>163</v>
      </c>
      <c r="E748" s="4" t="s">
        <v>162</v>
      </c>
      <c r="F748" s="9">
        <f>SUM(Ведомственная!G883)</f>
        <v>1255.8</v>
      </c>
      <c r="G748" s="9">
        <f>SUM(Ведомственная!H883)</f>
        <v>400</v>
      </c>
      <c r="H748" s="9">
        <f>SUM(Ведомственная!I883)</f>
        <v>400</v>
      </c>
    </row>
    <row r="749" spans="1:8" ht="31.5">
      <c r="A749" s="80" t="s">
        <v>92</v>
      </c>
      <c r="B749" s="31" t="s">
        <v>459</v>
      </c>
      <c r="C749" s="31"/>
      <c r="D749" s="4"/>
      <c r="E749" s="4"/>
      <c r="F749" s="9">
        <f>F750+F751</f>
        <v>1146.7</v>
      </c>
      <c r="G749" s="9">
        <f>G750+G751</f>
        <v>632.5</v>
      </c>
      <c r="H749" s="9">
        <f>H750+H751</f>
        <v>832.5</v>
      </c>
    </row>
    <row r="750" spans="1:8" ht="31.5">
      <c r="A750" s="80" t="s">
        <v>46</v>
      </c>
      <c r="B750" s="31" t="s">
        <v>459</v>
      </c>
      <c r="C750" s="31">
        <v>200</v>
      </c>
      <c r="D750" s="4" t="s">
        <v>163</v>
      </c>
      <c r="E750" s="4" t="s">
        <v>162</v>
      </c>
      <c r="F750" s="9">
        <f>SUM(Ведомственная!G885)</f>
        <v>943</v>
      </c>
      <c r="G750" s="9">
        <f>SUM(Ведомственная!H885)</f>
        <v>600</v>
      </c>
      <c r="H750" s="9">
        <f>SUM(Ведомственная!I885)</f>
        <v>800</v>
      </c>
    </row>
    <row r="751" spans="1:8">
      <c r="A751" s="80" t="s">
        <v>20</v>
      </c>
      <c r="B751" s="31" t="s">
        <v>459</v>
      </c>
      <c r="C751" s="31">
        <v>800</v>
      </c>
      <c r="D751" s="4" t="s">
        <v>163</v>
      </c>
      <c r="E751" s="4" t="s">
        <v>162</v>
      </c>
      <c r="F751" s="9">
        <f>SUM(Ведомственная!G886)</f>
        <v>203.7</v>
      </c>
      <c r="G751" s="9">
        <f>SUM(Ведомственная!H886)</f>
        <v>32.5</v>
      </c>
      <c r="H751" s="9">
        <f>SUM(Ведомственная!I886)</f>
        <v>32.5</v>
      </c>
    </row>
    <row r="752" spans="1:8" ht="94.5">
      <c r="A752" s="80" t="s">
        <v>961</v>
      </c>
      <c r="B752" s="22" t="s">
        <v>248</v>
      </c>
      <c r="C752" s="4"/>
      <c r="D752" s="4"/>
      <c r="E752" s="4"/>
      <c r="F752" s="7">
        <f>F774+F753+F783+F788+F777+F780</f>
        <v>217621.19999999998</v>
      </c>
      <c r="G752" s="7">
        <f t="shared" ref="G752:H752" si="163">G774+G753+G783+G788+G777+G780</f>
        <v>209441.6</v>
      </c>
      <c r="H752" s="7">
        <f t="shared" si="163"/>
        <v>211296.6</v>
      </c>
    </row>
    <row r="753" spans="1:8">
      <c r="A753" s="80" t="s">
        <v>29</v>
      </c>
      <c r="B753" s="4" t="s">
        <v>683</v>
      </c>
      <c r="C753" s="4"/>
      <c r="D753" s="4"/>
      <c r="E753" s="4"/>
      <c r="F753" s="7">
        <f>SUM(F754+F756+F758+F760+F762+F764+F767+F769)</f>
        <v>16851.800000000003</v>
      </c>
      <c r="G753" s="7">
        <f t="shared" ref="G753:H753" si="164">SUM(G754+G756+G758+G760+G762+G764+G767+G769)</f>
        <v>15510.9</v>
      </c>
      <c r="H753" s="7">
        <f t="shared" si="164"/>
        <v>15310.9</v>
      </c>
    </row>
    <row r="754" spans="1:8" ht="47.25">
      <c r="A754" s="80" t="s">
        <v>810</v>
      </c>
      <c r="B754" s="4" t="s">
        <v>942</v>
      </c>
      <c r="C754" s="4"/>
      <c r="D754" s="4"/>
      <c r="E754" s="4"/>
      <c r="F754" s="7">
        <f>SUM(F755)</f>
        <v>423.3</v>
      </c>
      <c r="G754" s="7">
        <f>SUM(G755)</f>
        <v>423</v>
      </c>
      <c r="H754" s="7">
        <f>SUM(H755)</f>
        <v>423</v>
      </c>
    </row>
    <row r="755" spans="1:8" ht="31.5">
      <c r="A755" s="80" t="s">
        <v>46</v>
      </c>
      <c r="B755" s="4" t="s">
        <v>942</v>
      </c>
      <c r="C755" s="4" t="s">
        <v>85</v>
      </c>
      <c r="D755" s="4" t="s">
        <v>163</v>
      </c>
      <c r="E755" s="4" t="s">
        <v>38</v>
      </c>
      <c r="F755" s="7">
        <f>SUM(Ведомственная!G846)</f>
        <v>423.3</v>
      </c>
      <c r="G755" s="7">
        <f>SUM(Ведомственная!H846)</f>
        <v>423</v>
      </c>
      <c r="H755" s="7">
        <f>SUM(Ведомственная!I846)</f>
        <v>423</v>
      </c>
    </row>
    <row r="756" spans="1:8" ht="47.25">
      <c r="A756" s="80" t="s">
        <v>811</v>
      </c>
      <c r="B756" s="4" t="s">
        <v>941</v>
      </c>
      <c r="C756" s="4"/>
      <c r="D756" s="4"/>
      <c r="E756" s="4"/>
      <c r="F756" s="7">
        <f>SUM(F757)</f>
        <v>529.19999999999993</v>
      </c>
      <c r="G756" s="7">
        <f t="shared" ref="G756:H756" si="165">SUM(G757)</f>
        <v>528.79999999999995</v>
      </c>
      <c r="H756" s="7">
        <f t="shared" si="165"/>
        <v>528.79999999999995</v>
      </c>
    </row>
    <row r="757" spans="1:8" ht="31.5">
      <c r="A757" s="80" t="s">
        <v>46</v>
      </c>
      <c r="B757" s="4" t="s">
        <v>941</v>
      </c>
      <c r="C757" s="4" t="s">
        <v>85</v>
      </c>
      <c r="D757" s="4" t="s">
        <v>163</v>
      </c>
      <c r="E757" s="4" t="s">
        <v>38</v>
      </c>
      <c r="F757" s="7">
        <f>SUM(Ведомственная!G844)</f>
        <v>529.19999999999993</v>
      </c>
      <c r="G757" s="7">
        <f>SUM(Ведомственная!H844)</f>
        <v>528.79999999999995</v>
      </c>
      <c r="H757" s="7">
        <f>SUM(Ведомственная!I844)</f>
        <v>528.79999999999995</v>
      </c>
    </row>
    <row r="758" spans="1:8" ht="31.5">
      <c r="A758" s="80" t="s">
        <v>697</v>
      </c>
      <c r="B758" s="4" t="s">
        <v>798</v>
      </c>
      <c r="C758" s="4"/>
      <c r="D758" s="4"/>
      <c r="E758" s="4"/>
      <c r="F758" s="7">
        <f>SUM(F759)</f>
        <v>3020</v>
      </c>
      <c r="G758" s="7">
        <f t="shared" ref="G758:H758" si="166">SUM(G759)</f>
        <v>3003</v>
      </c>
      <c r="H758" s="7">
        <f t="shared" si="166"/>
        <v>3003</v>
      </c>
    </row>
    <row r="759" spans="1:8" ht="31.5">
      <c r="A759" s="80" t="s">
        <v>219</v>
      </c>
      <c r="B759" s="4" t="s">
        <v>798</v>
      </c>
      <c r="C759" s="4" t="s">
        <v>116</v>
      </c>
      <c r="D759" s="4" t="s">
        <v>163</v>
      </c>
      <c r="E759" s="4" t="s">
        <v>38</v>
      </c>
      <c r="F759" s="7">
        <f>SUM(Ведомственная!G836)</f>
        <v>3020</v>
      </c>
      <c r="G759" s="7">
        <f>SUM(Ведомственная!H836)</f>
        <v>3003</v>
      </c>
      <c r="H759" s="7">
        <f>SUM(Ведомственная!I836)</f>
        <v>3003</v>
      </c>
    </row>
    <row r="760" spans="1:8" ht="47.25">
      <c r="A760" s="102" t="s">
        <v>922</v>
      </c>
      <c r="B760" s="4" t="s">
        <v>690</v>
      </c>
      <c r="C760" s="4"/>
      <c r="D760" s="4"/>
      <c r="E760" s="4"/>
      <c r="F760" s="7">
        <f>SUM(F761)</f>
        <v>2259.3000000000002</v>
      </c>
      <c r="G760" s="7">
        <f>SUM(G761)</f>
        <v>1586.5</v>
      </c>
      <c r="H760" s="7">
        <f>SUM(H761)</f>
        <v>1586.5</v>
      </c>
    </row>
    <row r="761" spans="1:8" ht="31.5">
      <c r="A761" s="80" t="s">
        <v>219</v>
      </c>
      <c r="B761" s="4" t="s">
        <v>690</v>
      </c>
      <c r="C761" s="4" t="s">
        <v>116</v>
      </c>
      <c r="D761" s="4" t="s">
        <v>163</v>
      </c>
      <c r="E761" s="4" t="s">
        <v>38</v>
      </c>
      <c r="F761" s="7">
        <f>SUM(Ведомственная!G838)</f>
        <v>2259.3000000000002</v>
      </c>
      <c r="G761" s="7">
        <f>SUM(Ведомственная!H838)</f>
        <v>1586.5</v>
      </c>
      <c r="H761" s="7">
        <f>SUM(Ведомственная!I838)</f>
        <v>1586.5</v>
      </c>
    </row>
    <row r="762" spans="1:8" ht="47.25">
      <c r="A762" s="80" t="s">
        <v>918</v>
      </c>
      <c r="B762" s="4" t="s">
        <v>691</v>
      </c>
      <c r="C762" s="4"/>
      <c r="D762" s="4"/>
      <c r="E762" s="4"/>
      <c r="F762" s="7">
        <f>SUM(F763)</f>
        <v>529.19999999999993</v>
      </c>
      <c r="G762" s="7">
        <f>SUM(G763)</f>
        <v>528.79999999999995</v>
      </c>
      <c r="H762" s="7">
        <f>SUM(H763)</f>
        <v>528.79999999999995</v>
      </c>
    </row>
    <row r="763" spans="1:8" ht="31.5">
      <c r="A763" s="80" t="s">
        <v>46</v>
      </c>
      <c r="B763" s="4" t="s">
        <v>691</v>
      </c>
      <c r="C763" s="4" t="s">
        <v>85</v>
      </c>
      <c r="D763" s="4" t="s">
        <v>163</v>
      </c>
      <c r="E763" s="4" t="s">
        <v>38</v>
      </c>
      <c r="F763" s="7">
        <f>SUM(Ведомственная!G840)</f>
        <v>529.19999999999993</v>
      </c>
      <c r="G763" s="7">
        <f>SUM(Ведомственная!H840)</f>
        <v>528.79999999999995</v>
      </c>
      <c r="H763" s="7">
        <f>SUM(Ведомственная!I840)</f>
        <v>528.79999999999995</v>
      </c>
    </row>
    <row r="764" spans="1:8" ht="31.5">
      <c r="A764" s="80" t="s">
        <v>800</v>
      </c>
      <c r="B764" s="48" t="s">
        <v>700</v>
      </c>
      <c r="C764" s="4"/>
      <c r="D764" s="4"/>
      <c r="E764" s="4"/>
      <c r="F764" s="7">
        <f>SUM(F765:F766)</f>
        <v>3358.7000000000003</v>
      </c>
      <c r="G764" s="7">
        <f t="shared" ref="G764:H764" si="167">SUM(G765:G766)</f>
        <v>3358.7</v>
      </c>
      <c r="H764" s="7">
        <f t="shared" si="167"/>
        <v>3358.7</v>
      </c>
    </row>
    <row r="765" spans="1:8" ht="31.5">
      <c r="A765" s="80" t="s">
        <v>46</v>
      </c>
      <c r="B765" s="48" t="s">
        <v>700</v>
      </c>
      <c r="C765" s="4" t="s">
        <v>85</v>
      </c>
      <c r="D765" s="4" t="s">
        <v>163</v>
      </c>
      <c r="E765" s="4" t="s">
        <v>38</v>
      </c>
      <c r="F765" s="7">
        <f>SUM(Ведомственная!G865)</f>
        <v>41.8</v>
      </c>
      <c r="G765" s="7">
        <f>SUM(Ведомственная!H865)</f>
        <v>373</v>
      </c>
      <c r="H765" s="7">
        <f>SUM(Ведомственная!I865)</f>
        <v>373</v>
      </c>
    </row>
    <row r="766" spans="1:8" ht="31.5">
      <c r="A766" s="80" t="s">
        <v>219</v>
      </c>
      <c r="B766" s="48" t="s">
        <v>700</v>
      </c>
      <c r="C766" s="4" t="s">
        <v>116</v>
      </c>
      <c r="D766" s="4" t="s">
        <v>163</v>
      </c>
      <c r="E766" s="4" t="s">
        <v>48</v>
      </c>
      <c r="F766" s="7">
        <f>SUM(Ведомственная!G866)</f>
        <v>3316.9</v>
      </c>
      <c r="G766" s="7">
        <f>SUM(Ведомственная!H866)</f>
        <v>2985.7</v>
      </c>
      <c r="H766" s="7">
        <f>SUM(Ведомственная!I866)</f>
        <v>2985.7</v>
      </c>
    </row>
    <row r="767" spans="1:8" hidden="1">
      <c r="A767" s="80"/>
      <c r="B767" s="4" t="s">
        <v>799</v>
      </c>
      <c r="C767" s="4"/>
      <c r="D767" s="4"/>
      <c r="E767" s="4"/>
      <c r="F767" s="7">
        <f>SUM(F768)</f>
        <v>0</v>
      </c>
      <c r="G767" s="7">
        <f t="shared" ref="G767:H767" si="168">SUM(G768)</f>
        <v>0</v>
      </c>
      <c r="H767" s="7">
        <f t="shared" si="168"/>
        <v>0</v>
      </c>
    </row>
    <row r="768" spans="1:8" hidden="1">
      <c r="A768" s="80"/>
      <c r="B768" s="4" t="s">
        <v>799</v>
      </c>
      <c r="C768" s="4" t="s">
        <v>85</v>
      </c>
      <c r="D768" s="4"/>
      <c r="E768" s="4"/>
      <c r="F768" s="7">
        <f>SUM(Ведомственная!G842)</f>
        <v>0</v>
      </c>
      <c r="G768" s="7">
        <f>SUM(Ведомственная!H842)</f>
        <v>0</v>
      </c>
      <c r="H768" s="7">
        <f>SUM(Ведомственная!I842)</f>
        <v>0</v>
      </c>
    </row>
    <row r="769" spans="1:8">
      <c r="A769" s="80" t="s">
        <v>247</v>
      </c>
      <c r="B769" s="4" t="s">
        <v>684</v>
      </c>
      <c r="C769" s="4"/>
      <c r="D769" s="4"/>
      <c r="E769" s="4"/>
      <c r="F769" s="7">
        <f>SUM(F770:F773)</f>
        <v>6732.1</v>
      </c>
      <c r="G769" s="7">
        <f t="shared" ref="G769:H769" si="169">SUM(G770:G773)</f>
        <v>6082.1</v>
      </c>
      <c r="H769" s="7">
        <f t="shared" si="169"/>
        <v>5882.1</v>
      </c>
    </row>
    <row r="770" spans="1:8" ht="63">
      <c r="A770" s="80" t="s">
        <v>45</v>
      </c>
      <c r="B770" s="4" t="s">
        <v>684</v>
      </c>
      <c r="C770" s="4" t="s">
        <v>83</v>
      </c>
      <c r="D770" s="4" t="s">
        <v>163</v>
      </c>
      <c r="E770" s="4" t="s">
        <v>28</v>
      </c>
      <c r="F770" s="7">
        <f>SUM(Ведомственная!G800)</f>
        <v>2884</v>
      </c>
      <c r="G770" s="7">
        <f>SUM(Ведомственная!H800)</f>
        <v>2884</v>
      </c>
      <c r="H770" s="7">
        <f>SUM(Ведомственная!I800)</f>
        <v>2884</v>
      </c>
    </row>
    <row r="771" spans="1:8" ht="31.5">
      <c r="A771" s="80" t="s">
        <v>46</v>
      </c>
      <c r="B771" s="4" t="s">
        <v>684</v>
      </c>
      <c r="C771" s="4" t="s">
        <v>85</v>
      </c>
      <c r="D771" s="4" t="s">
        <v>163</v>
      </c>
      <c r="E771" s="4" t="s">
        <v>28</v>
      </c>
      <c r="F771" s="7">
        <f>SUM(Ведомственная!G801)</f>
        <v>3391.1</v>
      </c>
      <c r="G771" s="7">
        <f>SUM(Ведомственная!H801)</f>
        <v>2891.1</v>
      </c>
      <c r="H771" s="7">
        <f>SUM(Ведомственная!I801)</f>
        <v>2691.1</v>
      </c>
    </row>
    <row r="772" spans="1:8">
      <c r="A772" s="80" t="s">
        <v>36</v>
      </c>
      <c r="B772" s="4" t="s">
        <v>684</v>
      </c>
      <c r="C772" s="4" t="s">
        <v>93</v>
      </c>
      <c r="D772" s="4" t="s">
        <v>163</v>
      </c>
      <c r="E772" s="4" t="s">
        <v>28</v>
      </c>
      <c r="F772" s="7">
        <f>SUM(Ведомственная!G802)</f>
        <v>277</v>
      </c>
      <c r="G772" s="7">
        <f>SUM(Ведомственная!H802)</f>
        <v>277</v>
      </c>
      <c r="H772" s="7">
        <f>SUM(Ведомственная!I802)</f>
        <v>277</v>
      </c>
    </row>
    <row r="773" spans="1:8" ht="31.5">
      <c r="A773" s="80" t="s">
        <v>219</v>
      </c>
      <c r="B773" s="4" t="s">
        <v>684</v>
      </c>
      <c r="C773" s="4" t="s">
        <v>116</v>
      </c>
      <c r="D773" s="4" t="s">
        <v>163</v>
      </c>
      <c r="E773" s="4" t="s">
        <v>28</v>
      </c>
      <c r="F773" s="7">
        <f>SUM(Ведомственная!G803)</f>
        <v>180</v>
      </c>
      <c r="G773" s="7">
        <f>SUM(Ведомственная!H803)</f>
        <v>30</v>
      </c>
      <c r="H773" s="7">
        <f>SUM(Ведомственная!I803)</f>
        <v>30</v>
      </c>
    </row>
    <row r="774" spans="1:8" ht="47.25">
      <c r="A774" s="102" t="s">
        <v>23</v>
      </c>
      <c r="B774" s="22" t="s">
        <v>298</v>
      </c>
      <c r="C774" s="4"/>
      <c r="D774" s="4"/>
      <c r="E774" s="4"/>
      <c r="F774" s="7">
        <f t="shared" ref="F774:H775" si="170">F775</f>
        <v>177983.5</v>
      </c>
      <c r="G774" s="7">
        <f t="shared" si="170"/>
        <v>173239.9</v>
      </c>
      <c r="H774" s="7">
        <f t="shared" si="170"/>
        <v>173269.9</v>
      </c>
    </row>
    <row r="775" spans="1:8">
      <c r="A775" s="80" t="s">
        <v>247</v>
      </c>
      <c r="B775" s="22" t="s">
        <v>299</v>
      </c>
      <c r="C775" s="4"/>
      <c r="D775" s="4"/>
      <c r="E775" s="4"/>
      <c r="F775" s="7">
        <f t="shared" si="170"/>
        <v>177983.5</v>
      </c>
      <c r="G775" s="7">
        <f t="shared" si="170"/>
        <v>173239.9</v>
      </c>
      <c r="H775" s="7">
        <f t="shared" si="170"/>
        <v>173269.9</v>
      </c>
    </row>
    <row r="776" spans="1:8" ht="31.5">
      <c r="A776" s="80" t="s">
        <v>66</v>
      </c>
      <c r="B776" s="22" t="s">
        <v>299</v>
      </c>
      <c r="C776" s="4" t="s">
        <v>116</v>
      </c>
      <c r="D776" s="4" t="s">
        <v>163</v>
      </c>
      <c r="E776" s="4" t="s">
        <v>28</v>
      </c>
      <c r="F776" s="7">
        <f>SUM(Ведомственная!G806)</f>
        <v>177983.5</v>
      </c>
      <c r="G776" s="7">
        <f>SUM(Ведомственная!H806)</f>
        <v>173239.9</v>
      </c>
      <c r="H776" s="7">
        <f>SUM(Ведомственная!I806)</f>
        <v>173269.9</v>
      </c>
    </row>
    <row r="777" spans="1:8" ht="31.5">
      <c r="A777" s="80" t="s">
        <v>250</v>
      </c>
      <c r="B777" s="22" t="s">
        <v>421</v>
      </c>
      <c r="C777" s="4"/>
      <c r="D777" s="4"/>
      <c r="E777" s="4"/>
      <c r="F777" s="7">
        <f t="shared" ref="F777:H778" si="171">F778</f>
        <v>1297.4000000000001</v>
      </c>
      <c r="G777" s="7">
        <f t="shared" si="171"/>
        <v>400</v>
      </c>
      <c r="H777" s="7">
        <f t="shared" si="171"/>
        <v>600</v>
      </c>
    </row>
    <row r="778" spans="1:8">
      <c r="A778" s="80" t="s">
        <v>247</v>
      </c>
      <c r="B778" s="22" t="s">
        <v>422</v>
      </c>
      <c r="C778" s="4"/>
      <c r="D778" s="4"/>
      <c r="E778" s="4"/>
      <c r="F778" s="7">
        <f t="shared" si="171"/>
        <v>1297.4000000000001</v>
      </c>
      <c r="G778" s="7">
        <f t="shared" si="171"/>
        <v>400</v>
      </c>
      <c r="H778" s="7">
        <f t="shared" si="171"/>
        <v>600</v>
      </c>
    </row>
    <row r="779" spans="1:8" ht="31.5">
      <c r="A779" s="80" t="s">
        <v>219</v>
      </c>
      <c r="B779" s="22" t="s">
        <v>422</v>
      </c>
      <c r="C779" s="4" t="s">
        <v>116</v>
      </c>
      <c r="D779" s="4" t="s">
        <v>163</v>
      </c>
      <c r="E779" s="4" t="s">
        <v>28</v>
      </c>
      <c r="F779" s="7">
        <f>SUM(Ведомственная!G809)</f>
        <v>1297.4000000000001</v>
      </c>
      <c r="G779" s="7">
        <f>SUM(Ведомственная!H809)</f>
        <v>400</v>
      </c>
      <c r="H779" s="7">
        <f>SUM(Ведомственная!I809)</f>
        <v>600</v>
      </c>
    </row>
    <row r="780" spans="1:8" ht="31.5">
      <c r="A780" s="80" t="s">
        <v>251</v>
      </c>
      <c r="B780" s="4" t="s">
        <v>436</v>
      </c>
      <c r="C780" s="4"/>
      <c r="D780" s="4"/>
      <c r="E780" s="4"/>
      <c r="F780" s="7">
        <f t="shared" ref="F780:H781" si="172">F781</f>
        <v>1861.2</v>
      </c>
      <c r="G780" s="7">
        <f t="shared" si="172"/>
        <v>192.1</v>
      </c>
      <c r="H780" s="7">
        <f t="shared" si="172"/>
        <v>192.1</v>
      </c>
    </row>
    <row r="781" spans="1:8">
      <c r="A781" s="80" t="s">
        <v>247</v>
      </c>
      <c r="B781" s="4" t="s">
        <v>437</v>
      </c>
      <c r="C781" s="4"/>
      <c r="D781" s="4"/>
      <c r="E781" s="4"/>
      <c r="F781" s="7">
        <f t="shared" si="172"/>
        <v>1861.2</v>
      </c>
      <c r="G781" s="7">
        <f t="shared" si="172"/>
        <v>192.1</v>
      </c>
      <c r="H781" s="7">
        <f t="shared" si="172"/>
        <v>192.1</v>
      </c>
    </row>
    <row r="782" spans="1:8" ht="31.5">
      <c r="A782" s="80" t="s">
        <v>66</v>
      </c>
      <c r="B782" s="4" t="s">
        <v>437</v>
      </c>
      <c r="C782" s="4" t="s">
        <v>116</v>
      </c>
      <c r="D782" s="4" t="s">
        <v>163</v>
      </c>
      <c r="E782" s="4" t="s">
        <v>28</v>
      </c>
      <c r="F782" s="7">
        <f>SUM(Ведомственная!G812)</f>
        <v>1861.2</v>
      </c>
      <c r="G782" s="7">
        <f>SUM(Ведомственная!H812)</f>
        <v>192.1</v>
      </c>
      <c r="H782" s="7">
        <f>SUM(Ведомственная!I812)</f>
        <v>192.1</v>
      </c>
    </row>
    <row r="783" spans="1:8" ht="31.5">
      <c r="A783" s="80" t="s">
        <v>39</v>
      </c>
      <c r="B783" s="4" t="s">
        <v>685</v>
      </c>
      <c r="C783" s="4"/>
      <c r="D783" s="4"/>
      <c r="E783" s="4"/>
      <c r="F783" s="7">
        <f>SUM(F784)</f>
        <v>9079.5</v>
      </c>
      <c r="G783" s="7">
        <f t="shared" ref="G783:H783" si="173">SUM(G784)</f>
        <v>9043.6</v>
      </c>
      <c r="H783" s="7">
        <f t="shared" si="173"/>
        <v>9043.6</v>
      </c>
    </row>
    <row r="784" spans="1:8">
      <c r="A784" s="80" t="s">
        <v>247</v>
      </c>
      <c r="B784" s="4" t="s">
        <v>686</v>
      </c>
      <c r="C784" s="4"/>
      <c r="D784" s="4"/>
      <c r="E784" s="4"/>
      <c r="F784" s="7">
        <f>SUM(F785:F787)</f>
        <v>9079.5</v>
      </c>
      <c r="G784" s="7">
        <f t="shared" ref="G784:H784" si="174">SUM(G785:G787)</f>
        <v>9043.6</v>
      </c>
      <c r="H784" s="7">
        <f t="shared" si="174"/>
        <v>9043.6</v>
      </c>
    </row>
    <row r="785" spans="1:8" ht="63">
      <c r="A785" s="80" t="s">
        <v>45</v>
      </c>
      <c r="B785" s="4" t="s">
        <v>686</v>
      </c>
      <c r="C785" s="4" t="s">
        <v>83</v>
      </c>
      <c r="D785" s="4" t="s">
        <v>163</v>
      </c>
      <c r="E785" s="4" t="s">
        <v>28</v>
      </c>
      <c r="F785" s="7">
        <f>SUM(Ведомственная!G815)</f>
        <v>7932.6</v>
      </c>
      <c r="G785" s="7">
        <f>SUM(Ведомственная!H815)</f>
        <v>8122.6</v>
      </c>
      <c r="H785" s="7">
        <f>SUM(Ведомственная!I815)</f>
        <v>8122.6</v>
      </c>
    </row>
    <row r="786" spans="1:8" ht="31.5">
      <c r="A786" s="80" t="s">
        <v>46</v>
      </c>
      <c r="B786" s="4" t="s">
        <v>686</v>
      </c>
      <c r="C786" s="4" t="s">
        <v>85</v>
      </c>
      <c r="D786" s="4" t="s">
        <v>163</v>
      </c>
      <c r="E786" s="4" t="s">
        <v>28</v>
      </c>
      <c r="F786" s="7">
        <f>SUM(Ведомственная!G816)</f>
        <v>1094.8</v>
      </c>
      <c r="G786" s="7">
        <f>SUM(Ведомственная!H816)</f>
        <v>800</v>
      </c>
      <c r="H786" s="7">
        <f>SUM(Ведомственная!I816)</f>
        <v>800</v>
      </c>
    </row>
    <row r="787" spans="1:8">
      <c r="A787" s="80" t="s">
        <v>20</v>
      </c>
      <c r="B787" s="4" t="s">
        <v>686</v>
      </c>
      <c r="C787" s="4" t="s">
        <v>90</v>
      </c>
      <c r="D787" s="4" t="s">
        <v>163</v>
      </c>
      <c r="E787" s="4" t="s">
        <v>28</v>
      </c>
      <c r="F787" s="7">
        <f>SUM(Ведомственная!G817)</f>
        <v>52.1</v>
      </c>
      <c r="G787" s="7">
        <f>SUM(Ведомственная!H817)</f>
        <v>121</v>
      </c>
      <c r="H787" s="7">
        <f>SUM(Ведомственная!I817)</f>
        <v>121</v>
      </c>
    </row>
    <row r="788" spans="1:8" ht="78.75">
      <c r="A788" s="80" t="s">
        <v>963</v>
      </c>
      <c r="B788" s="48" t="s">
        <v>701</v>
      </c>
      <c r="C788" s="4"/>
      <c r="D788" s="4"/>
      <c r="E788" s="4"/>
      <c r="F788" s="7">
        <f>SUM(F789)+F809</f>
        <v>10547.8</v>
      </c>
      <c r="G788" s="7">
        <f t="shared" ref="G788:H788" si="175">SUM(G789)+G809</f>
        <v>11055.1</v>
      </c>
      <c r="H788" s="7">
        <f t="shared" si="175"/>
        <v>12880.1</v>
      </c>
    </row>
    <row r="789" spans="1:8" ht="47.25">
      <c r="A789" s="36" t="s">
        <v>919</v>
      </c>
      <c r="B789" s="48" t="s">
        <v>702</v>
      </c>
      <c r="C789" s="4"/>
      <c r="D789" s="4"/>
      <c r="E789" s="4"/>
      <c r="F789" s="7">
        <f>SUM(F790:F791)</f>
        <v>3291.4</v>
      </c>
      <c r="G789" s="7">
        <f t="shared" ref="G789:H789" si="176">SUM(G790:G791)</f>
        <v>3329.4</v>
      </c>
      <c r="H789" s="7">
        <f t="shared" si="176"/>
        <v>3868.5</v>
      </c>
    </row>
    <row r="790" spans="1:8" ht="31.5">
      <c r="A790" s="80" t="s">
        <v>219</v>
      </c>
      <c r="B790" s="48" t="s">
        <v>702</v>
      </c>
      <c r="C790" s="4" t="s">
        <v>116</v>
      </c>
      <c r="D790" s="4" t="s">
        <v>163</v>
      </c>
      <c r="E790" s="4" t="s">
        <v>48</v>
      </c>
      <c r="F790" s="7">
        <f>SUM(Ведомственная!G869)</f>
        <v>3291.4</v>
      </c>
      <c r="G790" s="7">
        <f>SUM(Ведомственная!H869)</f>
        <v>3329.4</v>
      </c>
      <c r="H790" s="7">
        <f>SUM(Ведомственная!I869)</f>
        <v>3868.5</v>
      </c>
    </row>
    <row r="791" spans="1:8">
      <c r="A791" s="80" t="s">
        <v>20</v>
      </c>
      <c r="B791" s="48" t="s">
        <v>702</v>
      </c>
      <c r="C791" s="4" t="s">
        <v>90</v>
      </c>
      <c r="D791" s="4" t="s">
        <v>163</v>
      </c>
      <c r="E791" s="4" t="s">
        <v>48</v>
      </c>
      <c r="F791" s="7">
        <f>SUM(Ведомственная!G870)</f>
        <v>0</v>
      </c>
      <c r="G791" s="7">
        <f>SUM(Ведомственная!H870)</f>
        <v>0</v>
      </c>
      <c r="H791" s="7">
        <f>SUM(Ведомственная!I870)</f>
        <v>0</v>
      </c>
    </row>
    <row r="792" spans="1:8" ht="63" hidden="1">
      <c r="A792" s="46" t="s">
        <v>689</v>
      </c>
      <c r="B792" s="4" t="s">
        <v>692</v>
      </c>
      <c r="C792" s="4"/>
      <c r="D792" s="4"/>
      <c r="E792" s="4"/>
      <c r="F792" s="7" t="e">
        <f>SUM(F793+F795)</f>
        <v>#REF!</v>
      </c>
      <c r="G792" s="7" t="e">
        <f t="shared" ref="G792:H792" si="177">SUM(G793+G795)</f>
        <v>#REF!</v>
      </c>
      <c r="H792" s="7" t="e">
        <f t="shared" si="177"/>
        <v>#REF!</v>
      </c>
    </row>
    <row r="793" spans="1:8" ht="47.25" hidden="1">
      <c r="A793" s="80" t="s">
        <v>693</v>
      </c>
      <c r="B793" s="4" t="s">
        <v>694</v>
      </c>
      <c r="C793" s="4"/>
      <c r="D793" s="4"/>
      <c r="E793" s="4"/>
      <c r="F793" s="7" t="e">
        <f>SUM(F794)</f>
        <v>#REF!</v>
      </c>
      <c r="G793" s="7" t="e">
        <f>SUM(G794)</f>
        <v>#REF!</v>
      </c>
      <c r="H793" s="7" t="e">
        <f>SUM(H794)</f>
        <v>#REF!</v>
      </c>
    </row>
    <row r="794" spans="1:8" ht="31.5" hidden="1">
      <c r="A794" s="80" t="s">
        <v>219</v>
      </c>
      <c r="B794" s="4" t="s">
        <v>694</v>
      </c>
      <c r="C794" s="4" t="s">
        <v>116</v>
      </c>
      <c r="D794" s="4" t="s">
        <v>163</v>
      </c>
      <c r="E794" s="4" t="s">
        <v>38</v>
      </c>
      <c r="F794" s="7" t="e">
        <f>SUM(Ведомственная!#REF!)</f>
        <v>#REF!</v>
      </c>
      <c r="G794" s="7" t="e">
        <f>SUM(Ведомственная!#REF!)</f>
        <v>#REF!</v>
      </c>
      <c r="H794" s="7" t="e">
        <f>SUM(Ведомственная!#REF!)</f>
        <v>#REF!</v>
      </c>
    </row>
    <row r="795" spans="1:8" ht="31.5" hidden="1">
      <c r="A795" s="80" t="s">
        <v>697</v>
      </c>
      <c r="B795" s="4" t="s">
        <v>703</v>
      </c>
      <c r="C795" s="4"/>
      <c r="D795" s="4"/>
      <c r="E795" s="4"/>
      <c r="F795" s="7" t="e">
        <f>SUM(F796)</f>
        <v>#REF!</v>
      </c>
      <c r="G795" s="7" t="e">
        <f t="shared" ref="G795:H795" si="178">SUM(G796)</f>
        <v>#REF!</v>
      </c>
      <c r="H795" s="7" t="e">
        <f t="shared" si="178"/>
        <v>#REF!</v>
      </c>
    </row>
    <row r="796" spans="1:8" ht="31.5" hidden="1">
      <c r="A796" s="80" t="s">
        <v>46</v>
      </c>
      <c r="B796" s="4" t="s">
        <v>703</v>
      </c>
      <c r="C796" s="4" t="s">
        <v>85</v>
      </c>
      <c r="D796" s="4" t="s">
        <v>163</v>
      </c>
      <c r="E796" s="4" t="s">
        <v>38</v>
      </c>
      <c r="F796" s="7" t="e">
        <f>SUM(Ведомственная!#REF!)</f>
        <v>#REF!</v>
      </c>
      <c r="G796" s="7" t="e">
        <f>SUM(Ведомственная!#REF!)</f>
        <v>#REF!</v>
      </c>
      <c r="H796" s="7" t="e">
        <f>SUM(Ведомственная!#REF!)</f>
        <v>#REF!</v>
      </c>
    </row>
    <row r="797" spans="1:8" ht="63" hidden="1">
      <c r="A797" s="80" t="s">
        <v>695</v>
      </c>
      <c r="B797" s="48" t="s">
        <v>696</v>
      </c>
      <c r="C797" s="4"/>
      <c r="D797" s="4"/>
      <c r="E797" s="4"/>
      <c r="F797" s="7" t="e">
        <f>SUM(F798)</f>
        <v>#REF!</v>
      </c>
      <c r="G797" s="7" t="e">
        <f>SUM(G798)</f>
        <v>#REF!</v>
      </c>
      <c r="H797" s="7" t="e">
        <f>SUM(H798)</f>
        <v>#REF!</v>
      </c>
    </row>
    <row r="798" spans="1:8" ht="31.5" hidden="1">
      <c r="A798" s="80" t="s">
        <v>219</v>
      </c>
      <c r="B798" s="48" t="s">
        <v>696</v>
      </c>
      <c r="C798" s="4" t="s">
        <v>116</v>
      </c>
      <c r="D798" s="4" t="s">
        <v>163</v>
      </c>
      <c r="E798" s="4" t="s">
        <v>38</v>
      </c>
      <c r="F798" s="7" t="e">
        <f>SUM(Ведомственная!#REF!)</f>
        <v>#REF!</v>
      </c>
      <c r="G798" s="7" t="e">
        <f>SUM(Ведомственная!#REF!)</f>
        <v>#REF!</v>
      </c>
      <c r="H798" s="7" t="e">
        <f>SUM(Ведомственная!#REF!)</f>
        <v>#REF!</v>
      </c>
    </row>
    <row r="799" spans="1:8" ht="31.5" hidden="1">
      <c r="A799" s="80" t="s">
        <v>698</v>
      </c>
      <c r="B799" s="48" t="s">
        <v>705</v>
      </c>
      <c r="C799" s="4"/>
      <c r="D799" s="4"/>
      <c r="E799" s="4"/>
      <c r="F799" s="7" t="e">
        <f>SUM(F800)</f>
        <v>#REF!</v>
      </c>
      <c r="G799" s="7" t="e">
        <f t="shared" ref="G799:H799" si="179">SUM(G800)</f>
        <v>#REF!</v>
      </c>
      <c r="H799" s="7" t="e">
        <f t="shared" si="179"/>
        <v>#REF!</v>
      </c>
    </row>
    <row r="800" spans="1:8" ht="31.5" hidden="1">
      <c r="A800" s="80" t="s">
        <v>219</v>
      </c>
      <c r="B800" s="48" t="s">
        <v>705</v>
      </c>
      <c r="C800" s="4" t="s">
        <v>85</v>
      </c>
      <c r="D800" s="4" t="s">
        <v>163</v>
      </c>
      <c r="E800" s="4" t="s">
        <v>38</v>
      </c>
      <c r="F800" s="7" t="e">
        <f>SUM(Ведомственная!#REF!)</f>
        <v>#REF!</v>
      </c>
      <c r="G800" s="7" t="e">
        <f>SUM(Ведомственная!#REF!)</f>
        <v>#REF!</v>
      </c>
      <c r="H800" s="7" t="e">
        <f>SUM(Ведомственная!#REF!)</f>
        <v>#REF!</v>
      </c>
    </row>
    <row r="801" spans="1:8" hidden="1">
      <c r="A801" s="80" t="s">
        <v>247</v>
      </c>
      <c r="B801" s="4" t="s">
        <v>688</v>
      </c>
      <c r="C801" s="4"/>
      <c r="D801" s="4"/>
      <c r="E801" s="4"/>
      <c r="F801" s="7" t="e">
        <f>SUM(F802:F803)</f>
        <v>#REF!</v>
      </c>
      <c r="G801" s="7" t="e">
        <f t="shared" ref="G801:H801" si="180">SUM(G802:G803)</f>
        <v>#REF!</v>
      </c>
      <c r="H801" s="7" t="e">
        <f t="shared" si="180"/>
        <v>#REF!</v>
      </c>
    </row>
    <row r="802" spans="1:8" ht="31.5" hidden="1">
      <c r="A802" s="80" t="s">
        <v>46</v>
      </c>
      <c r="B802" s="4" t="s">
        <v>688</v>
      </c>
      <c r="C802" s="4" t="s">
        <v>85</v>
      </c>
      <c r="D802" s="4" t="s">
        <v>163</v>
      </c>
      <c r="E802" s="4" t="s">
        <v>28</v>
      </c>
      <c r="F802" s="7">
        <f>SUM(Ведомственная!G821)</f>
        <v>552.70000000000005</v>
      </c>
      <c r="G802" s="7">
        <f>SUM(Ведомственная!H821)</f>
        <v>100</v>
      </c>
      <c r="H802" s="7">
        <f>SUM(Ведомственная!I821)</f>
        <v>0</v>
      </c>
    </row>
    <row r="803" spans="1:8" ht="31.5" hidden="1">
      <c r="A803" s="80" t="s">
        <v>46</v>
      </c>
      <c r="B803" s="4" t="s">
        <v>688</v>
      </c>
      <c r="C803" s="4" t="s">
        <v>85</v>
      </c>
      <c r="D803" s="4" t="s">
        <v>163</v>
      </c>
      <c r="E803" s="4" t="s">
        <v>38</v>
      </c>
      <c r="F803" s="7" t="e">
        <f>SUM(Ведомственная!#REF!)</f>
        <v>#REF!</v>
      </c>
      <c r="G803" s="7" t="e">
        <f>SUM(Ведомственная!#REF!)</f>
        <v>#REF!</v>
      </c>
      <c r="H803" s="7" t="e">
        <f>SUM(Ведомственная!#REF!)</f>
        <v>#REF!</v>
      </c>
    </row>
    <row r="804" spans="1:8" ht="47.25" hidden="1">
      <c r="A804" s="80" t="s">
        <v>699</v>
      </c>
      <c r="B804" s="4" t="s">
        <v>704</v>
      </c>
      <c r="C804" s="4"/>
      <c r="D804" s="4"/>
      <c r="E804" s="4"/>
      <c r="F804" s="7" t="e">
        <f>SUM(F805)+F806</f>
        <v>#REF!</v>
      </c>
      <c r="G804" s="7" t="e">
        <f t="shared" ref="G804:H804" si="181">SUM(G805)+G806</f>
        <v>#REF!</v>
      </c>
      <c r="H804" s="7" t="e">
        <f t="shared" si="181"/>
        <v>#REF!</v>
      </c>
    </row>
    <row r="805" spans="1:8" ht="31.5" hidden="1">
      <c r="A805" s="80" t="s">
        <v>46</v>
      </c>
      <c r="B805" s="4" t="s">
        <v>704</v>
      </c>
      <c r="C805" s="4" t="s">
        <v>85</v>
      </c>
      <c r="D805" s="4" t="s">
        <v>163</v>
      </c>
      <c r="E805" s="4" t="s">
        <v>38</v>
      </c>
      <c r="F805" s="7" t="e">
        <f>SUM(Ведомственная!#REF!)</f>
        <v>#REF!</v>
      </c>
      <c r="G805" s="7" t="e">
        <f>SUM(Ведомственная!#REF!)</f>
        <v>#REF!</v>
      </c>
      <c r="H805" s="7" t="e">
        <f>SUM(Ведомственная!#REF!)</f>
        <v>#REF!</v>
      </c>
    </row>
    <row r="806" spans="1:8" ht="31.5" hidden="1">
      <c r="A806" s="80" t="s">
        <v>219</v>
      </c>
      <c r="B806" s="4" t="s">
        <v>704</v>
      </c>
      <c r="C806" s="4" t="s">
        <v>116</v>
      </c>
      <c r="D806" s="4" t="s">
        <v>163</v>
      </c>
      <c r="E806" s="4" t="s">
        <v>38</v>
      </c>
      <c r="F806" s="7" t="e">
        <f>SUM(Ведомственная!#REF!)</f>
        <v>#REF!</v>
      </c>
      <c r="G806" s="7" t="e">
        <f>SUM(Ведомственная!#REF!)</f>
        <v>#REF!</v>
      </c>
      <c r="H806" s="7" t="e">
        <f>SUM(Ведомственная!#REF!)</f>
        <v>#REF!</v>
      </c>
    </row>
    <row r="807" spans="1:8" ht="47.25" hidden="1">
      <c r="A807" s="80" t="s">
        <v>736</v>
      </c>
      <c r="B807" s="4" t="s">
        <v>735</v>
      </c>
      <c r="C807" s="4"/>
      <c r="D807" s="4"/>
      <c r="E807" s="4"/>
      <c r="F807" s="7" t="e">
        <f>SUM(F808)</f>
        <v>#REF!</v>
      </c>
      <c r="G807" s="7" t="e">
        <f t="shared" ref="G807:H807" si="182">SUM(G808)</f>
        <v>#REF!</v>
      </c>
      <c r="H807" s="7" t="e">
        <f t="shared" si="182"/>
        <v>#REF!</v>
      </c>
    </row>
    <row r="808" spans="1:8" ht="31.5" hidden="1">
      <c r="A808" s="80" t="s">
        <v>46</v>
      </c>
      <c r="B808" s="4" t="s">
        <v>735</v>
      </c>
      <c r="C808" s="4" t="s">
        <v>85</v>
      </c>
      <c r="D808" s="4" t="s">
        <v>163</v>
      </c>
      <c r="E808" s="4" t="s">
        <v>38</v>
      </c>
      <c r="F808" s="7" t="e">
        <f>SUM(Ведомственная!#REF!)</f>
        <v>#REF!</v>
      </c>
      <c r="G808" s="7" t="e">
        <f>SUM(Ведомственная!#REF!)</f>
        <v>#REF!</v>
      </c>
      <c r="H808" s="7" t="e">
        <f>SUM(Ведомственная!#REF!)</f>
        <v>#REF!</v>
      </c>
    </row>
    <row r="809" spans="1:8" ht="47.25">
      <c r="A809" s="80" t="s">
        <v>876</v>
      </c>
      <c r="B809" s="48" t="s">
        <v>875</v>
      </c>
      <c r="C809" s="4"/>
      <c r="D809" s="4"/>
      <c r="E809" s="4"/>
      <c r="F809" s="7">
        <f>SUM(F810)</f>
        <v>7256.4</v>
      </c>
      <c r="G809" s="7">
        <f t="shared" ref="G809:H809" si="183">SUM(G810)</f>
        <v>7725.7</v>
      </c>
      <c r="H809" s="7">
        <f t="shared" si="183"/>
        <v>9011.6</v>
      </c>
    </row>
    <row r="810" spans="1:8" ht="31.5">
      <c r="A810" s="80" t="s">
        <v>219</v>
      </c>
      <c r="B810" s="48" t="s">
        <v>875</v>
      </c>
      <c r="C810" s="4" t="s">
        <v>116</v>
      </c>
      <c r="D810" s="4" t="s">
        <v>163</v>
      </c>
      <c r="E810" s="4" t="s">
        <v>48</v>
      </c>
      <c r="F810" s="7">
        <f>SUM(Ведомственная!G872)</f>
        <v>7256.4</v>
      </c>
      <c r="G810" s="7">
        <f>SUM(Ведомственная!H872)</f>
        <v>7725.7</v>
      </c>
      <c r="H810" s="7">
        <f>SUM(Ведомственная!I872)</f>
        <v>9011.6</v>
      </c>
    </row>
    <row r="811" spans="1:8" ht="31.5">
      <c r="A811" s="80" t="s">
        <v>253</v>
      </c>
      <c r="B811" s="48" t="s">
        <v>252</v>
      </c>
      <c r="C811" s="4"/>
      <c r="D811" s="4"/>
      <c r="E811" s="4"/>
      <c r="F811" s="7">
        <f>SUM(F826+F812+F830+F836)</f>
        <v>159392.09999999998</v>
      </c>
      <c r="G811" s="7">
        <f t="shared" ref="G811:H811" si="184">SUM(G826+G812+G830+G836)</f>
        <v>70197.899999999994</v>
      </c>
      <c r="H811" s="7">
        <f t="shared" si="184"/>
        <v>196685.2</v>
      </c>
    </row>
    <row r="812" spans="1:8">
      <c r="A812" s="80" t="s">
        <v>29</v>
      </c>
      <c r="B812" s="4" t="s">
        <v>687</v>
      </c>
      <c r="C812" s="4"/>
      <c r="D812" s="4"/>
      <c r="E812" s="4"/>
      <c r="F812" s="7">
        <f>SUM(F824)+F815+F817+F813</f>
        <v>55547.7</v>
      </c>
      <c r="G812" s="7">
        <f t="shared" ref="G812:H812" si="185">SUM(G824)+G815+G817+G813</f>
        <v>30130</v>
      </c>
      <c r="H812" s="7">
        <f t="shared" si="185"/>
        <v>0</v>
      </c>
    </row>
    <row r="813" spans="1:8">
      <c r="A813" s="124" t="s">
        <v>1011</v>
      </c>
      <c r="B813" s="4" t="s">
        <v>1010</v>
      </c>
      <c r="C813" s="4"/>
      <c r="D813" s="4"/>
      <c r="E813" s="4"/>
      <c r="F813" s="7">
        <f>SUM(F814)</f>
        <v>32944.400000000001</v>
      </c>
      <c r="G813" s="7">
        <f t="shared" ref="G813:H813" si="186">SUM(G814)</f>
        <v>0</v>
      </c>
      <c r="H813" s="7">
        <f t="shared" si="186"/>
        <v>0</v>
      </c>
    </row>
    <row r="814" spans="1:8" ht="31.5">
      <c r="A814" s="124" t="s">
        <v>219</v>
      </c>
      <c r="B814" s="4" t="s">
        <v>1010</v>
      </c>
      <c r="C814" s="4" t="s">
        <v>116</v>
      </c>
      <c r="D814" s="4" t="s">
        <v>163</v>
      </c>
      <c r="E814" s="4" t="s">
        <v>38</v>
      </c>
      <c r="F814" s="7">
        <f>SUM(Ведомственная!G850)</f>
        <v>32944.400000000001</v>
      </c>
      <c r="G814" s="7">
        <f>SUM(Ведомственная!H850)</f>
        <v>0</v>
      </c>
      <c r="H814" s="7">
        <f>SUM(Ведомственная!I850)</f>
        <v>0</v>
      </c>
    </row>
    <row r="815" spans="1:8" ht="47.25">
      <c r="A815" s="103" t="s">
        <v>924</v>
      </c>
      <c r="B815" s="4" t="s">
        <v>696</v>
      </c>
      <c r="C815" s="4"/>
      <c r="D815" s="4"/>
      <c r="E815" s="4"/>
      <c r="F815" s="7">
        <f>SUM(F816)</f>
        <v>0</v>
      </c>
      <c r="G815" s="7">
        <f t="shared" ref="G815:H815" si="187">SUM(G816)</f>
        <v>30030</v>
      </c>
      <c r="H815" s="7">
        <f t="shared" si="187"/>
        <v>0</v>
      </c>
    </row>
    <row r="816" spans="1:8" ht="31.5">
      <c r="A816" s="103" t="s">
        <v>219</v>
      </c>
      <c r="B816" s="4" t="s">
        <v>696</v>
      </c>
      <c r="C816" s="4" t="s">
        <v>116</v>
      </c>
      <c r="D816" s="4" t="s">
        <v>163</v>
      </c>
      <c r="E816" s="4" t="s">
        <v>38</v>
      </c>
      <c r="F816" s="7">
        <f>SUM(Ведомственная!G852)</f>
        <v>0</v>
      </c>
      <c r="G816" s="7">
        <f>SUM(Ведомственная!H852)</f>
        <v>30030</v>
      </c>
      <c r="H816" s="7">
        <f>SUM(Ведомственная!I852)</f>
        <v>0</v>
      </c>
    </row>
    <row r="817" spans="1:8">
      <c r="A817" s="111" t="s">
        <v>911</v>
      </c>
      <c r="B817" s="4" t="s">
        <v>949</v>
      </c>
      <c r="C817" s="4"/>
      <c r="D817" s="4"/>
      <c r="E817" s="4"/>
      <c r="F817" s="7">
        <f>SUM(F818+F820+F822)</f>
        <v>22050.6</v>
      </c>
      <c r="G817" s="7">
        <f t="shared" ref="G817:H817" si="188">SUM(G818+G820+G822)</f>
        <v>0</v>
      </c>
      <c r="H817" s="7">
        <f t="shared" si="188"/>
        <v>0</v>
      </c>
    </row>
    <row r="818" spans="1:8" ht="31.5">
      <c r="A818" s="111" t="s">
        <v>953</v>
      </c>
      <c r="B818" s="4" t="s">
        <v>950</v>
      </c>
      <c r="C818" s="4"/>
      <c r="D818" s="4"/>
      <c r="E818" s="4"/>
      <c r="F818" s="7">
        <f>SUM(F819)</f>
        <v>12000</v>
      </c>
      <c r="G818" s="7">
        <f t="shared" ref="G818:H818" si="189">SUM(G819)</f>
        <v>0</v>
      </c>
      <c r="H818" s="7">
        <f t="shared" si="189"/>
        <v>0</v>
      </c>
    </row>
    <row r="819" spans="1:8" ht="31.5">
      <c r="A819" s="111" t="s">
        <v>46</v>
      </c>
      <c r="B819" s="4" t="s">
        <v>950</v>
      </c>
      <c r="C819" s="4" t="s">
        <v>85</v>
      </c>
      <c r="D819" s="4" t="s">
        <v>163</v>
      </c>
      <c r="E819" s="4" t="s">
        <v>38</v>
      </c>
      <c r="F819" s="7">
        <f>SUM(Ведомственная!G855)</f>
        <v>12000</v>
      </c>
      <c r="G819" s="7">
        <f>SUM(Ведомственная!H855)</f>
        <v>0</v>
      </c>
      <c r="H819" s="7">
        <f>SUM(Ведомственная!I855)</f>
        <v>0</v>
      </c>
    </row>
    <row r="820" spans="1:8" ht="31.5">
      <c r="A820" s="111" t="s">
        <v>954</v>
      </c>
      <c r="B820" s="4" t="s">
        <v>951</v>
      </c>
      <c r="C820" s="4"/>
      <c r="D820" s="4"/>
      <c r="E820" s="4"/>
      <c r="F820" s="7">
        <f>SUM(F821)</f>
        <v>1219.8</v>
      </c>
      <c r="G820" s="7">
        <f t="shared" ref="G820:H820" si="190">SUM(G821)</f>
        <v>0</v>
      </c>
      <c r="H820" s="7">
        <f t="shared" si="190"/>
        <v>0</v>
      </c>
    </row>
    <row r="821" spans="1:8" ht="31.5">
      <c r="A821" s="111" t="s">
        <v>219</v>
      </c>
      <c r="B821" s="4" t="s">
        <v>951</v>
      </c>
      <c r="C821" s="4" t="s">
        <v>116</v>
      </c>
      <c r="D821" s="4" t="s">
        <v>163</v>
      </c>
      <c r="E821" s="4" t="s">
        <v>38</v>
      </c>
      <c r="F821" s="7">
        <f>SUM(Ведомственная!G857)</f>
        <v>1219.8</v>
      </c>
      <c r="G821" s="7">
        <f>SUM(Ведомственная!H857)</f>
        <v>0</v>
      </c>
      <c r="H821" s="7">
        <f>SUM(Ведомственная!I857)</f>
        <v>0</v>
      </c>
    </row>
    <row r="822" spans="1:8" ht="31.5">
      <c r="A822" s="111" t="s">
        <v>955</v>
      </c>
      <c r="B822" s="4" t="s">
        <v>952</v>
      </c>
      <c r="C822" s="4"/>
      <c r="D822" s="4"/>
      <c r="E822" s="4"/>
      <c r="F822" s="7">
        <f>SUM(F823)</f>
        <v>8830.7999999999993</v>
      </c>
      <c r="G822" s="7">
        <f t="shared" ref="G822:H822" si="191">SUM(G823)</f>
        <v>0</v>
      </c>
      <c r="H822" s="7">
        <f t="shared" si="191"/>
        <v>0</v>
      </c>
    </row>
    <row r="823" spans="1:8" ht="31.5">
      <c r="A823" s="111" t="s">
        <v>219</v>
      </c>
      <c r="B823" s="4" t="s">
        <v>952</v>
      </c>
      <c r="C823" s="4" t="s">
        <v>116</v>
      </c>
      <c r="D823" s="4" t="s">
        <v>163</v>
      </c>
      <c r="E823" s="4" t="s">
        <v>38</v>
      </c>
      <c r="F823" s="7">
        <f>SUM(Ведомственная!G859)</f>
        <v>8830.7999999999993</v>
      </c>
      <c r="G823" s="7">
        <f>SUM(Ведомственная!H859)</f>
        <v>0</v>
      </c>
      <c r="H823" s="7">
        <f>SUM(Ведомственная!I859)</f>
        <v>0</v>
      </c>
    </row>
    <row r="824" spans="1:8">
      <c r="A824" s="80" t="s">
        <v>247</v>
      </c>
      <c r="B824" s="4" t="s">
        <v>688</v>
      </c>
      <c r="C824" s="4"/>
      <c r="D824" s="4"/>
      <c r="E824" s="4"/>
      <c r="F824" s="7">
        <f>SUM(F825)</f>
        <v>552.70000000000005</v>
      </c>
      <c r="G824" s="7">
        <f t="shared" ref="G824:H824" si="192">SUM(G825)</f>
        <v>100</v>
      </c>
      <c r="H824" s="7">
        <f t="shared" si="192"/>
        <v>0</v>
      </c>
    </row>
    <row r="825" spans="1:8" ht="31.5">
      <c r="A825" s="80" t="s">
        <v>46</v>
      </c>
      <c r="B825" s="4" t="s">
        <v>688</v>
      </c>
      <c r="C825" s="4" t="s">
        <v>85</v>
      </c>
      <c r="D825" s="4" t="s">
        <v>163</v>
      </c>
      <c r="E825" s="4" t="s">
        <v>28</v>
      </c>
      <c r="F825" s="7">
        <f>SUM(Ведомственная!G821)</f>
        <v>552.70000000000005</v>
      </c>
      <c r="G825" s="7">
        <f>SUM(Ведомственная!H821)</f>
        <v>100</v>
      </c>
      <c r="H825" s="7">
        <f>SUM(Ведомственная!I821)</f>
        <v>0</v>
      </c>
    </row>
    <row r="826" spans="1:8" ht="31.5">
      <c r="A826" s="2" t="s">
        <v>346</v>
      </c>
      <c r="B826" s="31" t="s">
        <v>294</v>
      </c>
      <c r="C826" s="31"/>
      <c r="D826" s="4"/>
      <c r="E826" s="4"/>
      <c r="F826" s="7">
        <f>SUM(F828)+F827</f>
        <v>97046.9</v>
      </c>
      <c r="G826" s="7">
        <f t="shared" ref="G826:H826" si="193">SUM(G828)+G827</f>
        <v>38167.9</v>
      </c>
      <c r="H826" s="7">
        <f t="shared" si="193"/>
        <v>196685.2</v>
      </c>
    </row>
    <row r="827" spans="1:8" ht="31.5">
      <c r="A827" s="2" t="s">
        <v>258</v>
      </c>
      <c r="B827" s="31" t="s">
        <v>294</v>
      </c>
      <c r="C827" s="31">
        <v>400</v>
      </c>
      <c r="D827" s="4" t="s">
        <v>163</v>
      </c>
      <c r="E827" s="4" t="s">
        <v>28</v>
      </c>
      <c r="F827" s="7">
        <f>SUM(Ведомственная!G531)</f>
        <v>3448.7</v>
      </c>
      <c r="G827" s="7"/>
      <c r="H827" s="7"/>
    </row>
    <row r="828" spans="1:8">
      <c r="A828" s="2" t="s">
        <v>891</v>
      </c>
      <c r="B828" s="31" t="s">
        <v>890</v>
      </c>
      <c r="C828" s="31"/>
      <c r="D828" s="4"/>
      <c r="E828" s="4"/>
      <c r="F828" s="7">
        <f>SUM(F829)</f>
        <v>93598.2</v>
      </c>
      <c r="G828" s="7">
        <f t="shared" ref="G828:H828" si="194">SUM(G829)</f>
        <v>38167.9</v>
      </c>
      <c r="H828" s="7">
        <f t="shared" si="194"/>
        <v>196685.2</v>
      </c>
    </row>
    <row r="829" spans="1:8" ht="31.5">
      <c r="A829" s="2" t="s">
        <v>258</v>
      </c>
      <c r="B829" s="31" t="s">
        <v>890</v>
      </c>
      <c r="C829" s="31">
        <v>400</v>
      </c>
      <c r="D829" s="4" t="s">
        <v>163</v>
      </c>
      <c r="E829" s="4" t="s">
        <v>28</v>
      </c>
      <c r="F829" s="7">
        <f>SUM(Ведомственная!G533)</f>
        <v>93598.2</v>
      </c>
      <c r="G829" s="7">
        <f>SUM(Ведомственная!H533)</f>
        <v>38167.9</v>
      </c>
      <c r="H829" s="7">
        <f>SUM(Ведомственная!I533)</f>
        <v>196685.2</v>
      </c>
    </row>
    <row r="830" spans="1:8" ht="31.5">
      <c r="A830" s="80" t="s">
        <v>249</v>
      </c>
      <c r="B830" s="4" t="s">
        <v>300</v>
      </c>
      <c r="C830" s="4"/>
      <c r="D830" s="4"/>
      <c r="E830" s="4"/>
      <c r="F830" s="7">
        <f t="shared" ref="F830:H831" si="195">F831</f>
        <v>411.8</v>
      </c>
      <c r="G830" s="7">
        <f t="shared" si="195"/>
        <v>1400</v>
      </c>
      <c r="H830" s="7">
        <f t="shared" si="195"/>
        <v>0</v>
      </c>
    </row>
    <row r="831" spans="1:8">
      <c r="A831" s="80" t="s">
        <v>247</v>
      </c>
      <c r="B831" s="4" t="s">
        <v>301</v>
      </c>
      <c r="C831" s="4"/>
      <c r="D831" s="4"/>
      <c r="E831" s="4"/>
      <c r="F831" s="7">
        <f t="shared" si="195"/>
        <v>411.8</v>
      </c>
      <c r="G831" s="7">
        <f t="shared" si="195"/>
        <v>1400</v>
      </c>
      <c r="H831" s="7">
        <f t="shared" si="195"/>
        <v>0</v>
      </c>
    </row>
    <row r="832" spans="1:8" ht="31.5">
      <c r="A832" s="80" t="s">
        <v>219</v>
      </c>
      <c r="B832" s="4" t="s">
        <v>301</v>
      </c>
      <c r="C832" s="4" t="s">
        <v>116</v>
      </c>
      <c r="D832" s="4" t="s">
        <v>163</v>
      </c>
      <c r="E832" s="4" t="s">
        <v>28</v>
      </c>
      <c r="F832" s="7">
        <f>SUM(Ведомственная!G824)</f>
        <v>411.8</v>
      </c>
      <c r="G832" s="7">
        <f>SUM(Ведомственная!H824)</f>
        <v>1400</v>
      </c>
      <c r="H832" s="7">
        <f>SUM(Ведомственная!I824)</f>
        <v>0</v>
      </c>
    </row>
    <row r="833" spans="1:8" ht="31.5" hidden="1">
      <c r="A833" s="80" t="s">
        <v>250</v>
      </c>
      <c r="B833" s="4" t="s">
        <v>302</v>
      </c>
      <c r="C833" s="4"/>
      <c r="D833" s="4"/>
      <c r="E833" s="4"/>
      <c r="F833" s="7">
        <f>SUM(F834)</f>
        <v>0</v>
      </c>
      <c r="G833" s="7">
        <f t="shared" ref="G833:H833" si="196">SUM(G834)</f>
        <v>0</v>
      </c>
      <c r="H833" s="7">
        <f t="shared" si="196"/>
        <v>0</v>
      </c>
    </row>
    <row r="834" spans="1:8" hidden="1">
      <c r="A834" s="80" t="s">
        <v>247</v>
      </c>
      <c r="B834" s="4" t="s">
        <v>303</v>
      </c>
      <c r="C834" s="4"/>
      <c r="D834" s="4"/>
      <c r="E834" s="4"/>
      <c r="F834" s="7">
        <f>SUM(F835)</f>
        <v>0</v>
      </c>
      <c r="G834" s="7">
        <f t="shared" ref="G834:H834" si="197">SUM(G835)</f>
        <v>0</v>
      </c>
      <c r="H834" s="7">
        <f t="shared" si="197"/>
        <v>0</v>
      </c>
    </row>
    <row r="835" spans="1:8" ht="31.5" hidden="1">
      <c r="A835" s="80" t="s">
        <v>219</v>
      </c>
      <c r="B835" s="4" t="s">
        <v>303</v>
      </c>
      <c r="C835" s="4" t="s">
        <v>116</v>
      </c>
      <c r="D835" s="4" t="s">
        <v>163</v>
      </c>
      <c r="E835" s="4" t="s">
        <v>38</v>
      </c>
      <c r="F835" s="7">
        <f>SUM(Ведомственная!G827)</f>
        <v>0</v>
      </c>
      <c r="G835" s="7">
        <f>SUM(Ведомственная!H827)</f>
        <v>0</v>
      </c>
      <c r="H835" s="7">
        <f>SUM(Ведомственная!I827)</f>
        <v>0</v>
      </c>
    </row>
    <row r="836" spans="1:8" ht="31.5">
      <c r="A836" s="80" t="s">
        <v>251</v>
      </c>
      <c r="B836" s="4" t="s">
        <v>304</v>
      </c>
      <c r="C836" s="4"/>
      <c r="D836" s="4"/>
      <c r="E836" s="4"/>
      <c r="F836" s="7">
        <f t="shared" ref="F836:H836" si="198">F837</f>
        <v>6385.7</v>
      </c>
      <c r="G836" s="7">
        <f t="shared" si="198"/>
        <v>500</v>
      </c>
      <c r="H836" s="7">
        <f t="shared" si="198"/>
        <v>0</v>
      </c>
    </row>
    <row r="837" spans="1:8">
      <c r="A837" s="80" t="s">
        <v>247</v>
      </c>
      <c r="B837" s="4" t="s">
        <v>305</v>
      </c>
      <c r="C837" s="4"/>
      <c r="D837" s="4"/>
      <c r="E837" s="4"/>
      <c r="F837" s="7">
        <f>SUM(F838)</f>
        <v>6385.7</v>
      </c>
      <c r="G837" s="7">
        <f t="shared" ref="G837:H837" si="199">SUM(G838)</f>
        <v>500</v>
      </c>
      <c r="H837" s="7">
        <f t="shared" si="199"/>
        <v>0</v>
      </c>
    </row>
    <row r="838" spans="1:8" ht="31.5">
      <c r="A838" s="80" t="s">
        <v>219</v>
      </c>
      <c r="B838" s="4" t="s">
        <v>305</v>
      </c>
      <c r="C838" s="4" t="s">
        <v>116</v>
      </c>
      <c r="D838" s="4" t="s">
        <v>163</v>
      </c>
      <c r="E838" s="4" t="s">
        <v>28</v>
      </c>
      <c r="F838" s="7">
        <f>SUM(Ведомственная!G830)</f>
        <v>6385.7</v>
      </c>
      <c r="G838" s="7">
        <f>SUM(Ведомственная!H830)</f>
        <v>500</v>
      </c>
      <c r="H838" s="7">
        <f>SUM(Ведомственная!I830)</f>
        <v>0</v>
      </c>
    </row>
    <row r="839" spans="1:8" s="27" customFormat="1" ht="31.5">
      <c r="A839" s="23" t="s">
        <v>573</v>
      </c>
      <c r="B839" s="29" t="s">
        <v>14</v>
      </c>
      <c r="C839" s="29"/>
      <c r="D839" s="38"/>
      <c r="E839" s="38"/>
      <c r="F839" s="10">
        <f>SUM(F840+F871+F876+F885)</f>
        <v>33558.800000000003</v>
      </c>
      <c r="G839" s="10">
        <f>SUM(G840+G871+G876+G885)</f>
        <v>25290.800000000003</v>
      </c>
      <c r="H839" s="10">
        <f>SUM(H840+H871+H876+H885)</f>
        <v>26939.9</v>
      </c>
    </row>
    <row r="840" spans="1:8" ht="47.25">
      <c r="A840" s="80" t="s">
        <v>76</v>
      </c>
      <c r="B840" s="31" t="s">
        <v>15</v>
      </c>
      <c r="C840" s="31"/>
      <c r="D840" s="81"/>
      <c r="E840" s="81"/>
      <c r="F840" s="9">
        <f>F858+F841+F861</f>
        <v>25190.500000000004</v>
      </c>
      <c r="G840" s="9">
        <f>G858+G841+G861</f>
        <v>17727.900000000001</v>
      </c>
      <c r="H840" s="9">
        <f>H858+H841+H861</f>
        <v>17727.900000000001</v>
      </c>
    </row>
    <row r="841" spans="1:8">
      <c r="A841" s="80" t="s">
        <v>29</v>
      </c>
      <c r="B841" s="31" t="s">
        <v>30</v>
      </c>
      <c r="C841" s="31"/>
      <c r="D841" s="81"/>
      <c r="E841" s="81"/>
      <c r="F841" s="9">
        <f>SUM(F842+F845+F854)</f>
        <v>20807.800000000003</v>
      </c>
      <c r="G841" s="9">
        <f>SUM(G842+G845+G854)</f>
        <v>17727.900000000001</v>
      </c>
      <c r="H841" s="9">
        <f>SUM(H842+H845+H854)</f>
        <v>17727.900000000001</v>
      </c>
    </row>
    <row r="842" spans="1:8">
      <c r="A842" s="80" t="s">
        <v>32</v>
      </c>
      <c r="B842" s="31" t="s">
        <v>33</v>
      </c>
      <c r="C842" s="31"/>
      <c r="D842" s="81"/>
      <c r="E842" s="81"/>
      <c r="F842" s="9">
        <f t="shared" ref="F842:H843" si="200">F843</f>
        <v>15602.4</v>
      </c>
      <c r="G842" s="9">
        <f t="shared" si="200"/>
        <v>12476</v>
      </c>
      <c r="H842" s="9">
        <f t="shared" si="200"/>
        <v>12476</v>
      </c>
    </row>
    <row r="843" spans="1:8" ht="31.5">
      <c r="A843" s="80" t="s">
        <v>34</v>
      </c>
      <c r="B843" s="31" t="s">
        <v>35</v>
      </c>
      <c r="C843" s="31"/>
      <c r="D843" s="81"/>
      <c r="E843" s="81"/>
      <c r="F843" s="9">
        <f t="shared" si="200"/>
        <v>15602.4</v>
      </c>
      <c r="G843" s="9">
        <f t="shared" si="200"/>
        <v>12476</v>
      </c>
      <c r="H843" s="9">
        <f t="shared" si="200"/>
        <v>12476</v>
      </c>
    </row>
    <row r="844" spans="1:8">
      <c r="A844" s="80" t="s">
        <v>36</v>
      </c>
      <c r="B844" s="31" t="s">
        <v>35</v>
      </c>
      <c r="C844" s="31">
        <v>300</v>
      </c>
      <c r="D844" s="81" t="s">
        <v>25</v>
      </c>
      <c r="E844" s="81" t="s">
        <v>28</v>
      </c>
      <c r="F844" s="9">
        <f>SUM(Ведомственная!G602)</f>
        <v>15602.4</v>
      </c>
      <c r="G844" s="9">
        <f>SUM(Ведомственная!H602)</f>
        <v>12476</v>
      </c>
      <c r="H844" s="9">
        <f>SUM(Ведомственная!I602)</f>
        <v>12476</v>
      </c>
    </row>
    <row r="845" spans="1:8">
      <c r="A845" s="80" t="s">
        <v>49</v>
      </c>
      <c r="B845" s="31" t="s">
        <v>50</v>
      </c>
      <c r="C845" s="31"/>
      <c r="D845" s="81"/>
      <c r="E845" s="81"/>
      <c r="F845" s="9">
        <f>F846+F848+F850+F852</f>
        <v>4134</v>
      </c>
      <c r="G845" s="9">
        <f t="shared" ref="G845:H845" si="201">G846+G848+G850+G852</f>
        <v>4134</v>
      </c>
      <c r="H845" s="9">
        <f t="shared" si="201"/>
        <v>4134</v>
      </c>
    </row>
    <row r="846" spans="1:8">
      <c r="A846" s="80" t="s">
        <v>51</v>
      </c>
      <c r="B846" s="31" t="s">
        <v>52</v>
      </c>
      <c r="C846" s="31"/>
      <c r="D846" s="81"/>
      <c r="E846" s="81"/>
      <c r="F846" s="9">
        <f>F847</f>
        <v>1400</v>
      </c>
      <c r="G846" s="9">
        <f>G847</f>
        <v>1330.7</v>
      </c>
      <c r="H846" s="9">
        <f>H847</f>
        <v>1259</v>
      </c>
    </row>
    <row r="847" spans="1:8">
      <c r="A847" s="80" t="s">
        <v>36</v>
      </c>
      <c r="B847" s="31" t="s">
        <v>52</v>
      </c>
      <c r="C847" s="31">
        <v>300</v>
      </c>
      <c r="D847" s="81" t="s">
        <v>25</v>
      </c>
      <c r="E847" s="81" t="s">
        <v>48</v>
      </c>
      <c r="F847" s="9">
        <f>SUM(Ведомственная!G673)</f>
        <v>1400</v>
      </c>
      <c r="G847" s="9">
        <f>SUM(Ведомственная!H673)</f>
        <v>1330.7</v>
      </c>
      <c r="H847" s="9">
        <f>SUM(Ведомственная!I673)</f>
        <v>1259</v>
      </c>
    </row>
    <row r="848" spans="1:8" ht="31.5">
      <c r="A848" s="80" t="s">
        <v>53</v>
      </c>
      <c r="B848" s="31" t="s">
        <v>54</v>
      </c>
      <c r="C848" s="31"/>
      <c r="D848" s="81"/>
      <c r="E848" s="81"/>
      <c r="F848" s="9">
        <f>F849</f>
        <v>1924</v>
      </c>
      <c r="G848" s="9">
        <f>G849</f>
        <v>1993.3</v>
      </c>
      <c r="H848" s="9">
        <f>H849</f>
        <v>2065</v>
      </c>
    </row>
    <row r="849" spans="1:8">
      <c r="A849" s="80" t="s">
        <v>36</v>
      </c>
      <c r="B849" s="31" t="s">
        <v>54</v>
      </c>
      <c r="C849" s="31">
        <v>300</v>
      </c>
      <c r="D849" s="81" t="s">
        <v>25</v>
      </c>
      <c r="E849" s="81" t="s">
        <v>48</v>
      </c>
      <c r="F849" s="9">
        <f>SUM(Ведомственная!G675)</f>
        <v>1924</v>
      </c>
      <c r="G849" s="9">
        <f>SUM(Ведомственная!H675)</f>
        <v>1993.3</v>
      </c>
      <c r="H849" s="9">
        <f>SUM(Ведомственная!I675)</f>
        <v>2065</v>
      </c>
    </row>
    <row r="850" spans="1:8" ht="47.25">
      <c r="A850" s="80" t="s">
        <v>419</v>
      </c>
      <c r="B850" s="4" t="s">
        <v>420</v>
      </c>
      <c r="C850" s="81"/>
      <c r="D850" s="81"/>
      <c r="E850" s="81"/>
      <c r="F850" s="9">
        <f>F851</f>
        <v>810</v>
      </c>
      <c r="G850" s="9">
        <f>G851</f>
        <v>810</v>
      </c>
      <c r="H850" s="9">
        <f>H851</f>
        <v>810</v>
      </c>
    </row>
    <row r="851" spans="1:8">
      <c r="A851" s="80" t="s">
        <v>36</v>
      </c>
      <c r="B851" s="4" t="s">
        <v>420</v>
      </c>
      <c r="C851" s="81" t="s">
        <v>93</v>
      </c>
      <c r="D851" s="81" t="s">
        <v>25</v>
      </c>
      <c r="E851" s="81" t="s">
        <v>48</v>
      </c>
      <c r="F851" s="7">
        <f>SUM(Ведомственная!G677)</f>
        <v>810</v>
      </c>
      <c r="G851" s="7">
        <f>SUM(Ведомственная!H677)</f>
        <v>810</v>
      </c>
      <c r="H851" s="7">
        <f>SUM(Ведомственная!I677)</f>
        <v>810</v>
      </c>
    </row>
    <row r="852" spans="1:8" ht="31.5">
      <c r="A852" s="80" t="s">
        <v>770</v>
      </c>
      <c r="B852" s="4" t="s">
        <v>769</v>
      </c>
      <c r="C852" s="81"/>
      <c r="D852" s="81"/>
      <c r="E852" s="81"/>
      <c r="F852" s="7">
        <f>SUM(F853)</f>
        <v>0</v>
      </c>
      <c r="G852" s="7">
        <f t="shared" ref="G852:H852" si="202">SUM(G853)</f>
        <v>0</v>
      </c>
      <c r="H852" s="7">
        <f t="shared" si="202"/>
        <v>0</v>
      </c>
    </row>
    <row r="853" spans="1:8">
      <c r="A853" s="80" t="s">
        <v>36</v>
      </c>
      <c r="B853" s="4" t="s">
        <v>769</v>
      </c>
      <c r="C853" s="81" t="s">
        <v>93</v>
      </c>
      <c r="D853" s="81" t="s">
        <v>25</v>
      </c>
      <c r="E853" s="81" t="s">
        <v>48</v>
      </c>
      <c r="F853" s="7">
        <f>SUM(Ведомственная!G679)</f>
        <v>0</v>
      </c>
      <c r="G853" s="7">
        <f>SUM(Ведомственная!H679)</f>
        <v>0</v>
      </c>
      <c r="H853" s="7">
        <f>SUM(Ведомственная!I679)</f>
        <v>0</v>
      </c>
    </row>
    <row r="854" spans="1:8" ht="31.5">
      <c r="A854" s="80" t="s">
        <v>55</v>
      </c>
      <c r="B854" s="31" t="s">
        <v>56</v>
      </c>
      <c r="C854" s="31"/>
      <c r="D854" s="81"/>
      <c r="E854" s="81"/>
      <c r="F854" s="9">
        <f>F855</f>
        <v>1071.4000000000001</v>
      </c>
      <c r="G854" s="9">
        <f>G855</f>
        <v>1117.9000000000001</v>
      </c>
      <c r="H854" s="9">
        <f>H855</f>
        <v>1117.9000000000001</v>
      </c>
    </row>
    <row r="855" spans="1:8">
      <c r="A855" s="80" t="s">
        <v>57</v>
      </c>
      <c r="B855" s="31" t="s">
        <v>58</v>
      </c>
      <c r="C855" s="31"/>
      <c r="D855" s="81"/>
      <c r="E855" s="81"/>
      <c r="F855" s="9">
        <f>F856+F857</f>
        <v>1071.4000000000001</v>
      </c>
      <c r="G855" s="9">
        <f>G856+G857</f>
        <v>1117.9000000000001</v>
      </c>
      <c r="H855" s="9">
        <f>H856+H857</f>
        <v>1117.9000000000001</v>
      </c>
    </row>
    <row r="856" spans="1:8" ht="31.5">
      <c r="A856" s="80" t="s">
        <v>46</v>
      </c>
      <c r="B856" s="31" t="s">
        <v>58</v>
      </c>
      <c r="C856" s="31">
        <v>200</v>
      </c>
      <c r="D856" s="81" t="s">
        <v>25</v>
      </c>
      <c r="E856" s="81" t="s">
        <v>48</v>
      </c>
      <c r="F856" s="9">
        <f>SUM(Ведомственная!G682)</f>
        <v>327.39999999999998</v>
      </c>
      <c r="G856" s="9">
        <f>SUM(Ведомственная!H682)</f>
        <v>373.9</v>
      </c>
      <c r="H856" s="9">
        <f>SUM(Ведомственная!I682)</f>
        <v>373.9</v>
      </c>
    </row>
    <row r="857" spans="1:8">
      <c r="A857" s="80" t="s">
        <v>36</v>
      </c>
      <c r="B857" s="31" t="s">
        <v>58</v>
      </c>
      <c r="C857" s="31">
        <v>300</v>
      </c>
      <c r="D857" s="81" t="s">
        <v>25</v>
      </c>
      <c r="E857" s="81" t="s">
        <v>48</v>
      </c>
      <c r="F857" s="9">
        <f>SUM(Ведомственная!G683)</f>
        <v>744</v>
      </c>
      <c r="G857" s="9">
        <f>SUM(Ведомственная!H683)</f>
        <v>744</v>
      </c>
      <c r="H857" s="9">
        <f>SUM(Ведомственная!I683)</f>
        <v>744</v>
      </c>
    </row>
    <row r="858" spans="1:8" ht="47.25" hidden="1">
      <c r="A858" s="80" t="s">
        <v>16</v>
      </c>
      <c r="B858" s="31" t="s">
        <v>17</v>
      </c>
      <c r="C858" s="31"/>
      <c r="D858" s="81"/>
      <c r="E858" s="81"/>
      <c r="F858" s="9">
        <f>SUM(F859)</f>
        <v>0</v>
      </c>
      <c r="G858" s="9">
        <f>SUM(G859)</f>
        <v>0</v>
      </c>
      <c r="H858" s="9">
        <f>SUM(H859)</f>
        <v>0</v>
      </c>
    </row>
    <row r="859" spans="1:8" hidden="1">
      <c r="A859" s="80" t="s">
        <v>18</v>
      </c>
      <c r="B859" s="31" t="s">
        <v>19</v>
      </c>
      <c r="C859" s="31"/>
      <c r="D859" s="81"/>
      <c r="E859" s="81"/>
      <c r="F859" s="9">
        <f>F860</f>
        <v>0</v>
      </c>
      <c r="G859" s="9">
        <f>G860</f>
        <v>0</v>
      </c>
      <c r="H859" s="9">
        <f>H860</f>
        <v>0</v>
      </c>
    </row>
    <row r="860" spans="1:8" hidden="1">
      <c r="A860" s="80" t="s">
        <v>20</v>
      </c>
      <c r="B860" s="31" t="s">
        <v>19</v>
      </c>
      <c r="C860" s="31">
        <v>800</v>
      </c>
      <c r="D860" s="81" t="s">
        <v>11</v>
      </c>
      <c r="E860" s="81" t="s">
        <v>13</v>
      </c>
      <c r="F860" s="9">
        <v>0</v>
      </c>
      <c r="G860" s="9">
        <v>0</v>
      </c>
      <c r="H860" s="9">
        <v>0</v>
      </c>
    </row>
    <row r="861" spans="1:8" ht="31.5">
      <c r="A861" s="80" t="s">
        <v>39</v>
      </c>
      <c r="B861" s="31" t="s">
        <v>40</v>
      </c>
      <c r="C861" s="31"/>
      <c r="D861" s="81"/>
      <c r="E861" s="81"/>
      <c r="F861" s="9">
        <f>SUM(F862)+F868</f>
        <v>4382.7</v>
      </c>
      <c r="G861" s="9">
        <f>SUM(G862)+G868</f>
        <v>0</v>
      </c>
      <c r="H861" s="9">
        <f>SUM(H862)+H868</f>
        <v>0</v>
      </c>
    </row>
    <row r="862" spans="1:8">
      <c r="A862" s="80" t="s">
        <v>41</v>
      </c>
      <c r="B862" s="31" t="s">
        <v>42</v>
      </c>
      <c r="C862" s="31"/>
      <c r="D862" s="81"/>
      <c r="E862" s="81"/>
      <c r="F862" s="9">
        <f>F863</f>
        <v>4382.7</v>
      </c>
      <c r="G862" s="9">
        <f>G863</f>
        <v>0</v>
      </c>
      <c r="H862" s="9">
        <f>H863</f>
        <v>0</v>
      </c>
    </row>
    <row r="863" spans="1:8" ht="47.25">
      <c r="A863" s="80" t="s">
        <v>43</v>
      </c>
      <c r="B863" s="31" t="s">
        <v>44</v>
      </c>
      <c r="C863" s="31"/>
      <c r="D863" s="81"/>
      <c r="E863" s="81"/>
      <c r="F863" s="9">
        <f>SUM(F864:F867)</f>
        <v>4382.7</v>
      </c>
      <c r="G863" s="9">
        <f t="shared" ref="G863:H863" si="203">SUM(G864:G867)</f>
        <v>0</v>
      </c>
      <c r="H863" s="9">
        <f t="shared" si="203"/>
        <v>0</v>
      </c>
    </row>
    <row r="864" spans="1:8" ht="63">
      <c r="A864" s="80" t="s">
        <v>45</v>
      </c>
      <c r="B864" s="31" t="s">
        <v>44</v>
      </c>
      <c r="C864" s="31">
        <v>100</v>
      </c>
      <c r="D864" s="81" t="s">
        <v>25</v>
      </c>
      <c r="E864" s="81" t="s">
        <v>38</v>
      </c>
      <c r="F864" s="9">
        <f>SUM(Ведомственная!G616)</f>
        <v>1101.7</v>
      </c>
      <c r="G864" s="9">
        <f>SUM(Ведомственная!H616)</f>
        <v>0</v>
      </c>
      <c r="H864" s="9">
        <f>SUM(Ведомственная!I616)</f>
        <v>0</v>
      </c>
    </row>
    <row r="865" spans="1:8" ht="31.5">
      <c r="A865" s="126" t="s">
        <v>46</v>
      </c>
      <c r="B865" s="31" t="s">
        <v>44</v>
      </c>
      <c r="C865" s="31">
        <v>200</v>
      </c>
      <c r="D865" s="127" t="s">
        <v>107</v>
      </c>
      <c r="E865" s="127" t="s">
        <v>162</v>
      </c>
      <c r="F865" s="9">
        <f>SUM(Ведомственная!G584)</f>
        <v>31.5</v>
      </c>
      <c r="G865" s="9">
        <f>SUM(Ведомственная!H584)</f>
        <v>0</v>
      </c>
      <c r="H865" s="9">
        <f>SUM(Ведомственная!I584)</f>
        <v>0</v>
      </c>
    </row>
    <row r="866" spans="1:8" ht="29.25" customHeight="1">
      <c r="A866" s="80" t="s">
        <v>46</v>
      </c>
      <c r="B866" s="31" t="s">
        <v>44</v>
      </c>
      <c r="C866" s="31">
        <v>200</v>
      </c>
      <c r="D866" s="81" t="s">
        <v>25</v>
      </c>
      <c r="E866" s="81" t="s">
        <v>38</v>
      </c>
      <c r="F866" s="9">
        <f>SUM(Ведомственная!G617)</f>
        <v>3249.5</v>
      </c>
      <c r="G866" s="9">
        <f>SUM(Ведомственная!H617)</f>
        <v>0</v>
      </c>
      <c r="H866" s="9">
        <f>SUM(Ведомственная!I617)</f>
        <v>0</v>
      </c>
    </row>
    <row r="867" spans="1:8" ht="29.25" customHeight="1">
      <c r="A867" s="80" t="s">
        <v>20</v>
      </c>
      <c r="B867" s="31" t="s">
        <v>44</v>
      </c>
      <c r="C867" s="31">
        <v>800</v>
      </c>
      <c r="D867" s="81" t="s">
        <v>25</v>
      </c>
      <c r="E867" s="81" t="s">
        <v>38</v>
      </c>
      <c r="F867" s="9">
        <f>SUM(Ведомственная!G618)</f>
        <v>0</v>
      </c>
      <c r="G867" s="9">
        <f>SUM(Ведомственная!H618)</f>
        <v>0</v>
      </c>
      <c r="H867" s="9">
        <f>SUM(Ведомственная!I618)</f>
        <v>0</v>
      </c>
    </row>
    <row r="868" spans="1:8">
      <c r="A868" s="80" t="s">
        <v>532</v>
      </c>
      <c r="B868" s="31" t="s">
        <v>531</v>
      </c>
      <c r="C868" s="31"/>
      <c r="D868" s="81"/>
      <c r="E868" s="81"/>
      <c r="F868" s="9">
        <f>SUM(F870)</f>
        <v>0</v>
      </c>
      <c r="G868" s="9">
        <f>SUM(G870)</f>
        <v>0</v>
      </c>
      <c r="H868" s="9">
        <f>SUM(H870)</f>
        <v>0</v>
      </c>
    </row>
    <row r="869" spans="1:8" ht="47.25">
      <c r="A869" s="80" t="s">
        <v>539</v>
      </c>
      <c r="B869" s="31" t="s">
        <v>538</v>
      </c>
      <c r="C869" s="31"/>
      <c r="D869" s="81"/>
      <c r="E869" s="81"/>
      <c r="F869" s="9">
        <f>SUM(F870)</f>
        <v>0</v>
      </c>
      <c r="G869" s="9">
        <f>SUM(G870)</f>
        <v>0</v>
      </c>
      <c r="H869" s="9">
        <f>SUM(H870)</f>
        <v>0</v>
      </c>
    </row>
    <row r="870" spans="1:8" ht="31.5">
      <c r="A870" s="80" t="s">
        <v>46</v>
      </c>
      <c r="B870" s="31" t="s">
        <v>538</v>
      </c>
      <c r="C870" s="31">
        <v>200</v>
      </c>
      <c r="D870" s="81" t="s">
        <v>25</v>
      </c>
      <c r="E870" s="81" t="s">
        <v>11</v>
      </c>
      <c r="F870" s="9">
        <f>SUM(Ведомственная!G736)</f>
        <v>0</v>
      </c>
      <c r="G870" s="9">
        <f>SUM(Ведомственная!H736)</f>
        <v>0</v>
      </c>
      <c r="H870" s="9">
        <f>SUM(Ведомственная!I736)</f>
        <v>0</v>
      </c>
    </row>
    <row r="871" spans="1:8">
      <c r="A871" s="80" t="s">
        <v>77</v>
      </c>
      <c r="B871" s="31" t="s">
        <v>59</v>
      </c>
      <c r="C871" s="31"/>
      <c r="D871" s="81"/>
      <c r="E871" s="81"/>
      <c r="F871" s="9">
        <f t="shared" ref="F871:H872" si="204">F872</f>
        <v>383</v>
      </c>
      <c r="G871" s="9">
        <f t="shared" si="204"/>
        <v>272.5</v>
      </c>
      <c r="H871" s="9">
        <f t="shared" si="204"/>
        <v>272.5</v>
      </c>
    </row>
    <row r="872" spans="1:8">
      <c r="A872" s="80" t="s">
        <v>29</v>
      </c>
      <c r="B872" s="31" t="s">
        <v>60</v>
      </c>
      <c r="C872" s="31"/>
      <c r="D872" s="81"/>
      <c r="E872" s="81"/>
      <c r="F872" s="9">
        <f t="shared" si="204"/>
        <v>383</v>
      </c>
      <c r="G872" s="9">
        <f t="shared" si="204"/>
        <v>272.5</v>
      </c>
      <c r="H872" s="9">
        <f t="shared" si="204"/>
        <v>272.5</v>
      </c>
    </row>
    <row r="873" spans="1:8">
      <c r="A873" s="80" t="s">
        <v>31</v>
      </c>
      <c r="B873" s="31" t="s">
        <v>61</v>
      </c>
      <c r="C873" s="31"/>
      <c r="D873" s="81"/>
      <c r="E873" s="81"/>
      <c r="F873" s="9">
        <f>F874+F875</f>
        <v>383</v>
      </c>
      <c r="G873" s="9">
        <f>G874+G875</f>
        <v>272.5</v>
      </c>
      <c r="H873" s="9">
        <f>H874+H875</f>
        <v>272.5</v>
      </c>
    </row>
    <row r="874" spans="1:8" ht="27.75" customHeight="1">
      <c r="A874" s="80" t="s">
        <v>46</v>
      </c>
      <c r="B874" s="31" t="s">
        <v>61</v>
      </c>
      <c r="C874" s="31">
        <v>200</v>
      </c>
      <c r="D874" s="81" t="s">
        <v>25</v>
      </c>
      <c r="E874" s="81" t="s">
        <v>48</v>
      </c>
      <c r="F874" s="9">
        <f>SUM(Ведомственная!G687)</f>
        <v>383</v>
      </c>
      <c r="G874" s="9">
        <f>SUM(Ведомственная!H687)</f>
        <v>272.5</v>
      </c>
      <c r="H874" s="9">
        <f>SUM(Ведомственная!I687)</f>
        <v>272.5</v>
      </c>
    </row>
    <row r="875" spans="1:8" hidden="1">
      <c r="A875" s="80" t="s">
        <v>36</v>
      </c>
      <c r="B875" s="31" t="s">
        <v>61</v>
      </c>
      <c r="C875" s="31">
        <v>300</v>
      </c>
      <c r="D875" s="81" t="s">
        <v>25</v>
      </c>
      <c r="E875" s="81" t="s">
        <v>48</v>
      </c>
      <c r="F875" s="9"/>
      <c r="G875" s="9"/>
      <c r="H875" s="9"/>
    </row>
    <row r="876" spans="1:8">
      <c r="A876" s="80" t="s">
        <v>78</v>
      </c>
      <c r="B876" s="31" t="s">
        <v>62</v>
      </c>
      <c r="C876" s="31"/>
      <c r="D876" s="81"/>
      <c r="E876" s="81"/>
      <c r="F876" s="9">
        <f>SUM(F877)</f>
        <v>30</v>
      </c>
      <c r="G876" s="9">
        <f>SUM(G877)</f>
        <v>589</v>
      </c>
      <c r="H876" s="9">
        <f>SUM(H877)</f>
        <v>2239</v>
      </c>
    </row>
    <row r="877" spans="1:8">
      <c r="A877" s="80" t="s">
        <v>29</v>
      </c>
      <c r="B877" s="31" t="s">
        <v>398</v>
      </c>
      <c r="C877" s="31"/>
      <c r="D877" s="37"/>
      <c r="E877" s="37"/>
      <c r="F877" s="9">
        <f>SUM(F882)+F880+F878</f>
        <v>30</v>
      </c>
      <c r="G877" s="9">
        <f t="shared" ref="G877:H877" si="205">SUM(G882)+G880+G878</f>
        <v>589</v>
      </c>
      <c r="H877" s="9">
        <f t="shared" si="205"/>
        <v>2239</v>
      </c>
    </row>
    <row r="878" spans="1:8" ht="47.25">
      <c r="A878" s="80" t="s">
        <v>802</v>
      </c>
      <c r="B878" s="31" t="s">
        <v>633</v>
      </c>
      <c r="C878" s="31"/>
      <c r="D878" s="37"/>
      <c r="E878" s="37"/>
      <c r="F878" s="9">
        <f>SUM(F879)</f>
        <v>0</v>
      </c>
      <c r="G878" s="9">
        <f>SUM(G879)</f>
        <v>350</v>
      </c>
      <c r="H878" s="9">
        <f>SUM(H879)</f>
        <v>0</v>
      </c>
    </row>
    <row r="879" spans="1:8" ht="31.5">
      <c r="A879" s="80" t="s">
        <v>46</v>
      </c>
      <c r="B879" s="31" t="s">
        <v>633</v>
      </c>
      <c r="C879" s="31">
        <v>200</v>
      </c>
      <c r="D879" s="81" t="s">
        <v>25</v>
      </c>
      <c r="E879" s="81" t="s">
        <v>72</v>
      </c>
      <c r="F879" s="9">
        <f>SUM(Ведомственная!G763)</f>
        <v>0</v>
      </c>
      <c r="G879" s="9">
        <f>SUM(Ведомственная!H763)</f>
        <v>350</v>
      </c>
      <c r="H879" s="9">
        <f>SUM(Ведомственная!I763)</f>
        <v>0</v>
      </c>
    </row>
    <row r="880" spans="1:8" ht="63">
      <c r="A880" s="80" t="s">
        <v>874</v>
      </c>
      <c r="B880" s="31" t="s">
        <v>873</v>
      </c>
      <c r="C880" s="31"/>
      <c r="D880" s="37"/>
      <c r="E880" s="37"/>
      <c r="F880" s="9">
        <f>SUM(F881)</f>
        <v>0</v>
      </c>
      <c r="G880" s="9">
        <f t="shared" ref="G880:H880" si="206">SUM(G881)</f>
        <v>0</v>
      </c>
      <c r="H880" s="9">
        <f t="shared" si="206"/>
        <v>2000</v>
      </c>
    </row>
    <row r="881" spans="1:8" ht="31.5">
      <c r="A881" s="80" t="s">
        <v>46</v>
      </c>
      <c r="B881" s="31" t="s">
        <v>873</v>
      </c>
      <c r="C881" s="31">
        <v>200</v>
      </c>
      <c r="D881" s="81" t="s">
        <v>25</v>
      </c>
      <c r="E881" s="81" t="s">
        <v>72</v>
      </c>
      <c r="F881" s="9">
        <f>SUM(Ведомственная!G761)</f>
        <v>0</v>
      </c>
      <c r="G881" s="9">
        <f>SUM(Ведомственная!H761)</f>
        <v>0</v>
      </c>
      <c r="H881" s="9">
        <f>SUM(Ведомственная!I761)</f>
        <v>2000</v>
      </c>
    </row>
    <row r="882" spans="1:8">
      <c r="A882" s="80" t="s">
        <v>31</v>
      </c>
      <c r="B882" s="31" t="s">
        <v>399</v>
      </c>
      <c r="C882" s="31"/>
      <c r="D882" s="37"/>
      <c r="E882" s="37"/>
      <c r="F882" s="9">
        <f>SUM(F883:F884)</f>
        <v>30</v>
      </c>
      <c r="G882" s="9">
        <f t="shared" ref="G882:H882" si="207">SUM(G883:G884)</f>
        <v>239</v>
      </c>
      <c r="H882" s="9">
        <f t="shared" si="207"/>
        <v>239</v>
      </c>
    </row>
    <row r="883" spans="1:8" ht="31.5">
      <c r="A883" s="80" t="s">
        <v>219</v>
      </c>
      <c r="B883" s="31" t="s">
        <v>399</v>
      </c>
      <c r="C883" s="31">
        <v>600</v>
      </c>
      <c r="D883" s="81" t="s">
        <v>107</v>
      </c>
      <c r="E883" s="81" t="s">
        <v>28</v>
      </c>
      <c r="F883" s="9">
        <f>SUM(Ведомственная!G945)</f>
        <v>30</v>
      </c>
      <c r="G883" s="9">
        <f>SUM(Ведомственная!H945)</f>
        <v>0</v>
      </c>
      <c r="H883" s="9">
        <f>SUM(Ведомственная!I945)</f>
        <v>0</v>
      </c>
    </row>
    <row r="884" spans="1:8" ht="29.25" customHeight="1">
      <c r="A884" s="80" t="s">
        <v>46</v>
      </c>
      <c r="B884" s="31" t="s">
        <v>399</v>
      </c>
      <c r="C884" s="31">
        <v>200</v>
      </c>
      <c r="D884" s="81" t="s">
        <v>25</v>
      </c>
      <c r="E884" s="81" t="s">
        <v>48</v>
      </c>
      <c r="F884" s="9">
        <f>SUM(Ведомственная!G1314)+Ведомственная!G692</f>
        <v>0</v>
      </c>
      <c r="G884" s="9">
        <f>SUM(Ведомственная!H1314)+Ведомственная!H692</f>
        <v>239</v>
      </c>
      <c r="H884" s="9">
        <f>SUM(Ведомственная!I1314)+Ведомственная!I692</f>
        <v>239</v>
      </c>
    </row>
    <row r="885" spans="1:8" ht="47.25">
      <c r="A885" s="80" t="s">
        <v>581</v>
      </c>
      <c r="B885" s="31" t="s">
        <v>73</v>
      </c>
      <c r="C885" s="31"/>
      <c r="D885" s="81"/>
      <c r="E885" s="81"/>
      <c r="F885" s="9">
        <f>SUM(F886+F889+F891+F893)</f>
        <v>7955.2999999999993</v>
      </c>
      <c r="G885" s="9">
        <f t="shared" ref="G885:H885" si="208">SUM(G886+G889+G891+G893)</f>
        <v>6701.4</v>
      </c>
      <c r="H885" s="9">
        <f t="shared" si="208"/>
        <v>6700.5</v>
      </c>
    </row>
    <row r="886" spans="1:8">
      <c r="A886" s="80" t="s">
        <v>74</v>
      </c>
      <c r="B886" s="31" t="s">
        <v>75</v>
      </c>
      <c r="C886" s="31"/>
      <c r="D886" s="81"/>
      <c r="E886" s="81"/>
      <c r="F886" s="9">
        <f>F887+F888</f>
        <v>5025.2</v>
      </c>
      <c r="G886" s="9">
        <f t="shared" ref="G886:H886" si="209">G887+G888</f>
        <v>4895.2</v>
      </c>
      <c r="H886" s="9">
        <f t="shared" si="209"/>
        <v>4895.2</v>
      </c>
    </row>
    <row r="887" spans="1:8" ht="63">
      <c r="A887" s="80" t="s">
        <v>45</v>
      </c>
      <c r="B887" s="31" t="s">
        <v>75</v>
      </c>
      <c r="C887" s="31">
        <v>100</v>
      </c>
      <c r="D887" s="81" t="s">
        <v>25</v>
      </c>
      <c r="E887" s="81" t="s">
        <v>72</v>
      </c>
      <c r="F887" s="9">
        <f>SUM(Ведомственная!G766)</f>
        <v>5018.2</v>
      </c>
      <c r="G887" s="9">
        <f>SUM(Ведомственная!H766)</f>
        <v>4888.2</v>
      </c>
      <c r="H887" s="9">
        <f>SUM(Ведомственная!I766)</f>
        <v>4888.2</v>
      </c>
    </row>
    <row r="888" spans="1:8" ht="31.5">
      <c r="A888" s="80" t="s">
        <v>46</v>
      </c>
      <c r="B888" s="31" t="s">
        <v>75</v>
      </c>
      <c r="C888" s="31">
        <v>200</v>
      </c>
      <c r="D888" s="81" t="s">
        <v>25</v>
      </c>
      <c r="E888" s="81" t="s">
        <v>72</v>
      </c>
      <c r="F888" s="9">
        <f>SUM(Ведомственная!G767)</f>
        <v>7</v>
      </c>
      <c r="G888" s="9">
        <f>SUM(Ведомственная!H767)</f>
        <v>7</v>
      </c>
      <c r="H888" s="9">
        <f>SUM(Ведомственная!I767)</f>
        <v>7</v>
      </c>
    </row>
    <row r="889" spans="1:8" ht="20.25" customHeight="1">
      <c r="A889" s="80" t="s">
        <v>89</v>
      </c>
      <c r="B889" s="31" t="s">
        <v>453</v>
      </c>
      <c r="C889" s="41"/>
      <c r="D889" s="81"/>
      <c r="E889" s="81"/>
      <c r="F889" s="9">
        <f>F890</f>
        <v>535</v>
      </c>
      <c r="G889" s="9">
        <f>G890</f>
        <v>400</v>
      </c>
      <c r="H889" s="9">
        <f>H890</f>
        <v>400</v>
      </c>
    </row>
    <row r="890" spans="1:8" ht="31.5">
      <c r="A890" s="80" t="s">
        <v>46</v>
      </c>
      <c r="B890" s="31" t="s">
        <v>453</v>
      </c>
      <c r="C890" s="31">
        <v>200</v>
      </c>
      <c r="D890" s="81" t="s">
        <v>25</v>
      </c>
      <c r="E890" s="81" t="s">
        <v>72</v>
      </c>
      <c r="F890" s="9">
        <f>SUM(Ведомственная!G769)</f>
        <v>535</v>
      </c>
      <c r="G890" s="9">
        <f>SUM(Ведомственная!H769)</f>
        <v>400</v>
      </c>
      <c r="H890" s="9">
        <f>SUM(Ведомственная!I769)</f>
        <v>400</v>
      </c>
    </row>
    <row r="891" spans="1:8" ht="31.5">
      <c r="A891" s="80" t="s">
        <v>91</v>
      </c>
      <c r="B891" s="31" t="s">
        <v>454</v>
      </c>
      <c r="C891" s="31"/>
      <c r="D891" s="81"/>
      <c r="E891" s="81"/>
      <c r="F891" s="9">
        <f>F892</f>
        <v>1068.7</v>
      </c>
      <c r="G891" s="9">
        <f>G892</f>
        <v>700</v>
      </c>
      <c r="H891" s="9">
        <f>H892</f>
        <v>700</v>
      </c>
    </row>
    <row r="892" spans="1:8" ht="31.5">
      <c r="A892" s="80" t="s">
        <v>46</v>
      </c>
      <c r="B892" s="31" t="s">
        <v>454</v>
      </c>
      <c r="C892" s="31">
        <v>200</v>
      </c>
      <c r="D892" s="81" t="s">
        <v>25</v>
      </c>
      <c r="E892" s="81" t="s">
        <v>72</v>
      </c>
      <c r="F892" s="9">
        <f>SUM(Ведомственная!G771)</f>
        <v>1068.7</v>
      </c>
      <c r="G892" s="9">
        <f>SUM(Ведомственная!H771)</f>
        <v>700</v>
      </c>
      <c r="H892" s="9">
        <f>SUM(Ведомственная!I771)</f>
        <v>700</v>
      </c>
    </row>
    <row r="893" spans="1:8" ht="31.5">
      <c r="A893" s="80" t="s">
        <v>92</v>
      </c>
      <c r="B893" s="31" t="s">
        <v>455</v>
      </c>
      <c r="C893" s="31"/>
      <c r="D893" s="81"/>
      <c r="E893" s="81"/>
      <c r="F893" s="9">
        <f>F895+F896+F894</f>
        <v>1326.3999999999999</v>
      </c>
      <c r="G893" s="9">
        <f t="shared" ref="G893:H893" si="210">G895+G896+G894</f>
        <v>706.2</v>
      </c>
      <c r="H893" s="9">
        <f t="shared" si="210"/>
        <v>705.3</v>
      </c>
    </row>
    <row r="894" spans="1:8" ht="31.5" hidden="1">
      <c r="A894" s="80" t="s">
        <v>46</v>
      </c>
      <c r="B894" s="31" t="s">
        <v>455</v>
      </c>
      <c r="C894" s="31">
        <v>200</v>
      </c>
      <c r="D894" s="81" t="s">
        <v>107</v>
      </c>
      <c r="E894" s="81" t="s">
        <v>162</v>
      </c>
      <c r="F894" s="9">
        <f>SUM(Ведомственная!G587)</f>
        <v>2</v>
      </c>
      <c r="G894" s="9">
        <f>SUM(Ведомственная!H587)</f>
        <v>0</v>
      </c>
      <c r="H894" s="9">
        <f>SUM(Ведомственная!I587)</f>
        <v>0</v>
      </c>
    </row>
    <row r="895" spans="1:8" ht="31.5">
      <c r="A895" s="80" t="s">
        <v>46</v>
      </c>
      <c r="B895" s="31" t="s">
        <v>455</v>
      </c>
      <c r="C895" s="31">
        <v>200</v>
      </c>
      <c r="D895" s="81" t="s">
        <v>25</v>
      </c>
      <c r="E895" s="81" t="s">
        <v>72</v>
      </c>
      <c r="F895" s="9">
        <f>SUM(Ведомственная!G773)</f>
        <v>1215.8</v>
      </c>
      <c r="G895" s="9">
        <f>SUM(Ведомственная!H773)</f>
        <v>600</v>
      </c>
      <c r="H895" s="9">
        <f>SUM(Ведомственная!I773)</f>
        <v>600</v>
      </c>
    </row>
    <row r="896" spans="1:8">
      <c r="A896" s="80" t="s">
        <v>20</v>
      </c>
      <c r="B896" s="31" t="s">
        <v>455</v>
      </c>
      <c r="C896" s="31">
        <v>800</v>
      </c>
      <c r="D896" s="81" t="s">
        <v>25</v>
      </c>
      <c r="E896" s="81" t="s">
        <v>72</v>
      </c>
      <c r="F896" s="9">
        <f>SUM(Ведомственная!G774)</f>
        <v>108.6</v>
      </c>
      <c r="G896" s="9">
        <f>SUM(Ведомственная!H774)</f>
        <v>106.2</v>
      </c>
      <c r="H896" s="9">
        <f>SUM(Ведомственная!I774)</f>
        <v>105.3</v>
      </c>
    </row>
    <row r="897" spans="1:8" s="27" customFormat="1" ht="63">
      <c r="A897" s="23" t="s">
        <v>576</v>
      </c>
      <c r="B897" s="29" t="s">
        <v>67</v>
      </c>
      <c r="C897" s="29"/>
      <c r="D897" s="38"/>
      <c r="E897" s="38"/>
      <c r="F897" s="10">
        <f>F898</f>
        <v>3850</v>
      </c>
      <c r="G897" s="10">
        <f>G898</f>
        <v>3850</v>
      </c>
      <c r="H897" s="10">
        <f>H898</f>
        <v>3850</v>
      </c>
    </row>
    <row r="898" spans="1:8">
      <c r="A898" s="80" t="s">
        <v>29</v>
      </c>
      <c r="B898" s="31" t="s">
        <v>68</v>
      </c>
      <c r="C898" s="31"/>
      <c r="D898" s="81"/>
      <c r="E898" s="81"/>
      <c r="F898" s="9">
        <f>SUM(F899)</f>
        <v>3850</v>
      </c>
      <c r="G898" s="9">
        <f>SUM(G899)</f>
        <v>3850</v>
      </c>
      <c r="H898" s="9">
        <f>SUM(H899)</f>
        <v>3850</v>
      </c>
    </row>
    <row r="899" spans="1:8" ht="31.5">
      <c r="A899" s="80" t="s">
        <v>69</v>
      </c>
      <c r="B899" s="31" t="s">
        <v>70</v>
      </c>
      <c r="C899" s="31"/>
      <c r="D899" s="81"/>
      <c r="E899" s="81"/>
      <c r="F899" s="9">
        <f>F900</f>
        <v>3850</v>
      </c>
      <c r="G899" s="9">
        <f>G900</f>
        <v>3850</v>
      </c>
      <c r="H899" s="9">
        <f>H900</f>
        <v>3850</v>
      </c>
    </row>
    <row r="900" spans="1:8" ht="31.5">
      <c r="A900" s="80" t="s">
        <v>46</v>
      </c>
      <c r="B900" s="31" t="s">
        <v>70</v>
      </c>
      <c r="C900" s="31">
        <v>200</v>
      </c>
      <c r="D900" s="81" t="s">
        <v>25</v>
      </c>
      <c r="E900" s="81" t="s">
        <v>48</v>
      </c>
      <c r="F900" s="9">
        <f>SUM(Ведомственная!G700)</f>
        <v>3850</v>
      </c>
      <c r="G900" s="9">
        <f>SUM(Ведомственная!H700)</f>
        <v>3850</v>
      </c>
      <c r="H900" s="9">
        <f>SUM(Ведомственная!I700)</f>
        <v>3850</v>
      </c>
    </row>
    <row r="901" spans="1:8" s="27" customFormat="1" ht="31.5">
      <c r="A901" s="23" t="s">
        <v>861</v>
      </c>
      <c r="B901" s="29" t="s">
        <v>215</v>
      </c>
      <c r="C901" s="29"/>
      <c r="D901" s="38"/>
      <c r="E901" s="38"/>
      <c r="F901" s="10">
        <f>SUM(F902)</f>
        <v>237.3</v>
      </c>
      <c r="G901" s="10">
        <f t="shared" ref="G901:H901" si="211">SUM(G902)</f>
        <v>187</v>
      </c>
      <c r="H901" s="10">
        <f t="shared" si="211"/>
        <v>187</v>
      </c>
    </row>
    <row r="902" spans="1:8" ht="31.5">
      <c r="A902" s="80" t="s">
        <v>92</v>
      </c>
      <c r="B902" s="31" t="s">
        <v>491</v>
      </c>
      <c r="C902" s="31"/>
      <c r="D902" s="81"/>
      <c r="E902" s="81"/>
      <c r="F902" s="9">
        <f>SUM(F903:F904)</f>
        <v>237.3</v>
      </c>
      <c r="G902" s="9">
        <f>SUM(G903:G904)</f>
        <v>187</v>
      </c>
      <c r="H902" s="9">
        <f>SUM(H903:H904)</f>
        <v>187</v>
      </c>
    </row>
    <row r="903" spans="1:8" ht="31.5">
      <c r="A903" s="80" t="s">
        <v>46</v>
      </c>
      <c r="B903" s="31" t="s">
        <v>491</v>
      </c>
      <c r="C903" s="31">
        <v>200</v>
      </c>
      <c r="D903" s="81" t="s">
        <v>28</v>
      </c>
      <c r="E903" s="81">
        <v>13</v>
      </c>
      <c r="F903" s="9">
        <f>SUM(Ведомственная!G114)</f>
        <v>87.3</v>
      </c>
      <c r="G903" s="9">
        <f>SUM(Ведомственная!H114)</f>
        <v>37</v>
      </c>
      <c r="H903" s="9">
        <f>SUM(Ведомственная!I114)</f>
        <v>37</v>
      </c>
    </row>
    <row r="904" spans="1:8" ht="25.5" customHeight="1">
      <c r="A904" s="80" t="s">
        <v>36</v>
      </c>
      <c r="B904" s="31" t="s">
        <v>491</v>
      </c>
      <c r="C904" s="31">
        <v>300</v>
      </c>
      <c r="D904" s="81" t="s">
        <v>28</v>
      </c>
      <c r="E904" s="81">
        <v>13</v>
      </c>
      <c r="F904" s="9">
        <f>SUM(Ведомственная!G115)</f>
        <v>150</v>
      </c>
      <c r="G904" s="9">
        <f>SUM(Ведомственная!H115)</f>
        <v>150</v>
      </c>
      <c r="H904" s="9">
        <f>SUM(Ведомственная!I115)</f>
        <v>150</v>
      </c>
    </row>
    <row r="905" spans="1:8" s="27" customFormat="1" ht="47.25">
      <c r="A905" s="23" t="s">
        <v>544</v>
      </c>
      <c r="B905" s="29" t="s">
        <v>187</v>
      </c>
      <c r="C905" s="29"/>
      <c r="D905" s="38"/>
      <c r="E905" s="38"/>
      <c r="F905" s="10">
        <f>SUM(F908+F911+F914+F916)+F906</f>
        <v>40458.1</v>
      </c>
      <c r="G905" s="10">
        <f t="shared" ref="G905:H905" si="212">SUM(G908+G911+G914+G916)+G906</f>
        <v>36759.199999999997</v>
      </c>
      <c r="H905" s="10">
        <f t="shared" si="212"/>
        <v>40295.1</v>
      </c>
    </row>
    <row r="906" spans="1:8" s="27" customFormat="1" hidden="1">
      <c r="A906" s="80" t="s">
        <v>778</v>
      </c>
      <c r="B906" s="31" t="s">
        <v>779</v>
      </c>
      <c r="C906" s="31"/>
      <c r="D906" s="81"/>
      <c r="E906" s="81"/>
      <c r="F906" s="9">
        <f>SUM(F907)</f>
        <v>0</v>
      </c>
      <c r="G906" s="9">
        <f t="shared" ref="G906:H906" si="213">SUM(G907)</f>
        <v>0</v>
      </c>
      <c r="H906" s="9">
        <f t="shared" si="213"/>
        <v>0</v>
      </c>
    </row>
    <row r="907" spans="1:8" s="27" customFormat="1" hidden="1">
      <c r="A907" s="80" t="s">
        <v>780</v>
      </c>
      <c r="B907" s="31" t="s">
        <v>779</v>
      </c>
      <c r="C907" s="31">
        <v>700</v>
      </c>
      <c r="D907" s="81" t="s">
        <v>88</v>
      </c>
      <c r="E907" s="81" t="s">
        <v>28</v>
      </c>
      <c r="F907" s="9">
        <f>SUM(Ведомственная!G571)</f>
        <v>0</v>
      </c>
      <c r="G907" s="9">
        <f>SUM(Ведомственная!H571)</f>
        <v>0</v>
      </c>
      <c r="H907" s="9">
        <f>SUM(Ведомственная!I571)</f>
        <v>0</v>
      </c>
    </row>
    <row r="908" spans="1:8">
      <c r="A908" s="80" t="s">
        <v>74</v>
      </c>
      <c r="B908" s="81" t="s">
        <v>188</v>
      </c>
      <c r="C908" s="81"/>
      <c r="D908" s="81"/>
      <c r="E908" s="81"/>
      <c r="F908" s="9">
        <f>SUM(F909:F910)</f>
        <v>32139.899999999998</v>
      </c>
      <c r="G908" s="9">
        <f>SUM(G909:G910)</f>
        <v>30288.799999999999</v>
      </c>
      <c r="H908" s="9">
        <f>SUM(H909:H910)</f>
        <v>30288.799999999999</v>
      </c>
    </row>
    <row r="909" spans="1:8" ht="63">
      <c r="A909" s="80" t="s">
        <v>45</v>
      </c>
      <c r="B909" s="81" t="s">
        <v>188</v>
      </c>
      <c r="C909" s="81" t="s">
        <v>83</v>
      </c>
      <c r="D909" s="81" t="s">
        <v>28</v>
      </c>
      <c r="E909" s="81" t="s">
        <v>72</v>
      </c>
      <c r="F909" s="9">
        <f>SUM(Ведомственная!G539)</f>
        <v>32124.199999999997</v>
      </c>
      <c r="G909" s="9">
        <f>SUM(Ведомственная!H539)</f>
        <v>30282.1</v>
      </c>
      <c r="H909" s="9">
        <f>SUM(Ведомственная!I539)</f>
        <v>30282.1</v>
      </c>
    </row>
    <row r="910" spans="1:8" ht="31.5">
      <c r="A910" s="80" t="s">
        <v>46</v>
      </c>
      <c r="B910" s="81" t="s">
        <v>188</v>
      </c>
      <c r="C910" s="81" t="s">
        <v>85</v>
      </c>
      <c r="D910" s="81" t="s">
        <v>28</v>
      </c>
      <c r="E910" s="81" t="s">
        <v>72</v>
      </c>
      <c r="F910" s="9">
        <f>SUM(Ведомственная!G540)</f>
        <v>15.7</v>
      </c>
      <c r="G910" s="9">
        <f>SUM(Ведомственная!H540)</f>
        <v>6.7</v>
      </c>
      <c r="H910" s="9">
        <f>SUM(Ведомственная!I540)</f>
        <v>6.7</v>
      </c>
    </row>
    <row r="911" spans="1:8">
      <c r="A911" s="80" t="s">
        <v>89</v>
      </c>
      <c r="B911" s="31" t="s">
        <v>190</v>
      </c>
      <c r="C911" s="31"/>
      <c r="D911" s="81"/>
      <c r="E911" s="81"/>
      <c r="F911" s="9">
        <f>SUM(F912:F913)</f>
        <v>211.3</v>
      </c>
      <c r="G911" s="9">
        <f>SUM(G912:G913)</f>
        <v>211.3</v>
      </c>
      <c r="H911" s="9">
        <f>SUM(H912:H913)</f>
        <v>211.3</v>
      </c>
    </row>
    <row r="912" spans="1:8" ht="31.5">
      <c r="A912" s="80" t="s">
        <v>46</v>
      </c>
      <c r="B912" s="31" t="s">
        <v>190</v>
      </c>
      <c r="C912" s="31">
        <v>200</v>
      </c>
      <c r="D912" s="81" t="s">
        <v>28</v>
      </c>
      <c r="E912" s="81" t="s">
        <v>88</v>
      </c>
      <c r="F912" s="9">
        <f>SUM(Ведомственная!G548)</f>
        <v>209.9</v>
      </c>
      <c r="G912" s="9">
        <f>SUM(Ведомственная!H548)</f>
        <v>209.9</v>
      </c>
      <c r="H912" s="9">
        <f>SUM(Ведомственная!I548)</f>
        <v>209.9</v>
      </c>
    </row>
    <row r="913" spans="1:8">
      <c r="A913" s="80" t="s">
        <v>20</v>
      </c>
      <c r="B913" s="31" t="s">
        <v>190</v>
      </c>
      <c r="C913" s="31">
        <v>800</v>
      </c>
      <c r="D913" s="81" t="s">
        <v>28</v>
      </c>
      <c r="E913" s="81" t="s">
        <v>88</v>
      </c>
      <c r="F913" s="9">
        <f>SUM(Ведомственная!G549)</f>
        <v>1.4</v>
      </c>
      <c r="G913" s="9">
        <f>SUM(Ведомственная!H549)</f>
        <v>1.4</v>
      </c>
      <c r="H913" s="9">
        <f>SUM(Ведомственная!I549)</f>
        <v>1.4</v>
      </c>
    </row>
    <row r="914" spans="1:8" ht="31.5">
      <c r="A914" s="80" t="s">
        <v>91</v>
      </c>
      <c r="B914" s="31" t="s">
        <v>191</v>
      </c>
      <c r="C914" s="31"/>
      <c r="D914" s="81"/>
      <c r="E914" s="81"/>
      <c r="F914" s="9">
        <f>SUM(F915)</f>
        <v>258.2</v>
      </c>
      <c r="G914" s="9">
        <f>SUM(G915)</f>
        <v>258.2</v>
      </c>
      <c r="H914" s="9">
        <f>SUM(H915)</f>
        <v>258.2</v>
      </c>
    </row>
    <row r="915" spans="1:8" ht="31.5">
      <c r="A915" s="80" t="s">
        <v>46</v>
      </c>
      <c r="B915" s="31" t="s">
        <v>191</v>
      </c>
      <c r="C915" s="31">
        <v>200</v>
      </c>
      <c r="D915" s="81" t="s">
        <v>28</v>
      </c>
      <c r="E915" s="81" t="s">
        <v>88</v>
      </c>
      <c r="F915" s="9">
        <f>SUM(Ведомственная!G551)</f>
        <v>258.2</v>
      </c>
      <c r="G915" s="9">
        <f>SUM(Ведомственная!H551)</f>
        <v>258.2</v>
      </c>
      <c r="H915" s="9">
        <f>SUM(Ведомственная!I551)</f>
        <v>258.2</v>
      </c>
    </row>
    <row r="916" spans="1:8" ht="31.5">
      <c r="A916" s="80" t="s">
        <v>92</v>
      </c>
      <c r="B916" s="31" t="s">
        <v>192</v>
      </c>
      <c r="C916" s="31"/>
      <c r="D916" s="81"/>
      <c r="E916" s="81"/>
      <c r="F916" s="9">
        <f>SUM(F917:F919)</f>
        <v>7848.7</v>
      </c>
      <c r="G916" s="9">
        <f>SUM(G917:G919)</f>
        <v>6000.9</v>
      </c>
      <c r="H916" s="9">
        <f>SUM(H917:H919)</f>
        <v>9536.7999999999993</v>
      </c>
    </row>
    <row r="917" spans="1:8" ht="31.5">
      <c r="A917" s="80" t="s">
        <v>46</v>
      </c>
      <c r="B917" s="31" t="s">
        <v>192</v>
      </c>
      <c r="C917" s="31">
        <v>200</v>
      </c>
      <c r="D917" s="81" t="s">
        <v>28</v>
      </c>
      <c r="E917" s="81" t="s">
        <v>88</v>
      </c>
      <c r="F917" s="9">
        <f>SUM(Ведомственная!G553)</f>
        <v>7748.7</v>
      </c>
      <c r="G917" s="9">
        <f>SUM(Ведомственная!H553)</f>
        <v>6000.9</v>
      </c>
      <c r="H917" s="9">
        <f>SUM(Ведомственная!I553)</f>
        <v>9536.7999999999993</v>
      </c>
    </row>
    <row r="918" spans="1:8" ht="31.5">
      <c r="A918" s="80" t="s">
        <v>46</v>
      </c>
      <c r="B918" s="31" t="s">
        <v>192</v>
      </c>
      <c r="C918" s="31">
        <v>200</v>
      </c>
      <c r="D918" s="81" t="s">
        <v>107</v>
      </c>
      <c r="E918" s="81" t="s">
        <v>162</v>
      </c>
      <c r="F918" s="9">
        <f>SUM(Ведомственная!G561)</f>
        <v>100</v>
      </c>
      <c r="G918" s="9">
        <f>SUM(Ведомственная!H561)</f>
        <v>0</v>
      </c>
      <c r="H918" s="9">
        <f>SUM(Ведомственная!I561)</f>
        <v>0</v>
      </c>
    </row>
    <row r="919" spans="1:8" ht="23.25" hidden="1" customHeight="1">
      <c r="A919" s="80" t="s">
        <v>20</v>
      </c>
      <c r="B919" s="31" t="s">
        <v>192</v>
      </c>
      <c r="C919" s="31">
        <v>800</v>
      </c>
      <c r="D919" s="81" t="s">
        <v>28</v>
      </c>
      <c r="E919" s="81" t="s">
        <v>88</v>
      </c>
      <c r="F919" s="9">
        <f>SUM(Ведомственная!G554)</f>
        <v>0</v>
      </c>
      <c r="G919" s="9">
        <f>SUM(Ведомственная!H554)</f>
        <v>0</v>
      </c>
      <c r="H919" s="9">
        <f>SUM(Ведомственная!I554)</f>
        <v>0</v>
      </c>
    </row>
    <row r="920" spans="1:8" s="27" customFormat="1" ht="31.5">
      <c r="A920" s="23" t="s">
        <v>853</v>
      </c>
      <c r="B920" s="29" t="s">
        <v>216</v>
      </c>
      <c r="C920" s="29"/>
      <c r="D920" s="38"/>
      <c r="E920" s="38"/>
      <c r="F920" s="10">
        <f>SUM(F921)</f>
        <v>290</v>
      </c>
      <c r="G920" s="10">
        <f>SUM(G921)</f>
        <v>100</v>
      </c>
      <c r="H920" s="10">
        <f>SUM(H921)</f>
        <v>100</v>
      </c>
    </row>
    <row r="921" spans="1:8">
      <c r="A921" s="80" t="s">
        <v>29</v>
      </c>
      <c r="B921" s="31" t="s">
        <v>584</v>
      </c>
      <c r="C921" s="31"/>
      <c r="D921" s="81"/>
      <c r="E921" s="81"/>
      <c r="F921" s="9">
        <f>SUM(Ведомственная!G117)</f>
        <v>290</v>
      </c>
      <c r="G921" s="9">
        <f>SUM(Ведомственная!H117)</f>
        <v>100</v>
      </c>
      <c r="H921" s="9">
        <f>SUM(Ведомственная!I117)</f>
        <v>100</v>
      </c>
    </row>
    <row r="922" spans="1:8" ht="31.5">
      <c r="A922" s="80" t="s">
        <v>46</v>
      </c>
      <c r="B922" s="31" t="s">
        <v>216</v>
      </c>
      <c r="C922" s="31">
        <v>200</v>
      </c>
      <c r="D922" s="81" t="s">
        <v>28</v>
      </c>
      <c r="E922" s="81">
        <v>13</v>
      </c>
      <c r="F922" s="9">
        <f>SUM(Ведомственная!G118)</f>
        <v>290</v>
      </c>
      <c r="G922" s="9">
        <f>SUM(Ведомственная!H118)</f>
        <v>100</v>
      </c>
      <c r="H922" s="9">
        <f>SUM(Ведомственная!I118)</f>
        <v>100</v>
      </c>
    </row>
    <row r="923" spans="1:8" s="27" customFormat="1" ht="47.25">
      <c r="A923" s="23" t="s">
        <v>582</v>
      </c>
      <c r="B923" s="29" t="s">
        <v>217</v>
      </c>
      <c r="C923" s="29"/>
      <c r="D923" s="38"/>
      <c r="E923" s="38"/>
      <c r="F923" s="10">
        <f>SUM(F924+F926)+F928</f>
        <v>5624.4</v>
      </c>
      <c r="G923" s="10">
        <f>SUM(G924+G926)+G928</f>
        <v>5436.4</v>
      </c>
      <c r="H923" s="10">
        <f>SUM(H924+H926)+H928</f>
        <v>5436.4</v>
      </c>
    </row>
    <row r="924" spans="1:8" ht="47.25">
      <c r="A924" s="80" t="s">
        <v>340</v>
      </c>
      <c r="B924" s="31" t="s">
        <v>486</v>
      </c>
      <c r="C924" s="31"/>
      <c r="D924" s="81"/>
      <c r="E924" s="81"/>
      <c r="F924" s="9">
        <f>SUM(F925)</f>
        <v>236.4</v>
      </c>
      <c r="G924" s="9">
        <f>SUM(G925)</f>
        <v>236.4</v>
      </c>
      <c r="H924" s="9">
        <f>SUM(H925)</f>
        <v>236.4</v>
      </c>
    </row>
    <row r="925" spans="1:8" ht="31.5">
      <c r="A925" s="80" t="s">
        <v>219</v>
      </c>
      <c r="B925" s="31" t="s">
        <v>486</v>
      </c>
      <c r="C925" s="31">
        <v>600</v>
      </c>
      <c r="D925" s="81" t="s">
        <v>28</v>
      </c>
      <c r="E925" s="81">
        <v>13</v>
      </c>
      <c r="F925" s="9">
        <f>SUM(Ведомственная!G121)</f>
        <v>236.4</v>
      </c>
      <c r="G925" s="9">
        <f>SUM(Ведомственная!H121)</f>
        <v>236.4</v>
      </c>
      <c r="H925" s="9">
        <f>SUM(Ведомственная!I121)</f>
        <v>236.4</v>
      </c>
    </row>
    <row r="926" spans="1:8" ht="47.25">
      <c r="A926" s="80" t="s">
        <v>23</v>
      </c>
      <c r="B926" s="31" t="s">
        <v>218</v>
      </c>
      <c r="C926" s="31"/>
      <c r="D926" s="81"/>
      <c r="E926" s="81"/>
      <c r="F926" s="9">
        <f>SUM(F927)</f>
        <v>5388</v>
      </c>
      <c r="G926" s="9">
        <f>SUM(G927)</f>
        <v>5200</v>
      </c>
      <c r="H926" s="9">
        <f>SUM(H927)</f>
        <v>5200</v>
      </c>
    </row>
    <row r="927" spans="1:8" ht="31.5">
      <c r="A927" s="80" t="s">
        <v>219</v>
      </c>
      <c r="B927" s="31" t="s">
        <v>218</v>
      </c>
      <c r="C927" s="31">
        <v>600</v>
      </c>
      <c r="D927" s="81" t="s">
        <v>28</v>
      </c>
      <c r="E927" s="81">
        <v>13</v>
      </c>
      <c r="F927" s="9">
        <f>SUM(Ведомственная!G123)</f>
        <v>5388</v>
      </c>
      <c r="G927" s="9">
        <f>SUM(Ведомственная!H123)</f>
        <v>5200</v>
      </c>
      <c r="H927" s="9">
        <f>SUM(Ведомственная!I123)</f>
        <v>5200</v>
      </c>
    </row>
    <row r="928" spans="1:8" hidden="1">
      <c r="A928" s="80" t="s">
        <v>144</v>
      </c>
      <c r="B928" s="31" t="s">
        <v>410</v>
      </c>
      <c r="C928" s="81"/>
      <c r="D928" s="81"/>
      <c r="E928" s="31"/>
      <c r="F928" s="9">
        <f t="shared" ref="F928:H929" si="214">SUM(F929)</f>
        <v>0</v>
      </c>
      <c r="G928" s="9">
        <f t="shared" si="214"/>
        <v>0</v>
      </c>
      <c r="H928" s="9">
        <f t="shared" si="214"/>
        <v>0</v>
      </c>
    </row>
    <row r="929" spans="1:8" ht="31.5" hidden="1">
      <c r="A929" s="80" t="s">
        <v>393</v>
      </c>
      <c r="B929" s="31" t="s">
        <v>411</v>
      </c>
      <c r="C929" s="81"/>
      <c r="D929" s="81"/>
      <c r="E929" s="31"/>
      <c r="F929" s="9">
        <f t="shared" si="214"/>
        <v>0</v>
      </c>
      <c r="G929" s="9">
        <f t="shared" si="214"/>
        <v>0</v>
      </c>
      <c r="H929" s="9">
        <f t="shared" si="214"/>
        <v>0</v>
      </c>
    </row>
    <row r="930" spans="1:8" ht="31.5" hidden="1">
      <c r="A930" s="80" t="s">
        <v>219</v>
      </c>
      <c r="B930" s="31" t="s">
        <v>411</v>
      </c>
      <c r="C930" s="31">
        <v>600</v>
      </c>
      <c r="D930" s="81" t="s">
        <v>28</v>
      </c>
      <c r="E930" s="81">
        <v>13</v>
      </c>
      <c r="F930" s="9"/>
      <c r="G930" s="9"/>
      <c r="H930" s="9"/>
    </row>
    <row r="931" spans="1:8" s="27" customFormat="1" ht="47.25">
      <c r="A931" s="23" t="s">
        <v>572</v>
      </c>
      <c r="B931" s="29" t="s">
        <v>405</v>
      </c>
      <c r="C931" s="29"/>
      <c r="D931" s="38"/>
      <c r="E931" s="38"/>
      <c r="F931" s="10">
        <f>SUM(F932)</f>
        <v>4000</v>
      </c>
      <c r="G931" s="10">
        <f t="shared" ref="G931:H931" si="215">SUM(G932)</f>
        <v>4000</v>
      </c>
      <c r="H931" s="10">
        <f t="shared" si="215"/>
        <v>4000</v>
      </c>
    </row>
    <row r="932" spans="1:8" ht="63">
      <c r="A932" s="80" t="s">
        <v>869</v>
      </c>
      <c r="B932" s="31" t="s">
        <v>408</v>
      </c>
      <c r="C932" s="31"/>
      <c r="D932" s="81"/>
      <c r="E932" s="81"/>
      <c r="F932" s="9">
        <f>SUM(F933)</f>
        <v>4000</v>
      </c>
      <c r="G932" s="9">
        <f>SUM(G933)</f>
        <v>4000</v>
      </c>
      <c r="H932" s="9">
        <f>SUM(H933)</f>
        <v>4000</v>
      </c>
    </row>
    <row r="933" spans="1:8">
      <c r="A933" s="80" t="s">
        <v>36</v>
      </c>
      <c r="B933" s="31" t="s">
        <v>408</v>
      </c>
      <c r="C933" s="31">
        <v>300</v>
      </c>
      <c r="D933" s="81" t="s">
        <v>25</v>
      </c>
      <c r="E933" s="81" t="s">
        <v>48</v>
      </c>
      <c r="F933" s="9">
        <f>SUM(Ведомственная!G705)</f>
        <v>4000</v>
      </c>
      <c r="G933" s="9">
        <f>SUM(Ведомственная!H705)</f>
        <v>4000</v>
      </c>
      <c r="H933" s="9">
        <f>SUM(Ведомственная!I705)</f>
        <v>4000</v>
      </c>
    </row>
    <row r="934" spans="1:8" ht="47.25">
      <c r="A934" s="23" t="s">
        <v>966</v>
      </c>
      <c r="B934" s="29" t="s">
        <v>804</v>
      </c>
      <c r="C934" s="4"/>
      <c r="D934" s="81"/>
      <c r="E934" s="81"/>
      <c r="F934" s="10">
        <f>SUM(F935)</f>
        <v>70</v>
      </c>
      <c r="G934" s="10">
        <f t="shared" ref="G934:H934" si="216">SUM(G935)</f>
        <v>70</v>
      </c>
      <c r="H934" s="10">
        <f t="shared" si="216"/>
        <v>70</v>
      </c>
    </row>
    <row r="935" spans="1:8">
      <c r="A935" s="80" t="s">
        <v>29</v>
      </c>
      <c r="B935" s="31" t="s">
        <v>805</v>
      </c>
      <c r="C935" s="4"/>
      <c r="D935" s="81"/>
      <c r="E935" s="81"/>
      <c r="F935" s="9">
        <f>SUM(F936)</f>
        <v>70</v>
      </c>
      <c r="G935" s="9">
        <f t="shared" ref="G935:H935" si="217">SUM(G936)</f>
        <v>70</v>
      </c>
      <c r="H935" s="9">
        <f t="shared" si="217"/>
        <v>70</v>
      </c>
    </row>
    <row r="936" spans="1:8" ht="31.5">
      <c r="A936" s="80" t="s">
        <v>46</v>
      </c>
      <c r="B936" s="31" t="s">
        <v>805</v>
      </c>
      <c r="C936" s="4" t="s">
        <v>85</v>
      </c>
      <c r="D936" s="81" t="s">
        <v>107</v>
      </c>
      <c r="E936" s="81" t="s">
        <v>38</v>
      </c>
      <c r="F936" s="9">
        <f>SUM(Ведомственная!G1035)</f>
        <v>70</v>
      </c>
      <c r="G936" s="9">
        <f>SUM(Ведомственная!H1035)</f>
        <v>70</v>
      </c>
      <c r="H936" s="9">
        <f>SUM(Ведомственная!I1035)</f>
        <v>70</v>
      </c>
    </row>
    <row r="937" spans="1:8" s="27" customFormat="1" ht="47.25">
      <c r="A937" s="23" t="s">
        <v>709</v>
      </c>
      <c r="B937" s="29" t="s">
        <v>450</v>
      </c>
      <c r="C937" s="38"/>
      <c r="D937" s="38"/>
      <c r="E937" s="38"/>
      <c r="F937" s="10">
        <f t="shared" ref="F937:H939" si="218">SUM(F938)</f>
        <v>1348</v>
      </c>
      <c r="G937" s="10">
        <f t="shared" si="218"/>
        <v>1348</v>
      </c>
      <c r="H937" s="10">
        <f t="shared" si="218"/>
        <v>1348</v>
      </c>
    </row>
    <row r="938" spans="1:8" ht="31.5">
      <c r="A938" s="80" t="s">
        <v>63</v>
      </c>
      <c r="B938" s="31" t="s">
        <v>451</v>
      </c>
      <c r="C938" s="81"/>
      <c r="D938" s="81"/>
      <c r="E938" s="81"/>
      <c r="F938" s="9">
        <f>SUM(F939)</f>
        <v>1348</v>
      </c>
      <c r="G938" s="9">
        <f t="shared" si="218"/>
        <v>1348</v>
      </c>
      <c r="H938" s="9">
        <f t="shared" si="218"/>
        <v>1348</v>
      </c>
    </row>
    <row r="939" spans="1:8">
      <c r="A939" s="80" t="s">
        <v>31</v>
      </c>
      <c r="B939" s="31" t="s">
        <v>452</v>
      </c>
      <c r="C939" s="81"/>
      <c r="D939" s="81"/>
      <c r="E939" s="81"/>
      <c r="F939" s="9">
        <f t="shared" si="218"/>
        <v>1348</v>
      </c>
      <c r="G939" s="9">
        <f t="shared" si="218"/>
        <v>1348</v>
      </c>
      <c r="H939" s="9">
        <f t="shared" si="218"/>
        <v>1348</v>
      </c>
    </row>
    <row r="940" spans="1:8" ht="38.25" customHeight="1">
      <c r="A940" s="80" t="s">
        <v>219</v>
      </c>
      <c r="B940" s="31" t="s">
        <v>452</v>
      </c>
      <c r="C940" s="81" t="s">
        <v>116</v>
      </c>
      <c r="D940" s="81" t="s">
        <v>25</v>
      </c>
      <c r="E940" s="81" t="s">
        <v>48</v>
      </c>
      <c r="F940" s="9">
        <f>SUM(Ведомственная!G709)+Ведомственная!G793</f>
        <v>1348</v>
      </c>
      <c r="G940" s="9">
        <f>SUM(Ведомственная!H709)+Ведомственная!H793</f>
        <v>1348</v>
      </c>
      <c r="H940" s="9">
        <f>SUM(Ведомственная!I709)+Ведомственная!I793</f>
        <v>1348</v>
      </c>
    </row>
    <row r="941" spans="1:8" ht="47.25">
      <c r="A941" s="23" t="s">
        <v>743</v>
      </c>
      <c r="B941" s="29" t="s">
        <v>618</v>
      </c>
      <c r="C941" s="38"/>
      <c r="D941" s="38"/>
      <c r="E941" s="38"/>
      <c r="F941" s="10">
        <f>SUM(F944)+F942</f>
        <v>903</v>
      </c>
      <c r="G941" s="10">
        <f t="shared" ref="G941:H941" si="219">SUM(G944)+G942</f>
        <v>200</v>
      </c>
      <c r="H941" s="10">
        <f t="shared" si="219"/>
        <v>200</v>
      </c>
    </row>
    <row r="942" spans="1:8" ht="31.5" hidden="1">
      <c r="A942" s="80" t="s">
        <v>753</v>
      </c>
      <c r="B942" s="31" t="s">
        <v>751</v>
      </c>
      <c r="C942" s="81"/>
      <c r="D942" s="81"/>
      <c r="E942" s="81"/>
      <c r="F942" s="9">
        <f>SUM(F943)</f>
        <v>0</v>
      </c>
      <c r="G942" s="9">
        <f t="shared" ref="G942:H942" si="220">SUM(G943)</f>
        <v>0</v>
      </c>
      <c r="H942" s="9">
        <f t="shared" si="220"/>
        <v>0</v>
      </c>
    </row>
    <row r="943" spans="1:8" ht="31.5" hidden="1">
      <c r="A943" s="80" t="s">
        <v>219</v>
      </c>
      <c r="B943" s="31" t="s">
        <v>751</v>
      </c>
      <c r="C943" s="81" t="s">
        <v>116</v>
      </c>
      <c r="D943" s="81" t="s">
        <v>11</v>
      </c>
      <c r="E943" s="81" t="s">
        <v>22</v>
      </c>
      <c r="F943" s="9">
        <f>SUM(Ведомственная!G278)</f>
        <v>0</v>
      </c>
      <c r="G943" s="9"/>
      <c r="H943" s="9"/>
    </row>
    <row r="944" spans="1:8" ht="47.25">
      <c r="A944" s="80" t="s">
        <v>744</v>
      </c>
      <c r="B944" s="31" t="s">
        <v>752</v>
      </c>
      <c r="C944" s="81"/>
      <c r="D944" s="81"/>
      <c r="E944" s="81"/>
      <c r="F944" s="9">
        <f t="shared" ref="F944:H944" si="221">SUM(F945)</f>
        <v>903</v>
      </c>
      <c r="G944" s="9">
        <f t="shared" si="221"/>
        <v>200</v>
      </c>
      <c r="H944" s="9">
        <f t="shared" si="221"/>
        <v>200</v>
      </c>
    </row>
    <row r="945" spans="1:8" ht="31.5">
      <c r="A945" s="34" t="s">
        <v>219</v>
      </c>
      <c r="B945" s="31" t="s">
        <v>752</v>
      </c>
      <c r="C945" s="81" t="s">
        <v>116</v>
      </c>
      <c r="D945" s="81" t="s">
        <v>11</v>
      </c>
      <c r="E945" s="81" t="s">
        <v>22</v>
      </c>
      <c r="F945" s="9">
        <f>SUM(Ведомственная!G280)</f>
        <v>903</v>
      </c>
      <c r="G945" s="9">
        <f>SUM(Ведомственная!H280)</f>
        <v>200</v>
      </c>
      <c r="H945" s="9">
        <f>SUM(Ведомственная!I280)</f>
        <v>200</v>
      </c>
    </row>
    <row r="946" spans="1:8" ht="31.5">
      <c r="A946" s="67" t="s">
        <v>612</v>
      </c>
      <c r="B946" s="29" t="s">
        <v>610</v>
      </c>
      <c r="C946" s="38"/>
      <c r="D946" s="38"/>
      <c r="E946" s="38"/>
      <c r="F946" s="10">
        <f>SUM(F947)+F950</f>
        <v>11790.1</v>
      </c>
      <c r="G946" s="10">
        <f t="shared" ref="G946:H946" si="222">SUM(G947)+G950</f>
        <v>3000</v>
      </c>
      <c r="H946" s="10">
        <f t="shared" si="222"/>
        <v>3000</v>
      </c>
    </row>
    <row r="947" spans="1:8" ht="31.5">
      <c r="A947" s="80" t="s">
        <v>92</v>
      </c>
      <c r="B947" s="31" t="s">
        <v>611</v>
      </c>
      <c r="C947" s="81"/>
      <c r="D947" s="81"/>
      <c r="E947" s="81"/>
      <c r="F947" s="9">
        <f>SUM(F948:F949)</f>
        <v>10742</v>
      </c>
      <c r="G947" s="9">
        <f t="shared" ref="G947:H947" si="223">SUM(G948:G949)</f>
        <v>3000</v>
      </c>
      <c r="H947" s="9">
        <f t="shared" si="223"/>
        <v>3000</v>
      </c>
    </row>
    <row r="948" spans="1:8" ht="31.5">
      <c r="A948" s="2" t="s">
        <v>46</v>
      </c>
      <c r="B948" s="31" t="s">
        <v>611</v>
      </c>
      <c r="C948" s="81" t="s">
        <v>85</v>
      </c>
      <c r="D948" s="81" t="s">
        <v>28</v>
      </c>
      <c r="E948" s="81" t="s">
        <v>88</v>
      </c>
      <c r="F948" s="9">
        <f>SUM(Ведомственная!G129)</f>
        <v>10679.5</v>
      </c>
      <c r="G948" s="9">
        <f>SUM(Ведомственная!H129)</f>
        <v>3000</v>
      </c>
      <c r="H948" s="9">
        <f>SUM(Ведомственная!I129)</f>
        <v>3000</v>
      </c>
    </row>
    <row r="949" spans="1:8" ht="31.5">
      <c r="A949" s="80" t="s">
        <v>46</v>
      </c>
      <c r="B949" s="31" t="s">
        <v>611</v>
      </c>
      <c r="C949" s="31">
        <v>200</v>
      </c>
      <c r="D949" s="81" t="s">
        <v>107</v>
      </c>
      <c r="E949" s="81" t="s">
        <v>162</v>
      </c>
      <c r="F949" s="9">
        <f>SUM(Ведомственная!G479)</f>
        <v>62.5</v>
      </c>
      <c r="G949" s="9">
        <f>SUM(Ведомственная!H479)</f>
        <v>0</v>
      </c>
      <c r="H949" s="9">
        <f>SUM(Ведомственная!I479)</f>
        <v>0</v>
      </c>
    </row>
    <row r="950" spans="1:8" ht="31.5">
      <c r="A950" s="105" t="s">
        <v>612</v>
      </c>
      <c r="B950" s="31" t="s">
        <v>610</v>
      </c>
      <c r="C950" s="31"/>
      <c r="D950" s="106"/>
      <c r="E950" s="106"/>
      <c r="F950" s="9">
        <f>SUM(F951)</f>
        <v>1048.0999999999999</v>
      </c>
      <c r="G950" s="9">
        <f t="shared" ref="G950:H950" si="224">SUM(G951)</f>
        <v>0</v>
      </c>
      <c r="H950" s="9">
        <f t="shared" si="224"/>
        <v>0</v>
      </c>
    </row>
    <row r="951" spans="1:8">
      <c r="A951" s="105" t="s">
        <v>938</v>
      </c>
      <c r="B951" s="31" t="s">
        <v>937</v>
      </c>
      <c r="C951" s="31"/>
      <c r="D951" s="106"/>
      <c r="E951" s="106"/>
      <c r="F951" s="9">
        <f>SUM(F952)</f>
        <v>1048.0999999999999</v>
      </c>
      <c r="G951" s="9">
        <f t="shared" ref="G951:H951" si="225">SUM(G952)</f>
        <v>0</v>
      </c>
      <c r="H951" s="9">
        <f t="shared" si="225"/>
        <v>0</v>
      </c>
    </row>
    <row r="952" spans="1:8" ht="78.75">
      <c r="A952" s="105" t="s">
        <v>940</v>
      </c>
      <c r="B952" s="31" t="s">
        <v>939</v>
      </c>
      <c r="C952" s="31"/>
      <c r="D952" s="106"/>
      <c r="E952" s="106"/>
      <c r="F952" s="9">
        <f>SUM(F953)</f>
        <v>1048.0999999999999</v>
      </c>
      <c r="G952" s="9">
        <f t="shared" ref="G952:H952" si="226">SUM(G953)</f>
        <v>0</v>
      </c>
      <c r="H952" s="9">
        <f t="shared" si="226"/>
        <v>0</v>
      </c>
    </row>
    <row r="953" spans="1:8" ht="31.5">
      <c r="A953" s="105" t="s">
        <v>46</v>
      </c>
      <c r="B953" s="31" t="s">
        <v>939</v>
      </c>
      <c r="C953" s="31">
        <v>200</v>
      </c>
      <c r="D953" s="106" t="s">
        <v>25</v>
      </c>
      <c r="E953" s="106" t="s">
        <v>72</v>
      </c>
      <c r="F953" s="9">
        <f>SUM(Ведомственная!G778)</f>
        <v>1048.0999999999999</v>
      </c>
      <c r="G953" s="9">
        <f>SUM(Ведомственная!H778)</f>
        <v>0</v>
      </c>
      <c r="H953" s="9">
        <f>SUM(Ведомственная!I778)</f>
        <v>0</v>
      </c>
    </row>
    <row r="954" spans="1:8" ht="47.25">
      <c r="A954" s="23" t="s">
        <v>857</v>
      </c>
      <c r="B954" s="29" t="s">
        <v>858</v>
      </c>
      <c r="C954" s="31"/>
      <c r="D954" s="81"/>
      <c r="E954" s="81"/>
      <c r="F954" s="10">
        <f>SUM(F955+F959)</f>
        <v>4149.6000000000004</v>
      </c>
      <c r="G954" s="10">
        <f t="shared" ref="G954:H954" si="227">SUM(G955+G959)</f>
        <v>4035.5</v>
      </c>
      <c r="H954" s="10">
        <f t="shared" si="227"/>
        <v>4035.5</v>
      </c>
    </row>
    <row r="955" spans="1:8" ht="31.5">
      <c r="A955" s="80" t="s">
        <v>483</v>
      </c>
      <c r="B955" s="31" t="s">
        <v>859</v>
      </c>
      <c r="C955" s="31"/>
      <c r="D955" s="81"/>
      <c r="E955" s="81"/>
      <c r="F955" s="9">
        <f>SUM(F956+F957)+F958</f>
        <v>3972.5</v>
      </c>
      <c r="G955" s="9">
        <f t="shared" ref="G955:H955" si="228">SUM(G956+G957)+G958</f>
        <v>3972.5</v>
      </c>
      <c r="H955" s="9">
        <f t="shared" si="228"/>
        <v>3972.5</v>
      </c>
    </row>
    <row r="956" spans="1:8" ht="63">
      <c r="A956" s="2" t="s">
        <v>45</v>
      </c>
      <c r="B956" s="31" t="s">
        <v>859</v>
      </c>
      <c r="C956" s="31">
        <v>100</v>
      </c>
      <c r="D956" s="81" t="s">
        <v>28</v>
      </c>
      <c r="E956" s="81" t="s">
        <v>11</v>
      </c>
      <c r="F956" s="9">
        <f>SUM(Ведомственная!G73)</f>
        <v>3320</v>
      </c>
      <c r="G956" s="9">
        <f>SUM(Ведомственная!H73)</f>
        <v>3320</v>
      </c>
      <c r="H956" s="9">
        <f>SUM(Ведомственная!I73)</f>
        <v>3320</v>
      </c>
    </row>
    <row r="957" spans="1:8" ht="31.5">
      <c r="A957" s="80" t="s">
        <v>46</v>
      </c>
      <c r="B957" s="31" t="s">
        <v>859</v>
      </c>
      <c r="C957" s="31">
        <v>200</v>
      </c>
      <c r="D957" s="81" t="s">
        <v>28</v>
      </c>
      <c r="E957" s="81" t="s">
        <v>11</v>
      </c>
      <c r="F957" s="9">
        <f>SUM(Ведомственная!G74)</f>
        <v>645.5</v>
      </c>
      <c r="G957" s="9">
        <f>SUM(Ведомственная!H74)</f>
        <v>652.5</v>
      </c>
      <c r="H957" s="9">
        <f>SUM(Ведомственная!I74)</f>
        <v>652.5</v>
      </c>
    </row>
    <row r="958" spans="1:8" ht="31.5">
      <c r="A958" s="105" t="s">
        <v>46</v>
      </c>
      <c r="B958" s="31" t="s">
        <v>859</v>
      </c>
      <c r="C958" s="31">
        <v>200</v>
      </c>
      <c r="D958" s="106" t="s">
        <v>107</v>
      </c>
      <c r="E958" s="106" t="s">
        <v>162</v>
      </c>
      <c r="F958" s="9">
        <f>SUM(Ведомственная!G484)</f>
        <v>7</v>
      </c>
      <c r="G958" s="9">
        <f>SUM(Ведомственная!H484)</f>
        <v>0</v>
      </c>
      <c r="H958" s="9">
        <f>SUM(Ведомственная!I484)</f>
        <v>0</v>
      </c>
    </row>
    <row r="959" spans="1:8" ht="31.5" hidden="1">
      <c r="A959" s="80" t="s">
        <v>92</v>
      </c>
      <c r="B959" s="31" t="s">
        <v>860</v>
      </c>
      <c r="C959" s="31"/>
      <c r="D959" s="81"/>
      <c r="E959" s="81"/>
      <c r="F959" s="9">
        <f>SUM(F960:F961)</f>
        <v>177.1</v>
      </c>
      <c r="G959" s="9">
        <f>SUM(G960:G961)</f>
        <v>63</v>
      </c>
      <c r="H959" s="9">
        <f>SUM(H960:H961)</f>
        <v>63</v>
      </c>
    </row>
    <row r="960" spans="1:8" ht="31.5" hidden="1">
      <c r="A960" s="80" t="s">
        <v>46</v>
      </c>
      <c r="B960" s="31" t="s">
        <v>860</v>
      </c>
      <c r="C960" s="31">
        <v>200</v>
      </c>
      <c r="D960" s="81" t="s">
        <v>28</v>
      </c>
      <c r="E960" s="81">
        <v>13</v>
      </c>
      <c r="F960" s="9">
        <f>SUM(Ведомственная!G132)</f>
        <v>177.1</v>
      </c>
      <c r="G960" s="9">
        <f>SUM(Ведомственная!H132)</f>
        <v>63</v>
      </c>
      <c r="H960" s="9">
        <f>SUM(Ведомственная!I132)</f>
        <v>63</v>
      </c>
    </row>
    <row r="961" spans="1:8" hidden="1">
      <c r="A961" s="80" t="s">
        <v>36</v>
      </c>
      <c r="B961" s="31" t="s">
        <v>860</v>
      </c>
      <c r="C961" s="31">
        <v>300</v>
      </c>
      <c r="D961" s="81" t="s">
        <v>28</v>
      </c>
      <c r="E961" s="81">
        <v>13</v>
      </c>
      <c r="F961" s="9">
        <f>SUM(Ведомственная!G133)</f>
        <v>0</v>
      </c>
      <c r="G961" s="9">
        <f>SUM(Ведомственная!H133)</f>
        <v>0</v>
      </c>
      <c r="H961" s="9">
        <f>SUM(Ведомственная!I133)</f>
        <v>0</v>
      </c>
    </row>
    <row r="962" spans="1:8" s="27" customFormat="1" ht="25.5" customHeight="1">
      <c r="A962" s="23" t="s">
        <v>184</v>
      </c>
      <c r="B962" s="24" t="s">
        <v>185</v>
      </c>
      <c r="C962" s="24"/>
      <c r="D962" s="24"/>
      <c r="E962" s="24"/>
      <c r="F962" s="26">
        <f>SUM(F963+F993+F967+F996+F1005+F971+F975+F978+F980+F983+F985+F987)+F1003+F998+F969+F1008+F965</f>
        <v>47393.600000000006</v>
      </c>
      <c r="G962" s="26">
        <f>SUM(G963+G993+G967+G996+G1005+G971+G975+G978+G980+G983+G985+G987)+G1003+G998+G969+G1008+G965</f>
        <v>36740.700000000004</v>
      </c>
      <c r="H962" s="26">
        <f>SUM(H963+H993+H967+H996+H1005+H971+H975+H978+H980+H983+H985+H987)+H1003+H998+H969+H1008+H965</f>
        <v>36970.9</v>
      </c>
    </row>
    <row r="963" spans="1:8" ht="31.5">
      <c r="A963" s="80" t="s">
        <v>870</v>
      </c>
      <c r="B963" s="31" t="s">
        <v>194</v>
      </c>
      <c r="C963" s="31"/>
      <c r="D963" s="81"/>
      <c r="E963" s="81"/>
      <c r="F963" s="9">
        <f>SUM(F964)</f>
        <v>892.1</v>
      </c>
      <c r="G963" s="9">
        <f>SUM(G964)</f>
        <v>0</v>
      </c>
      <c r="H963" s="9">
        <f>SUM(H964)</f>
        <v>0</v>
      </c>
    </row>
    <row r="964" spans="1:8">
      <c r="A964" s="80" t="s">
        <v>20</v>
      </c>
      <c r="B964" s="31" t="s">
        <v>194</v>
      </c>
      <c r="C964" s="31">
        <v>800</v>
      </c>
      <c r="D964" s="81">
        <v>10</v>
      </c>
      <c r="E964" s="81" t="s">
        <v>72</v>
      </c>
      <c r="F964" s="9">
        <f>SUM(Ведомственная!G566)</f>
        <v>892.1</v>
      </c>
      <c r="G964" s="9">
        <f>SUM(Ведомственная!H566)</f>
        <v>0</v>
      </c>
      <c r="H964" s="9">
        <f>SUM(Ведомственная!I566)</f>
        <v>0</v>
      </c>
    </row>
    <row r="965" spans="1:8" ht="47.25" hidden="1">
      <c r="A965" s="80" t="s">
        <v>871</v>
      </c>
      <c r="B965" s="31" t="s">
        <v>193</v>
      </c>
      <c r="C965" s="31"/>
      <c r="D965" s="81"/>
      <c r="E965" s="81"/>
      <c r="F965" s="9">
        <f>SUM(F966)</f>
        <v>0</v>
      </c>
      <c r="G965" s="9">
        <f t="shared" ref="G965:H965" si="229">SUM(G966)</f>
        <v>0</v>
      </c>
      <c r="H965" s="9">
        <f t="shared" si="229"/>
        <v>0</v>
      </c>
    </row>
    <row r="966" spans="1:8" hidden="1">
      <c r="A966" s="80" t="s">
        <v>20</v>
      </c>
      <c r="B966" s="31" t="s">
        <v>193</v>
      </c>
      <c r="C966" s="31">
        <v>800</v>
      </c>
      <c r="D966" s="81" t="s">
        <v>28</v>
      </c>
      <c r="E966" s="81" t="s">
        <v>88</v>
      </c>
      <c r="F966" s="9">
        <f>SUM(Ведомственная!G557)</f>
        <v>0</v>
      </c>
      <c r="G966" s="9">
        <f>SUM(Ведомственная!H557)</f>
        <v>0</v>
      </c>
      <c r="H966" s="9">
        <f>SUM(Ведомственная!I557)</f>
        <v>0</v>
      </c>
    </row>
    <row r="967" spans="1:8">
      <c r="A967" s="80" t="s">
        <v>913</v>
      </c>
      <c r="B967" s="81" t="s">
        <v>189</v>
      </c>
      <c r="C967" s="31"/>
      <c r="D967" s="81"/>
      <c r="E967" s="81"/>
      <c r="F967" s="9">
        <f>SUM(F968)</f>
        <v>600</v>
      </c>
      <c r="G967" s="9">
        <f>SUM(G968)</f>
        <v>0</v>
      </c>
      <c r="H967" s="9">
        <f>SUM(H968)</f>
        <v>0</v>
      </c>
    </row>
    <row r="968" spans="1:8">
      <c r="A968" s="80" t="s">
        <v>20</v>
      </c>
      <c r="B968" s="81" t="s">
        <v>189</v>
      </c>
      <c r="C968" s="31">
        <v>800</v>
      </c>
      <c r="D968" s="81" t="s">
        <v>28</v>
      </c>
      <c r="E968" s="81" t="s">
        <v>163</v>
      </c>
      <c r="F968" s="9">
        <f>SUM(Ведомственная!G544)</f>
        <v>600</v>
      </c>
      <c r="G968" s="9">
        <f>SUM(Ведомственная!H544)</f>
        <v>0</v>
      </c>
      <c r="H968" s="9">
        <f>SUM(Ведомственная!I544)</f>
        <v>0</v>
      </c>
    </row>
    <row r="969" spans="1:8" ht="31.5">
      <c r="A969" s="2" t="s">
        <v>295</v>
      </c>
      <c r="B969" s="4" t="s">
        <v>296</v>
      </c>
      <c r="C969" s="4"/>
      <c r="D969" s="4"/>
      <c r="E969" s="4"/>
      <c r="F969" s="7">
        <f t="shared" ref="F969:H969" si="230">SUM(F970)</f>
        <v>500</v>
      </c>
      <c r="G969" s="7">
        <f t="shared" si="230"/>
        <v>0</v>
      </c>
      <c r="H969" s="7">
        <f t="shared" si="230"/>
        <v>0</v>
      </c>
    </row>
    <row r="970" spans="1:8" ht="31.5">
      <c r="A970" s="2" t="s">
        <v>46</v>
      </c>
      <c r="B970" s="4" t="s">
        <v>296</v>
      </c>
      <c r="C970" s="4" t="s">
        <v>85</v>
      </c>
      <c r="D970" s="4" t="s">
        <v>48</v>
      </c>
      <c r="E970" s="4" t="s">
        <v>25</v>
      </c>
      <c r="F970" s="7">
        <f>SUM(Ведомственная!G170)</f>
        <v>500</v>
      </c>
      <c r="G970" s="7">
        <f>SUM(Ведомственная!H170)</f>
        <v>0</v>
      </c>
      <c r="H970" s="7">
        <f>SUM(Ведомственная!I170)</f>
        <v>0</v>
      </c>
    </row>
    <row r="971" spans="1:8">
      <c r="A971" s="80" t="s">
        <v>74</v>
      </c>
      <c r="B971" s="4" t="s">
        <v>98</v>
      </c>
      <c r="C971" s="4"/>
      <c r="D971" s="4"/>
      <c r="E971" s="4"/>
      <c r="F971" s="7">
        <f>SUM(F972+F973)+F974</f>
        <v>17732.400000000001</v>
      </c>
      <c r="G971" s="7">
        <f>SUM(G972+G973)+G974</f>
        <v>16937.400000000001</v>
      </c>
      <c r="H971" s="7">
        <f>SUM(H972+H973)+H974</f>
        <v>16937.400000000001</v>
      </c>
    </row>
    <row r="972" spans="1:8" ht="63">
      <c r="A972" s="80" t="s">
        <v>45</v>
      </c>
      <c r="B972" s="4" t="s">
        <v>98</v>
      </c>
      <c r="C972" s="4" t="s">
        <v>83</v>
      </c>
      <c r="D972" s="4" t="s">
        <v>28</v>
      </c>
      <c r="E972" s="4" t="s">
        <v>48</v>
      </c>
      <c r="F972" s="7">
        <f>SUM(Ведомственная!G15)</f>
        <v>17722.400000000001</v>
      </c>
      <c r="G972" s="7">
        <f>SUM(Ведомственная!H15)</f>
        <v>16927.400000000001</v>
      </c>
      <c r="H972" s="7">
        <f>SUM(Ведомственная!I15)</f>
        <v>16927.400000000001</v>
      </c>
    </row>
    <row r="973" spans="1:8">
      <c r="A973" s="80" t="s">
        <v>84</v>
      </c>
      <c r="B973" s="4" t="s">
        <v>98</v>
      </c>
      <c r="C973" s="4" t="s">
        <v>85</v>
      </c>
      <c r="D973" s="4" t="s">
        <v>28</v>
      </c>
      <c r="E973" s="4" t="s">
        <v>48</v>
      </c>
      <c r="F973" s="9">
        <f>SUM(Ведомственная!G16)</f>
        <v>10</v>
      </c>
      <c r="G973" s="9">
        <f>SUM(Ведомственная!H16)</f>
        <v>10</v>
      </c>
      <c r="H973" s="9">
        <f>SUM(Ведомственная!I16)</f>
        <v>10</v>
      </c>
    </row>
    <row r="974" spans="1:8">
      <c r="A974" s="80" t="s">
        <v>36</v>
      </c>
      <c r="B974" s="4" t="s">
        <v>98</v>
      </c>
      <c r="C974" s="4" t="s">
        <v>93</v>
      </c>
      <c r="D974" s="4" t="s">
        <v>28</v>
      </c>
      <c r="E974" s="4" t="s">
        <v>48</v>
      </c>
      <c r="F974" s="9">
        <f>SUM(Ведомственная!G17)</f>
        <v>0</v>
      </c>
      <c r="G974" s="9">
        <f>SUM(Ведомственная!H17)</f>
        <v>0</v>
      </c>
      <c r="H974" s="9">
        <f>SUM(Ведомственная!I17)</f>
        <v>0</v>
      </c>
    </row>
    <row r="975" spans="1:8" ht="31.5">
      <c r="A975" s="80" t="s">
        <v>186</v>
      </c>
      <c r="B975" s="4" t="s">
        <v>103</v>
      </c>
      <c r="C975" s="4"/>
      <c r="D975" s="4"/>
      <c r="E975" s="4"/>
      <c r="F975" s="7">
        <f>SUM(F976:F977)</f>
        <v>6014.9000000000005</v>
      </c>
      <c r="G975" s="7">
        <f>SUM(G976:G977)</f>
        <v>5671.9000000000005</v>
      </c>
      <c r="H975" s="7">
        <f>SUM(H976:H977)</f>
        <v>5671.9000000000005</v>
      </c>
    </row>
    <row r="976" spans="1:8" ht="63">
      <c r="A976" s="80" t="s">
        <v>45</v>
      </c>
      <c r="B976" s="4" t="s">
        <v>103</v>
      </c>
      <c r="C976" s="4" t="s">
        <v>83</v>
      </c>
      <c r="D976" s="4" t="s">
        <v>28</v>
      </c>
      <c r="E976" s="4" t="s">
        <v>72</v>
      </c>
      <c r="F976" s="7">
        <f>SUM(Ведомственная!G41)</f>
        <v>6009.6</v>
      </c>
      <c r="G976" s="7">
        <f>SUM(Ведомственная!H41)</f>
        <v>5666.6</v>
      </c>
      <c r="H976" s="7">
        <f>SUM(Ведомственная!I41)</f>
        <v>5666.6</v>
      </c>
    </row>
    <row r="977" spans="1:8" ht="31.5">
      <c r="A977" s="80" t="s">
        <v>46</v>
      </c>
      <c r="B977" s="4" t="s">
        <v>103</v>
      </c>
      <c r="C977" s="4" t="s">
        <v>85</v>
      </c>
      <c r="D977" s="4" t="s">
        <v>28</v>
      </c>
      <c r="E977" s="4" t="s">
        <v>72</v>
      </c>
      <c r="F977" s="7">
        <f>SUM(Ведомственная!G42)</f>
        <v>5.3</v>
      </c>
      <c r="G977" s="7">
        <f>SUM(Ведомственная!H42)</f>
        <v>5.3</v>
      </c>
      <c r="H977" s="7">
        <f>SUM(Ведомственная!I42)</f>
        <v>5.3</v>
      </c>
    </row>
    <row r="978" spans="1:8">
      <c r="A978" s="80" t="s">
        <v>86</v>
      </c>
      <c r="B978" s="4" t="s">
        <v>99</v>
      </c>
      <c r="C978" s="4"/>
      <c r="D978" s="4"/>
      <c r="E978" s="4"/>
      <c r="F978" s="7">
        <f>SUM(F979)</f>
        <v>1919.6</v>
      </c>
      <c r="G978" s="7">
        <f>SUM(G979)</f>
        <v>1919.6</v>
      </c>
      <c r="H978" s="7">
        <f>SUM(H979)</f>
        <v>1919.6</v>
      </c>
    </row>
    <row r="979" spans="1:8" ht="63">
      <c r="A979" s="80" t="s">
        <v>45</v>
      </c>
      <c r="B979" s="4" t="s">
        <v>99</v>
      </c>
      <c r="C979" s="4" t="s">
        <v>83</v>
      </c>
      <c r="D979" s="4" t="s">
        <v>28</v>
      </c>
      <c r="E979" s="4" t="s">
        <v>48</v>
      </c>
      <c r="F979" s="7">
        <f>SUM(Ведомственная!G19)</f>
        <v>1919.6</v>
      </c>
      <c r="G979" s="7">
        <f>SUM(Ведомственная!H19)</f>
        <v>1919.6</v>
      </c>
      <c r="H979" s="7">
        <f>SUM(Ведомственная!I19)</f>
        <v>1919.6</v>
      </c>
    </row>
    <row r="980" spans="1:8">
      <c r="A980" s="80" t="s">
        <v>89</v>
      </c>
      <c r="B980" s="4" t="s">
        <v>100</v>
      </c>
      <c r="C980" s="4"/>
      <c r="D980" s="4"/>
      <c r="E980" s="4"/>
      <c r="F980" s="9">
        <f>SUM(F981:F982)</f>
        <v>854.40000000000009</v>
      </c>
      <c r="G980" s="9">
        <f>SUM(G981:G982)</f>
        <v>768.40000000000009</v>
      </c>
      <c r="H980" s="9">
        <f>SUM(H981:H982)</f>
        <v>768.40000000000009</v>
      </c>
    </row>
    <row r="981" spans="1:8" ht="31.5">
      <c r="A981" s="80" t="s">
        <v>46</v>
      </c>
      <c r="B981" s="4" t="s">
        <v>100</v>
      </c>
      <c r="C981" s="4" t="s">
        <v>85</v>
      </c>
      <c r="D981" s="4" t="s">
        <v>28</v>
      </c>
      <c r="E981" s="4" t="s">
        <v>88</v>
      </c>
      <c r="F981" s="9">
        <f>SUM(Ведомственная!G23+Ведомственная!G48)</f>
        <v>843.7</v>
      </c>
      <c r="G981" s="9">
        <f>SUM(Ведомственная!H23+Ведомственная!H48)</f>
        <v>757.7</v>
      </c>
      <c r="H981" s="9">
        <f>SUM(Ведомственная!I23+Ведомственная!I48)</f>
        <v>757.7</v>
      </c>
    </row>
    <row r="982" spans="1:8">
      <c r="A982" s="80" t="s">
        <v>20</v>
      </c>
      <c r="B982" s="4" t="s">
        <v>100</v>
      </c>
      <c r="C982" s="4" t="s">
        <v>90</v>
      </c>
      <c r="D982" s="4" t="s">
        <v>28</v>
      </c>
      <c r="E982" s="4" t="s">
        <v>88</v>
      </c>
      <c r="F982" s="9">
        <f>SUM(Ведомственная!G49+Ведомственная!G24)</f>
        <v>10.7</v>
      </c>
      <c r="G982" s="9">
        <f>SUM(Ведомственная!H49+Ведомственная!H24)</f>
        <v>10.7</v>
      </c>
      <c r="H982" s="9">
        <f>SUM(Ведомственная!I49+Ведомственная!I24)</f>
        <v>10.7</v>
      </c>
    </row>
    <row r="983" spans="1:8" ht="31.5">
      <c r="A983" s="80" t="s">
        <v>91</v>
      </c>
      <c r="B983" s="4" t="s">
        <v>101</v>
      </c>
      <c r="C983" s="4"/>
      <c r="D983" s="4"/>
      <c r="E983" s="4"/>
      <c r="F983" s="9">
        <f>SUM(F984)</f>
        <v>754.90000000000009</v>
      </c>
      <c r="G983" s="9">
        <f>SUM(G984)</f>
        <v>744.8</v>
      </c>
      <c r="H983" s="9">
        <f>SUM(H984)</f>
        <v>744.8</v>
      </c>
    </row>
    <row r="984" spans="1:8" ht="31.5">
      <c r="A984" s="80" t="s">
        <v>46</v>
      </c>
      <c r="B984" s="4" t="s">
        <v>101</v>
      </c>
      <c r="C984" s="4" t="s">
        <v>85</v>
      </c>
      <c r="D984" s="4" t="s">
        <v>28</v>
      </c>
      <c r="E984" s="4" t="s">
        <v>88</v>
      </c>
      <c r="F984" s="9">
        <f>SUM(Ведомственная!G26+Ведомственная!G51)</f>
        <v>754.90000000000009</v>
      </c>
      <c r="G984" s="9">
        <f>SUM(Ведомственная!H26+Ведомственная!H51)</f>
        <v>744.8</v>
      </c>
      <c r="H984" s="9">
        <f>SUM(Ведомственная!I26+Ведомственная!I51)</f>
        <v>744.8</v>
      </c>
    </row>
    <row r="985" spans="1:8" ht="31.5">
      <c r="A985" s="80" t="s">
        <v>97</v>
      </c>
      <c r="B985" s="4" t="s">
        <v>104</v>
      </c>
      <c r="C985" s="4"/>
      <c r="D985" s="4"/>
      <c r="E985" s="4"/>
      <c r="F985" s="7">
        <f>SUM(F986)</f>
        <v>2465.9</v>
      </c>
      <c r="G985" s="7">
        <f>SUM(G986)</f>
        <v>2388.9</v>
      </c>
      <c r="H985" s="7">
        <f>SUM(H986)</f>
        <v>2388.9</v>
      </c>
    </row>
    <row r="986" spans="1:8" ht="63">
      <c r="A986" s="80" t="s">
        <v>45</v>
      </c>
      <c r="B986" s="4" t="s">
        <v>104</v>
      </c>
      <c r="C986" s="4" t="s">
        <v>83</v>
      </c>
      <c r="D986" s="4" t="s">
        <v>28</v>
      </c>
      <c r="E986" s="4" t="s">
        <v>72</v>
      </c>
      <c r="F986" s="7">
        <f>SUM(Ведомственная!G44)</f>
        <v>2465.9</v>
      </c>
      <c r="G986" s="7">
        <f>SUM(Ведомственная!H44)</f>
        <v>2388.9</v>
      </c>
      <c r="H986" s="7">
        <f>SUM(Ведомственная!I44)</f>
        <v>2388.9</v>
      </c>
    </row>
    <row r="987" spans="1:8" ht="31.5">
      <c r="A987" s="80" t="s">
        <v>92</v>
      </c>
      <c r="B987" s="4" t="s">
        <v>102</v>
      </c>
      <c r="C987" s="4"/>
      <c r="D987" s="4"/>
      <c r="E987" s="4"/>
      <c r="F987" s="7">
        <f>SUM(F988:F992)</f>
        <v>7330.1</v>
      </c>
      <c r="G987" s="7">
        <f>SUM(G988:G992)</f>
        <v>3334</v>
      </c>
      <c r="H987" s="7">
        <f>SUM(H988:H992)</f>
        <v>3334</v>
      </c>
    </row>
    <row r="988" spans="1:8" ht="31.5">
      <c r="A988" s="80" t="s">
        <v>46</v>
      </c>
      <c r="B988" s="4" t="s">
        <v>102</v>
      </c>
      <c r="C988" s="4" t="s">
        <v>85</v>
      </c>
      <c r="D988" s="4" t="s">
        <v>28</v>
      </c>
      <c r="E988" s="4" t="s">
        <v>88</v>
      </c>
      <c r="F988" s="7">
        <f>SUM(Ведомственная!G53+Ведомственная!G28)+Ведомственная!G136</f>
        <v>4612.1000000000004</v>
      </c>
      <c r="G988" s="7">
        <f>SUM(Ведомственная!H53+Ведомственная!H28)+Ведомственная!H136</f>
        <v>2800</v>
      </c>
      <c r="H988" s="7">
        <f>SUM(Ведомственная!I53+Ведомственная!I28)+Ведомственная!I136</f>
        <v>2800</v>
      </c>
    </row>
    <row r="989" spans="1:8">
      <c r="A989" s="80" t="s">
        <v>36</v>
      </c>
      <c r="B989" s="4" t="s">
        <v>102</v>
      </c>
      <c r="C989" s="4" t="s">
        <v>93</v>
      </c>
      <c r="D989" s="4" t="s">
        <v>28</v>
      </c>
      <c r="E989" s="4" t="s">
        <v>88</v>
      </c>
      <c r="F989" s="7">
        <f>SUM(Ведомственная!G29)</f>
        <v>1034.9000000000001</v>
      </c>
      <c r="G989" s="7">
        <f>SUM(Ведомственная!H29)</f>
        <v>500</v>
      </c>
      <c r="H989" s="7">
        <f>SUM(Ведомственная!I29)</f>
        <v>500</v>
      </c>
    </row>
    <row r="990" spans="1:8" hidden="1">
      <c r="A990" s="80" t="s">
        <v>20</v>
      </c>
      <c r="B990" s="4" t="s">
        <v>102</v>
      </c>
      <c r="C990" s="4" t="s">
        <v>90</v>
      </c>
      <c r="D990" s="4" t="s">
        <v>28</v>
      </c>
      <c r="E990" s="4" t="s">
        <v>107</v>
      </c>
      <c r="F990" s="7">
        <f>SUM(Ведомственная!G88)</f>
        <v>0</v>
      </c>
      <c r="G990" s="7">
        <f>SUM(Ведомственная!H88)</f>
        <v>0</v>
      </c>
      <c r="H990" s="7">
        <f>SUM(Ведомственная!I88)</f>
        <v>0</v>
      </c>
    </row>
    <row r="991" spans="1:8">
      <c r="A991" s="80" t="s">
        <v>20</v>
      </c>
      <c r="B991" s="4" t="s">
        <v>102</v>
      </c>
      <c r="C991" s="4" t="s">
        <v>90</v>
      </c>
      <c r="D991" s="4" t="s">
        <v>28</v>
      </c>
      <c r="E991" s="4" t="s">
        <v>88</v>
      </c>
      <c r="F991" s="7">
        <f>SUM(Ведомственная!G30+Ведомственная!G54+Ведомственная!G137)</f>
        <v>1633.1</v>
      </c>
      <c r="G991" s="7">
        <f>SUM(Ведомственная!H30+Ведомственная!H54+Ведомственная!H137)</f>
        <v>34</v>
      </c>
      <c r="H991" s="7">
        <f>SUM(Ведомственная!I30+Ведомственная!I54+Ведомственная!I137)</f>
        <v>34</v>
      </c>
    </row>
    <row r="992" spans="1:8" ht="31.5">
      <c r="A992" s="80" t="s">
        <v>46</v>
      </c>
      <c r="B992" s="4" t="s">
        <v>102</v>
      </c>
      <c r="C992" s="4" t="s">
        <v>85</v>
      </c>
      <c r="D992" s="4" t="s">
        <v>107</v>
      </c>
      <c r="E992" s="4" t="s">
        <v>162</v>
      </c>
      <c r="F992" s="7">
        <f>SUM(Ведомственная!G35)</f>
        <v>50</v>
      </c>
      <c r="G992" s="7">
        <f>SUM(Ведомственная!H35)</f>
        <v>0</v>
      </c>
      <c r="H992" s="7">
        <f>SUM(Ведомственная!I35)</f>
        <v>0</v>
      </c>
    </row>
    <row r="993" spans="1:8" ht="47.25" hidden="1">
      <c r="A993" s="80" t="s">
        <v>429</v>
      </c>
      <c r="B993" s="31" t="s">
        <v>430</v>
      </c>
      <c r="C993" s="4"/>
      <c r="D993" s="4"/>
      <c r="E993" s="4"/>
      <c r="F993" s="7">
        <f>SUM(F994)</f>
        <v>0</v>
      </c>
      <c r="G993" s="7">
        <f>SUM(G994)</f>
        <v>0</v>
      </c>
      <c r="H993" s="7">
        <f>SUM(H994)</f>
        <v>0</v>
      </c>
    </row>
    <row r="994" spans="1:8" ht="31.5" hidden="1">
      <c r="A994" s="80" t="s">
        <v>219</v>
      </c>
      <c r="B994" s="31" t="s">
        <v>430</v>
      </c>
      <c r="C994" s="4" t="s">
        <v>116</v>
      </c>
      <c r="D994" s="4" t="s">
        <v>11</v>
      </c>
      <c r="E994" s="4" t="s">
        <v>22</v>
      </c>
      <c r="F994" s="7"/>
      <c r="G994" s="7"/>
      <c r="H994" s="7"/>
    </row>
    <row r="995" spans="1:8" ht="31.5" hidden="1">
      <c r="A995" s="80" t="s">
        <v>46</v>
      </c>
      <c r="B995" s="81" t="s">
        <v>203</v>
      </c>
      <c r="C995" s="81" t="s">
        <v>85</v>
      </c>
      <c r="D995" s="81" t="s">
        <v>28</v>
      </c>
      <c r="E995" s="81" t="s">
        <v>11</v>
      </c>
      <c r="F995" s="9"/>
      <c r="G995" s="9"/>
      <c r="H995" s="9"/>
    </row>
    <row r="996" spans="1:8" ht="47.25">
      <c r="A996" s="80" t="s">
        <v>205</v>
      </c>
      <c r="B996" s="81" t="s">
        <v>482</v>
      </c>
      <c r="C996" s="81"/>
      <c r="D996" s="81"/>
      <c r="E996" s="81"/>
      <c r="F996" s="9">
        <f>SUM(F997)</f>
        <v>166.8</v>
      </c>
      <c r="G996" s="9">
        <f>SUM(G997)</f>
        <v>16.399999999999999</v>
      </c>
      <c r="H996" s="9">
        <f>SUM(H997)</f>
        <v>14.6</v>
      </c>
    </row>
    <row r="997" spans="1:8">
      <c r="A997" s="80" t="s">
        <v>84</v>
      </c>
      <c r="B997" s="81" t="s">
        <v>482</v>
      </c>
      <c r="C997" s="81" t="s">
        <v>85</v>
      </c>
      <c r="D997" s="81" t="s">
        <v>28</v>
      </c>
      <c r="E997" s="81" t="s">
        <v>162</v>
      </c>
      <c r="F997" s="9">
        <f>SUM(Ведомственная!G84)</f>
        <v>166.8</v>
      </c>
      <c r="G997" s="9">
        <f>SUM(Ведомственная!H84)</f>
        <v>16.399999999999999</v>
      </c>
      <c r="H997" s="9">
        <f>SUM(Ведомственная!I84)</f>
        <v>14.6</v>
      </c>
    </row>
    <row r="998" spans="1:8" ht="31.5">
      <c r="A998" s="80" t="s">
        <v>221</v>
      </c>
      <c r="B998" s="81" t="s">
        <v>619</v>
      </c>
      <c r="C998" s="81"/>
      <c r="D998" s="81"/>
      <c r="E998" s="81"/>
      <c r="F998" s="9">
        <f>SUM(F999:F1002)</f>
        <v>7891.1</v>
      </c>
      <c r="G998" s="9">
        <f>SUM(G999:G1002)</f>
        <v>4687.8999999999996</v>
      </c>
      <c r="H998" s="9">
        <f>SUM(H999:H1002)</f>
        <v>4919.8999999999996</v>
      </c>
    </row>
    <row r="999" spans="1:8" ht="63">
      <c r="A999" s="2" t="s">
        <v>45</v>
      </c>
      <c r="B999" s="81" t="s">
        <v>619</v>
      </c>
      <c r="C999" s="81" t="s">
        <v>83</v>
      </c>
      <c r="D999" s="81" t="s">
        <v>48</v>
      </c>
      <c r="E999" s="81" t="s">
        <v>11</v>
      </c>
      <c r="F999" s="9">
        <f>SUM(Ведомственная!G142)</f>
        <v>4481.3999999999996</v>
      </c>
      <c r="G999" s="9">
        <f>SUM(Ведомственная!H142)</f>
        <v>4481.3999999999996</v>
      </c>
      <c r="H999" s="9">
        <f>SUM(Ведомственная!I142)</f>
        <v>4481.3999999999996</v>
      </c>
    </row>
    <row r="1000" spans="1:8" ht="31.5">
      <c r="A1000" s="80" t="s">
        <v>46</v>
      </c>
      <c r="B1000" s="81" t="s">
        <v>619</v>
      </c>
      <c r="C1000" s="81" t="s">
        <v>85</v>
      </c>
      <c r="D1000" s="81" t="s">
        <v>48</v>
      </c>
      <c r="E1000" s="81" t="s">
        <v>11</v>
      </c>
      <c r="F1000" s="9">
        <f>SUM(Ведомственная!G143)</f>
        <v>3297.1</v>
      </c>
      <c r="G1000" s="9">
        <f>SUM(Ведомственная!H143)</f>
        <v>206.5</v>
      </c>
      <c r="H1000" s="9">
        <f>SUM(Ведомственная!I143)</f>
        <v>438.5</v>
      </c>
    </row>
    <row r="1001" spans="1:8" ht="31.5">
      <c r="A1001" s="111" t="s">
        <v>46</v>
      </c>
      <c r="B1001" s="112" t="s">
        <v>619</v>
      </c>
      <c r="C1001" s="112" t="s">
        <v>85</v>
      </c>
      <c r="D1001" s="112" t="s">
        <v>107</v>
      </c>
      <c r="E1001" s="112" t="s">
        <v>162</v>
      </c>
      <c r="F1001" s="9">
        <f>SUM(Ведомственная!G486)</f>
        <v>32.6</v>
      </c>
      <c r="G1001" s="9">
        <f>SUM(Ведомственная!H486)</f>
        <v>0</v>
      </c>
      <c r="H1001" s="9">
        <f>SUM(Ведомственная!I486)</f>
        <v>0</v>
      </c>
    </row>
    <row r="1002" spans="1:8">
      <c r="A1002" s="80" t="s">
        <v>20</v>
      </c>
      <c r="B1002" s="81" t="s">
        <v>619</v>
      </c>
      <c r="C1002" s="81" t="s">
        <v>90</v>
      </c>
      <c r="D1002" s="81" t="s">
        <v>48</v>
      </c>
      <c r="E1002" s="81" t="s">
        <v>11</v>
      </c>
      <c r="F1002" s="9">
        <f>SUM(Ведомственная!G144)</f>
        <v>80</v>
      </c>
      <c r="G1002" s="9">
        <f>SUM(Ведомственная!H144)</f>
        <v>0</v>
      </c>
      <c r="H1002" s="9">
        <f>SUM(Ведомственная!I144)</f>
        <v>0</v>
      </c>
    </row>
    <row r="1003" spans="1:8" ht="221.25" customHeight="1">
      <c r="A1003" s="80" t="s">
        <v>484</v>
      </c>
      <c r="B1003" s="81" t="s">
        <v>485</v>
      </c>
      <c r="C1003" s="31"/>
      <c r="D1003" s="81"/>
      <c r="E1003" s="81"/>
      <c r="F1003" s="9">
        <f>SUM(Ведомственная!G76)</f>
        <v>110.10000000000001</v>
      </c>
      <c r="G1003" s="9">
        <f>SUM(Ведомственная!H76)</f>
        <v>110.10000000000001</v>
      </c>
      <c r="H1003" s="9">
        <f>SUM(Ведомственная!I76)</f>
        <v>110.10000000000001</v>
      </c>
    </row>
    <row r="1004" spans="1:8" ht="63">
      <c r="A1004" s="80" t="s">
        <v>45</v>
      </c>
      <c r="B1004" s="81" t="s">
        <v>485</v>
      </c>
      <c r="C1004" s="81" t="s">
        <v>83</v>
      </c>
      <c r="D1004" s="81" t="s">
        <v>28</v>
      </c>
      <c r="E1004" s="81" t="s">
        <v>11</v>
      </c>
      <c r="F1004" s="9">
        <f>SUM(Ведомственная!G77)</f>
        <v>110.10000000000001</v>
      </c>
      <c r="G1004" s="9">
        <f>SUM(Ведомственная!H77)</f>
        <v>110.10000000000001</v>
      </c>
      <c r="H1004" s="9">
        <f>SUM(Ведомственная!I77)</f>
        <v>110.10000000000001</v>
      </c>
    </row>
    <row r="1005" spans="1:8" ht="47.25">
      <c r="A1005" s="80" t="s">
        <v>339</v>
      </c>
      <c r="B1005" s="81" t="s">
        <v>489</v>
      </c>
      <c r="C1005" s="31"/>
      <c r="D1005" s="81"/>
      <c r="E1005" s="81"/>
      <c r="F1005" s="9">
        <f>SUM(F1006:F1007)</f>
        <v>161.29999999999998</v>
      </c>
      <c r="G1005" s="9">
        <f>SUM(G1006:G1007)</f>
        <v>161.29999999999998</v>
      </c>
      <c r="H1005" s="9">
        <f>SUM(H1006:H1007)</f>
        <v>161.29999999999998</v>
      </c>
    </row>
    <row r="1006" spans="1:8" ht="63">
      <c r="A1006" s="80" t="s">
        <v>45</v>
      </c>
      <c r="B1006" s="81" t="s">
        <v>489</v>
      </c>
      <c r="C1006" s="81" t="s">
        <v>83</v>
      </c>
      <c r="D1006" s="81" t="s">
        <v>162</v>
      </c>
      <c r="E1006" s="81" t="s">
        <v>162</v>
      </c>
      <c r="F1006" s="9">
        <f>SUM(Ведомственная!G435)</f>
        <v>151.79999999999998</v>
      </c>
      <c r="G1006" s="9">
        <f>SUM(Ведомственная!H435)</f>
        <v>151.79999999999998</v>
      </c>
      <c r="H1006" s="9">
        <f>SUM(Ведомственная!I435)</f>
        <v>151.79999999999998</v>
      </c>
    </row>
    <row r="1007" spans="1:8">
      <c r="A1007" s="80" t="s">
        <v>84</v>
      </c>
      <c r="B1007" s="81" t="s">
        <v>489</v>
      </c>
      <c r="C1007" s="81" t="s">
        <v>85</v>
      </c>
      <c r="D1007" s="81" t="s">
        <v>162</v>
      </c>
      <c r="E1007" s="81" t="s">
        <v>162</v>
      </c>
      <c r="F1007" s="9">
        <f>SUM(Ведомственная!G436)</f>
        <v>9.5</v>
      </c>
      <c r="G1007" s="9">
        <f>SUM(Ведомственная!H436)</f>
        <v>9.5</v>
      </c>
      <c r="H1007" s="9">
        <f>SUM(Ведомственная!I436)</f>
        <v>9.5</v>
      </c>
    </row>
    <row r="1008" spans="1:8" hidden="1">
      <c r="A1008" s="80"/>
      <c r="B1008" s="81" t="s">
        <v>836</v>
      </c>
      <c r="C1008" s="81"/>
      <c r="D1008" s="81"/>
      <c r="E1008" s="81"/>
      <c r="F1008" s="9">
        <f>SUM(F1009)</f>
        <v>0</v>
      </c>
      <c r="G1008" s="9">
        <f t="shared" ref="G1008:H1008" si="231">SUM(G1009)</f>
        <v>0</v>
      </c>
      <c r="H1008" s="9">
        <f t="shared" si="231"/>
        <v>0</v>
      </c>
    </row>
    <row r="1009" spans="1:8" ht="63" hidden="1">
      <c r="A1009" s="80" t="s">
        <v>45</v>
      </c>
      <c r="B1009" s="81" t="s">
        <v>836</v>
      </c>
      <c r="C1009" s="81" t="s">
        <v>83</v>
      </c>
      <c r="D1009" s="81" t="s">
        <v>28</v>
      </c>
      <c r="E1009" s="81" t="s">
        <v>11</v>
      </c>
      <c r="F1009" s="9">
        <f>SUM(Ведомственная!G80)</f>
        <v>0</v>
      </c>
      <c r="G1009" s="9">
        <f>SUM(Ведомственная!H80)</f>
        <v>0</v>
      </c>
      <c r="H1009" s="9">
        <f>SUM(Ведомственная!I80)</f>
        <v>0</v>
      </c>
    </row>
    <row r="1010" spans="1:8">
      <c r="A1010" s="80" t="s">
        <v>20</v>
      </c>
      <c r="B1010" s="31" t="s">
        <v>417</v>
      </c>
      <c r="C1010" s="81" t="s">
        <v>90</v>
      </c>
      <c r="D1010" s="81" t="s">
        <v>11</v>
      </c>
      <c r="E1010" s="81" t="s">
        <v>22</v>
      </c>
      <c r="F1010" s="9">
        <f>SUM(Ведомственная!G283)</f>
        <v>0</v>
      </c>
      <c r="G1010" s="9">
        <f>SUM(Ведомственная!H283)</f>
        <v>0</v>
      </c>
      <c r="H1010" s="9">
        <f>SUM(Ведомственная!I283)</f>
        <v>0</v>
      </c>
    </row>
    <row r="1011" spans="1:8" ht="78.75" hidden="1">
      <c r="A1011" s="80" t="s">
        <v>748</v>
      </c>
      <c r="B1011" s="31" t="s">
        <v>747</v>
      </c>
      <c r="C1011" s="31"/>
      <c r="D1011" s="37"/>
      <c r="E1011" s="37"/>
      <c r="F1011" s="9" t="e">
        <f>SUM(F1012)</f>
        <v>#REF!</v>
      </c>
      <c r="G1011" s="9">
        <f t="shared" ref="G1011:H1011" si="232">SUM(G1012)</f>
        <v>0</v>
      </c>
      <c r="H1011" s="9">
        <f t="shared" si="232"/>
        <v>0</v>
      </c>
    </row>
    <row r="1012" spans="1:8" ht="63" hidden="1">
      <c r="A1012" s="80" t="s">
        <v>45</v>
      </c>
      <c r="B1012" s="31" t="s">
        <v>747</v>
      </c>
      <c r="C1012" s="31">
        <v>100</v>
      </c>
      <c r="D1012" s="81" t="s">
        <v>25</v>
      </c>
      <c r="E1012" s="81" t="s">
        <v>11</v>
      </c>
      <c r="F1012" s="9" t="e">
        <f>SUM(Ведомственная!#REF!)</f>
        <v>#REF!</v>
      </c>
      <c r="G1012" s="71"/>
      <c r="H1012" s="71"/>
    </row>
    <row r="1013" spans="1:8">
      <c r="A1013" s="72" t="s">
        <v>682</v>
      </c>
      <c r="B1013" s="31"/>
      <c r="C1013" s="81"/>
      <c r="D1013" s="81"/>
      <c r="E1013" s="81"/>
      <c r="F1013" s="9"/>
      <c r="G1013" s="10">
        <v>55000</v>
      </c>
      <c r="H1013" s="10">
        <v>115000</v>
      </c>
    </row>
    <row r="1014" spans="1:8" s="27" customFormat="1" ht="14.25" customHeight="1">
      <c r="A1014" s="23" t="s">
        <v>183</v>
      </c>
      <c r="B1014" s="24"/>
      <c r="C1014" s="24"/>
      <c r="D1014" s="24"/>
      <c r="E1014" s="24"/>
      <c r="F1014" s="26">
        <f>SUM(F9+F13+F23+F109+F116+F125+F129+F133+F150+F156+F163+F167+F177+F182+F201+F250+F259+F281+F294+F303+F317+F339+F361+F384+F388+F509+F518+F531+F534+F539+F542+F552+F739+F839+F897+F901+F905+F920+F923+F931+F937+F962)+F946+F941+F368+F934+F1013+F954+F506+F160</f>
        <v>7807606.3999999985</v>
      </c>
      <c r="G1014" s="26">
        <f>SUM(G9+G13+G23+G109+G116+G125+G129+G133+G150+G156+G163+G167+G177+G182+G201+G250+G259+G281+G294+G303+G317+G339+G361+G384+G388+G509+G518+G531+G534+G539+G542+G552+G739+G839+G897+G901+G905+G920+G923+G931+G937+G962)+G946+G941+G368+G934+G1013+G954+G506+G160</f>
        <v>5793799.3000000017</v>
      </c>
      <c r="H1014" s="26">
        <f>SUM(H9+H13+H23+H109+H116+H125+H129+H133+H150+H156+H163+H167+H177+H182+H201+H250+H259+H281+H294+H303+H317+H339+H361+H384+H388+H509+H518+H531+H534+H539+H542+H552+H739+H839+H897+H901+H905+H920+H923+H931+H937+H962)+H946+H941+H368+H934+H1013+H954+H506+H160</f>
        <v>6069094.0000000009</v>
      </c>
    </row>
    <row r="1016" spans="1:8" hidden="1">
      <c r="F1016" s="61">
        <f>SUM(Ведомственная!G1382)</f>
        <v>7807606.3999999994</v>
      </c>
      <c r="G1016" s="61">
        <f>SUM(Ведомственная!H1382)</f>
        <v>5793799.3000000007</v>
      </c>
      <c r="H1016" s="61">
        <f>SUM(Ведомственная!I1382)</f>
        <v>6069094</v>
      </c>
    </row>
    <row r="1017" spans="1:8" hidden="1">
      <c r="F1017" s="61"/>
      <c r="G1017" s="61"/>
      <c r="H1017" s="61"/>
    </row>
    <row r="1018" spans="1:8" hidden="1">
      <c r="F1018" s="107">
        <f>SUM(F1016-F1014)</f>
        <v>9.3132257461547852E-10</v>
      </c>
      <c r="G1018" s="107">
        <f t="shared" ref="G1018:H1018" si="233">SUM(G1016-G1014)</f>
        <v>-9.3132257461547852E-10</v>
      </c>
      <c r="H1018" s="107">
        <f t="shared" si="233"/>
        <v>-9.3132257461547852E-10</v>
      </c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9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01"/>
  <sheetViews>
    <sheetView tabSelected="1" zoomScale="90" zoomScaleNormal="90" workbookViewId="0">
      <selection activeCell="A14" sqref="A14"/>
    </sheetView>
  </sheetViews>
  <sheetFormatPr defaultRowHeight="15.75" outlineLevelRow="1"/>
  <cols>
    <col min="1" max="1" width="80.85546875" style="17" customWidth="1"/>
    <col min="2" max="2" width="7.42578125" style="13" customWidth="1"/>
    <col min="3" max="3" width="8.42578125" style="21" customWidth="1"/>
    <col min="4" max="4" width="8.140625" style="21" customWidth="1"/>
    <col min="5" max="5" width="15.5703125" style="21" customWidth="1"/>
    <col min="6" max="6" width="8.140625" style="21" customWidth="1"/>
    <col min="7" max="9" width="20.140625" style="18" customWidth="1"/>
    <col min="10" max="16384" width="9.140625" style="8"/>
  </cols>
  <sheetData>
    <row r="1" spans="1:9">
      <c r="A1" s="12"/>
      <c r="F1" s="1"/>
      <c r="H1" s="1" t="s">
        <v>1017</v>
      </c>
    </row>
    <row r="2" spans="1:9">
      <c r="A2" s="16"/>
      <c r="F2" s="1"/>
      <c r="H2" s="1" t="s">
        <v>1015</v>
      </c>
    </row>
    <row r="3" spans="1:9">
      <c r="F3" s="1"/>
      <c r="H3" s="1" t="s">
        <v>0</v>
      </c>
    </row>
    <row r="4" spans="1:9">
      <c r="F4" s="1"/>
      <c r="H4" s="1" t="s">
        <v>1</v>
      </c>
    </row>
    <row r="5" spans="1:9">
      <c r="B5" s="18"/>
      <c r="C5" s="18"/>
      <c r="D5" s="18"/>
      <c r="E5" s="18"/>
      <c r="F5" s="1"/>
      <c r="H5" s="1" t="s">
        <v>1016</v>
      </c>
      <c r="I5" s="1"/>
    </row>
    <row r="6" spans="1:9" ht="36.75" customHeight="1">
      <c r="B6" s="19" t="s">
        <v>842</v>
      </c>
      <c r="C6" s="18"/>
      <c r="D6" s="18"/>
      <c r="E6" s="18"/>
      <c r="F6" s="18"/>
    </row>
    <row r="7" spans="1:9">
      <c r="B7" s="20"/>
      <c r="I7" s="18" t="s">
        <v>463</v>
      </c>
    </row>
    <row r="8" spans="1:9">
      <c r="A8" s="130" t="s">
        <v>2</v>
      </c>
      <c r="B8" s="131" t="s">
        <v>3</v>
      </c>
      <c r="C8" s="131"/>
      <c r="D8" s="131"/>
      <c r="E8" s="131"/>
      <c r="F8" s="131"/>
      <c r="G8" s="132" t="s">
        <v>792</v>
      </c>
      <c r="H8" s="132" t="s">
        <v>843</v>
      </c>
      <c r="I8" s="132" t="s">
        <v>844</v>
      </c>
    </row>
    <row r="9" spans="1:9" ht="63">
      <c r="A9" s="130"/>
      <c r="B9" s="4" t="s">
        <v>4</v>
      </c>
      <c r="C9" s="22" t="s">
        <v>5</v>
      </c>
      <c r="D9" s="22" t="s">
        <v>6</v>
      </c>
      <c r="E9" s="22" t="s">
        <v>7</v>
      </c>
      <c r="F9" s="22" t="s">
        <v>155</v>
      </c>
      <c r="G9" s="133"/>
      <c r="H9" s="133"/>
      <c r="I9" s="133"/>
    </row>
    <row r="10" spans="1:9" s="27" customFormat="1">
      <c r="A10" s="23" t="s">
        <v>79</v>
      </c>
      <c r="B10" s="24" t="s">
        <v>80</v>
      </c>
      <c r="C10" s="25"/>
      <c r="D10" s="25"/>
      <c r="E10" s="25"/>
      <c r="F10" s="25"/>
      <c r="G10" s="26">
        <f>SUM(G11)+G32</f>
        <v>25925.9</v>
      </c>
      <c r="H10" s="26">
        <f t="shared" ref="H10:I10" si="0">SUM(H11)+H32</f>
        <v>22965</v>
      </c>
      <c r="I10" s="26">
        <f t="shared" si="0"/>
        <v>22965</v>
      </c>
    </row>
    <row r="11" spans="1:9">
      <c r="A11" s="80" t="s">
        <v>81</v>
      </c>
      <c r="B11" s="4"/>
      <c r="C11" s="4" t="s">
        <v>28</v>
      </c>
      <c r="D11" s="4"/>
      <c r="E11" s="4"/>
      <c r="F11" s="4"/>
      <c r="G11" s="7">
        <f>SUM(G12+G20)</f>
        <v>25875.9</v>
      </c>
      <c r="H11" s="7">
        <f>SUM(H12+H20)</f>
        <v>22965</v>
      </c>
      <c r="I11" s="7">
        <f>SUM(I12+I20)</f>
        <v>22965</v>
      </c>
    </row>
    <row r="12" spans="1:9" ht="47.25">
      <c r="A12" s="80" t="s">
        <v>82</v>
      </c>
      <c r="B12" s="4"/>
      <c r="C12" s="4" t="s">
        <v>28</v>
      </c>
      <c r="D12" s="4" t="s">
        <v>48</v>
      </c>
      <c r="E12" s="4"/>
      <c r="F12" s="4"/>
      <c r="G12" s="7">
        <f>SUM(G13)</f>
        <v>19652</v>
      </c>
      <c r="H12" s="7">
        <f>SUM(H13)</f>
        <v>18857</v>
      </c>
      <c r="I12" s="7">
        <f>SUM(I13)</f>
        <v>18857</v>
      </c>
    </row>
    <row r="13" spans="1:9">
      <c r="A13" s="80" t="s">
        <v>184</v>
      </c>
      <c r="B13" s="4"/>
      <c r="C13" s="4" t="s">
        <v>28</v>
      </c>
      <c r="D13" s="4" t="s">
        <v>48</v>
      </c>
      <c r="E13" s="4" t="s">
        <v>185</v>
      </c>
      <c r="F13" s="4"/>
      <c r="G13" s="7">
        <f>SUM(G14)+G18</f>
        <v>19652</v>
      </c>
      <c r="H13" s="7">
        <f>SUM(H14)+H18</f>
        <v>18857</v>
      </c>
      <c r="I13" s="7">
        <f>SUM(I14)+I18</f>
        <v>18857</v>
      </c>
    </row>
    <row r="14" spans="1:9">
      <c r="A14" s="80" t="s">
        <v>74</v>
      </c>
      <c r="B14" s="4"/>
      <c r="C14" s="4" t="s">
        <v>28</v>
      </c>
      <c r="D14" s="4" t="s">
        <v>48</v>
      </c>
      <c r="E14" s="4" t="s">
        <v>98</v>
      </c>
      <c r="F14" s="4"/>
      <c r="G14" s="7">
        <f>SUM(G15+G16)+G17</f>
        <v>17732.400000000001</v>
      </c>
      <c r="H14" s="7">
        <f>SUM(H15+H16)+H17</f>
        <v>16937.400000000001</v>
      </c>
      <c r="I14" s="7">
        <f>SUM(I15+I16)+I17</f>
        <v>16937.400000000001</v>
      </c>
    </row>
    <row r="15" spans="1:9" ht="47.25">
      <c r="A15" s="2" t="s">
        <v>45</v>
      </c>
      <c r="B15" s="4"/>
      <c r="C15" s="4" t="s">
        <v>28</v>
      </c>
      <c r="D15" s="4" t="s">
        <v>48</v>
      </c>
      <c r="E15" s="4" t="s">
        <v>98</v>
      </c>
      <c r="F15" s="4" t="s">
        <v>83</v>
      </c>
      <c r="G15" s="7">
        <f>16927.4+795</f>
        <v>17722.400000000001</v>
      </c>
      <c r="H15" s="7">
        <v>16927.400000000001</v>
      </c>
      <c r="I15" s="7">
        <v>16927.400000000001</v>
      </c>
    </row>
    <row r="16" spans="1:9" ht="31.5">
      <c r="A16" s="80" t="s">
        <v>46</v>
      </c>
      <c r="B16" s="4"/>
      <c r="C16" s="4" t="s">
        <v>28</v>
      </c>
      <c r="D16" s="4" t="s">
        <v>48</v>
      </c>
      <c r="E16" s="4" t="s">
        <v>98</v>
      </c>
      <c r="F16" s="4" t="s">
        <v>85</v>
      </c>
      <c r="G16" s="9">
        <v>10</v>
      </c>
      <c r="H16" s="9">
        <v>10</v>
      </c>
      <c r="I16" s="9">
        <v>10</v>
      </c>
    </row>
    <row r="17" spans="1:9">
      <c r="A17" s="80" t="s">
        <v>36</v>
      </c>
      <c r="B17" s="4"/>
      <c r="C17" s="4" t="s">
        <v>28</v>
      </c>
      <c r="D17" s="4" t="s">
        <v>48</v>
      </c>
      <c r="E17" s="4" t="s">
        <v>98</v>
      </c>
      <c r="F17" s="4" t="s">
        <v>93</v>
      </c>
      <c r="G17" s="9"/>
      <c r="H17" s="9"/>
      <c r="I17" s="9"/>
    </row>
    <row r="18" spans="1:9">
      <c r="A18" s="80" t="s">
        <v>86</v>
      </c>
      <c r="B18" s="4"/>
      <c r="C18" s="4" t="s">
        <v>28</v>
      </c>
      <c r="D18" s="4" t="s">
        <v>48</v>
      </c>
      <c r="E18" s="4" t="s">
        <v>99</v>
      </c>
      <c r="F18" s="4"/>
      <c r="G18" s="7">
        <f>SUM(G19)</f>
        <v>1919.6</v>
      </c>
      <c r="H18" s="7">
        <f>SUM(H19)</f>
        <v>1919.6</v>
      </c>
      <c r="I18" s="7">
        <f>SUM(I19)</f>
        <v>1919.6</v>
      </c>
    </row>
    <row r="19" spans="1:9" ht="47.25">
      <c r="A19" s="2" t="s">
        <v>45</v>
      </c>
      <c r="B19" s="4"/>
      <c r="C19" s="4" t="s">
        <v>28</v>
      </c>
      <c r="D19" s="4" t="s">
        <v>48</v>
      </c>
      <c r="E19" s="4" t="s">
        <v>99</v>
      </c>
      <c r="F19" s="4" t="s">
        <v>83</v>
      </c>
      <c r="G19" s="7">
        <v>1919.6</v>
      </c>
      <c r="H19" s="7">
        <v>1919.6</v>
      </c>
      <c r="I19" s="7">
        <v>1919.6</v>
      </c>
    </row>
    <row r="20" spans="1:9">
      <c r="A20" s="80" t="s">
        <v>87</v>
      </c>
      <c r="B20" s="4"/>
      <c r="C20" s="4" t="s">
        <v>28</v>
      </c>
      <c r="D20" s="4" t="s">
        <v>88</v>
      </c>
      <c r="E20" s="4"/>
      <c r="F20" s="4"/>
      <c r="G20" s="7">
        <f>SUM(G21)</f>
        <v>6223.9000000000005</v>
      </c>
      <c r="H20" s="7">
        <f>SUM(H21)</f>
        <v>4108</v>
      </c>
      <c r="I20" s="7">
        <f>SUM(I21)</f>
        <v>4108</v>
      </c>
    </row>
    <row r="21" spans="1:9">
      <c r="A21" s="80" t="s">
        <v>184</v>
      </c>
      <c r="B21" s="4"/>
      <c r="C21" s="4" t="s">
        <v>28</v>
      </c>
      <c r="D21" s="4" t="s">
        <v>88</v>
      </c>
      <c r="E21" s="4" t="s">
        <v>185</v>
      </c>
      <c r="F21" s="4"/>
      <c r="G21" s="7">
        <f>SUM(G22+G25+G27)</f>
        <v>6223.9000000000005</v>
      </c>
      <c r="H21" s="7">
        <f>SUM(H22+H25+H27)</f>
        <v>4108</v>
      </c>
      <c r="I21" s="7">
        <f>SUM(I22+I25+I27)</f>
        <v>4108</v>
      </c>
    </row>
    <row r="22" spans="1:9">
      <c r="A22" s="80" t="s">
        <v>89</v>
      </c>
      <c r="B22" s="4"/>
      <c r="C22" s="4" t="s">
        <v>28</v>
      </c>
      <c r="D22" s="4" t="s">
        <v>88</v>
      </c>
      <c r="E22" s="4" t="s">
        <v>100</v>
      </c>
      <c r="F22" s="4"/>
      <c r="G22" s="9">
        <f>SUM(G23:G24)</f>
        <v>658.1</v>
      </c>
      <c r="H22" s="9">
        <f>SUM(H23:H24)</f>
        <v>574.5</v>
      </c>
      <c r="I22" s="9">
        <f>SUM(I23:I24)</f>
        <v>574.5</v>
      </c>
    </row>
    <row r="23" spans="1:9" ht="31.5">
      <c r="A23" s="80" t="s">
        <v>46</v>
      </c>
      <c r="B23" s="4"/>
      <c r="C23" s="4" t="s">
        <v>28</v>
      </c>
      <c r="D23" s="4" t="s">
        <v>88</v>
      </c>
      <c r="E23" s="4" t="s">
        <v>100</v>
      </c>
      <c r="F23" s="4" t="s">
        <v>85</v>
      </c>
      <c r="G23" s="9">
        <v>649.1</v>
      </c>
      <c r="H23" s="9">
        <f>649.1-83.6</f>
        <v>565.5</v>
      </c>
      <c r="I23" s="9">
        <v>565.5</v>
      </c>
    </row>
    <row r="24" spans="1:9">
      <c r="A24" s="80" t="s">
        <v>20</v>
      </c>
      <c r="B24" s="4"/>
      <c r="C24" s="4" t="s">
        <v>28</v>
      </c>
      <c r="D24" s="4" t="s">
        <v>88</v>
      </c>
      <c r="E24" s="4" t="s">
        <v>100</v>
      </c>
      <c r="F24" s="4" t="s">
        <v>90</v>
      </c>
      <c r="G24" s="9">
        <v>9</v>
      </c>
      <c r="H24" s="9">
        <v>9</v>
      </c>
      <c r="I24" s="9">
        <v>9</v>
      </c>
    </row>
    <row r="25" spans="1:9" ht="31.5">
      <c r="A25" s="80" t="s">
        <v>91</v>
      </c>
      <c r="B25" s="4"/>
      <c r="C25" s="4" t="s">
        <v>28</v>
      </c>
      <c r="D25" s="4" t="s">
        <v>88</v>
      </c>
      <c r="E25" s="4" t="s">
        <v>101</v>
      </c>
      <c r="F25" s="4"/>
      <c r="G25" s="9">
        <f>SUM(G26)</f>
        <v>533.6</v>
      </c>
      <c r="H25" s="9">
        <f>SUM(H26)</f>
        <v>533.5</v>
      </c>
      <c r="I25" s="9">
        <f>SUM(I26)</f>
        <v>533.5</v>
      </c>
    </row>
    <row r="26" spans="1:9" ht="31.5">
      <c r="A26" s="80" t="s">
        <v>46</v>
      </c>
      <c r="B26" s="4"/>
      <c r="C26" s="4" t="s">
        <v>28</v>
      </c>
      <c r="D26" s="4" t="s">
        <v>88</v>
      </c>
      <c r="E26" s="4" t="s">
        <v>101</v>
      </c>
      <c r="F26" s="4" t="s">
        <v>85</v>
      </c>
      <c r="G26" s="9">
        <v>533.6</v>
      </c>
      <c r="H26" s="9">
        <v>533.5</v>
      </c>
      <c r="I26" s="9">
        <v>533.5</v>
      </c>
    </row>
    <row r="27" spans="1:9" ht="31.5">
      <c r="A27" s="80" t="s">
        <v>92</v>
      </c>
      <c r="B27" s="4"/>
      <c r="C27" s="4" t="s">
        <v>28</v>
      </c>
      <c r="D27" s="4" t="s">
        <v>88</v>
      </c>
      <c r="E27" s="4" t="s">
        <v>102</v>
      </c>
      <c r="F27" s="4"/>
      <c r="G27" s="7">
        <f>SUM(G28:G30)</f>
        <v>5032.2000000000007</v>
      </c>
      <c r="H27" s="7">
        <f>SUM(H28:H30)</f>
        <v>3000</v>
      </c>
      <c r="I27" s="7">
        <f>SUM(I28:I30)</f>
        <v>3000</v>
      </c>
    </row>
    <row r="28" spans="1:9" ht="28.5" customHeight="1">
      <c r="A28" s="80" t="s">
        <v>46</v>
      </c>
      <c r="B28" s="4"/>
      <c r="C28" s="4" t="s">
        <v>28</v>
      </c>
      <c r="D28" s="4" t="s">
        <v>88</v>
      </c>
      <c r="E28" s="4" t="s">
        <v>102</v>
      </c>
      <c r="F28" s="4" t="s">
        <v>85</v>
      </c>
      <c r="G28" s="7">
        <v>3997.3</v>
      </c>
      <c r="H28" s="7">
        <v>2500</v>
      </c>
      <c r="I28" s="7">
        <v>2500</v>
      </c>
    </row>
    <row r="29" spans="1:9" ht="21" customHeight="1">
      <c r="A29" s="80" t="s">
        <v>36</v>
      </c>
      <c r="B29" s="4"/>
      <c r="C29" s="4" t="s">
        <v>28</v>
      </c>
      <c r="D29" s="4" t="s">
        <v>88</v>
      </c>
      <c r="E29" s="4" t="s">
        <v>102</v>
      </c>
      <c r="F29" s="4" t="s">
        <v>93</v>
      </c>
      <c r="G29" s="7">
        <v>1034.9000000000001</v>
      </c>
      <c r="H29" s="7">
        <v>500</v>
      </c>
      <c r="I29" s="7">
        <v>500</v>
      </c>
    </row>
    <row r="30" spans="1:9" ht="22.5" hidden="1" customHeight="1">
      <c r="A30" s="80" t="s">
        <v>20</v>
      </c>
      <c r="B30" s="4"/>
      <c r="C30" s="4" t="s">
        <v>28</v>
      </c>
      <c r="D30" s="4" t="s">
        <v>88</v>
      </c>
      <c r="E30" s="4" t="s">
        <v>102</v>
      </c>
      <c r="F30" s="4" t="s">
        <v>90</v>
      </c>
      <c r="G30" s="7"/>
      <c r="H30" s="7"/>
      <c r="I30" s="7"/>
    </row>
    <row r="31" spans="1:9" ht="22.5" customHeight="1">
      <c r="A31" s="80" t="s">
        <v>106</v>
      </c>
      <c r="B31" s="4"/>
      <c r="C31" s="4" t="s">
        <v>107</v>
      </c>
      <c r="D31" s="4"/>
      <c r="E31" s="4"/>
      <c r="F31" s="4"/>
      <c r="G31" s="7">
        <f t="shared" ref="G31:I34" si="1">SUM(G32)</f>
        <v>50</v>
      </c>
      <c r="H31" s="7">
        <f t="shared" si="1"/>
        <v>0</v>
      </c>
      <c r="I31" s="7">
        <f t="shared" si="1"/>
        <v>0</v>
      </c>
    </row>
    <row r="32" spans="1:9" ht="22.5" customHeight="1">
      <c r="A32" s="2" t="s">
        <v>754</v>
      </c>
      <c r="B32" s="22"/>
      <c r="C32" s="106" t="s">
        <v>107</v>
      </c>
      <c r="D32" s="106" t="s">
        <v>162</v>
      </c>
      <c r="E32" s="4"/>
      <c r="F32" s="4"/>
      <c r="G32" s="7">
        <f t="shared" si="1"/>
        <v>50</v>
      </c>
      <c r="H32" s="7">
        <f t="shared" si="1"/>
        <v>0</v>
      </c>
      <c r="I32" s="7">
        <f t="shared" si="1"/>
        <v>0</v>
      </c>
    </row>
    <row r="33" spans="1:9" ht="22.5" customHeight="1">
      <c r="A33" s="80" t="s">
        <v>184</v>
      </c>
      <c r="B33" s="4"/>
      <c r="C33" s="106" t="s">
        <v>107</v>
      </c>
      <c r="D33" s="106" t="s">
        <v>162</v>
      </c>
      <c r="E33" s="4" t="s">
        <v>185</v>
      </c>
      <c r="F33" s="4"/>
      <c r="G33" s="7">
        <f t="shared" si="1"/>
        <v>50</v>
      </c>
      <c r="H33" s="7">
        <f t="shared" si="1"/>
        <v>0</v>
      </c>
      <c r="I33" s="7">
        <f t="shared" si="1"/>
        <v>0</v>
      </c>
    </row>
    <row r="34" spans="1:9" ht="31.5" customHeight="1">
      <c r="A34" s="80" t="s">
        <v>92</v>
      </c>
      <c r="B34" s="4"/>
      <c r="C34" s="106" t="s">
        <v>107</v>
      </c>
      <c r="D34" s="106" t="s">
        <v>162</v>
      </c>
      <c r="E34" s="4" t="s">
        <v>102</v>
      </c>
      <c r="F34" s="4"/>
      <c r="G34" s="7">
        <f t="shared" si="1"/>
        <v>50</v>
      </c>
      <c r="H34" s="7">
        <f t="shared" si="1"/>
        <v>0</v>
      </c>
      <c r="I34" s="7">
        <f t="shared" si="1"/>
        <v>0</v>
      </c>
    </row>
    <row r="35" spans="1:9" ht="29.25" customHeight="1">
      <c r="A35" s="80" t="s">
        <v>46</v>
      </c>
      <c r="B35" s="4"/>
      <c r="C35" s="106" t="s">
        <v>107</v>
      </c>
      <c r="D35" s="106" t="s">
        <v>162</v>
      </c>
      <c r="E35" s="4" t="s">
        <v>102</v>
      </c>
      <c r="F35" s="4" t="s">
        <v>85</v>
      </c>
      <c r="G35" s="7">
        <v>50</v>
      </c>
      <c r="H35" s="7"/>
      <c r="I35" s="7"/>
    </row>
    <row r="36" spans="1:9" s="27" customFormat="1">
      <c r="A36" s="23" t="s">
        <v>94</v>
      </c>
      <c r="B36" s="24" t="s">
        <v>95</v>
      </c>
      <c r="C36" s="24"/>
      <c r="D36" s="24"/>
      <c r="E36" s="24"/>
      <c r="F36" s="24"/>
      <c r="G36" s="26">
        <f>SUM(G37)</f>
        <v>9527.5000000000018</v>
      </c>
      <c r="H36" s="26">
        <f>SUM(H37)</f>
        <v>8800.0000000000018</v>
      </c>
      <c r="I36" s="26">
        <f>SUM(I37)</f>
        <v>8800.0000000000018</v>
      </c>
    </row>
    <row r="37" spans="1:9">
      <c r="A37" s="80" t="s">
        <v>81</v>
      </c>
      <c r="B37" s="4"/>
      <c r="C37" s="4" t="s">
        <v>28</v>
      </c>
      <c r="D37" s="4"/>
      <c r="E37" s="4"/>
      <c r="F37" s="4"/>
      <c r="G37" s="7">
        <f>SUM(G38)+G45</f>
        <v>9527.5000000000018</v>
      </c>
      <c r="H37" s="7">
        <f>SUM(H38)+H45</f>
        <v>8800.0000000000018</v>
      </c>
      <c r="I37" s="7">
        <f>SUM(I38)+I45</f>
        <v>8800.0000000000018</v>
      </c>
    </row>
    <row r="38" spans="1:9" ht="31.5">
      <c r="A38" s="80" t="s">
        <v>96</v>
      </c>
      <c r="B38" s="4"/>
      <c r="C38" s="4" t="s">
        <v>28</v>
      </c>
      <c r="D38" s="4" t="s">
        <v>72</v>
      </c>
      <c r="E38" s="4"/>
      <c r="F38" s="4"/>
      <c r="G38" s="7">
        <f>SUM(G39)</f>
        <v>8480.8000000000011</v>
      </c>
      <c r="H38" s="7">
        <f>SUM(H39)</f>
        <v>8060.8000000000011</v>
      </c>
      <c r="I38" s="7">
        <f>SUM(I39)</f>
        <v>8060.8000000000011</v>
      </c>
    </row>
    <row r="39" spans="1:9">
      <c r="A39" s="80" t="s">
        <v>184</v>
      </c>
      <c r="B39" s="4"/>
      <c r="C39" s="4" t="s">
        <v>28</v>
      </c>
      <c r="D39" s="4" t="s">
        <v>72</v>
      </c>
      <c r="E39" s="4" t="s">
        <v>185</v>
      </c>
      <c r="F39" s="4"/>
      <c r="G39" s="7">
        <f>SUM(G40+G43)</f>
        <v>8480.8000000000011</v>
      </c>
      <c r="H39" s="7">
        <f>SUM(H40+H43)</f>
        <v>8060.8000000000011</v>
      </c>
      <c r="I39" s="7">
        <f>SUM(I40+I43)</f>
        <v>8060.8000000000011</v>
      </c>
    </row>
    <row r="40" spans="1:9" ht="31.5">
      <c r="A40" s="80" t="s">
        <v>186</v>
      </c>
      <c r="B40" s="4"/>
      <c r="C40" s="4" t="s">
        <v>28</v>
      </c>
      <c r="D40" s="4" t="s">
        <v>72</v>
      </c>
      <c r="E40" s="4" t="s">
        <v>103</v>
      </c>
      <c r="F40" s="4"/>
      <c r="G40" s="7">
        <f>SUM(G41:G42)</f>
        <v>6014.9000000000005</v>
      </c>
      <c r="H40" s="7">
        <f>SUM(H41:H42)</f>
        <v>5671.9000000000005</v>
      </c>
      <c r="I40" s="7">
        <f>SUM(I41:I42)</f>
        <v>5671.9000000000005</v>
      </c>
    </row>
    <row r="41" spans="1:9" ht="47.25">
      <c r="A41" s="2" t="s">
        <v>45</v>
      </c>
      <c r="B41" s="4"/>
      <c r="C41" s="4" t="s">
        <v>28</v>
      </c>
      <c r="D41" s="4" t="s">
        <v>72</v>
      </c>
      <c r="E41" s="4" t="s">
        <v>103</v>
      </c>
      <c r="F41" s="4" t="s">
        <v>83</v>
      </c>
      <c r="G41" s="7">
        <f>5666.6+343</f>
        <v>6009.6</v>
      </c>
      <c r="H41" s="7">
        <v>5666.6</v>
      </c>
      <c r="I41" s="7">
        <v>5666.6</v>
      </c>
    </row>
    <row r="42" spans="1:9" ht="31.5">
      <c r="A42" s="80" t="s">
        <v>46</v>
      </c>
      <c r="B42" s="4"/>
      <c r="C42" s="4" t="s">
        <v>28</v>
      </c>
      <c r="D42" s="4" t="s">
        <v>72</v>
      </c>
      <c r="E42" s="4" t="s">
        <v>103</v>
      </c>
      <c r="F42" s="4" t="s">
        <v>85</v>
      </c>
      <c r="G42" s="9">
        <v>5.3</v>
      </c>
      <c r="H42" s="9">
        <v>5.3</v>
      </c>
      <c r="I42" s="9">
        <v>5.3</v>
      </c>
    </row>
    <row r="43" spans="1:9" ht="31.5">
      <c r="A43" s="80" t="s">
        <v>97</v>
      </c>
      <c r="B43" s="4"/>
      <c r="C43" s="4" t="s">
        <v>28</v>
      </c>
      <c r="D43" s="4" t="s">
        <v>72</v>
      </c>
      <c r="E43" s="4" t="s">
        <v>104</v>
      </c>
      <c r="F43" s="4"/>
      <c r="G43" s="7">
        <f>SUM(G44)</f>
        <v>2465.9</v>
      </c>
      <c r="H43" s="7">
        <f>SUM(H44)</f>
        <v>2388.9</v>
      </c>
      <c r="I43" s="7">
        <f>SUM(I44)</f>
        <v>2388.9</v>
      </c>
    </row>
    <row r="44" spans="1:9" ht="47.25">
      <c r="A44" s="2" t="s">
        <v>45</v>
      </c>
      <c r="B44" s="4"/>
      <c r="C44" s="4" t="s">
        <v>28</v>
      </c>
      <c r="D44" s="4" t="s">
        <v>72</v>
      </c>
      <c r="E44" s="4" t="s">
        <v>104</v>
      </c>
      <c r="F44" s="4" t="s">
        <v>83</v>
      </c>
      <c r="G44" s="7">
        <f>2388.9+77</f>
        <v>2465.9</v>
      </c>
      <c r="H44" s="7">
        <v>2388.9</v>
      </c>
      <c r="I44" s="7">
        <v>2388.9</v>
      </c>
    </row>
    <row r="45" spans="1:9">
      <c r="A45" s="80" t="s">
        <v>87</v>
      </c>
      <c r="B45" s="4"/>
      <c r="C45" s="4" t="s">
        <v>28</v>
      </c>
      <c r="D45" s="4" t="s">
        <v>88</v>
      </c>
      <c r="E45" s="4"/>
      <c r="F45" s="4"/>
      <c r="G45" s="7">
        <f>SUM(G46)</f>
        <v>1046.7</v>
      </c>
      <c r="H45" s="7">
        <f>SUM(H46)</f>
        <v>739.2</v>
      </c>
      <c r="I45" s="7">
        <f>SUM(I46)</f>
        <v>739.2</v>
      </c>
    </row>
    <row r="46" spans="1:9">
      <c r="A46" s="80" t="s">
        <v>184</v>
      </c>
      <c r="B46" s="4"/>
      <c r="C46" s="4" t="s">
        <v>28</v>
      </c>
      <c r="D46" s="4" t="s">
        <v>88</v>
      </c>
      <c r="E46" s="4" t="s">
        <v>185</v>
      </c>
      <c r="F46" s="4"/>
      <c r="G46" s="7">
        <f>SUM(G47+G50+G52)</f>
        <v>1046.7</v>
      </c>
      <c r="H46" s="7">
        <f>SUM(H47+H50+H52)</f>
        <v>739.2</v>
      </c>
      <c r="I46" s="7">
        <f>SUM(I47+I50+I52)</f>
        <v>739.2</v>
      </c>
    </row>
    <row r="47" spans="1:9">
      <c r="A47" s="80" t="s">
        <v>89</v>
      </c>
      <c r="B47" s="4"/>
      <c r="C47" s="4" t="s">
        <v>28</v>
      </c>
      <c r="D47" s="4" t="s">
        <v>88</v>
      </c>
      <c r="E47" s="4" t="s">
        <v>100</v>
      </c>
      <c r="F47" s="4"/>
      <c r="G47" s="9">
        <f>SUM(G48:G49)</f>
        <v>196.29999999999998</v>
      </c>
      <c r="H47" s="9">
        <f>SUM(H48:H49)</f>
        <v>193.89999999999998</v>
      </c>
      <c r="I47" s="9">
        <f>SUM(I48:I49)</f>
        <v>193.89999999999998</v>
      </c>
    </row>
    <row r="48" spans="1:9" ht="31.5">
      <c r="A48" s="80" t="s">
        <v>46</v>
      </c>
      <c r="B48" s="4"/>
      <c r="C48" s="4" t="s">
        <v>28</v>
      </c>
      <c r="D48" s="4" t="s">
        <v>88</v>
      </c>
      <c r="E48" s="4" t="s">
        <v>100</v>
      </c>
      <c r="F48" s="4" t="s">
        <v>85</v>
      </c>
      <c r="G48" s="9">
        <v>194.6</v>
      </c>
      <c r="H48" s="9">
        <f>194.6-2.4</f>
        <v>192.2</v>
      </c>
      <c r="I48" s="9">
        <v>192.2</v>
      </c>
    </row>
    <row r="49" spans="1:9">
      <c r="A49" s="80" t="s">
        <v>20</v>
      </c>
      <c r="B49" s="4"/>
      <c r="C49" s="4" t="s">
        <v>28</v>
      </c>
      <c r="D49" s="4" t="s">
        <v>88</v>
      </c>
      <c r="E49" s="4" t="s">
        <v>100</v>
      </c>
      <c r="F49" s="4" t="s">
        <v>90</v>
      </c>
      <c r="G49" s="9">
        <v>1.7</v>
      </c>
      <c r="H49" s="9">
        <v>1.7</v>
      </c>
      <c r="I49" s="9">
        <v>1.7</v>
      </c>
    </row>
    <row r="50" spans="1:9" ht="31.5">
      <c r="A50" s="80" t="s">
        <v>91</v>
      </c>
      <c r="B50" s="4"/>
      <c r="C50" s="4" t="s">
        <v>28</v>
      </c>
      <c r="D50" s="4" t="s">
        <v>88</v>
      </c>
      <c r="E50" s="4" t="s">
        <v>101</v>
      </c>
      <c r="F50" s="4"/>
      <c r="G50" s="9">
        <f>SUM(G51)</f>
        <v>221.3</v>
      </c>
      <c r="H50" s="9">
        <f>SUM(H51)</f>
        <v>211.3</v>
      </c>
      <c r="I50" s="9">
        <f>SUM(I51)</f>
        <v>211.3</v>
      </c>
    </row>
    <row r="51" spans="1:9" ht="31.5">
      <c r="A51" s="80" t="s">
        <v>46</v>
      </c>
      <c r="B51" s="4"/>
      <c r="C51" s="4" t="s">
        <v>28</v>
      </c>
      <c r="D51" s="4" t="s">
        <v>88</v>
      </c>
      <c r="E51" s="4" t="s">
        <v>101</v>
      </c>
      <c r="F51" s="4" t="s">
        <v>85</v>
      </c>
      <c r="G51" s="7">
        <v>221.3</v>
      </c>
      <c r="H51" s="7">
        <f>133+78.3</f>
        <v>211.3</v>
      </c>
      <c r="I51" s="7">
        <f>133+78.3</f>
        <v>211.3</v>
      </c>
    </row>
    <row r="52" spans="1:9" ht="31.5">
      <c r="A52" s="80" t="s">
        <v>92</v>
      </c>
      <c r="B52" s="4"/>
      <c r="C52" s="4" t="s">
        <v>28</v>
      </c>
      <c r="D52" s="4" t="s">
        <v>88</v>
      </c>
      <c r="E52" s="4" t="s">
        <v>102</v>
      </c>
      <c r="F52" s="4"/>
      <c r="G52" s="7">
        <f>SUM(G53:G54)</f>
        <v>629.1</v>
      </c>
      <c r="H52" s="7">
        <f>SUM(H53:H54)</f>
        <v>334</v>
      </c>
      <c r="I52" s="7">
        <f>SUM(I53:I54)</f>
        <v>334</v>
      </c>
    </row>
    <row r="53" spans="1:9" ht="31.5">
      <c r="A53" s="80" t="s">
        <v>46</v>
      </c>
      <c r="B53" s="4"/>
      <c r="C53" s="4" t="s">
        <v>28</v>
      </c>
      <c r="D53" s="4" t="s">
        <v>88</v>
      </c>
      <c r="E53" s="4" t="s">
        <v>102</v>
      </c>
      <c r="F53" s="4" t="s">
        <v>85</v>
      </c>
      <c r="G53" s="7">
        <v>595.1</v>
      </c>
      <c r="H53" s="7">
        <v>300</v>
      </c>
      <c r="I53" s="7">
        <v>300</v>
      </c>
    </row>
    <row r="54" spans="1:9">
      <c r="A54" s="80" t="s">
        <v>20</v>
      </c>
      <c r="B54" s="4"/>
      <c r="C54" s="4" t="s">
        <v>28</v>
      </c>
      <c r="D54" s="4" t="s">
        <v>88</v>
      </c>
      <c r="E54" s="4" t="s">
        <v>102</v>
      </c>
      <c r="F54" s="4" t="s">
        <v>90</v>
      </c>
      <c r="G54" s="7">
        <f>5+4+25</f>
        <v>34</v>
      </c>
      <c r="H54" s="7">
        <f>5+4+25</f>
        <v>34</v>
      </c>
      <c r="I54" s="7">
        <f>5+4+25</f>
        <v>34</v>
      </c>
    </row>
    <row r="55" spans="1:9" s="27" customFormat="1">
      <c r="A55" s="23" t="s">
        <v>197</v>
      </c>
      <c r="B55" s="25">
        <v>283</v>
      </c>
      <c r="C55" s="29"/>
      <c r="D55" s="29"/>
      <c r="E55" s="29"/>
      <c r="F55" s="29"/>
      <c r="G55" s="30">
        <f>SUM(G56+G138+G173+G437+G502)+G284+G519+G491+G456</f>
        <v>3143026.5</v>
      </c>
      <c r="H55" s="30">
        <f>SUM(H56+H138+H173+H437+H502)+H284+H519+H491+H456</f>
        <v>1113686.2999999998</v>
      </c>
      <c r="I55" s="30">
        <f>SUM(I56+I138+I173+I437+I502)+I284+I519+I491+I456</f>
        <v>1330634.3</v>
      </c>
    </row>
    <row r="56" spans="1:9">
      <c r="A56" s="80" t="s">
        <v>81</v>
      </c>
      <c r="B56" s="22"/>
      <c r="C56" s="106" t="s">
        <v>28</v>
      </c>
      <c r="D56" s="106"/>
      <c r="E56" s="106"/>
      <c r="F56" s="31"/>
      <c r="G56" s="9">
        <f>SUM(G57+G61)+G81+G89+G85</f>
        <v>171084.7</v>
      </c>
      <c r="H56" s="9">
        <f>SUM(H57+H61)+H81+H89+H85</f>
        <v>153562.29999999999</v>
      </c>
      <c r="I56" s="9">
        <f>SUM(I57+I61)+I81+I89+I85</f>
        <v>140884.6</v>
      </c>
    </row>
    <row r="57" spans="1:9" ht="31.5">
      <c r="A57" s="80" t="s">
        <v>158</v>
      </c>
      <c r="B57" s="22"/>
      <c r="C57" s="106" t="s">
        <v>28</v>
      </c>
      <c r="D57" s="106" t="s">
        <v>38</v>
      </c>
      <c r="E57" s="106"/>
      <c r="F57" s="31"/>
      <c r="G57" s="9">
        <f t="shared" ref="G57:I59" si="2">SUM(G58)</f>
        <v>3480.7</v>
      </c>
      <c r="H57" s="9">
        <f t="shared" si="2"/>
        <v>3480.7</v>
      </c>
      <c r="I57" s="9">
        <f t="shared" si="2"/>
        <v>3480.7</v>
      </c>
    </row>
    <row r="58" spans="1:9" ht="31.5">
      <c r="A58" s="80" t="s">
        <v>923</v>
      </c>
      <c r="B58" s="22"/>
      <c r="C58" s="106" t="s">
        <v>28</v>
      </c>
      <c r="D58" s="106" t="s">
        <v>38</v>
      </c>
      <c r="E58" s="31" t="s">
        <v>198</v>
      </c>
      <c r="F58" s="31"/>
      <c r="G58" s="9">
        <f t="shared" si="2"/>
        <v>3480.7</v>
      </c>
      <c r="H58" s="9">
        <f t="shared" si="2"/>
        <v>3480.7</v>
      </c>
      <c r="I58" s="9">
        <f t="shared" si="2"/>
        <v>3480.7</v>
      </c>
    </row>
    <row r="59" spans="1:9">
      <c r="A59" s="80" t="s">
        <v>199</v>
      </c>
      <c r="B59" s="22"/>
      <c r="C59" s="106" t="s">
        <v>28</v>
      </c>
      <c r="D59" s="106" t="s">
        <v>38</v>
      </c>
      <c r="E59" s="106" t="s">
        <v>200</v>
      </c>
      <c r="F59" s="106"/>
      <c r="G59" s="9">
        <f t="shared" si="2"/>
        <v>3480.7</v>
      </c>
      <c r="H59" s="9">
        <f t="shared" si="2"/>
        <v>3480.7</v>
      </c>
      <c r="I59" s="9">
        <f t="shared" si="2"/>
        <v>3480.7</v>
      </c>
    </row>
    <row r="60" spans="1:9" ht="47.25">
      <c r="A60" s="2" t="s">
        <v>45</v>
      </c>
      <c r="B60" s="22"/>
      <c r="C60" s="106" t="s">
        <v>28</v>
      </c>
      <c r="D60" s="106" t="s">
        <v>38</v>
      </c>
      <c r="E60" s="106" t="s">
        <v>200</v>
      </c>
      <c r="F60" s="106" t="s">
        <v>83</v>
      </c>
      <c r="G60" s="9">
        <v>3480.7</v>
      </c>
      <c r="H60" s="9">
        <v>3480.7</v>
      </c>
      <c r="I60" s="9">
        <v>3480.7</v>
      </c>
    </row>
    <row r="61" spans="1:9" ht="31.5">
      <c r="A61" s="80" t="s">
        <v>240</v>
      </c>
      <c r="B61" s="22"/>
      <c r="C61" s="106" t="s">
        <v>28</v>
      </c>
      <c r="D61" s="106" t="s">
        <v>11</v>
      </c>
      <c r="E61" s="31"/>
      <c r="F61" s="31"/>
      <c r="G61" s="9">
        <f>SUM(G66)+G62+G75+G71</f>
        <v>116581.90000000001</v>
      </c>
      <c r="H61" s="9">
        <f>SUM(H66)+H62+H75+H71</f>
        <v>129386.8</v>
      </c>
      <c r="I61" s="9">
        <f>SUM(I66)+I62+I75+I71</f>
        <v>120210.90000000001</v>
      </c>
    </row>
    <row r="62" spans="1:9" ht="31.5">
      <c r="A62" s="80" t="s">
        <v>543</v>
      </c>
      <c r="B62" s="31"/>
      <c r="C62" s="106" t="s">
        <v>28</v>
      </c>
      <c r="D62" s="106" t="s">
        <v>11</v>
      </c>
      <c r="E62" s="106" t="s">
        <v>206</v>
      </c>
      <c r="F62" s="31"/>
      <c r="G62" s="9">
        <f>SUM(G63)</f>
        <v>418.5</v>
      </c>
      <c r="H62" s="9">
        <f>SUM(H63)</f>
        <v>418.5</v>
      </c>
      <c r="I62" s="9">
        <f>SUM(I63)</f>
        <v>418.5</v>
      </c>
    </row>
    <row r="63" spans="1:9">
      <c r="A63" s="80" t="s">
        <v>481</v>
      </c>
      <c r="B63" s="31"/>
      <c r="C63" s="106" t="s">
        <v>28</v>
      </c>
      <c r="D63" s="106" t="s">
        <v>11</v>
      </c>
      <c r="E63" s="31" t="s">
        <v>775</v>
      </c>
      <c r="F63" s="31"/>
      <c r="G63" s="9">
        <f>SUM(G64:G65)</f>
        <v>418.5</v>
      </c>
      <c r="H63" s="9">
        <f>SUM(H64:H65)</f>
        <v>418.5</v>
      </c>
      <c r="I63" s="9">
        <f>SUM(I64:I65)</f>
        <v>418.5</v>
      </c>
    </row>
    <row r="64" spans="1:9" ht="47.25">
      <c r="A64" s="2" t="s">
        <v>45</v>
      </c>
      <c r="B64" s="31"/>
      <c r="C64" s="106" t="s">
        <v>28</v>
      </c>
      <c r="D64" s="106" t="s">
        <v>11</v>
      </c>
      <c r="E64" s="31" t="s">
        <v>775</v>
      </c>
      <c r="F64" s="31">
        <v>100</v>
      </c>
      <c r="G64" s="9">
        <f>391.7+17.3</f>
        <v>409</v>
      </c>
      <c r="H64" s="9">
        <f>391.7+17.3</f>
        <v>409</v>
      </c>
      <c r="I64" s="9">
        <f>391.7+17.3</f>
        <v>409</v>
      </c>
    </row>
    <row r="65" spans="1:9" ht="31.5">
      <c r="A65" s="80" t="s">
        <v>46</v>
      </c>
      <c r="B65" s="31"/>
      <c r="C65" s="106" t="s">
        <v>28</v>
      </c>
      <c r="D65" s="106" t="s">
        <v>11</v>
      </c>
      <c r="E65" s="31" t="s">
        <v>775</v>
      </c>
      <c r="F65" s="106" t="s">
        <v>85</v>
      </c>
      <c r="G65" s="9">
        <v>9.5</v>
      </c>
      <c r="H65" s="9">
        <v>9.5</v>
      </c>
      <c r="I65" s="9">
        <v>9.5</v>
      </c>
    </row>
    <row r="66" spans="1:9" ht="31.5">
      <c r="A66" s="80" t="s">
        <v>851</v>
      </c>
      <c r="B66" s="22"/>
      <c r="C66" s="106" t="s">
        <v>28</v>
      </c>
      <c r="D66" s="106" t="s">
        <v>11</v>
      </c>
      <c r="E66" s="31" t="s">
        <v>198</v>
      </c>
      <c r="F66" s="31"/>
      <c r="G66" s="9">
        <f>SUM(G67)</f>
        <v>112087.8</v>
      </c>
      <c r="H66" s="9">
        <f>SUM(H67)</f>
        <v>124885.7</v>
      </c>
      <c r="I66" s="9">
        <f>SUM(I67)</f>
        <v>115709.8</v>
      </c>
    </row>
    <row r="67" spans="1:9">
      <c r="A67" s="80" t="s">
        <v>74</v>
      </c>
      <c r="B67" s="22"/>
      <c r="C67" s="106" t="s">
        <v>28</v>
      </c>
      <c r="D67" s="106" t="s">
        <v>11</v>
      </c>
      <c r="E67" s="106" t="s">
        <v>202</v>
      </c>
      <c r="F67" s="106"/>
      <c r="G67" s="9">
        <f>SUM(G68:G70)</f>
        <v>112087.8</v>
      </c>
      <c r="H67" s="9">
        <f>SUM(H68:H70)</f>
        <v>124885.7</v>
      </c>
      <c r="I67" s="9">
        <f>SUM(I68:I70)</f>
        <v>115709.8</v>
      </c>
    </row>
    <row r="68" spans="1:9" ht="47.25">
      <c r="A68" s="2" t="s">
        <v>45</v>
      </c>
      <c r="B68" s="22"/>
      <c r="C68" s="106" t="s">
        <v>28</v>
      </c>
      <c r="D68" s="106" t="s">
        <v>11</v>
      </c>
      <c r="E68" s="106" t="s">
        <v>202</v>
      </c>
      <c r="F68" s="106" t="s">
        <v>83</v>
      </c>
      <c r="G68" s="9">
        <f>100658.3+7866+3542.3</f>
        <v>112066.6</v>
      </c>
      <c r="H68" s="9">
        <v>124825.7</v>
      </c>
      <c r="I68" s="9">
        <v>115649.8</v>
      </c>
    </row>
    <row r="69" spans="1:9" ht="29.25" customHeight="1">
      <c r="A69" s="80" t="s">
        <v>46</v>
      </c>
      <c r="B69" s="22"/>
      <c r="C69" s="106" t="s">
        <v>28</v>
      </c>
      <c r="D69" s="106" t="s">
        <v>11</v>
      </c>
      <c r="E69" s="106" t="s">
        <v>202</v>
      </c>
      <c r="F69" s="106" t="s">
        <v>85</v>
      </c>
      <c r="G69" s="9">
        <v>21.2</v>
      </c>
      <c r="H69" s="9">
        <v>60</v>
      </c>
      <c r="I69" s="9">
        <v>60</v>
      </c>
    </row>
    <row r="70" spans="1:9" hidden="1">
      <c r="A70" s="80" t="s">
        <v>36</v>
      </c>
      <c r="B70" s="22"/>
      <c r="C70" s="106" t="s">
        <v>28</v>
      </c>
      <c r="D70" s="106" t="s">
        <v>11</v>
      </c>
      <c r="E70" s="106" t="s">
        <v>202</v>
      </c>
      <c r="F70" s="106" t="s">
        <v>93</v>
      </c>
      <c r="G70" s="9"/>
      <c r="H70" s="9"/>
      <c r="I70" s="9"/>
    </row>
    <row r="71" spans="1:9" ht="31.5">
      <c r="A71" s="80" t="s">
        <v>862</v>
      </c>
      <c r="B71" s="22"/>
      <c r="C71" s="106" t="s">
        <v>28</v>
      </c>
      <c r="D71" s="106" t="s">
        <v>11</v>
      </c>
      <c r="E71" s="106" t="s">
        <v>858</v>
      </c>
      <c r="F71" s="106"/>
      <c r="G71" s="9">
        <f>SUM(G72)</f>
        <v>3965.5</v>
      </c>
      <c r="H71" s="9">
        <f>SUM(H72)</f>
        <v>3972.5</v>
      </c>
      <c r="I71" s="9">
        <f>SUM(I72)</f>
        <v>3972.5</v>
      </c>
    </row>
    <row r="72" spans="1:9" ht="31.5">
      <c r="A72" s="80" t="s">
        <v>483</v>
      </c>
      <c r="B72" s="22"/>
      <c r="C72" s="106" t="s">
        <v>28</v>
      </c>
      <c r="D72" s="106" t="s">
        <v>11</v>
      </c>
      <c r="E72" s="106" t="s">
        <v>859</v>
      </c>
      <c r="F72" s="106"/>
      <c r="G72" s="9">
        <f>SUM(G73:G74)</f>
        <v>3965.5</v>
      </c>
      <c r="H72" s="9">
        <f>SUM(H73:H74)</f>
        <v>3972.5</v>
      </c>
      <c r="I72" s="9">
        <f>SUM(I73:I74)</f>
        <v>3972.5</v>
      </c>
    </row>
    <row r="73" spans="1:9" ht="47.25">
      <c r="A73" s="2" t="s">
        <v>45</v>
      </c>
      <c r="B73" s="22"/>
      <c r="C73" s="106" t="s">
        <v>28</v>
      </c>
      <c r="D73" s="106" t="s">
        <v>11</v>
      </c>
      <c r="E73" s="106" t="s">
        <v>859</v>
      </c>
      <c r="F73" s="31">
        <v>100</v>
      </c>
      <c r="G73" s="9">
        <v>3320</v>
      </c>
      <c r="H73" s="9">
        <v>3320</v>
      </c>
      <c r="I73" s="9">
        <v>3320</v>
      </c>
    </row>
    <row r="74" spans="1:9" ht="31.5">
      <c r="A74" s="80" t="s">
        <v>46</v>
      </c>
      <c r="B74" s="22"/>
      <c r="C74" s="106" t="s">
        <v>28</v>
      </c>
      <c r="D74" s="106" t="s">
        <v>11</v>
      </c>
      <c r="E74" s="106" t="s">
        <v>859</v>
      </c>
      <c r="F74" s="106" t="s">
        <v>85</v>
      </c>
      <c r="G74" s="9">
        <v>645.5</v>
      </c>
      <c r="H74" s="9">
        <v>652.5</v>
      </c>
      <c r="I74" s="9">
        <v>652.5</v>
      </c>
    </row>
    <row r="75" spans="1:9">
      <c r="A75" s="80" t="s">
        <v>184</v>
      </c>
      <c r="B75" s="22"/>
      <c r="C75" s="106" t="s">
        <v>28</v>
      </c>
      <c r="D75" s="106" t="s">
        <v>11</v>
      </c>
      <c r="E75" s="106" t="s">
        <v>185</v>
      </c>
      <c r="F75" s="106"/>
      <c r="G75" s="9">
        <f>SUM(G76)+G79</f>
        <v>110.10000000000001</v>
      </c>
      <c r="H75" s="9">
        <f t="shared" ref="H75:I75" si="3">SUM(H76)+H79</f>
        <v>110.10000000000001</v>
      </c>
      <c r="I75" s="9">
        <f t="shared" si="3"/>
        <v>110.10000000000001</v>
      </c>
    </row>
    <row r="76" spans="1:9" ht="189.75" customHeight="1">
      <c r="A76" s="80" t="s">
        <v>484</v>
      </c>
      <c r="B76" s="22"/>
      <c r="C76" s="106" t="s">
        <v>28</v>
      </c>
      <c r="D76" s="106" t="s">
        <v>11</v>
      </c>
      <c r="E76" s="106" t="s">
        <v>485</v>
      </c>
      <c r="F76" s="31"/>
      <c r="G76" s="9">
        <f>SUM(G77:G78)</f>
        <v>110.10000000000001</v>
      </c>
      <c r="H76" s="9">
        <f>SUM(H77:H78)</f>
        <v>110.10000000000001</v>
      </c>
      <c r="I76" s="9">
        <f>SUM(I77:I78)</f>
        <v>110.10000000000001</v>
      </c>
    </row>
    <row r="77" spans="1:9" ht="47.25">
      <c r="A77" s="2" t="s">
        <v>45</v>
      </c>
      <c r="B77" s="22"/>
      <c r="C77" s="106" t="s">
        <v>28</v>
      </c>
      <c r="D77" s="106" t="s">
        <v>11</v>
      </c>
      <c r="E77" s="106" t="s">
        <v>485</v>
      </c>
      <c r="F77" s="106" t="s">
        <v>83</v>
      </c>
      <c r="G77" s="9">
        <f>105.4+4.7</f>
        <v>110.10000000000001</v>
      </c>
      <c r="H77" s="9">
        <f>105.4+4.7</f>
        <v>110.10000000000001</v>
      </c>
      <c r="I77" s="9">
        <f>105.4+4.7</f>
        <v>110.10000000000001</v>
      </c>
    </row>
    <row r="78" spans="1:9" ht="27.75" hidden="1" customHeight="1">
      <c r="A78" s="80" t="s">
        <v>46</v>
      </c>
      <c r="B78" s="22"/>
      <c r="C78" s="106" t="s">
        <v>28</v>
      </c>
      <c r="D78" s="106" t="s">
        <v>11</v>
      </c>
      <c r="E78" s="106"/>
      <c r="F78" s="106" t="s">
        <v>85</v>
      </c>
      <c r="G78" s="9"/>
      <c r="H78" s="9"/>
      <c r="I78" s="9"/>
    </row>
    <row r="79" spans="1:9" hidden="1">
      <c r="A79" s="80"/>
      <c r="B79" s="81"/>
      <c r="C79" s="106" t="s">
        <v>28</v>
      </c>
      <c r="D79" s="106" t="s">
        <v>11</v>
      </c>
      <c r="E79" s="106" t="s">
        <v>836</v>
      </c>
      <c r="F79" s="31"/>
      <c r="G79" s="9">
        <f>SUM(G80:G80)</f>
        <v>0</v>
      </c>
      <c r="H79" s="9">
        <f>SUM(H80:H80)</f>
        <v>0</v>
      </c>
      <c r="I79" s="9">
        <f>SUM(I80:I80)</f>
        <v>0</v>
      </c>
    </row>
    <row r="80" spans="1:9" ht="47.25" hidden="1">
      <c r="A80" s="2" t="s">
        <v>45</v>
      </c>
      <c r="B80" s="81"/>
      <c r="C80" s="106" t="s">
        <v>28</v>
      </c>
      <c r="D80" s="106" t="s">
        <v>11</v>
      </c>
      <c r="E80" s="106" t="s">
        <v>836</v>
      </c>
      <c r="F80" s="106" t="s">
        <v>83</v>
      </c>
      <c r="G80" s="9"/>
      <c r="H80" s="9"/>
      <c r="I80" s="9"/>
    </row>
    <row r="81" spans="1:9">
      <c r="A81" s="80" t="s">
        <v>161</v>
      </c>
      <c r="B81" s="22"/>
      <c r="C81" s="106" t="s">
        <v>28</v>
      </c>
      <c r="D81" s="106" t="s">
        <v>162</v>
      </c>
      <c r="E81" s="106"/>
      <c r="F81" s="106"/>
      <c r="G81" s="9">
        <f t="shared" ref="G81:I83" si="4">SUM(G82)</f>
        <v>166.8</v>
      </c>
      <c r="H81" s="9">
        <f t="shared" si="4"/>
        <v>16.399999999999999</v>
      </c>
      <c r="I81" s="9">
        <f t="shared" si="4"/>
        <v>14.6</v>
      </c>
    </row>
    <row r="82" spans="1:9">
      <c r="A82" s="80" t="s">
        <v>478</v>
      </c>
      <c r="B82" s="22"/>
      <c r="C82" s="106" t="s">
        <v>28</v>
      </c>
      <c r="D82" s="106" t="s">
        <v>162</v>
      </c>
      <c r="E82" s="106" t="s">
        <v>185</v>
      </c>
      <c r="F82" s="106"/>
      <c r="G82" s="9">
        <f t="shared" si="4"/>
        <v>166.8</v>
      </c>
      <c r="H82" s="9">
        <f t="shared" si="4"/>
        <v>16.399999999999999</v>
      </c>
      <c r="I82" s="9">
        <f t="shared" si="4"/>
        <v>14.6</v>
      </c>
    </row>
    <row r="83" spans="1:9" ht="47.25">
      <c r="A83" s="80" t="s">
        <v>205</v>
      </c>
      <c r="B83" s="22"/>
      <c r="C83" s="106" t="s">
        <v>28</v>
      </c>
      <c r="D83" s="106" t="s">
        <v>162</v>
      </c>
      <c r="E83" s="106" t="s">
        <v>482</v>
      </c>
      <c r="F83" s="106"/>
      <c r="G83" s="9">
        <f t="shared" si="4"/>
        <v>166.8</v>
      </c>
      <c r="H83" s="9">
        <f t="shared" si="4"/>
        <v>16.399999999999999</v>
      </c>
      <c r="I83" s="9">
        <f t="shared" si="4"/>
        <v>14.6</v>
      </c>
    </row>
    <row r="84" spans="1:9" ht="31.5">
      <c r="A84" s="80" t="s">
        <v>46</v>
      </c>
      <c r="B84" s="22"/>
      <c r="C84" s="106" t="s">
        <v>28</v>
      </c>
      <c r="D84" s="106" t="s">
        <v>162</v>
      </c>
      <c r="E84" s="106" t="s">
        <v>482</v>
      </c>
      <c r="F84" s="106" t="s">
        <v>85</v>
      </c>
      <c r="G84" s="9">
        <v>166.8</v>
      </c>
      <c r="H84" s="9">
        <v>16.399999999999999</v>
      </c>
      <c r="I84" s="9">
        <v>14.6</v>
      </c>
    </row>
    <row r="85" spans="1:9" hidden="1">
      <c r="A85" s="80" t="s">
        <v>537</v>
      </c>
      <c r="B85" s="22"/>
      <c r="C85" s="106" t="s">
        <v>28</v>
      </c>
      <c r="D85" s="106" t="s">
        <v>107</v>
      </c>
      <c r="E85" s="106"/>
      <c r="F85" s="106"/>
      <c r="G85" s="9">
        <f t="shared" ref="G85:I87" si="5">SUM(G86)</f>
        <v>0</v>
      </c>
      <c r="H85" s="9">
        <f t="shared" si="5"/>
        <v>0</v>
      </c>
      <c r="I85" s="9">
        <f t="shared" si="5"/>
        <v>0</v>
      </c>
    </row>
    <row r="86" spans="1:9" hidden="1">
      <c r="A86" s="80" t="s">
        <v>184</v>
      </c>
      <c r="B86" s="22"/>
      <c r="C86" s="106" t="s">
        <v>28</v>
      </c>
      <c r="D86" s="106" t="s">
        <v>107</v>
      </c>
      <c r="E86" s="106" t="s">
        <v>185</v>
      </c>
      <c r="F86" s="106"/>
      <c r="G86" s="9">
        <f t="shared" si="5"/>
        <v>0</v>
      </c>
      <c r="H86" s="9">
        <f t="shared" si="5"/>
        <v>0</v>
      </c>
      <c r="I86" s="9">
        <f t="shared" si="5"/>
        <v>0</v>
      </c>
    </row>
    <row r="87" spans="1:9" ht="31.5" hidden="1">
      <c r="A87" s="80" t="s">
        <v>92</v>
      </c>
      <c r="B87" s="22"/>
      <c r="C87" s="106" t="s">
        <v>28</v>
      </c>
      <c r="D87" s="106" t="s">
        <v>107</v>
      </c>
      <c r="E87" s="106" t="s">
        <v>102</v>
      </c>
      <c r="F87" s="106"/>
      <c r="G87" s="9">
        <f t="shared" si="5"/>
        <v>0</v>
      </c>
      <c r="H87" s="9">
        <f t="shared" si="5"/>
        <v>0</v>
      </c>
      <c r="I87" s="9">
        <f t="shared" si="5"/>
        <v>0</v>
      </c>
    </row>
    <row r="88" spans="1:9" hidden="1">
      <c r="A88" s="80" t="s">
        <v>20</v>
      </c>
      <c r="B88" s="22"/>
      <c r="C88" s="106" t="s">
        <v>28</v>
      </c>
      <c r="D88" s="106" t="s">
        <v>107</v>
      </c>
      <c r="E88" s="106" t="s">
        <v>102</v>
      </c>
      <c r="F88" s="106" t="s">
        <v>90</v>
      </c>
      <c r="G88" s="9"/>
      <c r="H88" s="9"/>
      <c r="I88" s="9"/>
    </row>
    <row r="89" spans="1:9">
      <c r="A89" s="80" t="s">
        <v>87</v>
      </c>
      <c r="B89" s="22"/>
      <c r="C89" s="106" t="s">
        <v>28</v>
      </c>
      <c r="D89" s="106" t="s">
        <v>88</v>
      </c>
      <c r="E89" s="106"/>
      <c r="F89" s="31"/>
      <c r="G89" s="9">
        <f>SUM(G90+G93+G103+G112+G116+G119+G134)+G127+G130</f>
        <v>50855.3</v>
      </c>
      <c r="H89" s="9">
        <f t="shared" ref="H89:I89" si="6">SUM(H90+H93+H103+H112+H116+H119+H134)+H127+H130</f>
        <v>20678.400000000001</v>
      </c>
      <c r="I89" s="9">
        <f t="shared" si="6"/>
        <v>17178.400000000001</v>
      </c>
    </row>
    <row r="90" spans="1:9" ht="31.5">
      <c r="A90" s="80" t="s">
        <v>708</v>
      </c>
      <c r="B90" s="22"/>
      <c r="C90" s="106" t="s">
        <v>28</v>
      </c>
      <c r="D90" s="106" t="s">
        <v>88</v>
      </c>
      <c r="E90" s="106" t="s">
        <v>207</v>
      </c>
      <c r="F90" s="31"/>
      <c r="G90" s="9">
        <f t="shared" ref="G90:I91" si="7">SUM(G91)</f>
        <v>44.6</v>
      </c>
      <c r="H90" s="9">
        <f t="shared" si="7"/>
        <v>150</v>
      </c>
      <c r="I90" s="9">
        <f t="shared" si="7"/>
        <v>150</v>
      </c>
    </row>
    <row r="91" spans="1:9" ht="25.5" customHeight="1">
      <c r="A91" s="80" t="s">
        <v>92</v>
      </c>
      <c r="B91" s="22"/>
      <c r="C91" s="106" t="s">
        <v>28</v>
      </c>
      <c r="D91" s="106" t="s">
        <v>88</v>
      </c>
      <c r="E91" s="31" t="s">
        <v>583</v>
      </c>
      <c r="F91" s="31"/>
      <c r="G91" s="9">
        <f t="shared" si="7"/>
        <v>44.6</v>
      </c>
      <c r="H91" s="9">
        <f t="shared" si="7"/>
        <v>150</v>
      </c>
      <c r="I91" s="9">
        <f t="shared" si="7"/>
        <v>150</v>
      </c>
    </row>
    <row r="92" spans="1:9" ht="30.75" customHeight="1">
      <c r="A92" s="80" t="s">
        <v>46</v>
      </c>
      <c r="B92" s="22"/>
      <c r="C92" s="106" t="s">
        <v>28</v>
      </c>
      <c r="D92" s="106" t="s">
        <v>88</v>
      </c>
      <c r="E92" s="31" t="s">
        <v>583</v>
      </c>
      <c r="F92" s="31">
        <v>200</v>
      </c>
      <c r="G92" s="9">
        <v>44.6</v>
      </c>
      <c r="H92" s="9">
        <v>150</v>
      </c>
      <c r="I92" s="9">
        <v>150</v>
      </c>
    </row>
    <row r="93" spans="1:9" ht="31.5">
      <c r="A93" s="80" t="s">
        <v>851</v>
      </c>
      <c r="B93" s="22"/>
      <c r="C93" s="106" t="s">
        <v>28</v>
      </c>
      <c r="D93" s="106" t="s">
        <v>88</v>
      </c>
      <c r="E93" s="31" t="s">
        <v>198</v>
      </c>
      <c r="F93" s="31"/>
      <c r="G93" s="9">
        <f>SUM(G94+G97+G99)</f>
        <v>24927.9</v>
      </c>
      <c r="H93" s="9">
        <f>SUM(H94+H97+H99)</f>
        <v>8722</v>
      </c>
      <c r="I93" s="9">
        <f>SUM(I94+I97+I99)</f>
        <v>7722</v>
      </c>
    </row>
    <row r="94" spans="1:9">
      <c r="A94" s="80" t="s">
        <v>89</v>
      </c>
      <c r="B94" s="22"/>
      <c r="C94" s="106" t="s">
        <v>28</v>
      </c>
      <c r="D94" s="106" t="s">
        <v>88</v>
      </c>
      <c r="E94" s="31" t="s">
        <v>208</v>
      </c>
      <c r="F94" s="31"/>
      <c r="G94" s="9">
        <f>SUM(G95:G96)</f>
        <v>3857.5</v>
      </c>
      <c r="H94" s="9">
        <f>SUM(H95:H96)</f>
        <v>2122</v>
      </c>
      <c r="I94" s="9">
        <f>SUM(I95:I96)</f>
        <v>1122</v>
      </c>
    </row>
    <row r="95" spans="1:9" ht="31.5">
      <c r="A95" s="80" t="s">
        <v>46</v>
      </c>
      <c r="B95" s="22"/>
      <c r="C95" s="106" t="s">
        <v>28</v>
      </c>
      <c r="D95" s="106" t="s">
        <v>88</v>
      </c>
      <c r="E95" s="31" t="s">
        <v>208</v>
      </c>
      <c r="F95" s="31">
        <v>200</v>
      </c>
      <c r="G95" s="9">
        <v>3735.5</v>
      </c>
      <c r="H95" s="9">
        <v>2000</v>
      </c>
      <c r="I95" s="9">
        <v>1000</v>
      </c>
    </row>
    <row r="96" spans="1:9">
      <c r="A96" s="80" t="s">
        <v>20</v>
      </c>
      <c r="B96" s="22"/>
      <c r="C96" s="106" t="s">
        <v>28</v>
      </c>
      <c r="D96" s="106" t="s">
        <v>88</v>
      </c>
      <c r="E96" s="31" t="s">
        <v>208</v>
      </c>
      <c r="F96" s="31">
        <v>800</v>
      </c>
      <c r="G96" s="9">
        <v>122</v>
      </c>
      <c r="H96" s="9">
        <v>122</v>
      </c>
      <c r="I96" s="9">
        <v>122</v>
      </c>
    </row>
    <row r="97" spans="1:9" ht="31.5">
      <c r="A97" s="80" t="s">
        <v>91</v>
      </c>
      <c r="B97" s="22"/>
      <c r="C97" s="106" t="s">
        <v>28</v>
      </c>
      <c r="D97" s="106" t="s">
        <v>88</v>
      </c>
      <c r="E97" s="31" t="s">
        <v>209</v>
      </c>
      <c r="F97" s="31"/>
      <c r="G97" s="9">
        <f>SUM(G98)</f>
        <v>9035.7999999999993</v>
      </c>
      <c r="H97" s="9">
        <f>SUM(H98)</f>
        <v>1000</v>
      </c>
      <c r="I97" s="9">
        <f>SUM(I98)</f>
        <v>1000</v>
      </c>
    </row>
    <row r="98" spans="1:9" ht="31.5">
      <c r="A98" s="80" t="s">
        <v>46</v>
      </c>
      <c r="B98" s="22"/>
      <c r="C98" s="106" t="s">
        <v>28</v>
      </c>
      <c r="D98" s="106" t="s">
        <v>88</v>
      </c>
      <c r="E98" s="31" t="s">
        <v>209</v>
      </c>
      <c r="F98" s="31">
        <v>200</v>
      </c>
      <c r="G98" s="9">
        <v>9035.7999999999993</v>
      </c>
      <c r="H98" s="9">
        <v>1000</v>
      </c>
      <c r="I98" s="9">
        <v>1000</v>
      </c>
    </row>
    <row r="99" spans="1:9" ht="31.5">
      <c r="A99" s="80" t="s">
        <v>92</v>
      </c>
      <c r="B99" s="22"/>
      <c r="C99" s="106" t="s">
        <v>28</v>
      </c>
      <c r="D99" s="106" t="s">
        <v>88</v>
      </c>
      <c r="E99" s="31" t="s">
        <v>210</v>
      </c>
      <c r="F99" s="31"/>
      <c r="G99" s="9">
        <f>SUM(G100:G102)</f>
        <v>12034.6</v>
      </c>
      <c r="H99" s="9">
        <f>SUM(H100:H102)</f>
        <v>5600</v>
      </c>
      <c r="I99" s="9">
        <f>SUM(I100:I102)</f>
        <v>5600</v>
      </c>
    </row>
    <row r="100" spans="1:9" ht="33" customHeight="1">
      <c r="A100" s="80" t="s">
        <v>46</v>
      </c>
      <c r="B100" s="22"/>
      <c r="C100" s="106" t="s">
        <v>28</v>
      </c>
      <c r="D100" s="106" t="s">
        <v>88</v>
      </c>
      <c r="E100" s="31" t="s">
        <v>210</v>
      </c>
      <c r="F100" s="31">
        <v>200</v>
      </c>
      <c r="G100" s="9">
        <v>9409.2000000000007</v>
      </c>
      <c r="H100" s="9">
        <v>3000</v>
      </c>
      <c r="I100" s="9">
        <v>3000</v>
      </c>
    </row>
    <row r="101" spans="1:9">
      <c r="A101" s="80" t="s">
        <v>36</v>
      </c>
      <c r="B101" s="22"/>
      <c r="C101" s="106" t="s">
        <v>28</v>
      </c>
      <c r="D101" s="106" t="s">
        <v>88</v>
      </c>
      <c r="E101" s="31" t="s">
        <v>210</v>
      </c>
      <c r="F101" s="31">
        <v>300</v>
      </c>
      <c r="G101" s="9">
        <v>600</v>
      </c>
      <c r="H101" s="9">
        <v>600</v>
      </c>
      <c r="I101" s="9">
        <v>600</v>
      </c>
    </row>
    <row r="102" spans="1:9">
      <c r="A102" s="80" t="s">
        <v>20</v>
      </c>
      <c r="B102" s="22"/>
      <c r="C102" s="106" t="s">
        <v>28</v>
      </c>
      <c r="D102" s="106" t="s">
        <v>88</v>
      </c>
      <c r="E102" s="31" t="s">
        <v>210</v>
      </c>
      <c r="F102" s="31">
        <v>800</v>
      </c>
      <c r="G102" s="9">
        <v>2025.4</v>
      </c>
      <c r="H102" s="9">
        <v>2000</v>
      </c>
      <c r="I102" s="9">
        <v>2000</v>
      </c>
    </row>
    <row r="103" spans="1:9" ht="31.5">
      <c r="A103" s="80" t="s">
        <v>545</v>
      </c>
      <c r="B103" s="22"/>
      <c r="C103" s="106" t="s">
        <v>28</v>
      </c>
      <c r="D103" s="106" t="s">
        <v>88</v>
      </c>
      <c r="E103" s="31" t="s">
        <v>211</v>
      </c>
      <c r="F103" s="31"/>
      <c r="G103" s="9">
        <f>SUM(G104)+G108</f>
        <v>7255.7</v>
      </c>
      <c r="H103" s="9">
        <f>SUM(H104)+H108</f>
        <v>3020</v>
      </c>
      <c r="I103" s="9">
        <f>SUM(I104)+I108</f>
        <v>520</v>
      </c>
    </row>
    <row r="104" spans="1:9" ht="47.25">
      <c r="A104" s="80" t="s">
        <v>546</v>
      </c>
      <c r="B104" s="22"/>
      <c r="C104" s="106" t="s">
        <v>28</v>
      </c>
      <c r="D104" s="106" t="s">
        <v>88</v>
      </c>
      <c r="E104" s="31" t="s">
        <v>212</v>
      </c>
      <c r="F104" s="31"/>
      <c r="G104" s="9">
        <f>SUM(G105)</f>
        <v>7255.7</v>
      </c>
      <c r="H104" s="9">
        <f>SUM(H105)</f>
        <v>3020</v>
      </c>
      <c r="I104" s="9">
        <f>SUM(I105)</f>
        <v>520</v>
      </c>
    </row>
    <row r="105" spans="1:9" ht="31.5">
      <c r="A105" s="80" t="s">
        <v>435</v>
      </c>
      <c r="B105" s="22"/>
      <c r="C105" s="106" t="s">
        <v>28</v>
      </c>
      <c r="D105" s="106" t="s">
        <v>88</v>
      </c>
      <c r="E105" s="31" t="s">
        <v>213</v>
      </c>
      <c r="F105" s="31"/>
      <c r="G105" s="9">
        <f>SUM(G106:G107)</f>
        <v>7255.7</v>
      </c>
      <c r="H105" s="9">
        <f>SUM(H106:H107)</f>
        <v>3020</v>
      </c>
      <c r="I105" s="9">
        <f>SUM(I106:I107)</f>
        <v>520</v>
      </c>
    </row>
    <row r="106" spans="1:9" ht="31.5">
      <c r="A106" s="80" t="s">
        <v>46</v>
      </c>
      <c r="B106" s="22"/>
      <c r="C106" s="106" t="s">
        <v>28</v>
      </c>
      <c r="D106" s="106" t="s">
        <v>88</v>
      </c>
      <c r="E106" s="31" t="s">
        <v>213</v>
      </c>
      <c r="F106" s="31">
        <v>200</v>
      </c>
      <c r="G106" s="9">
        <f>6935.7+300</f>
        <v>7235.7</v>
      </c>
      <c r="H106" s="9">
        <v>3000</v>
      </c>
      <c r="I106" s="9">
        <v>500</v>
      </c>
    </row>
    <row r="107" spans="1:9">
      <c r="A107" s="80" t="s">
        <v>20</v>
      </c>
      <c r="B107" s="22"/>
      <c r="C107" s="106" t="s">
        <v>28</v>
      </c>
      <c r="D107" s="106" t="s">
        <v>88</v>
      </c>
      <c r="E107" s="31" t="s">
        <v>213</v>
      </c>
      <c r="F107" s="31">
        <v>800</v>
      </c>
      <c r="G107" s="9">
        <v>20</v>
      </c>
      <c r="H107" s="9">
        <v>20</v>
      </c>
      <c r="I107" s="9">
        <v>20</v>
      </c>
    </row>
    <row r="108" spans="1:9" ht="31.5" hidden="1">
      <c r="A108" s="80" t="s">
        <v>547</v>
      </c>
      <c r="B108" s="22"/>
      <c r="C108" s="106" t="s">
        <v>28</v>
      </c>
      <c r="D108" s="106" t="s">
        <v>88</v>
      </c>
      <c r="E108" s="31" t="s">
        <v>225</v>
      </c>
      <c r="F108" s="31"/>
      <c r="G108" s="9">
        <f>SUM(G109)</f>
        <v>0</v>
      </c>
      <c r="H108" s="9">
        <f>SUM(H109)</f>
        <v>0</v>
      </c>
      <c r="I108" s="9">
        <f>SUM(I109)</f>
        <v>0</v>
      </c>
    </row>
    <row r="109" spans="1:9" ht="45" hidden="1" customHeight="1">
      <c r="A109" s="80" t="s">
        <v>435</v>
      </c>
      <c r="B109" s="22"/>
      <c r="C109" s="106" t="s">
        <v>28</v>
      </c>
      <c r="D109" s="106" t="s">
        <v>88</v>
      </c>
      <c r="E109" s="31" t="s">
        <v>566</v>
      </c>
      <c r="F109" s="31"/>
      <c r="G109" s="9">
        <f>SUM(G110:G111)</f>
        <v>0</v>
      </c>
      <c r="H109" s="9">
        <f>SUM(H110:H111)</f>
        <v>0</v>
      </c>
      <c r="I109" s="9">
        <f>SUM(I110:I111)</f>
        <v>0</v>
      </c>
    </row>
    <row r="110" spans="1:9" ht="28.5" hidden="1" customHeight="1">
      <c r="A110" s="80" t="s">
        <v>46</v>
      </c>
      <c r="B110" s="22"/>
      <c r="C110" s="106" t="s">
        <v>28</v>
      </c>
      <c r="D110" s="106" t="s">
        <v>88</v>
      </c>
      <c r="E110" s="31" t="s">
        <v>566</v>
      </c>
      <c r="F110" s="31">
        <v>200</v>
      </c>
      <c r="G110" s="9"/>
      <c r="H110" s="9">
        <v>0</v>
      </c>
      <c r="I110" s="9">
        <v>0</v>
      </c>
    </row>
    <row r="111" spans="1:9" hidden="1">
      <c r="A111" s="80" t="s">
        <v>20</v>
      </c>
      <c r="B111" s="22"/>
      <c r="C111" s="106" t="s">
        <v>28</v>
      </c>
      <c r="D111" s="106" t="s">
        <v>88</v>
      </c>
      <c r="E111" s="31" t="s">
        <v>566</v>
      </c>
      <c r="F111" s="31">
        <v>800</v>
      </c>
      <c r="G111" s="9">
        <v>0</v>
      </c>
      <c r="H111" s="9"/>
      <c r="I111" s="9"/>
    </row>
    <row r="112" spans="1:9" ht="39.75" customHeight="1">
      <c r="A112" s="80" t="s">
        <v>852</v>
      </c>
      <c r="B112" s="22"/>
      <c r="C112" s="106" t="s">
        <v>28</v>
      </c>
      <c r="D112" s="106" t="s">
        <v>88</v>
      </c>
      <c r="E112" s="31" t="s">
        <v>215</v>
      </c>
      <c r="F112" s="31"/>
      <c r="G112" s="9">
        <f>SUM(G113)</f>
        <v>237.3</v>
      </c>
      <c r="H112" s="9">
        <f>SUM(H113)</f>
        <v>187</v>
      </c>
      <c r="I112" s="9">
        <f>SUM(I113)</f>
        <v>187</v>
      </c>
    </row>
    <row r="113" spans="1:9" ht="42.75" customHeight="1">
      <c r="A113" s="80" t="s">
        <v>92</v>
      </c>
      <c r="B113" s="22"/>
      <c r="C113" s="106" t="s">
        <v>28</v>
      </c>
      <c r="D113" s="106" t="s">
        <v>88</v>
      </c>
      <c r="E113" s="31" t="s">
        <v>491</v>
      </c>
      <c r="F113" s="31"/>
      <c r="G113" s="9">
        <f>SUM(G114:G115)</f>
        <v>237.3</v>
      </c>
      <c r="H113" s="9">
        <f>SUM(H114:H115)</f>
        <v>187</v>
      </c>
      <c r="I113" s="9">
        <f>SUM(I114:I115)</f>
        <v>187</v>
      </c>
    </row>
    <row r="114" spans="1:9" ht="31.5">
      <c r="A114" s="80" t="s">
        <v>46</v>
      </c>
      <c r="B114" s="22"/>
      <c r="C114" s="106" t="s">
        <v>28</v>
      </c>
      <c r="D114" s="106" t="s">
        <v>88</v>
      </c>
      <c r="E114" s="31" t="s">
        <v>491</v>
      </c>
      <c r="F114" s="31">
        <v>200</v>
      </c>
      <c r="G114" s="9">
        <v>87.3</v>
      </c>
      <c r="H114" s="9">
        <v>37</v>
      </c>
      <c r="I114" s="9">
        <v>37</v>
      </c>
    </row>
    <row r="115" spans="1:9">
      <c r="A115" s="80" t="s">
        <v>36</v>
      </c>
      <c r="B115" s="22"/>
      <c r="C115" s="106" t="s">
        <v>28</v>
      </c>
      <c r="D115" s="106" t="s">
        <v>88</v>
      </c>
      <c r="E115" s="31" t="s">
        <v>491</v>
      </c>
      <c r="F115" s="31">
        <v>300</v>
      </c>
      <c r="G115" s="9">
        <v>150</v>
      </c>
      <c r="H115" s="9">
        <v>150</v>
      </c>
      <c r="I115" s="9">
        <v>150</v>
      </c>
    </row>
    <row r="116" spans="1:9" ht="31.5">
      <c r="A116" s="80" t="s">
        <v>853</v>
      </c>
      <c r="B116" s="22"/>
      <c r="C116" s="106" t="s">
        <v>28</v>
      </c>
      <c r="D116" s="106" t="s">
        <v>88</v>
      </c>
      <c r="E116" s="31" t="s">
        <v>216</v>
      </c>
      <c r="F116" s="31"/>
      <c r="G116" s="9">
        <f t="shared" ref="G116:I117" si="8">SUM(G117)</f>
        <v>290</v>
      </c>
      <c r="H116" s="9">
        <f t="shared" si="8"/>
        <v>100</v>
      </c>
      <c r="I116" s="9">
        <f t="shared" si="8"/>
        <v>100</v>
      </c>
    </row>
    <row r="117" spans="1:9">
      <c r="A117" s="2" t="s">
        <v>29</v>
      </c>
      <c r="B117" s="22"/>
      <c r="C117" s="106" t="s">
        <v>28</v>
      </c>
      <c r="D117" s="106" t="s">
        <v>88</v>
      </c>
      <c r="E117" s="31" t="s">
        <v>584</v>
      </c>
      <c r="F117" s="31"/>
      <c r="G117" s="9">
        <f t="shared" si="8"/>
        <v>290</v>
      </c>
      <c r="H117" s="9">
        <f t="shared" si="8"/>
        <v>100</v>
      </c>
      <c r="I117" s="9">
        <f t="shared" si="8"/>
        <v>100</v>
      </c>
    </row>
    <row r="118" spans="1:9" ht="31.5">
      <c r="A118" s="80" t="s">
        <v>46</v>
      </c>
      <c r="B118" s="22"/>
      <c r="C118" s="106" t="s">
        <v>28</v>
      </c>
      <c r="D118" s="106" t="s">
        <v>88</v>
      </c>
      <c r="E118" s="31" t="s">
        <v>584</v>
      </c>
      <c r="F118" s="31">
        <v>200</v>
      </c>
      <c r="G118" s="9">
        <v>290</v>
      </c>
      <c r="H118" s="9">
        <v>100</v>
      </c>
      <c r="I118" s="9">
        <v>100</v>
      </c>
    </row>
    <row r="119" spans="1:9" ht="31.5">
      <c r="A119" s="80" t="s">
        <v>548</v>
      </c>
      <c r="B119" s="22"/>
      <c r="C119" s="106" t="s">
        <v>28</v>
      </c>
      <c r="D119" s="106" t="s">
        <v>88</v>
      </c>
      <c r="E119" s="31" t="s">
        <v>217</v>
      </c>
      <c r="F119" s="31"/>
      <c r="G119" s="9">
        <f>SUM(G120)+G122</f>
        <v>5624.4</v>
      </c>
      <c r="H119" s="9">
        <f>SUM(H120)+H122</f>
        <v>5436.4</v>
      </c>
      <c r="I119" s="9">
        <f>SUM(I120)+I122</f>
        <v>5436.4</v>
      </c>
    </row>
    <row r="120" spans="1:9" ht="31.5">
      <c r="A120" s="80" t="s">
        <v>340</v>
      </c>
      <c r="B120" s="22"/>
      <c r="C120" s="106" t="s">
        <v>28</v>
      </c>
      <c r="D120" s="106" t="s">
        <v>88</v>
      </c>
      <c r="E120" s="31" t="s">
        <v>486</v>
      </c>
      <c r="F120" s="31"/>
      <c r="G120" s="9">
        <f>SUM(G121)</f>
        <v>236.4</v>
      </c>
      <c r="H120" s="9">
        <f>SUM(H121)</f>
        <v>236.4</v>
      </c>
      <c r="I120" s="9">
        <f>SUM(I121)</f>
        <v>236.4</v>
      </c>
    </row>
    <row r="121" spans="1:9" ht="31.5">
      <c r="A121" s="80" t="s">
        <v>219</v>
      </c>
      <c r="B121" s="22"/>
      <c r="C121" s="106" t="s">
        <v>28</v>
      </c>
      <c r="D121" s="106" t="s">
        <v>88</v>
      </c>
      <c r="E121" s="31" t="s">
        <v>486</v>
      </c>
      <c r="F121" s="31">
        <v>600</v>
      </c>
      <c r="G121" s="9">
        <v>236.4</v>
      </c>
      <c r="H121" s="9">
        <v>236.4</v>
      </c>
      <c r="I121" s="9">
        <v>236.4</v>
      </c>
    </row>
    <row r="122" spans="1:9" ht="47.25">
      <c r="A122" s="80" t="s">
        <v>23</v>
      </c>
      <c r="B122" s="22"/>
      <c r="C122" s="106" t="s">
        <v>28</v>
      </c>
      <c r="D122" s="106" t="s">
        <v>88</v>
      </c>
      <c r="E122" s="31" t="s">
        <v>218</v>
      </c>
      <c r="F122" s="31"/>
      <c r="G122" s="9">
        <f>SUM(G123)</f>
        <v>5388</v>
      </c>
      <c r="H122" s="9">
        <f>SUM(H123)</f>
        <v>5200</v>
      </c>
      <c r="I122" s="9">
        <f>SUM(I123)</f>
        <v>5200</v>
      </c>
    </row>
    <row r="123" spans="1:9" ht="31.5">
      <c r="A123" s="80" t="s">
        <v>219</v>
      </c>
      <c r="B123" s="22"/>
      <c r="C123" s="106" t="s">
        <v>28</v>
      </c>
      <c r="D123" s="106" t="s">
        <v>88</v>
      </c>
      <c r="E123" s="31" t="s">
        <v>218</v>
      </c>
      <c r="F123" s="31">
        <v>600</v>
      </c>
      <c r="G123" s="9">
        <f>5651.3-263.3</f>
        <v>5388</v>
      </c>
      <c r="H123" s="9">
        <v>5200</v>
      </c>
      <c r="I123" s="9">
        <v>5200</v>
      </c>
    </row>
    <row r="124" spans="1:9" hidden="1">
      <c r="A124" s="80" t="s">
        <v>144</v>
      </c>
      <c r="B124" s="22"/>
      <c r="C124" s="106" t="s">
        <v>28</v>
      </c>
      <c r="D124" s="106" t="s">
        <v>88</v>
      </c>
      <c r="E124" s="31" t="s">
        <v>410</v>
      </c>
      <c r="F124" s="31"/>
      <c r="G124" s="9">
        <f t="shared" ref="G124:I125" si="9">SUM(G125)</f>
        <v>0</v>
      </c>
      <c r="H124" s="9">
        <f t="shared" si="9"/>
        <v>0</v>
      </c>
      <c r="I124" s="9">
        <f t="shared" si="9"/>
        <v>0</v>
      </c>
    </row>
    <row r="125" spans="1:9" hidden="1">
      <c r="A125" s="80" t="s">
        <v>393</v>
      </c>
      <c r="B125" s="22"/>
      <c r="C125" s="106" t="s">
        <v>28</v>
      </c>
      <c r="D125" s="106" t="s">
        <v>88</v>
      </c>
      <c r="E125" s="31" t="s">
        <v>411</v>
      </c>
      <c r="F125" s="31"/>
      <c r="G125" s="9">
        <f t="shared" si="9"/>
        <v>0</v>
      </c>
      <c r="H125" s="9">
        <f t="shared" si="9"/>
        <v>0</v>
      </c>
      <c r="I125" s="9">
        <f t="shared" si="9"/>
        <v>0</v>
      </c>
    </row>
    <row r="126" spans="1:9" ht="31.5" hidden="1">
      <c r="A126" s="80" t="s">
        <v>219</v>
      </c>
      <c r="B126" s="22"/>
      <c r="C126" s="106" t="s">
        <v>28</v>
      </c>
      <c r="D126" s="106" t="s">
        <v>88</v>
      </c>
      <c r="E126" s="31" t="s">
        <v>411</v>
      </c>
      <c r="F126" s="31">
        <v>600</v>
      </c>
      <c r="G126" s="9"/>
      <c r="H126" s="9"/>
      <c r="I126" s="9"/>
    </row>
    <row r="127" spans="1:9" ht="31.5">
      <c r="A127" s="2" t="s">
        <v>612</v>
      </c>
      <c r="B127" s="22"/>
      <c r="C127" s="106" t="s">
        <v>28</v>
      </c>
      <c r="D127" s="106" t="s">
        <v>88</v>
      </c>
      <c r="E127" s="31" t="s">
        <v>610</v>
      </c>
      <c r="F127" s="31"/>
      <c r="G127" s="9">
        <f t="shared" ref="G127:I128" si="10">SUM(G128)</f>
        <v>10679.5</v>
      </c>
      <c r="H127" s="9">
        <f t="shared" si="10"/>
        <v>3000</v>
      </c>
      <c r="I127" s="9">
        <f t="shared" si="10"/>
        <v>3000</v>
      </c>
    </row>
    <row r="128" spans="1:9" ht="31.5">
      <c r="A128" s="80" t="s">
        <v>92</v>
      </c>
      <c r="B128" s="22"/>
      <c r="C128" s="106" t="s">
        <v>28</v>
      </c>
      <c r="D128" s="106" t="s">
        <v>88</v>
      </c>
      <c r="E128" s="31" t="s">
        <v>611</v>
      </c>
      <c r="F128" s="31"/>
      <c r="G128" s="9">
        <f t="shared" si="10"/>
        <v>10679.5</v>
      </c>
      <c r="H128" s="9">
        <f t="shared" si="10"/>
        <v>3000</v>
      </c>
      <c r="I128" s="9">
        <f t="shared" si="10"/>
        <v>3000</v>
      </c>
    </row>
    <row r="129" spans="1:9" ht="31.5">
      <c r="A129" s="2" t="s">
        <v>46</v>
      </c>
      <c r="B129" s="22"/>
      <c r="C129" s="106" t="s">
        <v>28</v>
      </c>
      <c r="D129" s="106" t="s">
        <v>88</v>
      </c>
      <c r="E129" s="31" t="s">
        <v>611</v>
      </c>
      <c r="F129" s="31">
        <v>200</v>
      </c>
      <c r="G129" s="9">
        <v>10679.5</v>
      </c>
      <c r="H129" s="9">
        <v>3000</v>
      </c>
      <c r="I129" s="9">
        <v>3000</v>
      </c>
    </row>
    <row r="130" spans="1:9" ht="31.5">
      <c r="A130" s="2" t="s">
        <v>857</v>
      </c>
      <c r="B130" s="22"/>
      <c r="C130" s="106" t="s">
        <v>28</v>
      </c>
      <c r="D130" s="106" t="s">
        <v>88</v>
      </c>
      <c r="E130" s="31" t="s">
        <v>858</v>
      </c>
      <c r="F130" s="31"/>
      <c r="G130" s="9">
        <f>SUM(G131)</f>
        <v>177.1</v>
      </c>
      <c r="H130" s="9">
        <f t="shared" ref="H130:I131" si="11">SUM(H131)</f>
        <v>63</v>
      </c>
      <c r="I130" s="9">
        <f t="shared" si="11"/>
        <v>63</v>
      </c>
    </row>
    <row r="131" spans="1:9" ht="31.5">
      <c r="A131" s="2" t="s">
        <v>92</v>
      </c>
      <c r="B131" s="22"/>
      <c r="C131" s="106" t="s">
        <v>28</v>
      </c>
      <c r="D131" s="106" t="s">
        <v>88</v>
      </c>
      <c r="E131" s="31" t="s">
        <v>860</v>
      </c>
      <c r="F131" s="31"/>
      <c r="G131" s="9">
        <f>SUM(G132:G133)</f>
        <v>177.1</v>
      </c>
      <c r="H131" s="9">
        <f t="shared" si="11"/>
        <v>63</v>
      </c>
      <c r="I131" s="9">
        <f t="shared" si="11"/>
        <v>63</v>
      </c>
    </row>
    <row r="132" spans="1:9" ht="31.5">
      <c r="A132" s="2" t="s">
        <v>46</v>
      </c>
      <c r="B132" s="22"/>
      <c r="C132" s="106" t="s">
        <v>28</v>
      </c>
      <c r="D132" s="106" t="s">
        <v>88</v>
      </c>
      <c r="E132" s="31" t="s">
        <v>860</v>
      </c>
      <c r="F132" s="31">
        <v>200</v>
      </c>
      <c r="G132" s="9">
        <v>177.1</v>
      </c>
      <c r="H132" s="9">
        <v>63</v>
      </c>
      <c r="I132" s="9">
        <v>63</v>
      </c>
    </row>
    <row r="133" spans="1:9">
      <c r="A133" s="2" t="s">
        <v>36</v>
      </c>
      <c r="B133" s="22"/>
      <c r="C133" s="106" t="s">
        <v>28</v>
      </c>
      <c r="D133" s="106" t="s">
        <v>88</v>
      </c>
      <c r="E133" s="31" t="s">
        <v>860</v>
      </c>
      <c r="F133" s="31">
        <v>300</v>
      </c>
      <c r="G133" s="9"/>
      <c r="H133" s="9"/>
      <c r="I133" s="9"/>
    </row>
    <row r="134" spans="1:9">
      <c r="A134" s="80" t="s">
        <v>184</v>
      </c>
      <c r="B134" s="22"/>
      <c r="C134" s="106" t="s">
        <v>28</v>
      </c>
      <c r="D134" s="106" t="s">
        <v>88</v>
      </c>
      <c r="E134" s="31" t="s">
        <v>185</v>
      </c>
      <c r="F134" s="31"/>
      <c r="G134" s="9">
        <f>G135</f>
        <v>1618.8</v>
      </c>
      <c r="H134" s="9">
        <f t="shared" ref="H134:I134" si="12">H135</f>
        <v>0</v>
      </c>
      <c r="I134" s="9">
        <f t="shared" si="12"/>
        <v>0</v>
      </c>
    </row>
    <row r="135" spans="1:9" ht="31.5">
      <c r="A135" s="80" t="s">
        <v>92</v>
      </c>
      <c r="B135" s="22"/>
      <c r="C135" s="106" t="s">
        <v>28</v>
      </c>
      <c r="D135" s="106" t="s">
        <v>88</v>
      </c>
      <c r="E135" s="31" t="s">
        <v>102</v>
      </c>
      <c r="F135" s="31"/>
      <c r="G135" s="9">
        <f>G137+G136</f>
        <v>1618.8</v>
      </c>
      <c r="H135" s="9">
        <f t="shared" ref="H135:I135" si="13">H137+H136</f>
        <v>0</v>
      </c>
      <c r="I135" s="9">
        <f t="shared" si="13"/>
        <v>0</v>
      </c>
    </row>
    <row r="136" spans="1:9" ht="31.5">
      <c r="A136" s="2" t="s">
        <v>46</v>
      </c>
      <c r="B136" s="22"/>
      <c r="C136" s="106" t="s">
        <v>28</v>
      </c>
      <c r="D136" s="106" t="s">
        <v>88</v>
      </c>
      <c r="E136" s="31" t="s">
        <v>102</v>
      </c>
      <c r="F136" s="31">
        <v>200</v>
      </c>
      <c r="G136" s="9">
        <v>19.7</v>
      </c>
      <c r="H136" s="9"/>
      <c r="I136" s="9"/>
    </row>
    <row r="137" spans="1:9">
      <c r="A137" s="80" t="s">
        <v>20</v>
      </c>
      <c r="B137" s="22"/>
      <c r="C137" s="106" t="s">
        <v>28</v>
      </c>
      <c r="D137" s="106" t="s">
        <v>88</v>
      </c>
      <c r="E137" s="31" t="s">
        <v>102</v>
      </c>
      <c r="F137" s="31">
        <v>800</v>
      </c>
      <c r="G137" s="9">
        <v>1599.1</v>
      </c>
      <c r="H137" s="9">
        <v>0</v>
      </c>
      <c r="I137" s="9">
        <v>0</v>
      </c>
    </row>
    <row r="138" spans="1:9">
      <c r="A138" s="80" t="s">
        <v>220</v>
      </c>
      <c r="B138" s="22"/>
      <c r="C138" s="106" t="s">
        <v>48</v>
      </c>
      <c r="D138" s="106"/>
      <c r="E138" s="106"/>
      <c r="F138" s="106"/>
      <c r="G138" s="9">
        <f>SUM(G139)+G145+G155</f>
        <v>35391.800000000003</v>
      </c>
      <c r="H138" s="9">
        <f t="shared" ref="H138:I138" si="14">SUM(H139)+H145+H155</f>
        <v>26901.4</v>
      </c>
      <c r="I138" s="9">
        <f t="shared" si="14"/>
        <v>27133.4</v>
      </c>
    </row>
    <row r="139" spans="1:9">
      <c r="A139" s="33" t="s">
        <v>164</v>
      </c>
      <c r="B139" s="31"/>
      <c r="C139" s="106" t="s">
        <v>48</v>
      </c>
      <c r="D139" s="106" t="s">
        <v>11</v>
      </c>
      <c r="E139" s="106"/>
      <c r="F139" s="106"/>
      <c r="G139" s="9">
        <f t="shared" ref="G139:I140" si="15">SUM(G140)</f>
        <v>7858.5</v>
      </c>
      <c r="H139" s="9">
        <f t="shared" si="15"/>
        <v>4687.8999999999996</v>
      </c>
      <c r="I139" s="9">
        <f t="shared" si="15"/>
        <v>4919.8999999999996</v>
      </c>
    </row>
    <row r="140" spans="1:9">
      <c r="A140" s="80" t="s">
        <v>184</v>
      </c>
      <c r="B140" s="22"/>
      <c r="C140" s="106" t="s">
        <v>48</v>
      </c>
      <c r="D140" s="106" t="s">
        <v>11</v>
      </c>
      <c r="E140" s="31" t="s">
        <v>185</v>
      </c>
      <c r="F140" s="106"/>
      <c r="G140" s="9">
        <f>SUM(G141)</f>
        <v>7858.5</v>
      </c>
      <c r="H140" s="9">
        <f t="shared" si="15"/>
        <v>4687.8999999999996</v>
      </c>
      <c r="I140" s="9">
        <f t="shared" si="15"/>
        <v>4919.8999999999996</v>
      </c>
    </row>
    <row r="141" spans="1:9" ht="31.5">
      <c r="A141" s="80" t="s">
        <v>221</v>
      </c>
      <c r="B141" s="22"/>
      <c r="C141" s="106" t="s">
        <v>48</v>
      </c>
      <c r="D141" s="106" t="s">
        <v>11</v>
      </c>
      <c r="E141" s="106" t="s">
        <v>619</v>
      </c>
      <c r="F141" s="106"/>
      <c r="G141" s="9">
        <f>SUM(G142:G144)</f>
        <v>7858.5</v>
      </c>
      <c r="H141" s="9">
        <f>SUM(H142:H144)</f>
        <v>4687.8999999999996</v>
      </c>
      <c r="I141" s="9">
        <f>SUM(I142:I144)</f>
        <v>4919.8999999999996</v>
      </c>
    </row>
    <row r="142" spans="1:9" ht="47.25">
      <c r="A142" s="2" t="s">
        <v>45</v>
      </c>
      <c r="B142" s="22"/>
      <c r="C142" s="106" t="s">
        <v>48</v>
      </c>
      <c r="D142" s="106" t="s">
        <v>11</v>
      </c>
      <c r="E142" s="106" t="s">
        <v>619</v>
      </c>
      <c r="F142" s="106" t="s">
        <v>83</v>
      </c>
      <c r="G142" s="9">
        <v>4481.3999999999996</v>
      </c>
      <c r="H142" s="9">
        <v>4481.3999999999996</v>
      </c>
      <c r="I142" s="9">
        <v>4481.3999999999996</v>
      </c>
    </row>
    <row r="143" spans="1:9" ht="31.5">
      <c r="A143" s="80" t="s">
        <v>46</v>
      </c>
      <c r="B143" s="22"/>
      <c r="C143" s="106" t="s">
        <v>48</v>
      </c>
      <c r="D143" s="106" t="s">
        <v>11</v>
      </c>
      <c r="E143" s="106" t="s">
        <v>619</v>
      </c>
      <c r="F143" s="106" t="s">
        <v>85</v>
      </c>
      <c r="G143" s="9">
        <v>3297.1</v>
      </c>
      <c r="H143" s="9">
        <f>4687.9-4481.4</f>
        <v>206.5</v>
      </c>
      <c r="I143" s="9">
        <f>4919.9-4481.4</f>
        <v>438.5</v>
      </c>
    </row>
    <row r="144" spans="1:9">
      <c r="A144" s="80" t="s">
        <v>20</v>
      </c>
      <c r="B144" s="22"/>
      <c r="C144" s="106" t="s">
        <v>48</v>
      </c>
      <c r="D144" s="106" t="s">
        <v>11</v>
      </c>
      <c r="E144" s="106" t="s">
        <v>619</v>
      </c>
      <c r="F144" s="106" t="s">
        <v>90</v>
      </c>
      <c r="G144" s="9">
        <v>80</v>
      </c>
      <c r="H144" s="9"/>
      <c r="I144" s="9"/>
    </row>
    <row r="145" spans="1:9">
      <c r="A145" s="2" t="s">
        <v>790</v>
      </c>
      <c r="B145" s="4"/>
      <c r="C145" s="4" t="s">
        <v>48</v>
      </c>
      <c r="D145" s="4" t="s">
        <v>165</v>
      </c>
      <c r="E145" s="4"/>
      <c r="F145" s="4"/>
      <c r="G145" s="7">
        <f>SUM(G146)</f>
        <v>22454.2</v>
      </c>
      <c r="H145" s="7">
        <f t="shared" ref="H145:I145" si="16">SUM(H146)</f>
        <v>20106.599999999999</v>
      </c>
      <c r="I145" s="7">
        <f t="shared" si="16"/>
        <v>20106.599999999999</v>
      </c>
    </row>
    <row r="146" spans="1:9" ht="31.5">
      <c r="A146" s="2" t="s">
        <v>549</v>
      </c>
      <c r="B146" s="4"/>
      <c r="C146" s="4" t="s">
        <v>48</v>
      </c>
      <c r="D146" s="4" t="s">
        <v>165</v>
      </c>
      <c r="E146" s="4" t="s">
        <v>266</v>
      </c>
      <c r="F146" s="4"/>
      <c r="G146" s="7">
        <f>SUM(G147)</f>
        <v>22454.2</v>
      </c>
      <c r="H146" s="7">
        <f t="shared" ref="H146:I146" si="17">SUM(H147)</f>
        <v>20106.599999999999</v>
      </c>
      <c r="I146" s="7">
        <f t="shared" si="17"/>
        <v>20106.599999999999</v>
      </c>
    </row>
    <row r="147" spans="1:9" ht="31.5">
      <c r="A147" s="2" t="s">
        <v>550</v>
      </c>
      <c r="B147" s="4"/>
      <c r="C147" s="4" t="s">
        <v>48</v>
      </c>
      <c r="D147" s="4" t="s">
        <v>165</v>
      </c>
      <c r="E147" s="4" t="s">
        <v>267</v>
      </c>
      <c r="F147" s="4"/>
      <c r="G147" s="7">
        <f>SUM(G148,G151)</f>
        <v>22454.2</v>
      </c>
      <c r="H147" s="7">
        <f>SUM(H148,H151)</f>
        <v>20106.599999999999</v>
      </c>
      <c r="I147" s="7">
        <f>SUM(I148,I151)</f>
        <v>20106.599999999999</v>
      </c>
    </row>
    <row r="148" spans="1:9">
      <c r="A148" s="2" t="s">
        <v>29</v>
      </c>
      <c r="B148" s="4"/>
      <c r="C148" s="4" t="s">
        <v>48</v>
      </c>
      <c r="D148" s="4" t="s">
        <v>165</v>
      </c>
      <c r="E148" s="4" t="s">
        <v>268</v>
      </c>
      <c r="F148" s="4"/>
      <c r="G148" s="7">
        <f>SUM(G149)</f>
        <v>30.7</v>
      </c>
      <c r="H148" s="7">
        <f t="shared" ref="H148:I148" si="18">SUM(H149)</f>
        <v>30.7</v>
      </c>
      <c r="I148" s="7">
        <f t="shared" si="18"/>
        <v>30.7</v>
      </c>
    </row>
    <row r="149" spans="1:9" ht="31.5">
      <c r="A149" s="2" t="s">
        <v>264</v>
      </c>
      <c r="B149" s="4"/>
      <c r="C149" s="4" t="s">
        <v>48</v>
      </c>
      <c r="D149" s="4" t="s">
        <v>165</v>
      </c>
      <c r="E149" s="4" t="s">
        <v>270</v>
      </c>
      <c r="F149" s="4"/>
      <c r="G149" s="7">
        <f>SUM(G150)</f>
        <v>30.7</v>
      </c>
      <c r="H149" s="7">
        <f>SUM(H150)</f>
        <v>30.7</v>
      </c>
      <c r="I149" s="7">
        <f>SUM(I150)</f>
        <v>30.7</v>
      </c>
    </row>
    <row r="150" spans="1:9" ht="31.5">
      <c r="A150" s="2" t="s">
        <v>46</v>
      </c>
      <c r="B150" s="4"/>
      <c r="C150" s="4" t="s">
        <v>48</v>
      </c>
      <c r="D150" s="4" t="s">
        <v>165</v>
      </c>
      <c r="E150" s="4" t="s">
        <v>270</v>
      </c>
      <c r="F150" s="4" t="s">
        <v>85</v>
      </c>
      <c r="G150" s="7">
        <v>30.7</v>
      </c>
      <c r="H150" s="7">
        <v>30.7</v>
      </c>
      <c r="I150" s="7">
        <v>30.7</v>
      </c>
    </row>
    <row r="151" spans="1:9" ht="31.5">
      <c r="A151" s="2" t="s">
        <v>39</v>
      </c>
      <c r="B151" s="4"/>
      <c r="C151" s="4" t="s">
        <v>48</v>
      </c>
      <c r="D151" s="4" t="s">
        <v>165</v>
      </c>
      <c r="E151" s="4" t="s">
        <v>271</v>
      </c>
      <c r="F151" s="4"/>
      <c r="G151" s="7">
        <f>SUM(G152:G154)</f>
        <v>22423.5</v>
      </c>
      <c r="H151" s="7">
        <f>SUM(H152:H154)</f>
        <v>20075.899999999998</v>
      </c>
      <c r="I151" s="7">
        <f>SUM(I152:I154)</f>
        <v>20075.899999999998</v>
      </c>
    </row>
    <row r="152" spans="1:9" ht="47.25">
      <c r="A152" s="2" t="s">
        <v>45</v>
      </c>
      <c r="B152" s="4"/>
      <c r="C152" s="4" t="s">
        <v>48</v>
      </c>
      <c r="D152" s="4" t="s">
        <v>165</v>
      </c>
      <c r="E152" s="4" t="s">
        <v>271</v>
      </c>
      <c r="F152" s="4" t="s">
        <v>83</v>
      </c>
      <c r="G152" s="7">
        <v>18384.3</v>
      </c>
      <c r="H152" s="7">
        <v>18021.099999999999</v>
      </c>
      <c r="I152" s="7">
        <v>18021.099999999999</v>
      </c>
    </row>
    <row r="153" spans="1:9" ht="31.5">
      <c r="A153" s="2" t="s">
        <v>46</v>
      </c>
      <c r="B153" s="4"/>
      <c r="C153" s="4" t="s">
        <v>48</v>
      </c>
      <c r="D153" s="4" t="s">
        <v>165</v>
      </c>
      <c r="E153" s="4" t="s">
        <v>271</v>
      </c>
      <c r="F153" s="4" t="s">
        <v>85</v>
      </c>
      <c r="G153" s="7">
        <f>4040.2-65</f>
        <v>3975.2</v>
      </c>
      <c r="H153" s="7">
        <v>2000</v>
      </c>
      <c r="I153" s="7">
        <v>2000</v>
      </c>
    </row>
    <row r="154" spans="1:9">
      <c r="A154" s="2" t="s">
        <v>20</v>
      </c>
      <c r="B154" s="4"/>
      <c r="C154" s="4" t="s">
        <v>48</v>
      </c>
      <c r="D154" s="4" t="s">
        <v>165</v>
      </c>
      <c r="E154" s="4" t="s">
        <v>271</v>
      </c>
      <c r="F154" s="4" t="s">
        <v>90</v>
      </c>
      <c r="G154" s="7">
        <v>64</v>
      </c>
      <c r="H154" s="7">
        <v>54.8</v>
      </c>
      <c r="I154" s="7">
        <v>54.8</v>
      </c>
    </row>
    <row r="155" spans="1:9" ht="31.5">
      <c r="A155" s="2" t="s">
        <v>791</v>
      </c>
      <c r="B155" s="4"/>
      <c r="C155" s="4" t="s">
        <v>48</v>
      </c>
      <c r="D155" s="4" t="s">
        <v>25</v>
      </c>
      <c r="E155" s="4"/>
      <c r="F155" s="4"/>
      <c r="G155" s="7">
        <f>SUM(G156)+G168</f>
        <v>5079.0999999999995</v>
      </c>
      <c r="H155" s="7">
        <f t="shared" ref="H155:I155" si="19">SUM(H156)+H168</f>
        <v>2106.9</v>
      </c>
      <c r="I155" s="7">
        <f t="shared" si="19"/>
        <v>2106.9</v>
      </c>
    </row>
    <row r="156" spans="1:9" ht="31.5">
      <c r="A156" s="2" t="s">
        <v>549</v>
      </c>
      <c r="B156" s="4"/>
      <c r="C156" s="4" t="s">
        <v>48</v>
      </c>
      <c r="D156" s="4" t="s">
        <v>25</v>
      </c>
      <c r="E156" s="4" t="s">
        <v>266</v>
      </c>
      <c r="F156" s="4"/>
      <c r="G156" s="7">
        <f>SUM(G157+G161)+G165</f>
        <v>4579.0999999999995</v>
      </c>
      <c r="H156" s="7">
        <f t="shared" ref="H156:I156" si="20">SUM(H157+H161)+H165</f>
        <v>2106.9</v>
      </c>
      <c r="I156" s="7">
        <f t="shared" si="20"/>
        <v>2106.9</v>
      </c>
    </row>
    <row r="157" spans="1:9" ht="31.5">
      <c r="A157" s="2" t="s">
        <v>550</v>
      </c>
      <c r="B157" s="4"/>
      <c r="C157" s="4" t="s">
        <v>48</v>
      </c>
      <c r="D157" s="4" t="s">
        <v>25</v>
      </c>
      <c r="E157" s="4" t="s">
        <v>267</v>
      </c>
      <c r="F157" s="4"/>
      <c r="G157" s="7">
        <f>SUM(G158)</f>
        <v>3354</v>
      </c>
      <c r="H157" s="7">
        <f t="shared" ref="H157:I158" si="21">SUM(H158)</f>
        <v>1506.9</v>
      </c>
      <c r="I157" s="7">
        <f t="shared" si="21"/>
        <v>1506.9</v>
      </c>
    </row>
    <row r="158" spans="1:9">
      <c r="A158" s="2" t="s">
        <v>29</v>
      </c>
      <c r="B158" s="4"/>
      <c r="C158" s="4" t="s">
        <v>48</v>
      </c>
      <c r="D158" s="4" t="s">
        <v>25</v>
      </c>
      <c r="E158" s="4" t="s">
        <v>268</v>
      </c>
      <c r="F158" s="4"/>
      <c r="G158" s="7">
        <f>SUM(G159)</f>
        <v>3354</v>
      </c>
      <c r="H158" s="7">
        <f t="shared" si="21"/>
        <v>1506.9</v>
      </c>
      <c r="I158" s="7">
        <f t="shared" si="21"/>
        <v>1506.9</v>
      </c>
    </row>
    <row r="159" spans="1:9" ht="31.5">
      <c r="A159" s="2" t="s">
        <v>263</v>
      </c>
      <c r="B159" s="4"/>
      <c r="C159" s="4" t="s">
        <v>48</v>
      </c>
      <c r="D159" s="4" t="s">
        <v>25</v>
      </c>
      <c r="E159" s="4" t="s">
        <v>269</v>
      </c>
      <c r="F159" s="4"/>
      <c r="G159" s="7">
        <f>SUM(G160)</f>
        <v>3354</v>
      </c>
      <c r="H159" s="7">
        <f t="shared" ref="H159:I159" si="22">SUM(H160)</f>
        <v>1506.9</v>
      </c>
      <c r="I159" s="7">
        <f t="shared" si="22"/>
        <v>1506.9</v>
      </c>
    </row>
    <row r="160" spans="1:9" ht="31.5">
      <c r="A160" s="2" t="s">
        <v>46</v>
      </c>
      <c r="B160" s="4"/>
      <c r="C160" s="4" t="s">
        <v>48</v>
      </c>
      <c r="D160" s="4" t="s">
        <v>25</v>
      </c>
      <c r="E160" s="4" t="s">
        <v>269</v>
      </c>
      <c r="F160" s="4" t="s">
        <v>85</v>
      </c>
      <c r="G160" s="7">
        <v>3354</v>
      </c>
      <c r="H160" s="7">
        <v>1506.9</v>
      </c>
      <c r="I160" s="7">
        <v>1506.9</v>
      </c>
    </row>
    <row r="161" spans="1:9" ht="47.25">
      <c r="A161" s="2" t="s">
        <v>265</v>
      </c>
      <c r="B161" s="4"/>
      <c r="C161" s="4" t="s">
        <v>48</v>
      </c>
      <c r="D161" s="4" t="s">
        <v>25</v>
      </c>
      <c r="E161" s="4" t="s">
        <v>272</v>
      </c>
      <c r="F161" s="4"/>
      <c r="G161" s="7">
        <f t="shared" ref="G161:I163" si="23">SUM(G162)</f>
        <v>974.2</v>
      </c>
      <c r="H161" s="7">
        <f t="shared" si="23"/>
        <v>500</v>
      </c>
      <c r="I161" s="7">
        <f t="shared" si="23"/>
        <v>500</v>
      </c>
    </row>
    <row r="162" spans="1:9">
      <c r="A162" s="2" t="s">
        <v>29</v>
      </c>
      <c r="B162" s="4"/>
      <c r="C162" s="4" t="s">
        <v>48</v>
      </c>
      <c r="D162" s="4" t="s">
        <v>25</v>
      </c>
      <c r="E162" s="4" t="s">
        <v>273</v>
      </c>
      <c r="F162" s="4"/>
      <c r="G162" s="7">
        <f t="shared" si="23"/>
        <v>974.2</v>
      </c>
      <c r="H162" s="7">
        <f t="shared" si="23"/>
        <v>500</v>
      </c>
      <c r="I162" s="7">
        <f t="shared" si="23"/>
        <v>500</v>
      </c>
    </row>
    <row r="163" spans="1:9" ht="31.5">
      <c r="A163" s="2" t="s">
        <v>264</v>
      </c>
      <c r="B163" s="4"/>
      <c r="C163" s="4" t="s">
        <v>48</v>
      </c>
      <c r="D163" s="4" t="s">
        <v>25</v>
      </c>
      <c r="E163" s="4" t="s">
        <v>274</v>
      </c>
      <c r="F163" s="4"/>
      <c r="G163" s="7">
        <f t="shared" si="23"/>
        <v>974.2</v>
      </c>
      <c r="H163" s="7">
        <f t="shared" si="23"/>
        <v>500</v>
      </c>
      <c r="I163" s="7">
        <f t="shared" si="23"/>
        <v>500</v>
      </c>
    </row>
    <row r="164" spans="1:9" ht="31.5">
      <c r="A164" s="2" t="s">
        <v>46</v>
      </c>
      <c r="B164" s="4"/>
      <c r="C164" s="4" t="s">
        <v>48</v>
      </c>
      <c r="D164" s="4" t="s">
        <v>25</v>
      </c>
      <c r="E164" s="4" t="s">
        <v>274</v>
      </c>
      <c r="F164" s="4" t="s">
        <v>85</v>
      </c>
      <c r="G164" s="7">
        <v>974.2</v>
      </c>
      <c r="H164" s="7">
        <v>500</v>
      </c>
      <c r="I164" s="7">
        <v>500</v>
      </c>
    </row>
    <row r="165" spans="1:9" ht="31.5">
      <c r="A165" s="2" t="s">
        <v>551</v>
      </c>
      <c r="B165" s="4"/>
      <c r="C165" s="4" t="s">
        <v>48</v>
      </c>
      <c r="D165" s="4" t="s">
        <v>25</v>
      </c>
      <c r="E165" s="4" t="s">
        <v>275</v>
      </c>
      <c r="F165" s="4"/>
      <c r="G165" s="7">
        <f t="shared" ref="G165:I166" si="24">SUM(G166)</f>
        <v>250.9</v>
      </c>
      <c r="H165" s="7">
        <f t="shared" si="24"/>
        <v>100</v>
      </c>
      <c r="I165" s="7">
        <f t="shared" si="24"/>
        <v>100</v>
      </c>
    </row>
    <row r="166" spans="1:9">
      <c r="A166" s="2" t="s">
        <v>29</v>
      </c>
      <c r="B166" s="4"/>
      <c r="C166" s="4" t="s">
        <v>48</v>
      </c>
      <c r="D166" s="4" t="s">
        <v>25</v>
      </c>
      <c r="E166" s="4" t="s">
        <v>276</v>
      </c>
      <c r="F166" s="4"/>
      <c r="G166" s="7">
        <f>SUM(G167)</f>
        <v>250.9</v>
      </c>
      <c r="H166" s="7">
        <f t="shared" si="24"/>
        <v>100</v>
      </c>
      <c r="I166" s="7">
        <f t="shared" si="24"/>
        <v>100</v>
      </c>
    </row>
    <row r="167" spans="1:9" ht="31.5">
      <c r="A167" s="2" t="s">
        <v>46</v>
      </c>
      <c r="B167" s="4"/>
      <c r="C167" s="4" t="s">
        <v>48</v>
      </c>
      <c r="D167" s="4" t="s">
        <v>25</v>
      </c>
      <c r="E167" s="4" t="s">
        <v>276</v>
      </c>
      <c r="F167" s="4" t="s">
        <v>85</v>
      </c>
      <c r="G167" s="7">
        <v>250.9</v>
      </c>
      <c r="H167" s="7">
        <v>100</v>
      </c>
      <c r="I167" s="7">
        <v>100</v>
      </c>
    </row>
    <row r="168" spans="1:9">
      <c r="A168" s="2" t="s">
        <v>184</v>
      </c>
      <c r="B168" s="4"/>
      <c r="C168" s="4" t="s">
        <v>48</v>
      </c>
      <c r="D168" s="4" t="s">
        <v>25</v>
      </c>
      <c r="E168" s="4" t="s">
        <v>185</v>
      </c>
      <c r="F168" s="4"/>
      <c r="G168" s="7">
        <f>SUM(G169)</f>
        <v>500</v>
      </c>
      <c r="H168" s="7">
        <f t="shared" ref="H168:I168" si="25">SUM(H169)</f>
        <v>0</v>
      </c>
      <c r="I168" s="7">
        <f t="shared" si="25"/>
        <v>0</v>
      </c>
    </row>
    <row r="169" spans="1:9" ht="31.5">
      <c r="A169" s="2" t="s">
        <v>295</v>
      </c>
      <c r="B169" s="4"/>
      <c r="C169" s="4" t="s">
        <v>48</v>
      </c>
      <c r="D169" s="4" t="s">
        <v>25</v>
      </c>
      <c r="E169" s="4" t="s">
        <v>296</v>
      </c>
      <c r="F169" s="4"/>
      <c r="G169" s="7">
        <f>SUM(G170)</f>
        <v>500</v>
      </c>
      <c r="H169" s="7">
        <f>SUM(H170)</f>
        <v>0</v>
      </c>
      <c r="I169" s="7">
        <f>SUM(I170)</f>
        <v>0</v>
      </c>
    </row>
    <row r="170" spans="1:9" ht="29.25" customHeight="1">
      <c r="A170" s="2" t="s">
        <v>46</v>
      </c>
      <c r="B170" s="4"/>
      <c r="C170" s="4" t="s">
        <v>48</v>
      </c>
      <c r="D170" s="4" t="s">
        <v>25</v>
      </c>
      <c r="E170" s="4" t="s">
        <v>296</v>
      </c>
      <c r="F170" s="4" t="s">
        <v>85</v>
      </c>
      <c r="G170" s="7">
        <v>500</v>
      </c>
      <c r="H170" s="7"/>
      <c r="I170" s="7"/>
    </row>
    <row r="171" spans="1:9" ht="31.5" hidden="1">
      <c r="A171" s="80" t="s">
        <v>92</v>
      </c>
      <c r="B171" s="22"/>
      <c r="C171" s="4" t="s">
        <v>48</v>
      </c>
      <c r="D171" s="4" t="s">
        <v>165</v>
      </c>
      <c r="E171" s="31" t="s">
        <v>417</v>
      </c>
      <c r="F171" s="31"/>
      <c r="G171" s="9">
        <f>G172</f>
        <v>0</v>
      </c>
      <c r="H171" s="9">
        <f>H172</f>
        <v>0</v>
      </c>
      <c r="I171" s="9">
        <f>I172</f>
        <v>0</v>
      </c>
    </row>
    <row r="172" spans="1:9" hidden="1">
      <c r="A172" s="80" t="s">
        <v>20</v>
      </c>
      <c r="B172" s="22"/>
      <c r="C172" s="4" t="s">
        <v>48</v>
      </c>
      <c r="D172" s="4" t="s">
        <v>165</v>
      </c>
      <c r="E172" s="31" t="s">
        <v>417</v>
      </c>
      <c r="F172" s="31">
        <v>800</v>
      </c>
      <c r="G172" s="9"/>
      <c r="H172" s="9"/>
      <c r="I172" s="9"/>
    </row>
    <row r="173" spans="1:9">
      <c r="A173" s="80" t="s">
        <v>10</v>
      </c>
      <c r="B173" s="22"/>
      <c r="C173" s="106" t="s">
        <v>11</v>
      </c>
      <c r="D173" s="31"/>
      <c r="E173" s="31"/>
      <c r="F173" s="31"/>
      <c r="G173" s="9">
        <f>SUM(G234)+G174+G192</f>
        <v>964933.7</v>
      </c>
      <c r="H173" s="9">
        <f>SUM(H234)+H174+H192</f>
        <v>460368.3</v>
      </c>
      <c r="I173" s="9">
        <f>SUM(I234)+I174+I192</f>
        <v>490624.3</v>
      </c>
    </row>
    <row r="174" spans="1:9">
      <c r="A174" s="2" t="s">
        <v>12</v>
      </c>
      <c r="B174" s="4"/>
      <c r="C174" s="4" t="s">
        <v>11</v>
      </c>
      <c r="D174" s="4" t="s">
        <v>13</v>
      </c>
      <c r="E174" s="4"/>
      <c r="F174" s="4"/>
      <c r="G174" s="7">
        <f>SUM(G175)+G185</f>
        <v>454073.1</v>
      </c>
      <c r="H174" s="7">
        <f t="shared" ref="H174:I174" si="26">SUM(H175)+H185</f>
        <v>226300</v>
      </c>
      <c r="I174" s="7">
        <f t="shared" si="26"/>
        <v>242637.6</v>
      </c>
    </row>
    <row r="175" spans="1:9" ht="31.5">
      <c r="A175" s="34" t="s">
        <v>585</v>
      </c>
      <c r="B175" s="4"/>
      <c r="C175" s="4" t="s">
        <v>11</v>
      </c>
      <c r="D175" s="4" t="s">
        <v>13</v>
      </c>
      <c r="E175" s="4" t="s">
        <v>277</v>
      </c>
      <c r="F175" s="4"/>
      <c r="G175" s="7">
        <f>SUM(G178)+G176</f>
        <v>301088</v>
      </c>
      <c r="H175" s="7">
        <f>SUM(H178)+H176</f>
        <v>226300</v>
      </c>
      <c r="I175" s="7">
        <f>SUM(I178)+I176</f>
        <v>242637.6</v>
      </c>
    </row>
    <row r="176" spans="1:9">
      <c r="A176" s="34" t="s">
        <v>29</v>
      </c>
      <c r="B176" s="4"/>
      <c r="C176" s="4" t="s">
        <v>11</v>
      </c>
      <c r="D176" s="4" t="s">
        <v>13</v>
      </c>
      <c r="E176" s="5" t="s">
        <v>608</v>
      </c>
      <c r="F176" s="4"/>
      <c r="G176" s="7">
        <f>SUM(G177)</f>
        <v>1900</v>
      </c>
      <c r="H176" s="7">
        <f>SUM(H177)</f>
        <v>7600</v>
      </c>
      <c r="I176" s="7">
        <f>SUM(I177)</f>
        <v>0</v>
      </c>
    </row>
    <row r="177" spans="1:9" ht="31.5">
      <c r="A177" s="34" t="s">
        <v>46</v>
      </c>
      <c r="B177" s="4"/>
      <c r="C177" s="4" t="s">
        <v>11</v>
      </c>
      <c r="D177" s="4" t="s">
        <v>13</v>
      </c>
      <c r="E177" s="5" t="s">
        <v>608</v>
      </c>
      <c r="F177" s="4" t="s">
        <v>85</v>
      </c>
      <c r="G177" s="7">
        <v>1900</v>
      </c>
      <c r="H177" s="7">
        <v>7600</v>
      </c>
      <c r="I177" s="7"/>
    </row>
    <row r="178" spans="1:9" ht="47.25">
      <c r="A178" s="2" t="s">
        <v>16</v>
      </c>
      <c r="B178" s="4"/>
      <c r="C178" s="4" t="s">
        <v>11</v>
      </c>
      <c r="D178" s="4" t="s">
        <v>13</v>
      </c>
      <c r="E178" s="4" t="s">
        <v>586</v>
      </c>
      <c r="F178" s="4"/>
      <c r="G178" s="7">
        <f>SUM(G179+G181)+G183</f>
        <v>299188</v>
      </c>
      <c r="H178" s="7">
        <f t="shared" ref="H178:I178" si="27">SUM(H179+H181)+H183</f>
        <v>218700</v>
      </c>
      <c r="I178" s="7">
        <f t="shared" si="27"/>
        <v>242637.6</v>
      </c>
    </row>
    <row r="179" spans="1:9">
      <c r="A179" s="2" t="s">
        <v>18</v>
      </c>
      <c r="B179" s="4"/>
      <c r="C179" s="4" t="s">
        <v>11</v>
      </c>
      <c r="D179" s="4" t="s">
        <v>13</v>
      </c>
      <c r="E179" s="4" t="s">
        <v>587</v>
      </c>
      <c r="F179" s="4"/>
      <c r="G179" s="7">
        <f>SUM(G180)</f>
        <v>93890.9</v>
      </c>
      <c r="H179" s="7">
        <f>SUM(H180)</f>
        <v>32400</v>
      </c>
      <c r="I179" s="7">
        <f>SUM(I180)</f>
        <v>56337.599999999999</v>
      </c>
    </row>
    <row r="180" spans="1:9">
      <c r="A180" s="2" t="s">
        <v>20</v>
      </c>
      <c r="B180" s="4"/>
      <c r="C180" s="4" t="s">
        <v>11</v>
      </c>
      <c r="D180" s="4" t="s">
        <v>13</v>
      </c>
      <c r="E180" s="4" t="s">
        <v>587</v>
      </c>
      <c r="F180" s="4" t="s">
        <v>90</v>
      </c>
      <c r="G180" s="7">
        <f>86890.5+7000.4</f>
        <v>93890.9</v>
      </c>
      <c r="H180" s="7">
        <v>32400</v>
      </c>
      <c r="I180" s="7">
        <v>56337.599999999999</v>
      </c>
    </row>
    <row r="181" spans="1:9" ht="18.75" customHeight="1">
      <c r="A181" s="2" t="s">
        <v>254</v>
      </c>
      <c r="B181" s="4"/>
      <c r="C181" s="4" t="s">
        <v>11</v>
      </c>
      <c r="D181" s="4" t="s">
        <v>13</v>
      </c>
      <c r="E181" s="4" t="s">
        <v>588</v>
      </c>
      <c r="F181" s="4"/>
      <c r="G181" s="7">
        <f>SUM(G182)</f>
        <v>19700</v>
      </c>
      <c r="H181" s="7">
        <f>SUM(H182)</f>
        <v>0</v>
      </c>
      <c r="I181" s="7">
        <f>SUM(I182)</f>
        <v>0</v>
      </c>
    </row>
    <row r="182" spans="1:9" ht="21" customHeight="1">
      <c r="A182" s="2" t="s">
        <v>20</v>
      </c>
      <c r="B182" s="4"/>
      <c r="C182" s="4" t="s">
        <v>11</v>
      </c>
      <c r="D182" s="4" t="s">
        <v>13</v>
      </c>
      <c r="E182" s="4" t="s">
        <v>588</v>
      </c>
      <c r="F182" s="4" t="s">
        <v>90</v>
      </c>
      <c r="G182" s="7">
        <v>19700</v>
      </c>
      <c r="H182" s="7"/>
      <c r="I182" s="7"/>
    </row>
    <row r="183" spans="1:9" ht="47.25">
      <c r="A183" s="2" t="s">
        <v>885</v>
      </c>
      <c r="B183" s="4"/>
      <c r="C183" s="4" t="s">
        <v>11</v>
      </c>
      <c r="D183" s="4" t="s">
        <v>13</v>
      </c>
      <c r="E183" s="4" t="s">
        <v>884</v>
      </c>
      <c r="F183" s="4"/>
      <c r="G183" s="7">
        <f>SUM(G184)</f>
        <v>185597.1</v>
      </c>
      <c r="H183" s="7">
        <f t="shared" ref="H183:I183" si="28">SUM(H184)</f>
        <v>186300</v>
      </c>
      <c r="I183" s="7">
        <f t="shared" si="28"/>
        <v>186300</v>
      </c>
    </row>
    <row r="184" spans="1:9" ht="21" customHeight="1">
      <c r="A184" s="2" t="s">
        <v>20</v>
      </c>
      <c r="B184" s="4"/>
      <c r="C184" s="4" t="s">
        <v>11</v>
      </c>
      <c r="D184" s="4" t="s">
        <v>13</v>
      </c>
      <c r="E184" s="4" t="s">
        <v>884</v>
      </c>
      <c r="F184" s="4" t="s">
        <v>90</v>
      </c>
      <c r="G184" s="7">
        <v>185597.1</v>
      </c>
      <c r="H184" s="7">
        <f>178800+7500</f>
        <v>186300</v>
      </c>
      <c r="I184" s="7">
        <f>178800+7500</f>
        <v>186300</v>
      </c>
    </row>
    <row r="185" spans="1:9" ht="31.5">
      <c r="A185" s="2" t="s">
        <v>545</v>
      </c>
      <c r="B185" s="4"/>
      <c r="C185" s="4" t="s">
        <v>11</v>
      </c>
      <c r="D185" s="4" t="s">
        <v>13</v>
      </c>
      <c r="E185" s="4" t="s">
        <v>211</v>
      </c>
      <c r="F185" s="4"/>
      <c r="G185" s="7">
        <f>SUM(G186)+G191</f>
        <v>152985.1</v>
      </c>
      <c r="H185" s="7">
        <f t="shared" ref="H185:I185" si="29">SUM(H186)+H191</f>
        <v>0</v>
      </c>
      <c r="I185" s="7">
        <f t="shared" si="29"/>
        <v>0</v>
      </c>
    </row>
    <row r="186" spans="1:9" ht="47.25">
      <c r="A186" s="2" t="s">
        <v>546</v>
      </c>
      <c r="B186" s="4"/>
      <c r="C186" s="4" t="s">
        <v>11</v>
      </c>
      <c r="D186" s="4" t="s">
        <v>13</v>
      </c>
      <c r="E186" s="4" t="s">
        <v>212</v>
      </c>
      <c r="F186" s="4"/>
      <c r="G186" s="7">
        <f>SUM(G187)</f>
        <v>152985.1</v>
      </c>
      <c r="H186" s="7">
        <f t="shared" ref="H186:I187" si="30">SUM(H187)</f>
        <v>0</v>
      </c>
      <c r="I186" s="7">
        <f t="shared" si="30"/>
        <v>0</v>
      </c>
    </row>
    <row r="187" spans="1:9" ht="31.5">
      <c r="A187" s="2" t="s">
        <v>435</v>
      </c>
      <c r="B187" s="4"/>
      <c r="C187" s="4" t="s">
        <v>11</v>
      </c>
      <c r="D187" s="4" t="s">
        <v>13</v>
      </c>
      <c r="E187" s="4" t="s">
        <v>213</v>
      </c>
      <c r="F187" s="4"/>
      <c r="G187" s="7">
        <f>SUM(G188)</f>
        <v>152985.1</v>
      </c>
      <c r="H187" s="7">
        <f t="shared" si="30"/>
        <v>0</v>
      </c>
      <c r="I187" s="7">
        <f t="shared" si="30"/>
        <v>0</v>
      </c>
    </row>
    <row r="188" spans="1:9" ht="31.5">
      <c r="A188" s="2" t="s">
        <v>46</v>
      </c>
      <c r="B188" s="4"/>
      <c r="C188" s="4" t="s">
        <v>11</v>
      </c>
      <c r="D188" s="4" t="s">
        <v>13</v>
      </c>
      <c r="E188" s="4" t="s">
        <v>213</v>
      </c>
      <c r="F188" s="4">
        <v>200</v>
      </c>
      <c r="G188" s="7">
        <v>152985.1</v>
      </c>
      <c r="H188" s="7"/>
      <c r="I188" s="7"/>
    </row>
    <row r="189" spans="1:9" ht="31.5" hidden="1">
      <c r="A189" s="80" t="s">
        <v>547</v>
      </c>
      <c r="B189" s="4"/>
      <c r="C189" s="4" t="s">
        <v>11</v>
      </c>
      <c r="D189" s="4" t="s">
        <v>13</v>
      </c>
      <c r="E189" s="4" t="s">
        <v>225</v>
      </c>
      <c r="F189" s="4"/>
      <c r="G189" s="7">
        <f>SUM(G190)</f>
        <v>0</v>
      </c>
      <c r="H189" s="7">
        <f t="shared" ref="H189:I189" si="31">SUM(H190)</f>
        <v>0</v>
      </c>
      <c r="I189" s="7">
        <f t="shared" si="31"/>
        <v>0</v>
      </c>
    </row>
    <row r="190" spans="1:9" ht="31.5" hidden="1">
      <c r="A190" s="2" t="s">
        <v>435</v>
      </c>
      <c r="B190" s="4"/>
      <c r="C190" s="4" t="s">
        <v>11</v>
      </c>
      <c r="D190" s="4" t="s">
        <v>13</v>
      </c>
      <c r="E190" s="4" t="s">
        <v>566</v>
      </c>
      <c r="F190" s="4"/>
      <c r="G190" s="7">
        <f>SUM(G191)</f>
        <v>0</v>
      </c>
      <c r="H190" s="7">
        <f t="shared" ref="H190:I190" si="32">SUM(H191)</f>
        <v>0</v>
      </c>
      <c r="I190" s="7">
        <f t="shared" si="32"/>
        <v>0</v>
      </c>
    </row>
    <row r="191" spans="1:9" hidden="1">
      <c r="A191" s="2" t="s">
        <v>20</v>
      </c>
      <c r="B191" s="4"/>
      <c r="C191" s="4" t="s">
        <v>11</v>
      </c>
      <c r="D191" s="4" t="s">
        <v>13</v>
      </c>
      <c r="E191" s="4" t="s">
        <v>566</v>
      </c>
      <c r="F191" s="4" t="s">
        <v>90</v>
      </c>
      <c r="G191" s="7"/>
      <c r="H191" s="7"/>
      <c r="I191" s="7"/>
    </row>
    <row r="192" spans="1:9" ht="17.25" customHeight="1">
      <c r="A192" s="2" t="s">
        <v>255</v>
      </c>
      <c r="B192" s="4"/>
      <c r="C192" s="4" t="s">
        <v>11</v>
      </c>
      <c r="D192" s="4" t="s">
        <v>165</v>
      </c>
      <c r="E192" s="4"/>
      <c r="F192" s="4"/>
      <c r="G192" s="7">
        <f>SUM(G196+G225)+G193+G201</f>
        <v>495366.8</v>
      </c>
      <c r="H192" s="7">
        <f>SUM(H196+H225)+H193+H201</f>
        <v>224102</v>
      </c>
      <c r="I192" s="7">
        <f>SUM(I196+I225)+I193+I201</f>
        <v>237886.69999999998</v>
      </c>
    </row>
    <row r="193" spans="1:9" ht="30.75" customHeight="1">
      <c r="A193" s="35" t="s">
        <v>569</v>
      </c>
      <c r="B193" s="4"/>
      <c r="C193" s="4" t="s">
        <v>11</v>
      </c>
      <c r="D193" s="4" t="s">
        <v>165</v>
      </c>
      <c r="E193" s="4" t="s">
        <v>291</v>
      </c>
      <c r="F193" s="4"/>
      <c r="G193" s="7">
        <f>SUM(G194)</f>
        <v>27922.400000000001</v>
      </c>
      <c r="H193" s="7">
        <f t="shared" ref="H193:I194" si="33">SUM(H194)</f>
        <v>0</v>
      </c>
      <c r="I193" s="7">
        <f t="shared" si="33"/>
        <v>0</v>
      </c>
    </row>
    <row r="194" spans="1:9" ht="17.25" customHeight="1">
      <c r="A194" s="2" t="s">
        <v>29</v>
      </c>
      <c r="B194" s="4"/>
      <c r="C194" s="4" t="s">
        <v>11</v>
      </c>
      <c r="D194" s="4" t="s">
        <v>165</v>
      </c>
      <c r="E194" s="4" t="s">
        <v>292</v>
      </c>
      <c r="F194" s="4"/>
      <c r="G194" s="7">
        <f>SUM(G195)</f>
        <v>27922.400000000001</v>
      </c>
      <c r="H194" s="7">
        <f t="shared" si="33"/>
        <v>0</v>
      </c>
      <c r="I194" s="7">
        <f t="shared" si="33"/>
        <v>0</v>
      </c>
    </row>
    <row r="195" spans="1:9" ht="30" customHeight="1">
      <c r="A195" s="2" t="s">
        <v>46</v>
      </c>
      <c r="B195" s="4"/>
      <c r="C195" s="4" t="s">
        <v>11</v>
      </c>
      <c r="D195" s="4" t="s">
        <v>165</v>
      </c>
      <c r="E195" s="4" t="s">
        <v>292</v>
      </c>
      <c r="F195" s="4" t="s">
        <v>85</v>
      </c>
      <c r="G195" s="7">
        <v>27922.400000000001</v>
      </c>
      <c r="H195" s="7"/>
      <c r="I195" s="7"/>
    </row>
    <row r="196" spans="1:9" ht="31.5">
      <c r="A196" s="34" t="s">
        <v>552</v>
      </c>
      <c r="B196" s="4"/>
      <c r="C196" s="4" t="s">
        <v>11</v>
      </c>
      <c r="D196" s="4" t="s">
        <v>165</v>
      </c>
      <c r="E196" s="4" t="s">
        <v>278</v>
      </c>
      <c r="F196" s="4"/>
      <c r="G196" s="7">
        <f>SUM(G197)+G199</f>
        <v>32001.1</v>
      </c>
      <c r="H196" s="7">
        <f t="shared" ref="H196:I196" si="34">SUM(H197)+H199</f>
        <v>9000</v>
      </c>
      <c r="I196" s="7">
        <f t="shared" si="34"/>
        <v>9000</v>
      </c>
    </row>
    <row r="197" spans="1:9" ht="20.25" customHeight="1">
      <c r="A197" s="34" t="s">
        <v>29</v>
      </c>
      <c r="B197" s="4"/>
      <c r="C197" s="4" t="s">
        <v>11</v>
      </c>
      <c r="D197" s="4" t="s">
        <v>165</v>
      </c>
      <c r="E197" s="4" t="s">
        <v>279</v>
      </c>
      <c r="F197" s="4"/>
      <c r="G197" s="7">
        <f>SUM(G198)</f>
        <v>19251.099999999999</v>
      </c>
      <c r="H197" s="7">
        <f>SUM(H198)</f>
        <v>9000</v>
      </c>
      <c r="I197" s="7">
        <f>SUM(I198)</f>
        <v>9000</v>
      </c>
    </row>
    <row r="198" spans="1:9" ht="30" customHeight="1">
      <c r="A198" s="34" t="s">
        <v>46</v>
      </c>
      <c r="B198" s="4"/>
      <c r="C198" s="4" t="s">
        <v>11</v>
      </c>
      <c r="D198" s="4" t="s">
        <v>165</v>
      </c>
      <c r="E198" s="4" t="s">
        <v>279</v>
      </c>
      <c r="F198" s="4" t="s">
        <v>85</v>
      </c>
      <c r="G198" s="7">
        <v>19251.099999999999</v>
      </c>
      <c r="H198" s="7">
        <v>9000</v>
      </c>
      <c r="I198" s="7">
        <v>9000</v>
      </c>
    </row>
    <row r="199" spans="1:9" ht="30" customHeight="1">
      <c r="A199" s="34" t="s">
        <v>906</v>
      </c>
      <c r="B199" s="4"/>
      <c r="C199" s="4" t="s">
        <v>11</v>
      </c>
      <c r="D199" s="4" t="s">
        <v>165</v>
      </c>
      <c r="E199" s="5" t="s">
        <v>755</v>
      </c>
      <c r="F199" s="4"/>
      <c r="G199" s="7">
        <f>SUM(G200)</f>
        <v>12750</v>
      </c>
      <c r="H199" s="7">
        <f>SUM(H200)</f>
        <v>0</v>
      </c>
      <c r="I199" s="7">
        <f>SUM(I200)</f>
        <v>0</v>
      </c>
    </row>
    <row r="200" spans="1:9" ht="30" customHeight="1">
      <c r="A200" s="34" t="s">
        <v>46</v>
      </c>
      <c r="B200" s="4"/>
      <c r="C200" s="4" t="s">
        <v>11</v>
      </c>
      <c r="D200" s="4" t="s">
        <v>165</v>
      </c>
      <c r="E200" s="5" t="s">
        <v>755</v>
      </c>
      <c r="F200" s="4" t="s">
        <v>85</v>
      </c>
      <c r="G200" s="7">
        <v>12750</v>
      </c>
      <c r="H200" s="7">
        <v>0</v>
      </c>
      <c r="I200" s="7">
        <v>0</v>
      </c>
    </row>
    <row r="201" spans="1:9" ht="30" customHeight="1">
      <c r="A201" s="34" t="s">
        <v>536</v>
      </c>
      <c r="B201" s="4"/>
      <c r="C201" s="4" t="s">
        <v>11</v>
      </c>
      <c r="D201" s="4" t="s">
        <v>165</v>
      </c>
      <c r="E201" s="5" t="s">
        <v>432</v>
      </c>
      <c r="F201" s="4"/>
      <c r="G201" s="7">
        <f>SUM(G202)</f>
        <v>21326.100000000002</v>
      </c>
      <c r="H201" s="7"/>
      <c r="I201" s="7"/>
    </row>
    <row r="202" spans="1:9" ht="30" customHeight="1">
      <c r="A202" s="34" t="s">
        <v>29</v>
      </c>
      <c r="B202" s="4"/>
      <c r="C202" s="4" t="s">
        <v>11</v>
      </c>
      <c r="D202" s="4" t="s">
        <v>165</v>
      </c>
      <c r="E202" s="5" t="s">
        <v>632</v>
      </c>
      <c r="F202" s="4"/>
      <c r="G202" s="7">
        <f>SUM(G203)+G204</f>
        <v>21326.100000000002</v>
      </c>
      <c r="H202" s="7">
        <f t="shared" ref="H202:I202" si="35">SUM(H203)+H204</f>
        <v>0</v>
      </c>
      <c r="I202" s="7">
        <f t="shared" si="35"/>
        <v>0</v>
      </c>
    </row>
    <row r="203" spans="1:9" ht="30" hidden="1" customHeight="1">
      <c r="A203" s="34" t="s">
        <v>46</v>
      </c>
      <c r="B203" s="4"/>
      <c r="C203" s="4" t="s">
        <v>11</v>
      </c>
      <c r="D203" s="4" t="s">
        <v>165</v>
      </c>
      <c r="E203" s="114" t="s">
        <v>632</v>
      </c>
      <c r="F203" s="115" t="s">
        <v>85</v>
      </c>
      <c r="G203" s="7">
        <v>0</v>
      </c>
      <c r="H203" s="7"/>
      <c r="I203" s="7"/>
    </row>
    <row r="204" spans="1:9" ht="30" customHeight="1">
      <c r="A204" s="34" t="s">
        <v>911</v>
      </c>
      <c r="B204" s="4"/>
      <c r="C204" s="4" t="s">
        <v>11</v>
      </c>
      <c r="D204" s="4" t="s">
        <v>165</v>
      </c>
      <c r="E204" s="4" t="s">
        <v>789</v>
      </c>
      <c r="F204" s="4"/>
      <c r="G204" s="7">
        <f>SUM(G205+G207+G209+G211)+G213+G215+G217+G219+G221+G223</f>
        <v>21326.100000000002</v>
      </c>
      <c r="H204" s="7">
        <f t="shared" ref="H204:I204" si="36">SUM(H205+H207+H209+H211)+H213+H215+H217+H219+H221+H223</f>
        <v>0</v>
      </c>
      <c r="I204" s="7">
        <f t="shared" si="36"/>
        <v>0</v>
      </c>
    </row>
    <row r="205" spans="1:9" ht="30" customHeight="1">
      <c r="A205" s="2" t="s">
        <v>984</v>
      </c>
      <c r="B205" s="4"/>
      <c r="C205" s="4" t="s">
        <v>11</v>
      </c>
      <c r="D205" s="4" t="s">
        <v>165</v>
      </c>
      <c r="E205" s="4" t="s">
        <v>971</v>
      </c>
      <c r="F205" s="4"/>
      <c r="G205" s="7">
        <f>SUM(G206)</f>
        <v>1401.8</v>
      </c>
      <c r="H205" s="7">
        <f t="shared" ref="H205:I205" si="37">SUM(H206)</f>
        <v>0</v>
      </c>
      <c r="I205" s="7">
        <f t="shared" si="37"/>
        <v>0</v>
      </c>
    </row>
    <row r="206" spans="1:9" ht="30" customHeight="1">
      <c r="A206" s="2" t="s">
        <v>46</v>
      </c>
      <c r="B206" s="4"/>
      <c r="C206" s="4" t="s">
        <v>11</v>
      </c>
      <c r="D206" s="4" t="s">
        <v>165</v>
      </c>
      <c r="E206" s="4" t="s">
        <v>971</v>
      </c>
      <c r="F206" s="4" t="s">
        <v>85</v>
      </c>
      <c r="G206" s="7">
        <v>1401.8</v>
      </c>
      <c r="H206" s="7"/>
      <c r="I206" s="7"/>
    </row>
    <row r="207" spans="1:9" ht="30" customHeight="1">
      <c r="A207" s="2" t="s">
        <v>983</v>
      </c>
      <c r="B207" s="4"/>
      <c r="C207" s="4" t="s">
        <v>11</v>
      </c>
      <c r="D207" s="4" t="s">
        <v>165</v>
      </c>
      <c r="E207" s="4" t="s">
        <v>972</v>
      </c>
      <c r="F207" s="4"/>
      <c r="G207" s="7">
        <f>SUM(G208)</f>
        <v>1734.5</v>
      </c>
      <c r="H207" s="7">
        <f t="shared" ref="H207:I207" si="38">SUM(H208)</f>
        <v>0</v>
      </c>
      <c r="I207" s="7">
        <f t="shared" si="38"/>
        <v>0</v>
      </c>
    </row>
    <row r="208" spans="1:9" ht="30" customHeight="1">
      <c r="A208" s="2" t="s">
        <v>46</v>
      </c>
      <c r="B208" s="4"/>
      <c r="C208" s="4" t="s">
        <v>11</v>
      </c>
      <c r="D208" s="4" t="s">
        <v>165</v>
      </c>
      <c r="E208" s="4" t="s">
        <v>972</v>
      </c>
      <c r="F208" s="4" t="s">
        <v>85</v>
      </c>
      <c r="G208" s="7">
        <v>1734.5</v>
      </c>
      <c r="H208" s="7"/>
      <c r="I208" s="7"/>
    </row>
    <row r="209" spans="1:9" ht="30" customHeight="1">
      <c r="A209" s="2" t="s">
        <v>985</v>
      </c>
      <c r="B209" s="4"/>
      <c r="C209" s="4" t="s">
        <v>11</v>
      </c>
      <c r="D209" s="4" t="s">
        <v>165</v>
      </c>
      <c r="E209" s="4" t="s">
        <v>973</v>
      </c>
      <c r="F209" s="4"/>
      <c r="G209" s="7">
        <f>SUM(G210)</f>
        <v>766.9</v>
      </c>
      <c r="H209" s="7">
        <f t="shared" ref="H209:I209" si="39">SUM(H210)</f>
        <v>0</v>
      </c>
      <c r="I209" s="7">
        <f t="shared" si="39"/>
        <v>0</v>
      </c>
    </row>
    <row r="210" spans="1:9" ht="30" customHeight="1">
      <c r="A210" s="2" t="s">
        <v>46</v>
      </c>
      <c r="B210" s="4"/>
      <c r="C210" s="4" t="s">
        <v>11</v>
      </c>
      <c r="D210" s="4" t="s">
        <v>165</v>
      </c>
      <c r="E210" s="4" t="s">
        <v>973</v>
      </c>
      <c r="F210" s="4" t="s">
        <v>85</v>
      </c>
      <c r="G210" s="7">
        <v>766.9</v>
      </c>
      <c r="H210" s="7"/>
      <c r="I210" s="7"/>
    </row>
    <row r="211" spans="1:9" ht="30" customHeight="1">
      <c r="A211" s="2" t="s">
        <v>986</v>
      </c>
      <c r="B211" s="4"/>
      <c r="C211" s="4" t="s">
        <v>11</v>
      </c>
      <c r="D211" s="4" t="s">
        <v>165</v>
      </c>
      <c r="E211" s="4" t="s">
        <v>974</v>
      </c>
      <c r="F211" s="4"/>
      <c r="G211" s="7">
        <f>SUM(G212)</f>
        <v>1795.4</v>
      </c>
      <c r="H211" s="7">
        <f t="shared" ref="H211:I223" si="40">SUM(H212)</f>
        <v>0</v>
      </c>
      <c r="I211" s="7">
        <f t="shared" si="40"/>
        <v>0</v>
      </c>
    </row>
    <row r="212" spans="1:9" ht="30" customHeight="1">
      <c r="A212" s="2" t="s">
        <v>46</v>
      </c>
      <c r="B212" s="4"/>
      <c r="C212" s="4" t="s">
        <v>11</v>
      </c>
      <c r="D212" s="4" t="s">
        <v>165</v>
      </c>
      <c r="E212" s="4" t="s">
        <v>974</v>
      </c>
      <c r="F212" s="4" t="s">
        <v>85</v>
      </c>
      <c r="G212" s="7">
        <v>1795.4</v>
      </c>
      <c r="H212" s="7"/>
      <c r="I212" s="7"/>
    </row>
    <row r="213" spans="1:9" ht="30" customHeight="1">
      <c r="A213" s="2" t="s">
        <v>989</v>
      </c>
      <c r="B213" s="4"/>
      <c r="C213" s="4" t="s">
        <v>11</v>
      </c>
      <c r="D213" s="4" t="s">
        <v>165</v>
      </c>
      <c r="E213" s="4" t="s">
        <v>977</v>
      </c>
      <c r="F213" s="4"/>
      <c r="G213" s="7">
        <f>SUM(G214)</f>
        <v>5064.3999999999996</v>
      </c>
      <c r="H213" s="7">
        <f t="shared" si="40"/>
        <v>0</v>
      </c>
      <c r="I213" s="7">
        <f t="shared" si="40"/>
        <v>0</v>
      </c>
    </row>
    <row r="214" spans="1:9" ht="30" customHeight="1">
      <c r="A214" s="2" t="s">
        <v>46</v>
      </c>
      <c r="B214" s="4"/>
      <c r="C214" s="4" t="s">
        <v>11</v>
      </c>
      <c r="D214" s="4" t="s">
        <v>165</v>
      </c>
      <c r="E214" s="4" t="s">
        <v>977</v>
      </c>
      <c r="F214" s="4" t="s">
        <v>85</v>
      </c>
      <c r="G214" s="7">
        <v>5064.3999999999996</v>
      </c>
      <c r="H214" s="7"/>
      <c r="I214" s="7"/>
    </row>
    <row r="215" spans="1:9" ht="30" customHeight="1">
      <c r="A215" s="2" t="s">
        <v>990</v>
      </c>
      <c r="B215" s="4"/>
      <c r="C215" s="4" t="s">
        <v>11</v>
      </c>
      <c r="D215" s="4" t="s">
        <v>165</v>
      </c>
      <c r="E215" s="4" t="s">
        <v>978</v>
      </c>
      <c r="F215" s="4"/>
      <c r="G215" s="7">
        <f>SUM(G216)</f>
        <v>1659.9</v>
      </c>
      <c r="H215" s="7">
        <f t="shared" si="40"/>
        <v>0</v>
      </c>
      <c r="I215" s="7">
        <f t="shared" si="40"/>
        <v>0</v>
      </c>
    </row>
    <row r="216" spans="1:9" ht="30" customHeight="1">
      <c r="A216" s="2" t="s">
        <v>46</v>
      </c>
      <c r="B216" s="4"/>
      <c r="C216" s="4" t="s">
        <v>11</v>
      </c>
      <c r="D216" s="4" t="s">
        <v>165</v>
      </c>
      <c r="E216" s="4" t="s">
        <v>978</v>
      </c>
      <c r="F216" s="4" t="s">
        <v>85</v>
      </c>
      <c r="G216" s="7">
        <v>1659.9</v>
      </c>
      <c r="H216" s="7"/>
      <c r="I216" s="7"/>
    </row>
    <row r="217" spans="1:9" ht="30" customHeight="1">
      <c r="A217" s="2" t="s">
        <v>991</v>
      </c>
      <c r="B217" s="4"/>
      <c r="C217" s="4" t="s">
        <v>11</v>
      </c>
      <c r="D217" s="4" t="s">
        <v>165</v>
      </c>
      <c r="E217" s="4" t="s">
        <v>979</v>
      </c>
      <c r="F217" s="4"/>
      <c r="G217" s="7">
        <f>SUM(G218)</f>
        <v>5407.3</v>
      </c>
      <c r="H217" s="7">
        <f t="shared" si="40"/>
        <v>0</v>
      </c>
      <c r="I217" s="7">
        <f t="shared" si="40"/>
        <v>0</v>
      </c>
    </row>
    <row r="218" spans="1:9" ht="30" customHeight="1">
      <c r="A218" s="2" t="s">
        <v>46</v>
      </c>
      <c r="B218" s="4"/>
      <c r="C218" s="4" t="s">
        <v>11</v>
      </c>
      <c r="D218" s="4" t="s">
        <v>165</v>
      </c>
      <c r="E218" s="4" t="s">
        <v>979</v>
      </c>
      <c r="F218" s="4" t="s">
        <v>85</v>
      </c>
      <c r="G218" s="7">
        <v>5407.3</v>
      </c>
      <c r="H218" s="7"/>
      <c r="I218" s="7"/>
    </row>
    <row r="219" spans="1:9" ht="30" customHeight="1">
      <c r="A219" s="2" t="s">
        <v>992</v>
      </c>
      <c r="B219" s="4"/>
      <c r="C219" s="4" t="s">
        <v>11</v>
      </c>
      <c r="D219" s="4" t="s">
        <v>165</v>
      </c>
      <c r="E219" s="4" t="s">
        <v>980</v>
      </c>
      <c r="F219" s="4"/>
      <c r="G219" s="7">
        <f>SUM(G220)</f>
        <v>985.2</v>
      </c>
      <c r="H219" s="7">
        <f t="shared" si="40"/>
        <v>0</v>
      </c>
      <c r="I219" s="7">
        <f t="shared" si="40"/>
        <v>0</v>
      </c>
    </row>
    <row r="220" spans="1:9" ht="30" customHeight="1">
      <c r="A220" s="2" t="s">
        <v>46</v>
      </c>
      <c r="B220" s="4"/>
      <c r="C220" s="4" t="s">
        <v>11</v>
      </c>
      <c r="D220" s="4" t="s">
        <v>165</v>
      </c>
      <c r="E220" s="4" t="s">
        <v>980</v>
      </c>
      <c r="F220" s="4" t="s">
        <v>85</v>
      </c>
      <c r="G220" s="7">
        <v>985.2</v>
      </c>
      <c r="H220" s="7"/>
      <c r="I220" s="7"/>
    </row>
    <row r="221" spans="1:9" ht="30" customHeight="1">
      <c r="A221" s="2" t="s">
        <v>993</v>
      </c>
      <c r="B221" s="4"/>
      <c r="C221" s="4" t="s">
        <v>11</v>
      </c>
      <c r="D221" s="4" t="s">
        <v>165</v>
      </c>
      <c r="E221" s="4" t="s">
        <v>981</v>
      </c>
      <c r="F221" s="4"/>
      <c r="G221" s="7">
        <f>SUM(G222)</f>
        <v>1407.2</v>
      </c>
      <c r="H221" s="7">
        <f t="shared" si="40"/>
        <v>0</v>
      </c>
      <c r="I221" s="7">
        <f t="shared" si="40"/>
        <v>0</v>
      </c>
    </row>
    <row r="222" spans="1:9" ht="30" customHeight="1">
      <c r="A222" s="2" t="s">
        <v>46</v>
      </c>
      <c r="B222" s="4"/>
      <c r="C222" s="4" t="s">
        <v>11</v>
      </c>
      <c r="D222" s="4" t="s">
        <v>165</v>
      </c>
      <c r="E222" s="4" t="s">
        <v>981</v>
      </c>
      <c r="F222" s="4" t="s">
        <v>85</v>
      </c>
      <c r="G222" s="7">
        <v>1407.2</v>
      </c>
      <c r="H222" s="7"/>
      <c r="I222" s="7"/>
    </row>
    <row r="223" spans="1:9" ht="30" customHeight="1">
      <c r="A223" s="2" t="s">
        <v>997</v>
      </c>
      <c r="B223" s="4"/>
      <c r="C223" s="4" t="s">
        <v>11</v>
      </c>
      <c r="D223" s="4" t="s">
        <v>165</v>
      </c>
      <c r="E223" s="4" t="s">
        <v>996</v>
      </c>
      <c r="F223" s="4"/>
      <c r="G223" s="7">
        <f>SUM(G224)</f>
        <v>1103.5</v>
      </c>
      <c r="H223" s="7">
        <f t="shared" si="40"/>
        <v>0</v>
      </c>
      <c r="I223" s="7">
        <f t="shared" si="40"/>
        <v>0</v>
      </c>
    </row>
    <row r="224" spans="1:9" ht="30" customHeight="1">
      <c r="A224" s="2" t="s">
        <v>46</v>
      </c>
      <c r="B224" s="4"/>
      <c r="C224" s="4" t="s">
        <v>11</v>
      </c>
      <c r="D224" s="4" t="s">
        <v>165</v>
      </c>
      <c r="E224" s="4" t="s">
        <v>996</v>
      </c>
      <c r="F224" s="4" t="s">
        <v>85</v>
      </c>
      <c r="G224" s="7">
        <v>1103.5</v>
      </c>
      <c r="H224" s="7"/>
      <c r="I224" s="7"/>
    </row>
    <row r="225" spans="1:9" ht="31.5">
      <c r="A225" s="34" t="s">
        <v>728</v>
      </c>
      <c r="B225" s="4"/>
      <c r="C225" s="4" t="s">
        <v>11</v>
      </c>
      <c r="D225" s="4" t="s">
        <v>165</v>
      </c>
      <c r="E225" s="4" t="s">
        <v>589</v>
      </c>
      <c r="F225" s="4"/>
      <c r="G225" s="7">
        <f>SUM(G226)+G230</f>
        <v>414117.2</v>
      </c>
      <c r="H225" s="7">
        <f>SUM(H226)+H230</f>
        <v>215102</v>
      </c>
      <c r="I225" s="7">
        <f>SUM(I226)+I230</f>
        <v>228886.69999999998</v>
      </c>
    </row>
    <row r="226" spans="1:9">
      <c r="A226" s="34" t="s">
        <v>29</v>
      </c>
      <c r="B226" s="4"/>
      <c r="C226" s="4" t="s">
        <v>11</v>
      </c>
      <c r="D226" s="4" t="s">
        <v>165</v>
      </c>
      <c r="E226" s="4" t="s">
        <v>590</v>
      </c>
      <c r="F226" s="4"/>
      <c r="G226" s="7">
        <f>SUM(G227)+G228</f>
        <v>379553.2</v>
      </c>
      <c r="H226" s="7">
        <f t="shared" ref="H226:I226" si="41">SUM(H227)+H228</f>
        <v>197702</v>
      </c>
      <c r="I226" s="7">
        <f t="shared" si="41"/>
        <v>228886.69999999998</v>
      </c>
    </row>
    <row r="227" spans="1:9" ht="31.5">
      <c r="A227" s="34" t="s">
        <v>46</v>
      </c>
      <c r="B227" s="4"/>
      <c r="C227" s="4" t="s">
        <v>11</v>
      </c>
      <c r="D227" s="4" t="s">
        <v>165</v>
      </c>
      <c r="E227" s="4" t="s">
        <v>590</v>
      </c>
      <c r="F227" s="4" t="s">
        <v>85</v>
      </c>
      <c r="G227" s="7">
        <v>123197.2</v>
      </c>
      <c r="H227" s="7">
        <v>76900</v>
      </c>
      <c r="I227" s="7">
        <v>80000</v>
      </c>
    </row>
    <row r="228" spans="1:9" ht="31.5">
      <c r="A228" s="34" t="s">
        <v>906</v>
      </c>
      <c r="B228" s="4"/>
      <c r="C228" s="4" t="s">
        <v>11</v>
      </c>
      <c r="D228" s="4" t="s">
        <v>165</v>
      </c>
      <c r="E228" s="5" t="s">
        <v>756</v>
      </c>
      <c r="F228" s="4"/>
      <c r="G228" s="7">
        <f>SUM(G229)</f>
        <v>256356</v>
      </c>
      <c r="H228" s="7">
        <f>SUM(H229)</f>
        <v>120801.99999999999</v>
      </c>
      <c r="I228" s="7">
        <f>SUM(I229)</f>
        <v>148886.69999999998</v>
      </c>
    </row>
    <row r="229" spans="1:9" ht="31.5">
      <c r="A229" s="34" t="s">
        <v>46</v>
      </c>
      <c r="B229" s="4"/>
      <c r="C229" s="4" t="s">
        <v>11</v>
      </c>
      <c r="D229" s="4" t="s">
        <v>165</v>
      </c>
      <c r="E229" s="5" t="s">
        <v>756</v>
      </c>
      <c r="F229" s="4" t="s">
        <v>85</v>
      </c>
      <c r="G229" s="7">
        <v>256356</v>
      </c>
      <c r="H229" s="7">
        <f>70000+87353.3-36551.3</f>
        <v>120801.99999999999</v>
      </c>
      <c r="I229" s="7">
        <f>70000+87353.3-8466.6</f>
        <v>148886.69999999998</v>
      </c>
    </row>
    <row r="230" spans="1:9" ht="31.5">
      <c r="A230" s="2" t="s">
        <v>257</v>
      </c>
      <c r="B230" s="4"/>
      <c r="C230" s="4" t="s">
        <v>11</v>
      </c>
      <c r="D230" s="4" t="s">
        <v>165</v>
      </c>
      <c r="E230" s="4" t="s">
        <v>609</v>
      </c>
      <c r="F230" s="4"/>
      <c r="G230" s="7">
        <f>SUM(G231)+G232</f>
        <v>34564</v>
      </c>
      <c r="H230" s="7">
        <f t="shared" ref="H230:I230" si="42">SUM(H231)+H232</f>
        <v>17400</v>
      </c>
      <c r="I230" s="7">
        <f t="shared" si="42"/>
        <v>0</v>
      </c>
    </row>
    <row r="231" spans="1:9" ht="31.5">
      <c r="A231" s="2" t="s">
        <v>258</v>
      </c>
      <c r="B231" s="4"/>
      <c r="C231" s="4" t="s">
        <v>11</v>
      </c>
      <c r="D231" s="4" t="s">
        <v>165</v>
      </c>
      <c r="E231" s="4" t="s">
        <v>609</v>
      </c>
      <c r="F231" s="4" t="s">
        <v>237</v>
      </c>
      <c r="G231" s="7">
        <v>2600</v>
      </c>
      <c r="H231" s="7">
        <v>17400</v>
      </c>
      <c r="I231" s="7"/>
    </row>
    <row r="232" spans="1:9" ht="31.5">
      <c r="A232" s="2" t="s">
        <v>907</v>
      </c>
      <c r="B232" s="4"/>
      <c r="C232" s="4" t="s">
        <v>11</v>
      </c>
      <c r="D232" s="4" t="s">
        <v>165</v>
      </c>
      <c r="E232" s="4" t="s">
        <v>892</v>
      </c>
      <c r="F232" s="4"/>
      <c r="G232" s="7">
        <f>SUM(G233)</f>
        <v>31964</v>
      </c>
      <c r="H232" s="7"/>
      <c r="I232" s="7"/>
    </row>
    <row r="233" spans="1:9" ht="31.5">
      <c r="A233" s="2" t="s">
        <v>258</v>
      </c>
      <c r="B233" s="4"/>
      <c r="C233" s="4" t="s">
        <v>11</v>
      </c>
      <c r="D233" s="4" t="s">
        <v>165</v>
      </c>
      <c r="E233" s="4" t="s">
        <v>892</v>
      </c>
      <c r="F233" s="4" t="s">
        <v>237</v>
      </c>
      <c r="G233" s="7">
        <v>31964</v>
      </c>
      <c r="H233" s="7"/>
      <c r="I233" s="7"/>
    </row>
    <row r="234" spans="1:9" ht="22.5" customHeight="1">
      <c r="A234" s="80" t="s">
        <v>21</v>
      </c>
      <c r="B234" s="22"/>
      <c r="C234" s="106" t="s">
        <v>11</v>
      </c>
      <c r="D234" s="106" t="s">
        <v>22</v>
      </c>
      <c r="E234" s="31"/>
      <c r="F234" s="31"/>
      <c r="G234" s="9">
        <f>SUM(G235+G242+G251+G257+G266+G281)+G276+G273</f>
        <v>15493.8</v>
      </c>
      <c r="H234" s="9">
        <f>SUM(H235+H242+H251+H257+H266+H281)+H276+H273</f>
        <v>9966.2999999999993</v>
      </c>
      <c r="I234" s="9">
        <f>SUM(I235+I242+I251+I257+I266+I281)+I276+I273</f>
        <v>10100</v>
      </c>
    </row>
    <row r="235" spans="1:9" ht="47.25">
      <c r="A235" s="80" t="s">
        <v>553</v>
      </c>
      <c r="B235" s="22"/>
      <c r="C235" s="106" t="s">
        <v>11</v>
      </c>
      <c r="D235" s="106" t="s">
        <v>22</v>
      </c>
      <c r="E235" s="31" t="s">
        <v>554</v>
      </c>
      <c r="F235" s="31"/>
      <c r="G235" s="9">
        <f>SUM(G239)+G236</f>
        <v>0</v>
      </c>
      <c r="H235" s="9">
        <f t="shared" ref="H235:I235" si="43">SUM(H239)+H236</f>
        <v>500</v>
      </c>
      <c r="I235" s="9">
        <f t="shared" si="43"/>
        <v>500</v>
      </c>
    </row>
    <row r="236" spans="1:9">
      <c r="A236" s="2" t="s">
        <v>29</v>
      </c>
      <c r="B236" s="22"/>
      <c r="C236" s="106" t="s">
        <v>11</v>
      </c>
      <c r="D236" s="106" t="s">
        <v>22</v>
      </c>
      <c r="E236" s="31" t="s">
        <v>733</v>
      </c>
      <c r="F236" s="31"/>
      <c r="G236" s="9">
        <f t="shared" ref="G236:I237" si="44">SUM(G237)</f>
        <v>0</v>
      </c>
      <c r="H236" s="9">
        <f t="shared" si="44"/>
        <v>500</v>
      </c>
      <c r="I236" s="9">
        <f t="shared" si="44"/>
        <v>500</v>
      </c>
    </row>
    <row r="237" spans="1:9" ht="31.5">
      <c r="A237" s="80" t="s">
        <v>224</v>
      </c>
      <c r="B237" s="22"/>
      <c r="C237" s="106" t="s">
        <v>11</v>
      </c>
      <c r="D237" s="106" t="s">
        <v>22</v>
      </c>
      <c r="E237" s="31" t="s">
        <v>734</v>
      </c>
      <c r="F237" s="31"/>
      <c r="G237" s="9">
        <f t="shared" si="44"/>
        <v>0</v>
      </c>
      <c r="H237" s="9">
        <f t="shared" si="44"/>
        <v>500</v>
      </c>
      <c r="I237" s="9">
        <f t="shared" si="44"/>
        <v>500</v>
      </c>
    </row>
    <row r="238" spans="1:9" ht="31.5">
      <c r="A238" s="34" t="s">
        <v>46</v>
      </c>
      <c r="B238" s="22"/>
      <c r="C238" s="106" t="s">
        <v>11</v>
      </c>
      <c r="D238" s="106" t="s">
        <v>22</v>
      </c>
      <c r="E238" s="31" t="s">
        <v>734</v>
      </c>
      <c r="F238" s="31">
        <v>200</v>
      </c>
      <c r="G238" s="9">
        <v>0</v>
      </c>
      <c r="H238" s="9">
        <v>500</v>
      </c>
      <c r="I238" s="9">
        <v>500</v>
      </c>
    </row>
    <row r="239" spans="1:9" ht="47.25" hidden="1">
      <c r="A239" s="80" t="s">
        <v>16</v>
      </c>
      <c r="B239" s="22"/>
      <c r="C239" s="106" t="s">
        <v>11</v>
      </c>
      <c r="D239" s="106" t="s">
        <v>22</v>
      </c>
      <c r="E239" s="106" t="s">
        <v>717</v>
      </c>
      <c r="F239" s="31"/>
      <c r="G239" s="9">
        <f t="shared" ref="G239:I240" si="45">SUM(G240)</f>
        <v>0</v>
      </c>
      <c r="H239" s="9">
        <f t="shared" si="45"/>
        <v>0</v>
      </c>
      <c r="I239" s="9">
        <f t="shared" si="45"/>
        <v>0</v>
      </c>
    </row>
    <row r="240" spans="1:9" ht="31.5" hidden="1">
      <c r="A240" s="80" t="s">
        <v>224</v>
      </c>
      <c r="B240" s="22"/>
      <c r="C240" s="106" t="s">
        <v>11</v>
      </c>
      <c r="D240" s="106" t="s">
        <v>22</v>
      </c>
      <c r="E240" s="106" t="s">
        <v>718</v>
      </c>
      <c r="F240" s="106"/>
      <c r="G240" s="9">
        <f t="shared" si="45"/>
        <v>0</v>
      </c>
      <c r="H240" s="9">
        <f t="shared" si="45"/>
        <v>0</v>
      </c>
      <c r="I240" s="9">
        <f t="shared" si="45"/>
        <v>0</v>
      </c>
    </row>
    <row r="241" spans="1:9" hidden="1">
      <c r="A241" s="80" t="s">
        <v>20</v>
      </c>
      <c r="B241" s="22"/>
      <c r="C241" s="106" t="s">
        <v>11</v>
      </c>
      <c r="D241" s="106" t="s">
        <v>22</v>
      </c>
      <c r="E241" s="106" t="s">
        <v>718</v>
      </c>
      <c r="F241" s="106" t="s">
        <v>90</v>
      </c>
      <c r="G241" s="9">
        <v>0</v>
      </c>
      <c r="H241" s="9"/>
      <c r="I241" s="9"/>
    </row>
    <row r="242" spans="1:9" ht="31.5">
      <c r="A242" s="80" t="s">
        <v>557</v>
      </c>
      <c r="B242" s="22"/>
      <c r="C242" s="106" t="s">
        <v>11</v>
      </c>
      <c r="D242" s="106" t="s">
        <v>22</v>
      </c>
      <c r="E242" s="106" t="s">
        <v>222</v>
      </c>
      <c r="F242" s="31"/>
      <c r="G242" s="9">
        <f>SUM(G243)+G245</f>
        <v>3800</v>
      </c>
      <c r="H242" s="9">
        <f>SUM(H243)+H245</f>
        <v>4100</v>
      </c>
      <c r="I242" s="9">
        <f>SUM(I243)+I245</f>
        <v>4100</v>
      </c>
    </row>
    <row r="243" spans="1:9" ht="31.5">
      <c r="A243" s="80" t="s">
        <v>92</v>
      </c>
      <c r="B243" s="22"/>
      <c r="C243" s="106" t="s">
        <v>11</v>
      </c>
      <c r="D243" s="106" t="s">
        <v>22</v>
      </c>
      <c r="E243" s="106" t="s">
        <v>613</v>
      </c>
      <c r="F243" s="31"/>
      <c r="G243" s="9">
        <f>SUM(G244)</f>
        <v>0</v>
      </c>
      <c r="H243" s="9">
        <f>SUM(H244)</f>
        <v>0</v>
      </c>
      <c r="I243" s="9">
        <f>SUM(I244)</f>
        <v>0</v>
      </c>
    </row>
    <row r="244" spans="1:9" ht="31.5" hidden="1">
      <c r="A244" s="34" t="s">
        <v>46</v>
      </c>
      <c r="B244" s="22"/>
      <c r="C244" s="106" t="s">
        <v>11</v>
      </c>
      <c r="D244" s="106" t="s">
        <v>22</v>
      </c>
      <c r="E244" s="106" t="s">
        <v>613</v>
      </c>
      <c r="F244" s="31">
        <v>200</v>
      </c>
      <c r="G244" s="9"/>
      <c r="H244" s="9"/>
      <c r="I244" s="9"/>
    </row>
    <row r="245" spans="1:9" ht="31.5">
      <c r="A245" s="80" t="s">
        <v>63</v>
      </c>
      <c r="B245" s="22"/>
      <c r="C245" s="106" t="s">
        <v>11</v>
      </c>
      <c r="D245" s="106" t="s">
        <v>22</v>
      </c>
      <c r="E245" s="106" t="s">
        <v>555</v>
      </c>
      <c r="F245" s="31"/>
      <c r="G245" s="9">
        <f>SUM(G246)+G248</f>
        <v>3800</v>
      </c>
      <c r="H245" s="9">
        <f>SUM(H246)+H248</f>
        <v>4100</v>
      </c>
      <c r="I245" s="9">
        <f>SUM(I246)+I248</f>
        <v>4100</v>
      </c>
    </row>
    <row r="246" spans="1:9" ht="31.5">
      <c r="A246" s="101" t="s">
        <v>915</v>
      </c>
      <c r="B246" s="22"/>
      <c r="C246" s="106" t="s">
        <v>11</v>
      </c>
      <c r="D246" s="106" t="s">
        <v>22</v>
      </c>
      <c r="E246" s="106" t="s">
        <v>556</v>
      </c>
      <c r="F246" s="106"/>
      <c r="G246" s="9">
        <f>SUM(G247)</f>
        <v>3800</v>
      </c>
      <c r="H246" s="9">
        <f>SUM(H247)</f>
        <v>3800</v>
      </c>
      <c r="I246" s="9">
        <f>SUM(I247)</f>
        <v>3800</v>
      </c>
    </row>
    <row r="247" spans="1:9" ht="31.5">
      <c r="A247" s="80" t="s">
        <v>219</v>
      </c>
      <c r="B247" s="22"/>
      <c r="C247" s="106" t="s">
        <v>11</v>
      </c>
      <c r="D247" s="106" t="s">
        <v>22</v>
      </c>
      <c r="E247" s="106" t="s">
        <v>556</v>
      </c>
      <c r="F247" s="106" t="s">
        <v>116</v>
      </c>
      <c r="G247" s="9">
        <v>3800</v>
      </c>
      <c r="H247" s="9">
        <v>3800</v>
      </c>
      <c r="I247" s="9">
        <v>3800</v>
      </c>
    </row>
    <row r="248" spans="1:9">
      <c r="A248" s="80" t="s">
        <v>558</v>
      </c>
      <c r="B248" s="22"/>
      <c r="C248" s="106" t="s">
        <v>11</v>
      </c>
      <c r="D248" s="106" t="s">
        <v>22</v>
      </c>
      <c r="E248" s="106" t="s">
        <v>223</v>
      </c>
      <c r="F248" s="106"/>
      <c r="G248" s="9">
        <f>G250</f>
        <v>0</v>
      </c>
      <c r="H248" s="9">
        <f>H250</f>
        <v>300</v>
      </c>
      <c r="I248" s="9">
        <f>I250</f>
        <v>300</v>
      </c>
    </row>
    <row r="249" spans="1:9">
      <c r="A249" s="2" t="s">
        <v>29</v>
      </c>
      <c r="B249" s="22"/>
      <c r="C249" s="106" t="s">
        <v>11</v>
      </c>
      <c r="D249" s="106" t="s">
        <v>22</v>
      </c>
      <c r="E249" s="106" t="s">
        <v>559</v>
      </c>
      <c r="F249" s="106"/>
      <c r="G249" s="9">
        <f>SUM(G250)</f>
        <v>0</v>
      </c>
      <c r="H249" s="9">
        <f>SUM(H250)</f>
        <v>300</v>
      </c>
      <c r="I249" s="9">
        <f>SUM(I250)</f>
        <v>300</v>
      </c>
    </row>
    <row r="250" spans="1:9" ht="31.5">
      <c r="A250" s="2" t="s">
        <v>46</v>
      </c>
      <c r="B250" s="22"/>
      <c r="C250" s="106" t="s">
        <v>11</v>
      </c>
      <c r="D250" s="106" t="s">
        <v>22</v>
      </c>
      <c r="E250" s="106" t="s">
        <v>559</v>
      </c>
      <c r="F250" s="106" t="s">
        <v>85</v>
      </c>
      <c r="G250" s="9">
        <v>0</v>
      </c>
      <c r="H250" s="9">
        <v>300</v>
      </c>
      <c r="I250" s="9">
        <v>300</v>
      </c>
    </row>
    <row r="251" spans="1:9" ht="31.5">
      <c r="A251" s="2" t="s">
        <v>560</v>
      </c>
      <c r="B251" s="4"/>
      <c r="C251" s="4" t="s">
        <v>11</v>
      </c>
      <c r="D251" s="4" t="s">
        <v>22</v>
      </c>
      <c r="E251" s="4" t="s">
        <v>280</v>
      </c>
      <c r="F251" s="4"/>
      <c r="G251" s="7">
        <f t="shared" ref="G251:I252" si="46">SUM(G252)</f>
        <v>9279</v>
      </c>
      <c r="H251" s="7">
        <f t="shared" si="46"/>
        <v>3866.3</v>
      </c>
      <c r="I251" s="7">
        <f t="shared" si="46"/>
        <v>0</v>
      </c>
    </row>
    <row r="252" spans="1:9" ht="31.5">
      <c r="A252" s="2" t="s">
        <v>561</v>
      </c>
      <c r="B252" s="4"/>
      <c r="C252" s="4" t="s">
        <v>11</v>
      </c>
      <c r="D252" s="4" t="s">
        <v>22</v>
      </c>
      <c r="E252" s="4" t="s">
        <v>281</v>
      </c>
      <c r="F252" s="4"/>
      <c r="G252" s="7">
        <f t="shared" si="46"/>
        <v>9279</v>
      </c>
      <c r="H252" s="7">
        <f t="shared" si="46"/>
        <v>3866.3</v>
      </c>
      <c r="I252" s="7">
        <f t="shared" si="46"/>
        <v>0</v>
      </c>
    </row>
    <row r="253" spans="1:9" ht="31.5">
      <c r="A253" s="2" t="s">
        <v>39</v>
      </c>
      <c r="B253" s="4"/>
      <c r="C253" s="4" t="s">
        <v>11</v>
      </c>
      <c r="D253" s="4" t="s">
        <v>22</v>
      </c>
      <c r="E253" s="4" t="s">
        <v>282</v>
      </c>
      <c r="F253" s="4"/>
      <c r="G253" s="7">
        <f>SUM(G254:G256)</f>
        <v>9279</v>
      </c>
      <c r="H253" s="7">
        <f>SUM(H254:H256)</f>
        <v>3866.3</v>
      </c>
      <c r="I253" s="7">
        <f>SUM(I254:I256)</f>
        <v>0</v>
      </c>
    </row>
    <row r="254" spans="1:9" ht="47.25">
      <c r="A254" s="2" t="s">
        <v>45</v>
      </c>
      <c r="B254" s="4"/>
      <c r="C254" s="4" t="s">
        <v>11</v>
      </c>
      <c r="D254" s="4" t="s">
        <v>22</v>
      </c>
      <c r="E254" s="4" t="s">
        <v>282</v>
      </c>
      <c r="F254" s="4" t="s">
        <v>83</v>
      </c>
      <c r="G254" s="7">
        <f>7295.8+760</f>
        <v>8055.8</v>
      </c>
      <c r="H254" s="7">
        <v>2845.3</v>
      </c>
      <c r="I254" s="7"/>
    </row>
    <row r="255" spans="1:9" ht="31.5">
      <c r="A255" s="2" t="s">
        <v>46</v>
      </c>
      <c r="B255" s="4"/>
      <c r="C255" s="4" t="s">
        <v>11</v>
      </c>
      <c r="D255" s="4" t="s">
        <v>22</v>
      </c>
      <c r="E255" s="4" t="s">
        <v>282</v>
      </c>
      <c r="F255" s="4" t="s">
        <v>85</v>
      </c>
      <c r="G255" s="7">
        <v>1202.2</v>
      </c>
      <c r="H255" s="7">
        <v>1000</v>
      </c>
      <c r="I255" s="7">
        <v>0</v>
      </c>
    </row>
    <row r="256" spans="1:9">
      <c r="A256" s="2" t="s">
        <v>20</v>
      </c>
      <c r="B256" s="4"/>
      <c r="C256" s="4" t="s">
        <v>11</v>
      </c>
      <c r="D256" s="4" t="s">
        <v>22</v>
      </c>
      <c r="E256" s="4" t="s">
        <v>282</v>
      </c>
      <c r="F256" s="4" t="s">
        <v>90</v>
      </c>
      <c r="G256" s="7">
        <v>21</v>
      </c>
      <c r="H256" s="7">
        <v>21</v>
      </c>
      <c r="I256" s="7">
        <v>0</v>
      </c>
    </row>
    <row r="257" spans="1:9" ht="47.25">
      <c r="A257" s="36" t="s">
        <v>956</v>
      </c>
      <c r="B257" s="22"/>
      <c r="C257" s="106" t="s">
        <v>11</v>
      </c>
      <c r="D257" s="106" t="s">
        <v>22</v>
      </c>
      <c r="E257" s="31" t="s">
        <v>564</v>
      </c>
      <c r="F257" s="106"/>
      <c r="G257" s="9">
        <f>SUM(G258)+G264</f>
        <v>1511.8</v>
      </c>
      <c r="H257" s="9">
        <f t="shared" ref="H257:I257" si="47">SUM(H258)+H264</f>
        <v>1000</v>
      </c>
      <c r="I257" s="9">
        <f t="shared" si="47"/>
        <v>5000</v>
      </c>
    </row>
    <row r="258" spans="1:9">
      <c r="A258" s="2" t="s">
        <v>29</v>
      </c>
      <c r="B258" s="22"/>
      <c r="C258" s="106" t="s">
        <v>11</v>
      </c>
      <c r="D258" s="106" t="s">
        <v>22</v>
      </c>
      <c r="E258" s="31" t="s">
        <v>565</v>
      </c>
      <c r="F258" s="106"/>
      <c r="G258" s="9">
        <f>SUM(G259+G260+G262)</f>
        <v>1511.8</v>
      </c>
      <c r="H258" s="9">
        <f>SUM(H259+H260+H262)</f>
        <v>1000</v>
      </c>
      <c r="I258" s="9">
        <f>SUM(I259+I260+I262)</f>
        <v>5000</v>
      </c>
    </row>
    <row r="259" spans="1:9" ht="31.5">
      <c r="A259" s="2" t="s">
        <v>46</v>
      </c>
      <c r="B259" s="22"/>
      <c r="C259" s="106" t="s">
        <v>11</v>
      </c>
      <c r="D259" s="106" t="s">
        <v>22</v>
      </c>
      <c r="E259" s="31" t="s">
        <v>565</v>
      </c>
      <c r="F259" s="106" t="s">
        <v>85</v>
      </c>
      <c r="G259" s="9">
        <f>1811.8-300</f>
        <v>1511.8</v>
      </c>
      <c r="H259" s="9">
        <v>1000</v>
      </c>
      <c r="I259" s="9">
        <v>5000</v>
      </c>
    </row>
    <row r="260" spans="1:9" ht="31.5" hidden="1">
      <c r="A260" s="80" t="s">
        <v>838</v>
      </c>
      <c r="B260" s="22"/>
      <c r="C260" s="106" t="s">
        <v>11</v>
      </c>
      <c r="D260" s="106" t="s">
        <v>22</v>
      </c>
      <c r="E260" s="31" t="s">
        <v>839</v>
      </c>
      <c r="F260" s="31"/>
      <c r="G260" s="9">
        <f>SUM(G261)</f>
        <v>0</v>
      </c>
      <c r="H260" s="9">
        <f>SUM(H261)</f>
        <v>0</v>
      </c>
      <c r="I260" s="9">
        <f>SUM(I261)</f>
        <v>0</v>
      </c>
    </row>
    <row r="261" spans="1:9" ht="31.5" hidden="1">
      <c r="A261" s="80" t="s">
        <v>46</v>
      </c>
      <c r="B261" s="22"/>
      <c r="C261" s="106" t="s">
        <v>11</v>
      </c>
      <c r="D261" s="106" t="s">
        <v>22</v>
      </c>
      <c r="E261" s="31" t="s">
        <v>839</v>
      </c>
      <c r="F261" s="31">
        <v>200</v>
      </c>
      <c r="G261" s="9"/>
      <c r="H261" s="9">
        <v>0</v>
      </c>
      <c r="I261" s="9">
        <v>0</v>
      </c>
    </row>
    <row r="262" spans="1:9" ht="31.5" hidden="1">
      <c r="A262" s="80" t="s">
        <v>904</v>
      </c>
      <c r="B262" s="22"/>
      <c r="C262" s="106" t="s">
        <v>11</v>
      </c>
      <c r="D262" s="106" t="s">
        <v>22</v>
      </c>
      <c r="E262" s="31" t="s">
        <v>782</v>
      </c>
      <c r="F262" s="31"/>
      <c r="G262" s="9">
        <f>SUM(G263)</f>
        <v>0</v>
      </c>
      <c r="H262" s="9">
        <f>SUM(H263)</f>
        <v>0</v>
      </c>
      <c r="I262" s="9">
        <f>SUM(I263)</f>
        <v>0</v>
      </c>
    </row>
    <row r="263" spans="1:9" ht="31.5" hidden="1">
      <c r="A263" s="80" t="s">
        <v>46</v>
      </c>
      <c r="B263" s="22"/>
      <c r="C263" s="106" t="s">
        <v>11</v>
      </c>
      <c r="D263" s="106" t="s">
        <v>22</v>
      </c>
      <c r="E263" s="31" t="s">
        <v>782</v>
      </c>
      <c r="F263" s="31">
        <v>200</v>
      </c>
      <c r="G263" s="9">
        <v>0</v>
      </c>
      <c r="H263" s="9">
        <v>0</v>
      </c>
      <c r="I263" s="9">
        <v>0</v>
      </c>
    </row>
    <row r="264" spans="1:9" ht="31.5" hidden="1">
      <c r="A264" s="36" t="s">
        <v>749</v>
      </c>
      <c r="B264" s="22"/>
      <c r="C264" s="106" t="s">
        <v>11</v>
      </c>
      <c r="D264" s="106" t="s">
        <v>22</v>
      </c>
      <c r="E264" s="31" t="s">
        <v>783</v>
      </c>
      <c r="F264" s="106"/>
      <c r="G264" s="9">
        <f>SUM(G265)</f>
        <v>0</v>
      </c>
      <c r="H264" s="9">
        <f t="shared" ref="H264:I264" si="48">SUM(H265)</f>
        <v>0</v>
      </c>
      <c r="I264" s="9">
        <f t="shared" si="48"/>
        <v>0</v>
      </c>
    </row>
    <row r="265" spans="1:9" ht="31.5" hidden="1">
      <c r="A265" s="36" t="s">
        <v>46</v>
      </c>
      <c r="B265" s="22"/>
      <c r="C265" s="106" t="s">
        <v>11</v>
      </c>
      <c r="D265" s="106" t="s">
        <v>22</v>
      </c>
      <c r="E265" s="31" t="s">
        <v>783</v>
      </c>
      <c r="F265" s="106" t="s">
        <v>85</v>
      </c>
      <c r="G265" s="9"/>
      <c r="H265" s="9"/>
      <c r="I265" s="9"/>
    </row>
    <row r="266" spans="1:9" ht="31.5" hidden="1">
      <c r="A266" s="80" t="s">
        <v>545</v>
      </c>
      <c r="B266" s="22"/>
      <c r="C266" s="106" t="s">
        <v>11</v>
      </c>
      <c r="D266" s="106" t="s">
        <v>22</v>
      </c>
      <c r="E266" s="31" t="s">
        <v>211</v>
      </c>
      <c r="F266" s="31"/>
      <c r="G266" s="9">
        <f t="shared" ref="G266:I268" si="49">SUM(G267)</f>
        <v>0</v>
      </c>
      <c r="H266" s="9">
        <f t="shared" si="49"/>
        <v>0</v>
      </c>
      <c r="I266" s="9">
        <f t="shared" si="49"/>
        <v>0</v>
      </c>
    </row>
    <row r="267" spans="1:9" ht="47.25" hidden="1">
      <c r="A267" s="80" t="s">
        <v>546</v>
      </c>
      <c r="B267" s="22"/>
      <c r="C267" s="106" t="s">
        <v>11</v>
      </c>
      <c r="D267" s="106" t="s">
        <v>22</v>
      </c>
      <c r="E267" s="31" t="s">
        <v>212</v>
      </c>
      <c r="F267" s="31"/>
      <c r="G267" s="9">
        <f t="shared" si="49"/>
        <v>0</v>
      </c>
      <c r="H267" s="9">
        <f t="shared" si="49"/>
        <v>0</v>
      </c>
      <c r="I267" s="9">
        <f t="shared" si="49"/>
        <v>0</v>
      </c>
    </row>
    <row r="268" spans="1:9" ht="31.5" hidden="1">
      <c r="A268" s="80" t="s">
        <v>435</v>
      </c>
      <c r="B268" s="22"/>
      <c r="C268" s="106" t="s">
        <v>11</v>
      </c>
      <c r="D268" s="106" t="s">
        <v>22</v>
      </c>
      <c r="E268" s="31" t="s">
        <v>213</v>
      </c>
      <c r="F268" s="31"/>
      <c r="G268" s="9">
        <f t="shared" si="49"/>
        <v>0</v>
      </c>
      <c r="H268" s="9">
        <f t="shared" si="49"/>
        <v>0</v>
      </c>
      <c r="I268" s="9">
        <f t="shared" si="49"/>
        <v>0</v>
      </c>
    </row>
    <row r="269" spans="1:9" ht="31.5" hidden="1">
      <c r="A269" s="80" t="s">
        <v>46</v>
      </c>
      <c r="B269" s="22"/>
      <c r="C269" s="106" t="s">
        <v>11</v>
      </c>
      <c r="D269" s="106" t="s">
        <v>22</v>
      </c>
      <c r="E269" s="31" t="s">
        <v>213</v>
      </c>
      <c r="F269" s="31">
        <v>200</v>
      </c>
      <c r="G269" s="9"/>
      <c r="H269" s="9"/>
      <c r="I269" s="9"/>
    </row>
    <row r="270" spans="1:9" ht="31.5" hidden="1">
      <c r="A270" s="80" t="s">
        <v>63</v>
      </c>
      <c r="B270" s="22"/>
      <c r="C270" s="106" t="s">
        <v>11</v>
      </c>
      <c r="D270" s="106" t="s">
        <v>22</v>
      </c>
      <c r="E270" s="31" t="s">
        <v>445</v>
      </c>
      <c r="F270" s="106"/>
      <c r="G270" s="9">
        <f t="shared" ref="G270:I271" si="50">SUM(G271)</f>
        <v>0</v>
      </c>
      <c r="H270" s="9">
        <f t="shared" si="50"/>
        <v>0</v>
      </c>
      <c r="I270" s="9">
        <f t="shared" si="50"/>
        <v>0</v>
      </c>
    </row>
    <row r="271" spans="1:9" ht="31.5" hidden="1">
      <c r="A271" s="80" t="s">
        <v>464</v>
      </c>
      <c r="B271" s="22"/>
      <c r="C271" s="106" t="s">
        <v>11</v>
      </c>
      <c r="D271" s="106" t="s">
        <v>22</v>
      </c>
      <c r="E271" s="31" t="s">
        <v>446</v>
      </c>
      <c r="F271" s="106"/>
      <c r="G271" s="9">
        <f t="shared" si="50"/>
        <v>0</v>
      </c>
      <c r="H271" s="9">
        <f t="shared" si="50"/>
        <v>0</v>
      </c>
      <c r="I271" s="9">
        <f t="shared" si="50"/>
        <v>0</v>
      </c>
    </row>
    <row r="272" spans="1:9" ht="31.5" hidden="1">
      <c r="A272" s="80" t="s">
        <v>219</v>
      </c>
      <c r="B272" s="22"/>
      <c r="C272" s="106" t="s">
        <v>11</v>
      </c>
      <c r="D272" s="106" t="s">
        <v>22</v>
      </c>
      <c r="E272" s="31" t="s">
        <v>446</v>
      </c>
      <c r="F272" s="106" t="s">
        <v>116</v>
      </c>
      <c r="G272" s="9">
        <v>0</v>
      </c>
      <c r="H272" s="9">
        <v>0</v>
      </c>
      <c r="I272" s="9">
        <v>0</v>
      </c>
    </row>
    <row r="273" spans="1:9" ht="31.5">
      <c r="A273" s="34" t="s">
        <v>863</v>
      </c>
      <c r="B273" s="22"/>
      <c r="C273" s="106" t="s">
        <v>11</v>
      </c>
      <c r="D273" s="106" t="s">
        <v>22</v>
      </c>
      <c r="E273" s="31" t="s">
        <v>864</v>
      </c>
      <c r="F273" s="106"/>
      <c r="G273" s="9">
        <f>SUM(G274)</f>
        <v>0</v>
      </c>
      <c r="H273" s="9">
        <f t="shared" ref="H273:I274" si="51">SUM(H274)</f>
        <v>300</v>
      </c>
      <c r="I273" s="9">
        <f t="shared" si="51"/>
        <v>300</v>
      </c>
    </row>
    <row r="274" spans="1:9">
      <c r="A274" s="2" t="s">
        <v>29</v>
      </c>
      <c r="B274" s="22"/>
      <c r="C274" s="106" t="s">
        <v>11</v>
      </c>
      <c r="D274" s="106" t="s">
        <v>22</v>
      </c>
      <c r="E274" s="31" t="s">
        <v>865</v>
      </c>
      <c r="F274" s="106"/>
      <c r="G274" s="9">
        <f>SUM(G275)</f>
        <v>0</v>
      </c>
      <c r="H274" s="9">
        <f t="shared" si="51"/>
        <v>300</v>
      </c>
      <c r="I274" s="9">
        <f t="shared" si="51"/>
        <v>300</v>
      </c>
    </row>
    <row r="275" spans="1:9" ht="31.5">
      <c r="A275" s="2" t="s">
        <v>46</v>
      </c>
      <c r="B275" s="22"/>
      <c r="C275" s="106" t="s">
        <v>11</v>
      </c>
      <c r="D275" s="106" t="s">
        <v>22</v>
      </c>
      <c r="E275" s="31" t="s">
        <v>865</v>
      </c>
      <c r="F275" s="106" t="s">
        <v>85</v>
      </c>
      <c r="G275" s="9"/>
      <c r="H275" s="9">
        <v>300</v>
      </c>
      <c r="I275" s="9">
        <v>300</v>
      </c>
    </row>
    <row r="276" spans="1:9" ht="47.25">
      <c r="A276" s="80" t="s">
        <v>743</v>
      </c>
      <c r="B276" s="22"/>
      <c r="C276" s="106" t="s">
        <v>11</v>
      </c>
      <c r="D276" s="106" t="s">
        <v>22</v>
      </c>
      <c r="E276" s="31" t="s">
        <v>618</v>
      </c>
      <c r="F276" s="106"/>
      <c r="G276" s="9">
        <f>SUM(G279)+G277</f>
        <v>903</v>
      </c>
      <c r="H276" s="9">
        <f t="shared" ref="H276:I276" si="52">SUM(H279)+H277</f>
        <v>200</v>
      </c>
      <c r="I276" s="9">
        <f t="shared" si="52"/>
        <v>200</v>
      </c>
    </row>
    <row r="277" spans="1:9" ht="44.25" hidden="1" customHeight="1">
      <c r="A277" s="80" t="s">
        <v>753</v>
      </c>
      <c r="B277" s="22"/>
      <c r="C277" s="106" t="s">
        <v>11</v>
      </c>
      <c r="D277" s="106" t="s">
        <v>22</v>
      </c>
      <c r="E277" s="31" t="s">
        <v>751</v>
      </c>
      <c r="F277" s="106"/>
      <c r="G277" s="9">
        <f>SUM(G278)</f>
        <v>0</v>
      </c>
      <c r="H277" s="9"/>
      <c r="I277" s="9"/>
    </row>
    <row r="278" spans="1:9" ht="31.5" hidden="1">
      <c r="A278" s="34" t="s">
        <v>219</v>
      </c>
      <c r="B278" s="22"/>
      <c r="C278" s="106" t="s">
        <v>11</v>
      </c>
      <c r="D278" s="106" t="s">
        <v>22</v>
      </c>
      <c r="E278" s="31" t="s">
        <v>751</v>
      </c>
      <c r="F278" s="106" t="s">
        <v>116</v>
      </c>
      <c r="G278" s="9"/>
      <c r="H278" s="9"/>
      <c r="I278" s="9"/>
    </row>
    <row r="279" spans="1:9" ht="36.75" customHeight="1">
      <c r="A279" s="80" t="s">
        <v>744</v>
      </c>
      <c r="B279" s="22"/>
      <c r="C279" s="106" t="s">
        <v>11</v>
      </c>
      <c r="D279" s="106" t="s">
        <v>22</v>
      </c>
      <c r="E279" s="31" t="s">
        <v>752</v>
      </c>
      <c r="F279" s="106"/>
      <c r="G279" s="9">
        <f t="shared" ref="G279:I279" si="53">SUM(G280)</f>
        <v>903</v>
      </c>
      <c r="H279" s="9">
        <f t="shared" si="53"/>
        <v>200</v>
      </c>
      <c r="I279" s="9">
        <f t="shared" si="53"/>
        <v>200</v>
      </c>
    </row>
    <row r="280" spans="1:9" ht="31.5">
      <c r="A280" s="34" t="s">
        <v>219</v>
      </c>
      <c r="B280" s="22"/>
      <c r="C280" s="106" t="s">
        <v>11</v>
      </c>
      <c r="D280" s="106" t="s">
        <v>22</v>
      </c>
      <c r="E280" s="31" t="s">
        <v>752</v>
      </c>
      <c r="F280" s="106" t="s">
        <v>116</v>
      </c>
      <c r="G280" s="9">
        <v>903</v>
      </c>
      <c r="H280" s="9">
        <v>200</v>
      </c>
      <c r="I280" s="9">
        <v>200</v>
      </c>
    </row>
    <row r="281" spans="1:9" hidden="1">
      <c r="A281" s="2" t="s">
        <v>184</v>
      </c>
      <c r="B281" s="22"/>
      <c r="C281" s="106" t="s">
        <v>11</v>
      </c>
      <c r="D281" s="106" t="s">
        <v>22</v>
      </c>
      <c r="E281" s="31" t="s">
        <v>185</v>
      </c>
      <c r="F281" s="106"/>
      <c r="G281" s="9">
        <f t="shared" ref="G281:I282" si="54">SUM(G282)</f>
        <v>0</v>
      </c>
      <c r="H281" s="9">
        <f t="shared" si="54"/>
        <v>0</v>
      </c>
      <c r="I281" s="9">
        <f t="shared" si="54"/>
        <v>0</v>
      </c>
    </row>
    <row r="282" spans="1:9" ht="31.5" hidden="1">
      <c r="A282" s="2" t="s">
        <v>39</v>
      </c>
      <c r="B282" s="22"/>
      <c r="C282" s="106" t="s">
        <v>11</v>
      </c>
      <c r="D282" s="106" t="s">
        <v>22</v>
      </c>
      <c r="E282" s="31" t="s">
        <v>417</v>
      </c>
      <c r="F282" s="106"/>
      <c r="G282" s="9">
        <f t="shared" si="54"/>
        <v>0</v>
      </c>
      <c r="H282" s="9">
        <f t="shared" si="54"/>
        <v>0</v>
      </c>
      <c r="I282" s="9">
        <f t="shared" si="54"/>
        <v>0</v>
      </c>
    </row>
    <row r="283" spans="1:9" hidden="1">
      <c r="A283" s="80" t="s">
        <v>20</v>
      </c>
      <c r="B283" s="22"/>
      <c r="C283" s="106" t="s">
        <v>11</v>
      </c>
      <c r="D283" s="106" t="s">
        <v>22</v>
      </c>
      <c r="E283" s="31" t="s">
        <v>417</v>
      </c>
      <c r="F283" s="106" t="s">
        <v>90</v>
      </c>
      <c r="G283" s="9"/>
      <c r="H283" s="9"/>
      <c r="I283" s="9"/>
    </row>
    <row r="284" spans="1:9">
      <c r="A284" s="80" t="s">
        <v>226</v>
      </c>
      <c r="B284" s="22"/>
      <c r="C284" s="106" t="s">
        <v>162</v>
      </c>
      <c r="D284" s="106"/>
      <c r="E284" s="31"/>
      <c r="F284" s="106"/>
      <c r="G284" s="9">
        <f>SUM(G285+G295+G330+G413)</f>
        <v>912172.40000000014</v>
      </c>
      <c r="H284" s="9">
        <f>SUM(H285+H295+H330+H413)</f>
        <v>348694.4</v>
      </c>
      <c r="I284" s="9">
        <f>SUM(I285+I295+I330+I413)</f>
        <v>291087.69999999995</v>
      </c>
    </row>
    <row r="285" spans="1:9">
      <c r="A285" s="80" t="s">
        <v>167</v>
      </c>
      <c r="B285" s="22"/>
      <c r="C285" s="106" t="s">
        <v>162</v>
      </c>
      <c r="D285" s="106" t="s">
        <v>28</v>
      </c>
      <c r="E285" s="31"/>
      <c r="F285" s="106"/>
      <c r="G285" s="9">
        <f>SUM(G286)</f>
        <v>540284.30000000005</v>
      </c>
      <c r="H285" s="9">
        <f>SUM(H286)</f>
        <v>55305.9</v>
      </c>
      <c r="I285" s="9">
        <f>SUM(I286)</f>
        <v>0</v>
      </c>
    </row>
    <row r="286" spans="1:9" ht="31.5">
      <c r="A286" s="80" t="s">
        <v>854</v>
      </c>
      <c r="B286" s="22"/>
      <c r="C286" s="106" t="s">
        <v>162</v>
      </c>
      <c r="D286" s="106" t="s">
        <v>28</v>
      </c>
      <c r="E286" s="31" t="s">
        <v>227</v>
      </c>
      <c r="F286" s="106"/>
      <c r="G286" s="9">
        <f>SUM(G287)</f>
        <v>540284.30000000005</v>
      </c>
      <c r="H286" s="9">
        <f t="shared" ref="H286:I286" si="55">SUM(H287)</f>
        <v>55305.9</v>
      </c>
      <c r="I286" s="9">
        <f t="shared" si="55"/>
        <v>0</v>
      </c>
    </row>
    <row r="287" spans="1:9" ht="31.5">
      <c r="A287" s="80" t="s">
        <v>345</v>
      </c>
      <c r="B287" s="22"/>
      <c r="C287" s="106" t="s">
        <v>228</v>
      </c>
      <c r="D287" s="106" t="s">
        <v>28</v>
      </c>
      <c r="E287" s="31" t="s">
        <v>229</v>
      </c>
      <c r="F287" s="106"/>
      <c r="G287" s="9">
        <f>SUM(G288)</f>
        <v>540284.30000000005</v>
      </c>
      <c r="H287" s="9">
        <f t="shared" ref="H287:I287" si="56">SUM(H288)</f>
        <v>55305.9</v>
      </c>
      <c r="I287" s="9">
        <f t="shared" si="56"/>
        <v>0</v>
      </c>
    </row>
    <row r="288" spans="1:9" ht="31.5">
      <c r="A288" s="80" t="s">
        <v>957</v>
      </c>
      <c r="B288" s="22"/>
      <c r="C288" s="106" t="s">
        <v>228</v>
      </c>
      <c r="D288" s="106" t="s">
        <v>28</v>
      </c>
      <c r="E288" s="31" t="s">
        <v>722</v>
      </c>
      <c r="F288" s="106"/>
      <c r="G288" s="9">
        <f>SUM(G291)+G293+G289</f>
        <v>540284.30000000005</v>
      </c>
      <c r="H288" s="9">
        <f t="shared" ref="H288:I288" si="57">SUM(H291)+H293+H289</f>
        <v>55305.9</v>
      </c>
      <c r="I288" s="9">
        <f t="shared" si="57"/>
        <v>0</v>
      </c>
    </row>
    <row r="289" spans="1:9" ht="47.25">
      <c r="A289" s="80" t="s">
        <v>727</v>
      </c>
      <c r="B289" s="22"/>
      <c r="C289" s="106" t="s">
        <v>228</v>
      </c>
      <c r="D289" s="106" t="s">
        <v>28</v>
      </c>
      <c r="E289" s="31" t="s">
        <v>726</v>
      </c>
      <c r="F289" s="106"/>
      <c r="G289" s="9">
        <f>SUM(G290)</f>
        <v>499386.3</v>
      </c>
      <c r="H289" s="9">
        <f t="shared" ref="H289:I289" si="58">SUM(H290)</f>
        <v>0</v>
      </c>
      <c r="I289" s="9">
        <f t="shared" si="58"/>
        <v>0</v>
      </c>
    </row>
    <row r="290" spans="1:9" ht="31.5">
      <c r="A290" s="2" t="s">
        <v>258</v>
      </c>
      <c r="B290" s="22"/>
      <c r="C290" s="106" t="s">
        <v>228</v>
      </c>
      <c r="D290" s="106" t="s">
        <v>28</v>
      </c>
      <c r="E290" s="31" t="s">
        <v>726</v>
      </c>
      <c r="F290" s="106" t="s">
        <v>237</v>
      </c>
      <c r="G290" s="9">
        <v>499386.3</v>
      </c>
      <c r="H290" s="9">
        <v>0</v>
      </c>
      <c r="I290" s="9"/>
    </row>
    <row r="291" spans="1:9" ht="37.5" customHeight="1">
      <c r="A291" s="80" t="s">
        <v>793</v>
      </c>
      <c r="B291" s="22"/>
      <c r="C291" s="106" t="s">
        <v>228</v>
      </c>
      <c r="D291" s="106" t="s">
        <v>28</v>
      </c>
      <c r="E291" s="31" t="s">
        <v>721</v>
      </c>
      <c r="F291" s="106"/>
      <c r="G291" s="9">
        <f t="shared" ref="G291:I291" si="59">SUM(G292)</f>
        <v>40357.699999999997</v>
      </c>
      <c r="H291" s="9">
        <f t="shared" si="59"/>
        <v>55245.599999999999</v>
      </c>
      <c r="I291" s="9">
        <f t="shared" si="59"/>
        <v>0</v>
      </c>
    </row>
    <row r="292" spans="1:9" ht="31.5">
      <c r="A292" s="2" t="s">
        <v>258</v>
      </c>
      <c r="B292" s="22"/>
      <c r="C292" s="106" t="s">
        <v>228</v>
      </c>
      <c r="D292" s="106" t="s">
        <v>28</v>
      </c>
      <c r="E292" s="31" t="s">
        <v>721</v>
      </c>
      <c r="F292" s="106" t="s">
        <v>237</v>
      </c>
      <c r="G292" s="9">
        <v>40357.699999999997</v>
      </c>
      <c r="H292" s="9">
        <v>55245.599999999999</v>
      </c>
      <c r="I292" s="9"/>
    </row>
    <row r="293" spans="1:9" ht="31.5">
      <c r="A293" s="80" t="s">
        <v>745</v>
      </c>
      <c r="B293" s="22"/>
      <c r="C293" s="106" t="s">
        <v>228</v>
      </c>
      <c r="D293" s="106" t="s">
        <v>28</v>
      </c>
      <c r="E293" s="31" t="s">
        <v>746</v>
      </c>
      <c r="F293" s="106"/>
      <c r="G293" s="9">
        <f>SUM(G294)</f>
        <v>540.29999999999995</v>
      </c>
      <c r="H293" s="9">
        <f>SUM(H294)</f>
        <v>60.3</v>
      </c>
      <c r="I293" s="9">
        <f>SUM(I294)</f>
        <v>0</v>
      </c>
    </row>
    <row r="294" spans="1:9" ht="31.5">
      <c r="A294" s="2" t="s">
        <v>258</v>
      </c>
      <c r="B294" s="22"/>
      <c r="C294" s="125" t="s">
        <v>228</v>
      </c>
      <c r="D294" s="125" t="s">
        <v>28</v>
      </c>
      <c r="E294" s="31" t="s">
        <v>746</v>
      </c>
      <c r="F294" s="125" t="s">
        <v>237</v>
      </c>
      <c r="G294" s="9">
        <v>540.29999999999995</v>
      </c>
      <c r="H294" s="9">
        <v>60.3</v>
      </c>
      <c r="I294" s="9"/>
    </row>
    <row r="295" spans="1:9">
      <c r="A295" s="2" t="s">
        <v>168</v>
      </c>
      <c r="B295" s="4"/>
      <c r="C295" s="4" t="s">
        <v>162</v>
      </c>
      <c r="D295" s="4" t="s">
        <v>38</v>
      </c>
      <c r="E295" s="4"/>
      <c r="F295" s="4"/>
      <c r="G295" s="7">
        <f>SUM(G296+G300+G303+G313+G322+G327)</f>
        <v>149608.00000000003</v>
      </c>
      <c r="H295" s="7">
        <f>SUM(H296+H300+H303+H313+H322+H327)</f>
        <v>31329.200000000001</v>
      </c>
      <c r="I295" s="7">
        <f>SUM(I296+I300+I303+I313+I322+I327)</f>
        <v>31854.2</v>
      </c>
    </row>
    <row r="296" spans="1:9" ht="31.5">
      <c r="A296" s="2" t="s">
        <v>567</v>
      </c>
      <c r="B296" s="4"/>
      <c r="C296" s="4" t="s">
        <v>162</v>
      </c>
      <c r="D296" s="4" t="s">
        <v>38</v>
      </c>
      <c r="E296" s="4" t="s">
        <v>283</v>
      </c>
      <c r="F296" s="4"/>
      <c r="G296" s="7">
        <f t="shared" ref="G296:I297" si="60">SUM(G297)</f>
        <v>790</v>
      </c>
      <c r="H296" s="7">
        <f t="shared" si="60"/>
        <v>0</v>
      </c>
      <c r="I296" s="7">
        <f t="shared" si="60"/>
        <v>76.7</v>
      </c>
    </row>
    <row r="297" spans="1:9">
      <c r="A297" s="2" t="s">
        <v>29</v>
      </c>
      <c r="B297" s="4"/>
      <c r="C297" s="4" t="s">
        <v>162</v>
      </c>
      <c r="D297" s="4" t="s">
        <v>38</v>
      </c>
      <c r="E297" s="4" t="s">
        <v>284</v>
      </c>
      <c r="F297" s="4"/>
      <c r="G297" s="7">
        <f>SUM(G298:G299)</f>
        <v>790</v>
      </c>
      <c r="H297" s="7">
        <f t="shared" si="60"/>
        <v>0</v>
      </c>
      <c r="I297" s="7">
        <f t="shared" si="60"/>
        <v>76.7</v>
      </c>
    </row>
    <row r="298" spans="1:9" ht="30.75" customHeight="1">
      <c r="A298" s="2" t="s">
        <v>46</v>
      </c>
      <c r="B298" s="4"/>
      <c r="C298" s="4" t="s">
        <v>162</v>
      </c>
      <c r="D298" s="4" t="s">
        <v>38</v>
      </c>
      <c r="E298" s="4" t="s">
        <v>284</v>
      </c>
      <c r="F298" s="4" t="s">
        <v>85</v>
      </c>
      <c r="G298" s="7">
        <v>790</v>
      </c>
      <c r="H298" s="7">
        <v>0</v>
      </c>
      <c r="I298" s="7">
        <v>76.7</v>
      </c>
    </row>
    <row r="299" spans="1:9" ht="21" hidden="1" customHeight="1">
      <c r="A299" s="2" t="s">
        <v>20</v>
      </c>
      <c r="B299" s="4"/>
      <c r="C299" s="4" t="s">
        <v>162</v>
      </c>
      <c r="D299" s="4" t="s">
        <v>38</v>
      </c>
      <c r="E299" s="4" t="s">
        <v>284</v>
      </c>
      <c r="F299" s="4" t="s">
        <v>90</v>
      </c>
      <c r="G299" s="7"/>
      <c r="H299" s="7"/>
      <c r="I299" s="7"/>
    </row>
    <row r="300" spans="1:9" ht="31.5">
      <c r="A300" s="2" t="s">
        <v>568</v>
      </c>
      <c r="B300" s="4"/>
      <c r="C300" s="4" t="s">
        <v>162</v>
      </c>
      <c r="D300" s="4" t="s">
        <v>38</v>
      </c>
      <c r="E300" s="4" t="s">
        <v>285</v>
      </c>
      <c r="F300" s="4"/>
      <c r="G300" s="7">
        <f t="shared" ref="G300:I301" si="61">SUM(G301)</f>
        <v>1500</v>
      </c>
      <c r="H300" s="7">
        <f t="shared" si="61"/>
        <v>1000</v>
      </c>
      <c r="I300" s="7">
        <f t="shared" si="61"/>
        <v>500</v>
      </c>
    </row>
    <row r="301" spans="1:9">
      <c r="A301" s="2" t="s">
        <v>29</v>
      </c>
      <c r="B301" s="4"/>
      <c r="C301" s="4" t="s">
        <v>162</v>
      </c>
      <c r="D301" s="4" t="s">
        <v>38</v>
      </c>
      <c r="E301" s="4" t="s">
        <v>286</v>
      </c>
      <c r="F301" s="4"/>
      <c r="G301" s="7">
        <f t="shared" si="61"/>
        <v>1500</v>
      </c>
      <c r="H301" s="7">
        <f t="shared" si="61"/>
        <v>1000</v>
      </c>
      <c r="I301" s="7">
        <f t="shared" si="61"/>
        <v>500</v>
      </c>
    </row>
    <row r="302" spans="1:9" ht="31.5">
      <c r="A302" s="2" t="s">
        <v>46</v>
      </c>
      <c r="B302" s="4"/>
      <c r="C302" s="4" t="s">
        <v>162</v>
      </c>
      <c r="D302" s="4" t="s">
        <v>38</v>
      </c>
      <c r="E302" s="4" t="s">
        <v>286</v>
      </c>
      <c r="F302" s="4" t="s">
        <v>85</v>
      </c>
      <c r="G302" s="7">
        <v>1500</v>
      </c>
      <c r="H302" s="7">
        <v>1000</v>
      </c>
      <c r="I302" s="7">
        <v>500</v>
      </c>
    </row>
    <row r="303" spans="1:9" ht="31.5">
      <c r="A303" s="2" t="s">
        <v>706</v>
      </c>
      <c r="B303" s="4"/>
      <c r="C303" s="4" t="s">
        <v>162</v>
      </c>
      <c r="D303" s="4" t="s">
        <v>38</v>
      </c>
      <c r="E303" s="4" t="s">
        <v>234</v>
      </c>
      <c r="F303" s="4"/>
      <c r="G303" s="7">
        <f>SUM(G304)</f>
        <v>82533.400000000009</v>
      </c>
      <c r="H303" s="7">
        <f>SUM(H304)</f>
        <v>23279.1</v>
      </c>
      <c r="I303" s="7">
        <f>SUM(I304)</f>
        <v>23279.1</v>
      </c>
    </row>
    <row r="304" spans="1:9">
      <c r="A304" s="2" t="s">
        <v>259</v>
      </c>
      <c r="B304" s="4"/>
      <c r="C304" s="4" t="s">
        <v>162</v>
      </c>
      <c r="D304" s="4" t="s">
        <v>38</v>
      </c>
      <c r="E304" s="4" t="s">
        <v>289</v>
      </c>
      <c r="F304" s="4"/>
      <c r="G304" s="7">
        <f>SUM(G309)+G305</f>
        <v>82533.400000000009</v>
      </c>
      <c r="H304" s="7">
        <f>SUM(H309)+H305</f>
        <v>23279.1</v>
      </c>
      <c r="I304" s="7">
        <f>SUM(I309)+I305</f>
        <v>23279.1</v>
      </c>
    </row>
    <row r="305" spans="1:9">
      <c r="A305" s="2" t="s">
        <v>29</v>
      </c>
      <c r="B305" s="4"/>
      <c r="C305" s="4" t="s">
        <v>162</v>
      </c>
      <c r="D305" s="4" t="s">
        <v>38</v>
      </c>
      <c r="E305" s="4" t="s">
        <v>431</v>
      </c>
      <c r="F305" s="4"/>
      <c r="G305" s="7">
        <f>SUM(G307)+G306</f>
        <v>72072.100000000006</v>
      </c>
      <c r="H305" s="7">
        <f t="shared" ref="H305:I305" si="62">SUM(H307)+H306</f>
        <v>23279.1</v>
      </c>
      <c r="I305" s="7">
        <f t="shared" si="62"/>
        <v>23279.1</v>
      </c>
    </row>
    <row r="306" spans="1:9" ht="31.5" hidden="1">
      <c r="A306" s="2" t="s">
        <v>46</v>
      </c>
      <c r="B306" s="4"/>
      <c r="C306" s="4" t="s">
        <v>162</v>
      </c>
      <c r="D306" s="4" t="s">
        <v>38</v>
      </c>
      <c r="E306" s="4" t="s">
        <v>431</v>
      </c>
      <c r="F306" s="4" t="s">
        <v>85</v>
      </c>
      <c r="G306" s="7"/>
      <c r="H306" s="7"/>
      <c r="I306" s="7"/>
    </row>
    <row r="307" spans="1:9">
      <c r="A307" s="2" t="s">
        <v>909</v>
      </c>
      <c r="B307" s="4"/>
      <c r="C307" s="4" t="s">
        <v>162</v>
      </c>
      <c r="D307" s="4" t="s">
        <v>38</v>
      </c>
      <c r="E307" s="4" t="s">
        <v>820</v>
      </c>
      <c r="F307" s="4"/>
      <c r="G307" s="7">
        <f>SUM(G308)</f>
        <v>72072.100000000006</v>
      </c>
      <c r="H307" s="7">
        <f>SUM(H308)</f>
        <v>23279.1</v>
      </c>
      <c r="I307" s="7">
        <f>SUM(I308)</f>
        <v>23279.1</v>
      </c>
    </row>
    <row r="308" spans="1:9" ht="31.5">
      <c r="A308" s="2" t="s">
        <v>46</v>
      </c>
      <c r="B308" s="4"/>
      <c r="C308" s="4" t="s">
        <v>162</v>
      </c>
      <c r="D308" s="4" t="s">
        <v>38</v>
      </c>
      <c r="E308" s="4" t="s">
        <v>820</v>
      </c>
      <c r="F308" s="4" t="s">
        <v>85</v>
      </c>
      <c r="G308" s="7">
        <v>72072.100000000006</v>
      </c>
      <c r="H308" s="7">
        <v>23279.1</v>
      </c>
      <c r="I308" s="7">
        <v>23279.1</v>
      </c>
    </row>
    <row r="309" spans="1:9" ht="31.5">
      <c r="A309" s="2" t="s">
        <v>257</v>
      </c>
      <c r="B309" s="4"/>
      <c r="C309" s="4" t="s">
        <v>162</v>
      </c>
      <c r="D309" s="4" t="s">
        <v>38</v>
      </c>
      <c r="E309" s="4" t="s">
        <v>290</v>
      </c>
      <c r="F309" s="4"/>
      <c r="G309" s="7">
        <f>SUM(G310)+G311</f>
        <v>10461.299999999999</v>
      </c>
      <c r="H309" s="7">
        <f t="shared" ref="H309:I309" si="63">SUM(H310)+H311</f>
        <v>0</v>
      </c>
      <c r="I309" s="7">
        <f t="shared" si="63"/>
        <v>0</v>
      </c>
    </row>
    <row r="310" spans="1:9" ht="31.5">
      <c r="A310" s="2" t="s">
        <v>258</v>
      </c>
      <c r="B310" s="4"/>
      <c r="C310" s="4" t="s">
        <v>162</v>
      </c>
      <c r="D310" s="4" t="s">
        <v>38</v>
      </c>
      <c r="E310" s="4" t="s">
        <v>290</v>
      </c>
      <c r="F310" s="4" t="s">
        <v>237</v>
      </c>
      <c r="G310" s="7">
        <v>4156.8999999999996</v>
      </c>
      <c r="H310" s="7">
        <v>0</v>
      </c>
      <c r="I310" s="7">
        <v>0</v>
      </c>
    </row>
    <row r="311" spans="1:9">
      <c r="A311" s="2" t="s">
        <v>909</v>
      </c>
      <c r="B311" s="4"/>
      <c r="C311" s="4" t="s">
        <v>162</v>
      </c>
      <c r="D311" s="4" t="s">
        <v>38</v>
      </c>
      <c r="E311" s="4" t="s">
        <v>887</v>
      </c>
      <c r="F311" s="4"/>
      <c r="G311" s="7">
        <f>SUM(G312)</f>
        <v>6304.4</v>
      </c>
      <c r="H311" s="7">
        <f t="shared" ref="H311:I311" si="64">SUM(H312)</f>
        <v>0</v>
      </c>
      <c r="I311" s="7">
        <f t="shared" si="64"/>
        <v>0</v>
      </c>
    </row>
    <row r="312" spans="1:9" ht="31.5">
      <c r="A312" s="2" t="s">
        <v>258</v>
      </c>
      <c r="B312" s="4"/>
      <c r="C312" s="4" t="s">
        <v>162</v>
      </c>
      <c r="D312" s="4" t="s">
        <v>38</v>
      </c>
      <c r="E312" s="4" t="s">
        <v>887</v>
      </c>
      <c r="F312" s="4" t="s">
        <v>237</v>
      </c>
      <c r="G312" s="7">
        <v>6304.4</v>
      </c>
      <c r="H312" s="7"/>
      <c r="I312" s="7"/>
    </row>
    <row r="313" spans="1:9" ht="31.5" customHeight="1">
      <c r="A313" s="80" t="s">
        <v>545</v>
      </c>
      <c r="B313" s="4"/>
      <c r="C313" s="4" t="s">
        <v>162</v>
      </c>
      <c r="D313" s="4" t="s">
        <v>38</v>
      </c>
      <c r="E313" s="4" t="s">
        <v>211</v>
      </c>
      <c r="F313" s="4"/>
      <c r="G313" s="7">
        <f>SUM(G314)+G319</f>
        <v>57786.2</v>
      </c>
      <c r="H313" s="7">
        <f>SUM(H314)+H319</f>
        <v>75</v>
      </c>
      <c r="I313" s="7">
        <f>SUM(I314)+I319</f>
        <v>1000</v>
      </c>
    </row>
    <row r="314" spans="1:9" ht="47.25">
      <c r="A314" s="80" t="s">
        <v>546</v>
      </c>
      <c r="B314" s="4"/>
      <c r="C314" s="4" t="s">
        <v>162</v>
      </c>
      <c r="D314" s="4" t="s">
        <v>38</v>
      </c>
      <c r="E314" s="4" t="s">
        <v>212</v>
      </c>
      <c r="F314" s="4"/>
      <c r="G314" s="7">
        <f>SUM(G315)+G317</f>
        <v>11230.2</v>
      </c>
      <c r="H314" s="7">
        <f t="shared" ref="H314:I314" si="65">SUM(H315)+H317</f>
        <v>75</v>
      </c>
      <c r="I314" s="7">
        <f t="shared" si="65"/>
        <v>1000</v>
      </c>
    </row>
    <row r="315" spans="1:9" ht="31.5">
      <c r="A315" s="80" t="s">
        <v>435</v>
      </c>
      <c r="B315" s="4"/>
      <c r="C315" s="4" t="s">
        <v>162</v>
      </c>
      <c r="D315" s="4" t="s">
        <v>38</v>
      </c>
      <c r="E315" s="4" t="s">
        <v>213</v>
      </c>
      <c r="F315" s="4"/>
      <c r="G315" s="7">
        <f>SUM(G316:G316)</f>
        <v>11230.2</v>
      </c>
      <c r="H315" s="7">
        <f>SUM(H316:H316)</f>
        <v>75</v>
      </c>
      <c r="I315" s="7">
        <f>SUM(I316:I316)</f>
        <v>1000</v>
      </c>
    </row>
    <row r="316" spans="1:9" ht="31.5">
      <c r="A316" s="2" t="s">
        <v>46</v>
      </c>
      <c r="B316" s="4"/>
      <c r="C316" s="4" t="s">
        <v>162</v>
      </c>
      <c r="D316" s="4" t="s">
        <v>38</v>
      </c>
      <c r="E316" s="4" t="s">
        <v>213</v>
      </c>
      <c r="F316" s="4" t="s">
        <v>85</v>
      </c>
      <c r="G316" s="7">
        <v>11230.2</v>
      </c>
      <c r="H316" s="7">
        <v>75</v>
      </c>
      <c r="I316" s="7">
        <v>1000</v>
      </c>
    </row>
    <row r="317" spans="1:9" hidden="1">
      <c r="A317" s="2" t="s">
        <v>909</v>
      </c>
      <c r="B317" s="4"/>
      <c r="C317" s="4" t="s">
        <v>162</v>
      </c>
      <c r="D317" s="4" t="s">
        <v>38</v>
      </c>
      <c r="E317" s="4" t="s">
        <v>886</v>
      </c>
      <c r="F317" s="4"/>
      <c r="G317" s="7">
        <f>SUM(G318)</f>
        <v>0</v>
      </c>
      <c r="H317" s="7">
        <f t="shared" ref="H317:I317" si="66">SUM(H318)</f>
        <v>0</v>
      </c>
      <c r="I317" s="7">
        <f t="shared" si="66"/>
        <v>0</v>
      </c>
    </row>
    <row r="318" spans="1:9" ht="31.5" hidden="1">
      <c r="A318" s="2" t="s">
        <v>46</v>
      </c>
      <c r="B318" s="4"/>
      <c r="C318" s="4" t="s">
        <v>162</v>
      </c>
      <c r="D318" s="4" t="s">
        <v>38</v>
      </c>
      <c r="E318" s="4" t="s">
        <v>886</v>
      </c>
      <c r="F318" s="4" t="s">
        <v>85</v>
      </c>
      <c r="G318" s="7"/>
      <c r="H318" s="7">
        <v>0</v>
      </c>
      <c r="I318" s="7">
        <v>0</v>
      </c>
    </row>
    <row r="319" spans="1:9" ht="31.5">
      <c r="A319" s="2" t="s">
        <v>547</v>
      </c>
      <c r="B319" s="4"/>
      <c r="C319" s="4" t="s">
        <v>162</v>
      </c>
      <c r="D319" s="4" t="s">
        <v>38</v>
      </c>
      <c r="E319" s="4" t="s">
        <v>225</v>
      </c>
      <c r="F319" s="4"/>
      <c r="G319" s="7">
        <f>SUM(G320)</f>
        <v>46556</v>
      </c>
      <c r="H319" s="7">
        <f t="shared" ref="H319:I319" si="67">SUM(H320)</f>
        <v>0</v>
      </c>
      <c r="I319" s="7">
        <f t="shared" si="67"/>
        <v>0</v>
      </c>
    </row>
    <row r="320" spans="1:9" ht="31.5">
      <c r="A320" s="2" t="s">
        <v>435</v>
      </c>
      <c r="B320" s="4"/>
      <c r="C320" s="4" t="s">
        <v>162</v>
      </c>
      <c r="D320" s="4" t="s">
        <v>38</v>
      </c>
      <c r="E320" s="4" t="s">
        <v>566</v>
      </c>
      <c r="F320" s="4"/>
      <c r="G320" s="7">
        <f>SUM(G321)</f>
        <v>46556</v>
      </c>
      <c r="H320" s="7"/>
      <c r="I320" s="7"/>
    </row>
    <row r="321" spans="1:9">
      <c r="A321" s="2" t="s">
        <v>20</v>
      </c>
      <c r="B321" s="4"/>
      <c r="C321" s="4" t="s">
        <v>162</v>
      </c>
      <c r="D321" s="4" t="s">
        <v>38</v>
      </c>
      <c r="E321" s="4" t="s">
        <v>566</v>
      </c>
      <c r="F321" s="4" t="s">
        <v>90</v>
      </c>
      <c r="G321" s="7">
        <v>46556</v>
      </c>
      <c r="H321" s="7"/>
      <c r="I321" s="7"/>
    </row>
    <row r="322" spans="1:9" ht="31.5">
      <c r="A322" s="34" t="s">
        <v>595</v>
      </c>
      <c r="B322" s="4"/>
      <c r="C322" s="4" t="s">
        <v>162</v>
      </c>
      <c r="D322" s="4" t="s">
        <v>38</v>
      </c>
      <c r="E322" s="5" t="s">
        <v>591</v>
      </c>
      <c r="F322" s="5"/>
      <c r="G322" s="7">
        <f>SUM(G323)+G325</f>
        <v>3458.7</v>
      </c>
      <c r="H322" s="7">
        <f t="shared" ref="H322:I322" si="68">SUM(H323)+H325</f>
        <v>3435.4</v>
      </c>
      <c r="I322" s="7">
        <f t="shared" si="68"/>
        <v>3458.7</v>
      </c>
    </row>
    <row r="323" spans="1:9">
      <c r="A323" s="34" t="s">
        <v>29</v>
      </c>
      <c r="B323" s="4"/>
      <c r="C323" s="4" t="s">
        <v>162</v>
      </c>
      <c r="D323" s="4" t="s">
        <v>38</v>
      </c>
      <c r="E323" s="5" t="s">
        <v>592</v>
      </c>
      <c r="F323" s="5"/>
      <c r="G323" s="7">
        <f t="shared" ref="G323:I323" si="69">SUM(G324)</f>
        <v>3458.7</v>
      </c>
      <c r="H323" s="7">
        <f t="shared" si="69"/>
        <v>3435.4</v>
      </c>
      <c r="I323" s="7">
        <f t="shared" si="69"/>
        <v>3458.7</v>
      </c>
    </row>
    <row r="324" spans="1:9" ht="31.5">
      <c r="A324" s="34" t="s">
        <v>46</v>
      </c>
      <c r="B324" s="4"/>
      <c r="C324" s="4" t="s">
        <v>162</v>
      </c>
      <c r="D324" s="4" t="s">
        <v>38</v>
      </c>
      <c r="E324" s="5" t="s">
        <v>592</v>
      </c>
      <c r="F324" s="5" t="s">
        <v>85</v>
      </c>
      <c r="G324" s="7">
        <v>3458.7</v>
      </c>
      <c r="H324" s="7">
        <v>3435.4</v>
      </c>
      <c r="I324" s="7">
        <v>3458.7</v>
      </c>
    </row>
    <row r="325" spans="1:9" ht="47.25" hidden="1">
      <c r="A325" s="34" t="s">
        <v>787</v>
      </c>
      <c r="B325" s="4"/>
      <c r="C325" s="4" t="s">
        <v>162</v>
      </c>
      <c r="D325" s="4" t="s">
        <v>38</v>
      </c>
      <c r="E325" s="5" t="s">
        <v>788</v>
      </c>
      <c r="F325" s="5"/>
      <c r="G325" s="7">
        <f>SUM(G326)</f>
        <v>0</v>
      </c>
      <c r="H325" s="7">
        <f t="shared" ref="H325:I325" si="70">SUM(H326)</f>
        <v>0</v>
      </c>
      <c r="I325" s="7">
        <f t="shared" si="70"/>
        <v>0</v>
      </c>
    </row>
    <row r="326" spans="1:9" ht="31.5" hidden="1">
      <c r="A326" s="34" t="s">
        <v>46</v>
      </c>
      <c r="B326" s="4"/>
      <c r="C326" s="4" t="s">
        <v>162</v>
      </c>
      <c r="D326" s="4" t="s">
        <v>38</v>
      </c>
      <c r="E326" s="5" t="s">
        <v>788</v>
      </c>
      <c r="F326" s="5" t="s">
        <v>85</v>
      </c>
      <c r="G326" s="7"/>
      <c r="H326" s="7"/>
      <c r="I326" s="7"/>
    </row>
    <row r="327" spans="1:9" ht="31.5">
      <c r="A327" s="34" t="s">
        <v>596</v>
      </c>
      <c r="B327" s="4"/>
      <c r="C327" s="4" t="s">
        <v>162</v>
      </c>
      <c r="D327" s="4" t="s">
        <v>38</v>
      </c>
      <c r="E327" s="5" t="s">
        <v>593</v>
      </c>
      <c r="F327" s="5"/>
      <c r="G327" s="7">
        <f t="shared" ref="G327:I328" si="71">SUM(G328)</f>
        <v>3539.7</v>
      </c>
      <c r="H327" s="7">
        <f t="shared" si="71"/>
        <v>3539.7</v>
      </c>
      <c r="I327" s="7">
        <f t="shared" si="71"/>
        <v>3539.7</v>
      </c>
    </row>
    <row r="328" spans="1:9">
      <c r="A328" s="34" t="s">
        <v>29</v>
      </c>
      <c r="B328" s="4"/>
      <c r="C328" s="4" t="s">
        <v>162</v>
      </c>
      <c r="D328" s="4" t="s">
        <v>38</v>
      </c>
      <c r="E328" s="5" t="s">
        <v>594</v>
      </c>
      <c r="F328" s="5"/>
      <c r="G328" s="7">
        <f t="shared" si="71"/>
        <v>3539.7</v>
      </c>
      <c r="H328" s="7">
        <f t="shared" si="71"/>
        <v>3539.7</v>
      </c>
      <c r="I328" s="7">
        <f t="shared" si="71"/>
        <v>3539.7</v>
      </c>
    </row>
    <row r="329" spans="1:9" ht="31.5">
      <c r="A329" s="34" t="s">
        <v>46</v>
      </c>
      <c r="B329" s="4"/>
      <c r="C329" s="4" t="s">
        <v>162</v>
      </c>
      <c r="D329" s="4" t="s">
        <v>38</v>
      </c>
      <c r="E329" s="5" t="s">
        <v>594</v>
      </c>
      <c r="F329" s="5" t="s">
        <v>85</v>
      </c>
      <c r="G329" s="7">
        <v>3539.7</v>
      </c>
      <c r="H329" s="7">
        <v>3539.7</v>
      </c>
      <c r="I329" s="7">
        <v>3539.7</v>
      </c>
    </row>
    <row r="330" spans="1:9">
      <c r="A330" s="2" t="s">
        <v>169</v>
      </c>
      <c r="B330" s="4"/>
      <c r="C330" s="4" t="s">
        <v>162</v>
      </c>
      <c r="D330" s="4" t="s">
        <v>48</v>
      </c>
      <c r="E330" s="4"/>
      <c r="F330" s="4"/>
      <c r="G330" s="7">
        <f>SUM(G331+G337+G339+G380+G388+G397+G410)+G377</f>
        <v>199737.8</v>
      </c>
      <c r="H330" s="7">
        <f>SUM(H331+H337+H339+H380+H388+H397+H410)+H377</f>
        <v>232374.2</v>
      </c>
      <c r="I330" s="7">
        <f>SUM(I331+I337+I339+I380+I388+I397+I410)+I377</f>
        <v>241048.4</v>
      </c>
    </row>
    <row r="331" spans="1:9" ht="31.5">
      <c r="A331" s="35" t="s">
        <v>569</v>
      </c>
      <c r="B331" s="6"/>
      <c r="C331" s="4" t="s">
        <v>162</v>
      </c>
      <c r="D331" s="4" t="s">
        <v>48</v>
      </c>
      <c r="E331" s="4" t="s">
        <v>291</v>
      </c>
      <c r="F331" s="4"/>
      <c r="G331" s="7">
        <f>SUM(G332)</f>
        <v>15954.1</v>
      </c>
      <c r="H331" s="7">
        <f>SUM(H332)</f>
        <v>4486.8</v>
      </c>
      <c r="I331" s="7">
        <f>SUM(I332)</f>
        <v>27066</v>
      </c>
    </row>
    <row r="332" spans="1:9">
      <c r="A332" s="2" t="s">
        <v>29</v>
      </c>
      <c r="B332" s="4"/>
      <c r="C332" s="4" t="s">
        <v>162</v>
      </c>
      <c r="D332" s="4" t="s">
        <v>48</v>
      </c>
      <c r="E332" s="4" t="s">
        <v>292</v>
      </c>
      <c r="F332" s="4"/>
      <c r="G332" s="7">
        <f>SUM(G333)+G334</f>
        <v>15954.1</v>
      </c>
      <c r="H332" s="7">
        <f t="shared" ref="H332:I332" si="72">SUM(H333)+H334</f>
        <v>4486.8</v>
      </c>
      <c r="I332" s="7">
        <f t="shared" si="72"/>
        <v>27066</v>
      </c>
    </row>
    <row r="333" spans="1:9" ht="31.5">
      <c r="A333" s="2" t="s">
        <v>46</v>
      </c>
      <c r="B333" s="4"/>
      <c r="C333" s="4" t="s">
        <v>162</v>
      </c>
      <c r="D333" s="4" t="s">
        <v>48</v>
      </c>
      <c r="E333" s="4" t="s">
        <v>292</v>
      </c>
      <c r="F333" s="4" t="s">
        <v>85</v>
      </c>
      <c r="G333" s="7">
        <v>14888.1</v>
      </c>
      <c r="H333" s="7">
        <v>3420.8</v>
      </c>
      <c r="I333" s="7">
        <v>26000</v>
      </c>
    </row>
    <row r="334" spans="1:9" ht="59.25" customHeight="1">
      <c r="A334" s="34" t="s">
        <v>785</v>
      </c>
      <c r="B334" s="4"/>
      <c r="C334" s="4" t="s">
        <v>162</v>
      </c>
      <c r="D334" s="4" t="s">
        <v>48</v>
      </c>
      <c r="E334" s="5" t="s">
        <v>784</v>
      </c>
      <c r="F334" s="4"/>
      <c r="G334" s="7">
        <f>SUM(G335)</f>
        <v>1066</v>
      </c>
      <c r="H334" s="7">
        <f>SUM(H335)</f>
        <v>1066</v>
      </c>
      <c r="I334" s="7">
        <f>SUM(I335)</f>
        <v>1066</v>
      </c>
    </row>
    <row r="335" spans="1:9" ht="31.5">
      <c r="A335" s="2" t="s">
        <v>46</v>
      </c>
      <c r="B335" s="4"/>
      <c r="C335" s="4" t="s">
        <v>162</v>
      </c>
      <c r="D335" s="4" t="s">
        <v>48</v>
      </c>
      <c r="E335" s="5" t="s">
        <v>784</v>
      </c>
      <c r="F335" s="4" t="s">
        <v>85</v>
      </c>
      <c r="G335" s="7">
        <v>1066</v>
      </c>
      <c r="H335" s="7">
        <v>1066</v>
      </c>
      <c r="I335" s="7">
        <v>1066</v>
      </c>
    </row>
    <row r="336" spans="1:9" ht="31.5">
      <c r="A336" s="2" t="s">
        <v>568</v>
      </c>
      <c r="B336" s="4"/>
      <c r="C336" s="4" t="s">
        <v>162</v>
      </c>
      <c r="D336" s="4" t="s">
        <v>48</v>
      </c>
      <c r="E336" s="4" t="s">
        <v>285</v>
      </c>
      <c r="F336" s="4"/>
      <c r="G336" s="7">
        <f t="shared" ref="G336:I337" si="73">SUM(G337)</f>
        <v>2733.2</v>
      </c>
      <c r="H336" s="7">
        <f t="shared" si="73"/>
        <v>3000</v>
      </c>
      <c r="I336" s="7">
        <f t="shared" si="73"/>
        <v>3000</v>
      </c>
    </row>
    <row r="337" spans="1:9">
      <c r="A337" s="2" t="s">
        <v>29</v>
      </c>
      <c r="B337" s="4"/>
      <c r="C337" s="4" t="s">
        <v>162</v>
      </c>
      <c r="D337" s="4" t="s">
        <v>48</v>
      </c>
      <c r="E337" s="4" t="s">
        <v>286</v>
      </c>
      <c r="F337" s="4"/>
      <c r="G337" s="7">
        <f t="shared" si="73"/>
        <v>2733.2</v>
      </c>
      <c r="H337" s="7">
        <f t="shared" si="73"/>
        <v>3000</v>
      </c>
      <c r="I337" s="7">
        <f t="shared" si="73"/>
        <v>3000</v>
      </c>
    </row>
    <row r="338" spans="1:9" ht="27" customHeight="1">
      <c r="A338" s="2" t="s">
        <v>46</v>
      </c>
      <c r="B338" s="4"/>
      <c r="C338" s="4" t="s">
        <v>162</v>
      </c>
      <c r="D338" s="4" t="s">
        <v>48</v>
      </c>
      <c r="E338" s="4" t="s">
        <v>286</v>
      </c>
      <c r="F338" s="4" t="s">
        <v>85</v>
      </c>
      <c r="G338" s="7">
        <v>2733.2</v>
      </c>
      <c r="H338" s="7">
        <v>3000</v>
      </c>
      <c r="I338" s="7">
        <v>3000</v>
      </c>
    </row>
    <row r="339" spans="1:9" ht="31.5">
      <c r="A339" s="2" t="s">
        <v>536</v>
      </c>
      <c r="B339" s="4"/>
      <c r="C339" s="4" t="s">
        <v>162</v>
      </c>
      <c r="D339" s="4" t="s">
        <v>48</v>
      </c>
      <c r="E339" s="4" t="s">
        <v>432</v>
      </c>
      <c r="F339" s="4"/>
      <c r="G339" s="7">
        <f>SUM(G372)+G340</f>
        <v>79213.2</v>
      </c>
      <c r="H339" s="7">
        <f>SUM(H372)+H340</f>
        <v>155083.20000000001</v>
      </c>
      <c r="I339" s="7">
        <f>SUM(I372)+I340</f>
        <v>135506.5</v>
      </c>
    </row>
    <row r="340" spans="1:9">
      <c r="A340" s="2" t="s">
        <v>29</v>
      </c>
      <c r="B340" s="4"/>
      <c r="C340" s="4" t="s">
        <v>162</v>
      </c>
      <c r="D340" s="4" t="s">
        <v>48</v>
      </c>
      <c r="E340" s="4" t="s">
        <v>632</v>
      </c>
      <c r="F340" s="4"/>
      <c r="G340" s="7">
        <f>SUM(G341+G342)</f>
        <v>16652.7</v>
      </c>
      <c r="H340" s="7">
        <f t="shared" ref="H340:I340" si="74">SUM(H341+H342)</f>
        <v>69943.400000000009</v>
      </c>
      <c r="I340" s="7">
        <f t="shared" si="74"/>
        <v>66332.100000000006</v>
      </c>
    </row>
    <row r="341" spans="1:9" ht="31.5">
      <c r="A341" s="2" t="s">
        <v>46</v>
      </c>
      <c r="B341" s="4"/>
      <c r="C341" s="4" t="s">
        <v>162</v>
      </c>
      <c r="D341" s="4" t="s">
        <v>48</v>
      </c>
      <c r="E341" s="4" t="s">
        <v>632</v>
      </c>
      <c r="F341" s="4" t="s">
        <v>85</v>
      </c>
      <c r="G341" s="7">
        <v>1327.8</v>
      </c>
      <c r="H341" s="7">
        <v>1327.8</v>
      </c>
      <c r="I341" s="7">
        <v>1327.8</v>
      </c>
    </row>
    <row r="342" spans="1:9">
      <c r="A342" s="2" t="s">
        <v>911</v>
      </c>
      <c r="B342" s="4"/>
      <c r="C342" s="4" t="s">
        <v>162</v>
      </c>
      <c r="D342" s="4" t="s">
        <v>48</v>
      </c>
      <c r="E342" s="4" t="s">
        <v>789</v>
      </c>
      <c r="F342" s="4"/>
      <c r="G342" s="7">
        <f>SUM(G343)+G344+G346+G348+G350+G352+G358+G360+G362+G364+G366+G370+G368</f>
        <v>15324.9</v>
      </c>
      <c r="H342" s="7">
        <f t="shared" ref="H342:I342" si="75">SUM(H343)+H344+H346+H348+H350+H352+H358+H360+H362+H364+H366+H370+H368</f>
        <v>68615.600000000006</v>
      </c>
      <c r="I342" s="7">
        <f t="shared" si="75"/>
        <v>65004.3</v>
      </c>
    </row>
    <row r="343" spans="1:9" ht="31.5">
      <c r="A343" s="2" t="s">
        <v>46</v>
      </c>
      <c r="B343" s="4"/>
      <c r="C343" s="4" t="s">
        <v>162</v>
      </c>
      <c r="D343" s="4" t="s">
        <v>48</v>
      </c>
      <c r="E343" s="4" t="s">
        <v>789</v>
      </c>
      <c r="F343" s="4" t="s">
        <v>85</v>
      </c>
      <c r="G343" s="7">
        <v>0.1</v>
      </c>
      <c r="H343" s="7">
        <v>68615.600000000006</v>
      </c>
      <c r="I343" s="7">
        <v>65004.3</v>
      </c>
    </row>
    <row r="344" spans="1:9" ht="31.5">
      <c r="A344" s="2" t="s">
        <v>970</v>
      </c>
      <c r="B344" s="4"/>
      <c r="C344" s="4" t="s">
        <v>162</v>
      </c>
      <c r="D344" s="4" t="s">
        <v>48</v>
      </c>
      <c r="E344" s="4" t="s">
        <v>969</v>
      </c>
      <c r="F344" s="4"/>
      <c r="G344" s="7">
        <f>SUM(G345)</f>
        <v>3868</v>
      </c>
      <c r="H344" s="7">
        <f t="shared" ref="H344:I344" si="76">SUM(H345)</f>
        <v>0</v>
      </c>
      <c r="I344" s="7">
        <f t="shared" si="76"/>
        <v>0</v>
      </c>
    </row>
    <row r="345" spans="1:9" ht="31.5">
      <c r="A345" s="2" t="s">
        <v>46</v>
      </c>
      <c r="B345" s="4"/>
      <c r="C345" s="4" t="s">
        <v>162</v>
      </c>
      <c r="D345" s="4" t="s">
        <v>48</v>
      </c>
      <c r="E345" s="4" t="s">
        <v>969</v>
      </c>
      <c r="F345" s="4" t="s">
        <v>85</v>
      </c>
      <c r="G345" s="7">
        <v>3868</v>
      </c>
      <c r="H345" s="7"/>
      <c r="I345" s="7"/>
    </row>
    <row r="346" spans="1:9" ht="31.5">
      <c r="A346" s="2" t="s">
        <v>984</v>
      </c>
      <c r="B346" s="4"/>
      <c r="C346" s="4" t="s">
        <v>162</v>
      </c>
      <c r="D346" s="4" t="s">
        <v>48</v>
      </c>
      <c r="E346" s="4" t="s">
        <v>971</v>
      </c>
      <c r="F346" s="4"/>
      <c r="G346" s="7">
        <f>SUM(G347)</f>
        <v>384.2</v>
      </c>
      <c r="H346" s="7">
        <f t="shared" ref="H346:I346" si="77">SUM(H347)</f>
        <v>0</v>
      </c>
      <c r="I346" s="7">
        <f t="shared" si="77"/>
        <v>0</v>
      </c>
    </row>
    <row r="347" spans="1:9" ht="31.5">
      <c r="A347" s="2" t="s">
        <v>46</v>
      </c>
      <c r="B347" s="4"/>
      <c r="C347" s="4" t="s">
        <v>162</v>
      </c>
      <c r="D347" s="4" t="s">
        <v>48</v>
      </c>
      <c r="E347" s="4" t="s">
        <v>971</v>
      </c>
      <c r="F347" s="4" t="s">
        <v>85</v>
      </c>
      <c r="G347" s="7">
        <v>384.2</v>
      </c>
      <c r="H347" s="7"/>
      <c r="I347" s="7"/>
    </row>
    <row r="348" spans="1:9" ht="31.5">
      <c r="A348" s="2" t="s">
        <v>983</v>
      </c>
      <c r="B348" s="4"/>
      <c r="C348" s="4" t="s">
        <v>162</v>
      </c>
      <c r="D348" s="4" t="s">
        <v>48</v>
      </c>
      <c r="E348" s="4" t="s">
        <v>972</v>
      </c>
      <c r="F348" s="4"/>
      <c r="G348" s="7">
        <f>SUM(G349)</f>
        <v>1202.7</v>
      </c>
      <c r="H348" s="7">
        <f t="shared" ref="H348:I348" si="78">SUM(H349)</f>
        <v>0</v>
      </c>
      <c r="I348" s="7">
        <f t="shared" si="78"/>
        <v>0</v>
      </c>
    </row>
    <row r="349" spans="1:9" ht="31.5">
      <c r="A349" s="2" t="s">
        <v>46</v>
      </c>
      <c r="B349" s="4"/>
      <c r="C349" s="4" t="s">
        <v>162</v>
      </c>
      <c r="D349" s="4" t="s">
        <v>48</v>
      </c>
      <c r="E349" s="4" t="s">
        <v>972</v>
      </c>
      <c r="F349" s="4" t="s">
        <v>85</v>
      </c>
      <c r="G349" s="7">
        <v>1202.7</v>
      </c>
      <c r="H349" s="7"/>
      <c r="I349" s="7"/>
    </row>
    <row r="350" spans="1:9" ht="31.5">
      <c r="A350" s="2" t="s">
        <v>985</v>
      </c>
      <c r="B350" s="4"/>
      <c r="C350" s="4" t="s">
        <v>162</v>
      </c>
      <c r="D350" s="4" t="s">
        <v>48</v>
      </c>
      <c r="E350" s="4" t="s">
        <v>973</v>
      </c>
      <c r="F350" s="4"/>
      <c r="G350" s="7">
        <f>SUM(G351)</f>
        <v>186.4</v>
      </c>
      <c r="H350" s="7">
        <f t="shared" ref="H350:I350" si="79">SUM(H351)</f>
        <v>0</v>
      </c>
      <c r="I350" s="7">
        <f t="shared" si="79"/>
        <v>0</v>
      </c>
    </row>
    <row r="351" spans="1:9" ht="31.5">
      <c r="A351" s="2" t="s">
        <v>46</v>
      </c>
      <c r="B351" s="4"/>
      <c r="C351" s="4" t="s">
        <v>162</v>
      </c>
      <c r="D351" s="4" t="s">
        <v>48</v>
      </c>
      <c r="E351" s="4" t="s">
        <v>973</v>
      </c>
      <c r="F351" s="4" t="s">
        <v>85</v>
      </c>
      <c r="G351" s="7">
        <v>186.4</v>
      </c>
      <c r="H351" s="7"/>
      <c r="I351" s="7"/>
    </row>
    <row r="352" spans="1:9" ht="31.5">
      <c r="A352" s="2" t="s">
        <v>986</v>
      </c>
      <c r="B352" s="4"/>
      <c r="C352" s="4" t="s">
        <v>162</v>
      </c>
      <c r="D352" s="4" t="s">
        <v>48</v>
      </c>
      <c r="E352" s="4" t="s">
        <v>974</v>
      </c>
      <c r="F352" s="4"/>
      <c r="G352" s="7">
        <f>SUM(G353)</f>
        <v>1370.6</v>
      </c>
      <c r="H352" s="7">
        <f t="shared" ref="H352:I352" si="80">SUM(H353)</f>
        <v>0</v>
      </c>
      <c r="I352" s="7">
        <f t="shared" si="80"/>
        <v>0</v>
      </c>
    </row>
    <row r="353" spans="1:9" ht="31.5">
      <c r="A353" s="2" t="s">
        <v>46</v>
      </c>
      <c r="B353" s="4"/>
      <c r="C353" s="4" t="s">
        <v>162</v>
      </c>
      <c r="D353" s="4" t="s">
        <v>48</v>
      </c>
      <c r="E353" s="4" t="s">
        <v>974</v>
      </c>
      <c r="F353" s="4" t="s">
        <v>85</v>
      </c>
      <c r="G353" s="7">
        <v>1370.6</v>
      </c>
      <c r="H353" s="7"/>
      <c r="I353" s="7"/>
    </row>
    <row r="354" spans="1:9" ht="31.5" hidden="1">
      <c r="A354" s="2" t="s">
        <v>987</v>
      </c>
      <c r="B354" s="4"/>
      <c r="C354" s="4" t="s">
        <v>162</v>
      </c>
      <c r="D354" s="4" t="s">
        <v>48</v>
      </c>
      <c r="E354" s="4" t="s">
        <v>975</v>
      </c>
      <c r="F354" s="4"/>
      <c r="G354" s="7">
        <f>SUM(G355)</f>
        <v>0</v>
      </c>
      <c r="H354" s="7">
        <f t="shared" ref="H354:I354" si="81">SUM(H355)</f>
        <v>0</v>
      </c>
      <c r="I354" s="7">
        <f t="shared" si="81"/>
        <v>0</v>
      </c>
    </row>
    <row r="355" spans="1:9" ht="31.5" hidden="1">
      <c r="A355" s="2" t="s">
        <v>46</v>
      </c>
      <c r="B355" s="4"/>
      <c r="C355" s="4" t="s">
        <v>162</v>
      </c>
      <c r="D355" s="4" t="s">
        <v>48</v>
      </c>
      <c r="E355" s="4" t="s">
        <v>975</v>
      </c>
      <c r="F355" s="4" t="s">
        <v>85</v>
      </c>
      <c r="G355" s="7"/>
      <c r="H355" s="7"/>
      <c r="I355" s="7"/>
    </row>
    <row r="356" spans="1:9" hidden="1">
      <c r="A356" s="2" t="s">
        <v>988</v>
      </c>
      <c r="B356" s="4"/>
      <c r="C356" s="4" t="s">
        <v>162</v>
      </c>
      <c r="D356" s="4" t="s">
        <v>48</v>
      </c>
      <c r="E356" s="4" t="s">
        <v>976</v>
      </c>
      <c r="F356" s="4"/>
      <c r="G356" s="7">
        <f>SUM(G357)</f>
        <v>0</v>
      </c>
      <c r="H356" s="7"/>
      <c r="I356" s="7"/>
    </row>
    <row r="357" spans="1:9" ht="31.5" hidden="1">
      <c r="A357" s="2" t="s">
        <v>46</v>
      </c>
      <c r="B357" s="4"/>
      <c r="C357" s="4" t="s">
        <v>162</v>
      </c>
      <c r="D357" s="4" t="s">
        <v>48</v>
      </c>
      <c r="E357" s="4" t="s">
        <v>976</v>
      </c>
      <c r="F357" s="4" t="s">
        <v>85</v>
      </c>
      <c r="G357" s="7"/>
      <c r="H357" s="7"/>
      <c r="I357" s="7"/>
    </row>
    <row r="358" spans="1:9" ht="31.5">
      <c r="A358" s="2" t="s">
        <v>989</v>
      </c>
      <c r="B358" s="4"/>
      <c r="C358" s="4" t="s">
        <v>162</v>
      </c>
      <c r="D358" s="4" t="s">
        <v>48</v>
      </c>
      <c r="E358" s="4" t="s">
        <v>977</v>
      </c>
      <c r="F358" s="4"/>
      <c r="G358" s="7">
        <f>SUM(G359)</f>
        <v>1385.6</v>
      </c>
      <c r="H358" s="7"/>
      <c r="I358" s="7"/>
    </row>
    <row r="359" spans="1:9" ht="31.5">
      <c r="A359" s="2" t="s">
        <v>46</v>
      </c>
      <c r="B359" s="4"/>
      <c r="C359" s="4" t="s">
        <v>162</v>
      </c>
      <c r="D359" s="4" t="s">
        <v>48</v>
      </c>
      <c r="E359" s="4" t="s">
        <v>977</v>
      </c>
      <c r="F359" s="4" t="s">
        <v>85</v>
      </c>
      <c r="G359" s="7">
        <v>1385.6</v>
      </c>
      <c r="H359" s="7"/>
      <c r="I359" s="7"/>
    </row>
    <row r="360" spans="1:9" ht="31.5">
      <c r="A360" s="2" t="s">
        <v>990</v>
      </c>
      <c r="B360" s="4"/>
      <c r="C360" s="4" t="s">
        <v>162</v>
      </c>
      <c r="D360" s="4" t="s">
        <v>48</v>
      </c>
      <c r="E360" s="4" t="s">
        <v>978</v>
      </c>
      <c r="F360" s="4"/>
      <c r="G360" s="7">
        <f>SUM(G361)</f>
        <v>340.1</v>
      </c>
      <c r="H360" s="7"/>
      <c r="I360" s="7"/>
    </row>
    <row r="361" spans="1:9" ht="31.5">
      <c r="A361" s="2" t="s">
        <v>46</v>
      </c>
      <c r="B361" s="4"/>
      <c r="C361" s="4" t="s">
        <v>162</v>
      </c>
      <c r="D361" s="4" t="s">
        <v>48</v>
      </c>
      <c r="E361" s="4" t="s">
        <v>978</v>
      </c>
      <c r="F361" s="4" t="s">
        <v>85</v>
      </c>
      <c r="G361" s="7">
        <v>340.1</v>
      </c>
      <c r="H361" s="7"/>
      <c r="I361" s="7"/>
    </row>
    <row r="362" spans="1:9" ht="31.5">
      <c r="A362" s="2" t="s">
        <v>991</v>
      </c>
      <c r="B362" s="4"/>
      <c r="C362" s="4" t="s">
        <v>162</v>
      </c>
      <c r="D362" s="4" t="s">
        <v>48</v>
      </c>
      <c r="E362" s="4" t="s">
        <v>979</v>
      </c>
      <c r="F362" s="4"/>
      <c r="G362" s="7">
        <f>SUM(G363)</f>
        <v>508.1</v>
      </c>
      <c r="H362" s="7"/>
      <c r="I362" s="7"/>
    </row>
    <row r="363" spans="1:9" ht="31.5">
      <c r="A363" s="2" t="s">
        <v>46</v>
      </c>
      <c r="B363" s="4"/>
      <c r="C363" s="4" t="s">
        <v>162</v>
      </c>
      <c r="D363" s="4" t="s">
        <v>48</v>
      </c>
      <c r="E363" s="4" t="s">
        <v>979</v>
      </c>
      <c r="F363" s="4" t="s">
        <v>85</v>
      </c>
      <c r="G363" s="7">
        <v>508.1</v>
      </c>
      <c r="H363" s="7"/>
      <c r="I363" s="7"/>
    </row>
    <row r="364" spans="1:9" ht="31.5">
      <c r="A364" s="2" t="s">
        <v>992</v>
      </c>
      <c r="B364" s="4"/>
      <c r="C364" s="4" t="s">
        <v>162</v>
      </c>
      <c r="D364" s="4" t="s">
        <v>48</v>
      </c>
      <c r="E364" s="4" t="s">
        <v>980</v>
      </c>
      <c r="F364" s="4"/>
      <c r="G364" s="7">
        <f>SUM(G365)</f>
        <v>2110.6999999999998</v>
      </c>
      <c r="H364" s="7"/>
      <c r="I364" s="7"/>
    </row>
    <row r="365" spans="1:9" ht="31.5">
      <c r="A365" s="2" t="s">
        <v>46</v>
      </c>
      <c r="B365" s="4"/>
      <c r="C365" s="4" t="s">
        <v>162</v>
      </c>
      <c r="D365" s="4" t="s">
        <v>48</v>
      </c>
      <c r="E365" s="4" t="s">
        <v>980</v>
      </c>
      <c r="F365" s="4" t="s">
        <v>85</v>
      </c>
      <c r="G365" s="7">
        <v>2110.6999999999998</v>
      </c>
      <c r="H365" s="7"/>
      <c r="I365" s="7"/>
    </row>
    <row r="366" spans="1:9" ht="31.5">
      <c r="A366" s="2" t="s">
        <v>993</v>
      </c>
      <c r="B366" s="4"/>
      <c r="C366" s="4" t="s">
        <v>162</v>
      </c>
      <c r="D366" s="4" t="s">
        <v>48</v>
      </c>
      <c r="E366" s="4" t="s">
        <v>981</v>
      </c>
      <c r="F366" s="4"/>
      <c r="G366" s="7">
        <f>SUM(G367)</f>
        <v>962.5</v>
      </c>
      <c r="H366" s="7"/>
      <c r="I366" s="7"/>
    </row>
    <row r="367" spans="1:9" ht="31.5">
      <c r="A367" s="2" t="s">
        <v>46</v>
      </c>
      <c r="B367" s="4"/>
      <c r="C367" s="4" t="s">
        <v>162</v>
      </c>
      <c r="D367" s="4" t="s">
        <v>48</v>
      </c>
      <c r="E367" s="4" t="s">
        <v>981</v>
      </c>
      <c r="F367" s="4" t="s">
        <v>85</v>
      </c>
      <c r="G367" s="7">
        <v>962.5</v>
      </c>
      <c r="H367" s="7"/>
      <c r="I367" s="7"/>
    </row>
    <row r="368" spans="1:9" ht="31.5">
      <c r="A368" s="2" t="s">
        <v>994</v>
      </c>
      <c r="B368" s="4"/>
      <c r="C368" s="4" t="s">
        <v>162</v>
      </c>
      <c r="D368" s="4" t="s">
        <v>48</v>
      </c>
      <c r="E368" s="4" t="s">
        <v>982</v>
      </c>
      <c r="F368" s="4"/>
      <c r="G368" s="7">
        <f>SUM(G369)</f>
        <v>2554.9</v>
      </c>
      <c r="H368" s="7"/>
      <c r="I368" s="7"/>
    </row>
    <row r="369" spans="1:9" ht="31.5">
      <c r="A369" s="2" t="s">
        <v>46</v>
      </c>
      <c r="B369" s="4"/>
      <c r="C369" s="4" t="s">
        <v>162</v>
      </c>
      <c r="D369" s="4" t="s">
        <v>48</v>
      </c>
      <c r="E369" s="4" t="s">
        <v>982</v>
      </c>
      <c r="F369" s="4" t="s">
        <v>85</v>
      </c>
      <c r="G369" s="7">
        <v>2554.9</v>
      </c>
      <c r="H369" s="7"/>
      <c r="I369" s="7"/>
    </row>
    <row r="370" spans="1:9" ht="31.5">
      <c r="A370" s="2" t="s">
        <v>997</v>
      </c>
      <c r="B370" s="4"/>
      <c r="C370" s="4" t="s">
        <v>162</v>
      </c>
      <c r="D370" s="4" t="s">
        <v>48</v>
      </c>
      <c r="E370" s="4" t="s">
        <v>996</v>
      </c>
      <c r="F370" s="4"/>
      <c r="G370" s="7">
        <f>SUM(G371)</f>
        <v>451</v>
      </c>
      <c r="H370" s="7"/>
      <c r="I370" s="7"/>
    </row>
    <row r="371" spans="1:9" ht="31.5">
      <c r="A371" s="2" t="s">
        <v>46</v>
      </c>
      <c r="B371" s="4"/>
      <c r="C371" s="4" t="s">
        <v>162</v>
      </c>
      <c r="D371" s="4" t="s">
        <v>48</v>
      </c>
      <c r="E371" s="4" t="s">
        <v>996</v>
      </c>
      <c r="F371" s="4" t="s">
        <v>85</v>
      </c>
      <c r="G371" s="7">
        <v>451</v>
      </c>
      <c r="H371" s="7"/>
      <c r="I371" s="7"/>
    </row>
    <row r="372" spans="1:9">
      <c r="A372" s="34" t="s">
        <v>824</v>
      </c>
      <c r="B372" s="4"/>
      <c r="C372" s="4" t="s">
        <v>162</v>
      </c>
      <c r="D372" s="4" t="s">
        <v>48</v>
      </c>
      <c r="E372" s="4" t="s">
        <v>620</v>
      </c>
      <c r="F372" s="4"/>
      <c r="G372" s="7">
        <f>SUM(G374)+G375</f>
        <v>62560.5</v>
      </c>
      <c r="H372" s="7">
        <f>SUM(H374)+H375</f>
        <v>85139.8</v>
      </c>
      <c r="I372" s="7">
        <f>SUM(I374)+I375</f>
        <v>69174.399999999994</v>
      </c>
    </row>
    <row r="373" spans="1:9">
      <c r="A373" s="2" t="s">
        <v>490</v>
      </c>
      <c r="B373" s="4"/>
      <c r="C373" s="4" t="s">
        <v>162</v>
      </c>
      <c r="D373" s="4" t="s">
        <v>48</v>
      </c>
      <c r="E373" s="4" t="s">
        <v>621</v>
      </c>
      <c r="F373" s="4"/>
      <c r="G373" s="7">
        <f>SUM(G374)</f>
        <v>62560.5</v>
      </c>
      <c r="H373" s="7">
        <f>SUM(H374)</f>
        <v>85139.8</v>
      </c>
      <c r="I373" s="7">
        <f>SUM(I374)</f>
        <v>69174.399999999994</v>
      </c>
    </row>
    <row r="374" spans="1:9" ht="31.5">
      <c r="A374" s="2" t="s">
        <v>46</v>
      </c>
      <c r="B374" s="4"/>
      <c r="C374" s="4" t="s">
        <v>162</v>
      </c>
      <c r="D374" s="4" t="s">
        <v>48</v>
      </c>
      <c r="E374" s="4" t="s">
        <v>621</v>
      </c>
      <c r="F374" s="4" t="s">
        <v>85</v>
      </c>
      <c r="G374" s="7">
        <v>62560.5</v>
      </c>
      <c r="H374" s="7">
        <v>85139.8</v>
      </c>
      <c r="I374" s="7">
        <v>69174.399999999994</v>
      </c>
    </row>
    <row r="375" spans="1:9" ht="31.5" hidden="1">
      <c r="A375" s="2" t="s">
        <v>623</v>
      </c>
      <c r="B375" s="4"/>
      <c r="C375" s="4" t="s">
        <v>162</v>
      </c>
      <c r="D375" s="4" t="s">
        <v>48</v>
      </c>
      <c r="E375" s="4" t="s">
        <v>622</v>
      </c>
      <c r="F375" s="4"/>
      <c r="G375" s="7">
        <f>SUM(G376)</f>
        <v>0</v>
      </c>
      <c r="H375" s="7">
        <f>SUM(H376)</f>
        <v>0</v>
      </c>
      <c r="I375" s="7">
        <f>SUM(I376)</f>
        <v>0</v>
      </c>
    </row>
    <row r="376" spans="1:9" ht="31.5" hidden="1">
      <c r="A376" s="2" t="s">
        <v>46</v>
      </c>
      <c r="B376" s="4"/>
      <c r="C376" s="4" t="s">
        <v>162</v>
      </c>
      <c r="D376" s="4" t="s">
        <v>48</v>
      </c>
      <c r="E376" s="4" t="s">
        <v>622</v>
      </c>
      <c r="F376" s="4" t="s">
        <v>85</v>
      </c>
      <c r="G376" s="7"/>
      <c r="H376" s="7"/>
      <c r="I376" s="7"/>
    </row>
    <row r="377" spans="1:9" ht="31.5" hidden="1">
      <c r="A377" s="2" t="s">
        <v>560</v>
      </c>
      <c r="B377" s="4"/>
      <c r="C377" s="4" t="s">
        <v>162</v>
      </c>
      <c r="D377" s="4" t="s">
        <v>48</v>
      </c>
      <c r="E377" s="4" t="s">
        <v>280</v>
      </c>
      <c r="F377" s="4"/>
      <c r="G377" s="7">
        <f>SUM(G378)</f>
        <v>0</v>
      </c>
      <c r="H377" s="7"/>
      <c r="I377" s="7"/>
    </row>
    <row r="378" spans="1:9" ht="31.5" hidden="1">
      <c r="A378" s="2" t="s">
        <v>257</v>
      </c>
      <c r="B378" s="4"/>
      <c r="C378" s="4" t="s">
        <v>162</v>
      </c>
      <c r="D378" s="4" t="s">
        <v>48</v>
      </c>
      <c r="E378" s="4" t="s">
        <v>293</v>
      </c>
      <c r="F378" s="4"/>
      <c r="G378" s="7">
        <f>SUM(G379)</f>
        <v>0</v>
      </c>
      <c r="H378" s="7"/>
      <c r="I378" s="7"/>
    </row>
    <row r="379" spans="1:9" ht="31.5" hidden="1">
      <c r="A379" s="2" t="s">
        <v>258</v>
      </c>
      <c r="B379" s="4"/>
      <c r="C379" s="4" t="s">
        <v>162</v>
      </c>
      <c r="D379" s="4" t="s">
        <v>48</v>
      </c>
      <c r="E379" s="4" t="s">
        <v>293</v>
      </c>
      <c r="F379" s="4" t="s">
        <v>237</v>
      </c>
      <c r="G379" s="7">
        <v>0</v>
      </c>
      <c r="H379" s="7"/>
      <c r="I379" s="7"/>
    </row>
    <row r="380" spans="1:9" ht="31.5">
      <c r="A380" s="80" t="s">
        <v>545</v>
      </c>
      <c r="B380" s="4"/>
      <c r="C380" s="4" t="s">
        <v>162</v>
      </c>
      <c r="D380" s="4" t="s">
        <v>48</v>
      </c>
      <c r="E380" s="31" t="s">
        <v>211</v>
      </c>
      <c r="F380" s="4"/>
      <c r="G380" s="7">
        <f t="shared" ref="G380:I380" si="82">SUM(G381)</f>
        <v>15503.2</v>
      </c>
      <c r="H380" s="7">
        <f t="shared" si="82"/>
        <v>2925</v>
      </c>
      <c r="I380" s="7">
        <f t="shared" si="82"/>
        <v>1500</v>
      </c>
    </row>
    <row r="381" spans="1:9" ht="47.25">
      <c r="A381" s="80" t="s">
        <v>546</v>
      </c>
      <c r="B381" s="4"/>
      <c r="C381" s="4" t="s">
        <v>162</v>
      </c>
      <c r="D381" s="4" t="s">
        <v>48</v>
      </c>
      <c r="E381" s="31" t="s">
        <v>212</v>
      </c>
      <c r="F381" s="4"/>
      <c r="G381" s="7">
        <f>SUM(G382)+G385</f>
        <v>15503.2</v>
      </c>
      <c r="H381" s="7">
        <f t="shared" ref="H381:I381" si="83">SUM(H382)+H385</f>
        <v>2925</v>
      </c>
      <c r="I381" s="7">
        <f t="shared" si="83"/>
        <v>1500</v>
      </c>
    </row>
    <row r="382" spans="1:9" ht="31.5">
      <c r="A382" s="80" t="s">
        <v>435</v>
      </c>
      <c r="B382" s="4"/>
      <c r="C382" s="4" t="s">
        <v>162</v>
      </c>
      <c r="D382" s="4" t="s">
        <v>48</v>
      </c>
      <c r="E382" s="31" t="s">
        <v>213</v>
      </c>
      <c r="F382" s="4"/>
      <c r="G382" s="7">
        <f>SUM(G383:G384)</f>
        <v>6666.5</v>
      </c>
      <c r="H382" s="7">
        <f>SUM(H383:H384)</f>
        <v>2925</v>
      </c>
      <c r="I382" s="7">
        <f>SUM(I383:I384)</f>
        <v>1500</v>
      </c>
    </row>
    <row r="383" spans="1:9" ht="31.5">
      <c r="A383" s="111" t="s">
        <v>46</v>
      </c>
      <c r="B383" s="4"/>
      <c r="C383" s="4" t="s">
        <v>162</v>
      </c>
      <c r="D383" s="4" t="s">
        <v>48</v>
      </c>
      <c r="E383" s="31" t="s">
        <v>213</v>
      </c>
      <c r="F383" s="4" t="s">
        <v>85</v>
      </c>
      <c r="G383" s="7">
        <v>2698.3</v>
      </c>
      <c r="H383" s="7">
        <v>1500</v>
      </c>
      <c r="I383" s="7">
        <v>1500</v>
      </c>
    </row>
    <row r="384" spans="1:9" ht="31.5">
      <c r="A384" s="2" t="s">
        <v>258</v>
      </c>
      <c r="B384" s="4"/>
      <c r="C384" s="4" t="s">
        <v>162</v>
      </c>
      <c r="D384" s="4" t="s">
        <v>48</v>
      </c>
      <c r="E384" s="31" t="s">
        <v>213</v>
      </c>
      <c r="F384" s="4" t="s">
        <v>237</v>
      </c>
      <c r="G384" s="7">
        <f>3175+793.2</f>
        <v>3968.2</v>
      </c>
      <c r="H384" s="7">
        <v>1425</v>
      </c>
      <c r="I384" s="7">
        <v>0</v>
      </c>
    </row>
    <row r="385" spans="1:9">
      <c r="A385" s="2" t="s">
        <v>911</v>
      </c>
      <c r="B385" s="4"/>
      <c r="C385" s="4" t="s">
        <v>162</v>
      </c>
      <c r="D385" s="4" t="s">
        <v>48</v>
      </c>
      <c r="E385" s="31" t="s">
        <v>946</v>
      </c>
      <c r="F385" s="4"/>
      <c r="G385" s="7">
        <f>SUM(G386)</f>
        <v>8836.7000000000007</v>
      </c>
      <c r="H385" s="7">
        <f t="shared" ref="H385:I385" si="84">SUM(H386)</f>
        <v>0</v>
      </c>
      <c r="I385" s="7">
        <f t="shared" si="84"/>
        <v>0</v>
      </c>
    </row>
    <row r="386" spans="1:9" ht="31.5">
      <c r="A386" s="2" t="s">
        <v>945</v>
      </c>
      <c r="B386" s="4"/>
      <c r="C386" s="4" t="s">
        <v>162</v>
      </c>
      <c r="D386" s="4" t="s">
        <v>48</v>
      </c>
      <c r="E386" s="31" t="s">
        <v>944</v>
      </c>
      <c r="F386" s="4"/>
      <c r="G386" s="7">
        <f>SUM(G387)</f>
        <v>8836.7000000000007</v>
      </c>
      <c r="H386" s="7">
        <f t="shared" ref="H386:I386" si="85">SUM(H387)</f>
        <v>0</v>
      </c>
      <c r="I386" s="7">
        <f t="shared" si="85"/>
        <v>0</v>
      </c>
    </row>
    <row r="387" spans="1:9" ht="31.5">
      <c r="A387" s="110" t="s">
        <v>46</v>
      </c>
      <c r="B387" s="4"/>
      <c r="C387" s="4" t="s">
        <v>162</v>
      </c>
      <c r="D387" s="4" t="s">
        <v>48</v>
      </c>
      <c r="E387" s="31" t="s">
        <v>944</v>
      </c>
      <c r="F387" s="4" t="s">
        <v>85</v>
      </c>
      <c r="G387" s="7">
        <v>8836.7000000000007</v>
      </c>
      <c r="H387" s="7"/>
      <c r="I387" s="7"/>
    </row>
    <row r="388" spans="1:9">
      <c r="A388" s="34" t="s">
        <v>599</v>
      </c>
      <c r="B388" s="4"/>
      <c r="C388" s="4" t="s">
        <v>162</v>
      </c>
      <c r="D388" s="4" t="s">
        <v>48</v>
      </c>
      <c r="E388" s="5" t="s">
        <v>597</v>
      </c>
      <c r="F388" s="5"/>
      <c r="G388" s="7">
        <f>SUM(G389)+G391+G393+G395</f>
        <v>8838.6</v>
      </c>
      <c r="H388" s="7">
        <f t="shared" ref="H388:I388" si="86">SUM(H389)+H391+H393+H395</f>
        <v>8385.5</v>
      </c>
      <c r="I388" s="7">
        <f t="shared" si="86"/>
        <v>8385.5</v>
      </c>
    </row>
    <row r="389" spans="1:9">
      <c r="A389" s="34" t="s">
        <v>29</v>
      </c>
      <c r="B389" s="4"/>
      <c r="C389" s="4" t="s">
        <v>162</v>
      </c>
      <c r="D389" s="4" t="s">
        <v>48</v>
      </c>
      <c r="E389" s="5" t="s">
        <v>598</v>
      </c>
      <c r="F389" s="5"/>
      <c r="G389" s="7">
        <f>SUM(G390)</f>
        <v>453.1</v>
      </c>
      <c r="H389" s="7">
        <f>SUM(H390)</f>
        <v>0</v>
      </c>
      <c r="I389" s="7">
        <f>SUM(I390)</f>
        <v>0</v>
      </c>
    </row>
    <row r="390" spans="1:9" ht="31.5">
      <c r="A390" s="34" t="s">
        <v>46</v>
      </c>
      <c r="B390" s="4"/>
      <c r="C390" s="4" t="s">
        <v>162</v>
      </c>
      <c r="D390" s="4" t="s">
        <v>48</v>
      </c>
      <c r="E390" s="5" t="s">
        <v>598</v>
      </c>
      <c r="F390" s="5" t="s">
        <v>85</v>
      </c>
      <c r="G390" s="7">
        <v>453.1</v>
      </c>
      <c r="H390" s="7"/>
      <c r="I390" s="7"/>
    </row>
    <row r="391" spans="1:9" ht="47.25">
      <c r="A391" s="34" t="s">
        <v>23</v>
      </c>
      <c r="B391" s="4"/>
      <c r="C391" s="4" t="s">
        <v>162</v>
      </c>
      <c r="D391" s="4" t="s">
        <v>48</v>
      </c>
      <c r="E391" s="5" t="s">
        <v>606</v>
      </c>
      <c r="F391" s="5"/>
      <c r="G391" s="7">
        <f>SUM(G392)</f>
        <v>8385.5</v>
      </c>
      <c r="H391" s="7">
        <f>SUM(H392)</f>
        <v>8385.5</v>
      </c>
      <c r="I391" s="7">
        <f>SUM(I392)</f>
        <v>8385.5</v>
      </c>
    </row>
    <row r="392" spans="1:9" ht="31.5">
      <c r="A392" s="34" t="s">
        <v>219</v>
      </c>
      <c r="B392" s="4"/>
      <c r="C392" s="4" t="s">
        <v>162</v>
      </c>
      <c r="D392" s="4" t="s">
        <v>48</v>
      </c>
      <c r="E392" s="5" t="s">
        <v>606</v>
      </c>
      <c r="F392" s="5" t="s">
        <v>116</v>
      </c>
      <c r="G392" s="7">
        <v>8385.5</v>
      </c>
      <c r="H392" s="7">
        <v>8385.5</v>
      </c>
      <c r="I392" s="7">
        <v>8385.5</v>
      </c>
    </row>
    <row r="393" spans="1:9" ht="31.5" hidden="1">
      <c r="A393" s="34" t="s">
        <v>250</v>
      </c>
      <c r="B393" s="4"/>
      <c r="C393" s="4" t="s">
        <v>162</v>
      </c>
      <c r="D393" s="4" t="s">
        <v>48</v>
      </c>
      <c r="E393" s="5" t="s">
        <v>615</v>
      </c>
      <c r="F393" s="5"/>
      <c r="G393" s="7">
        <f>SUM(G394)</f>
        <v>0</v>
      </c>
      <c r="H393" s="7">
        <f>SUM(H394)</f>
        <v>0</v>
      </c>
      <c r="I393" s="7">
        <f>SUM(I394)</f>
        <v>0</v>
      </c>
    </row>
    <row r="394" spans="1:9" ht="31.5" hidden="1">
      <c r="A394" s="34" t="s">
        <v>219</v>
      </c>
      <c r="B394" s="4"/>
      <c r="C394" s="4" t="s">
        <v>162</v>
      </c>
      <c r="D394" s="4" t="s">
        <v>48</v>
      </c>
      <c r="E394" s="5" t="s">
        <v>615</v>
      </c>
      <c r="F394" s="5" t="s">
        <v>116</v>
      </c>
      <c r="G394" s="7"/>
      <c r="H394" s="7"/>
      <c r="I394" s="7"/>
    </row>
    <row r="395" spans="1:9" hidden="1">
      <c r="A395" s="80" t="s">
        <v>251</v>
      </c>
      <c r="B395" s="4"/>
      <c r="C395" s="4" t="s">
        <v>162</v>
      </c>
      <c r="D395" s="4" t="s">
        <v>48</v>
      </c>
      <c r="E395" s="5" t="s">
        <v>757</v>
      </c>
      <c r="F395" s="5"/>
      <c r="G395" s="7">
        <f>SUM(G396)</f>
        <v>0</v>
      </c>
      <c r="H395" s="7"/>
      <c r="I395" s="7"/>
    </row>
    <row r="396" spans="1:9" ht="31.5" hidden="1">
      <c r="A396" s="34" t="s">
        <v>219</v>
      </c>
      <c r="B396" s="4"/>
      <c r="C396" s="4" t="s">
        <v>162</v>
      </c>
      <c r="D396" s="4" t="s">
        <v>48</v>
      </c>
      <c r="E396" s="5" t="s">
        <v>757</v>
      </c>
      <c r="F396" s="5" t="s">
        <v>116</v>
      </c>
      <c r="G396" s="7"/>
      <c r="H396" s="7"/>
      <c r="I396" s="7"/>
    </row>
    <row r="397" spans="1:9">
      <c r="A397" s="34" t="s">
        <v>600</v>
      </c>
      <c r="B397" s="4"/>
      <c r="C397" s="4" t="s">
        <v>162</v>
      </c>
      <c r="D397" s="4" t="s">
        <v>48</v>
      </c>
      <c r="E397" s="5" t="s">
        <v>604</v>
      </c>
      <c r="F397" s="5"/>
      <c r="G397" s="7">
        <f>SUM(G398)+G400+G402+G407+G404</f>
        <v>35636.199999999997</v>
      </c>
      <c r="H397" s="7">
        <f t="shared" ref="H397:I397" si="87">SUM(H398)+H400+H402+H407+H404</f>
        <v>23493.7</v>
      </c>
      <c r="I397" s="7">
        <f t="shared" si="87"/>
        <v>27258.3</v>
      </c>
    </row>
    <row r="398" spans="1:9">
      <c r="A398" s="34" t="s">
        <v>29</v>
      </c>
      <c r="B398" s="4"/>
      <c r="C398" s="4" t="s">
        <v>162</v>
      </c>
      <c r="D398" s="4" t="s">
        <v>48</v>
      </c>
      <c r="E398" s="5" t="s">
        <v>605</v>
      </c>
      <c r="F398" s="5"/>
      <c r="G398" s="7">
        <f>SUM(G399)</f>
        <v>9516.1</v>
      </c>
      <c r="H398" s="7">
        <f>SUM(H399)</f>
        <v>1000</v>
      </c>
      <c r="I398" s="7">
        <f>SUM(I399)</f>
        <v>5664.8</v>
      </c>
    </row>
    <row r="399" spans="1:9" ht="31.5">
      <c r="A399" s="34" t="s">
        <v>46</v>
      </c>
      <c r="B399" s="4"/>
      <c r="C399" s="4" t="s">
        <v>162</v>
      </c>
      <c r="D399" s="4" t="s">
        <v>48</v>
      </c>
      <c r="E399" s="5" t="s">
        <v>605</v>
      </c>
      <c r="F399" s="5" t="s">
        <v>85</v>
      </c>
      <c r="G399" s="7">
        <v>9516.1</v>
      </c>
      <c r="H399" s="7">
        <v>1000</v>
      </c>
      <c r="I399" s="7">
        <v>5664.8</v>
      </c>
    </row>
    <row r="400" spans="1:9" ht="47.25">
      <c r="A400" s="34" t="s">
        <v>23</v>
      </c>
      <c r="B400" s="4"/>
      <c r="C400" s="4" t="s">
        <v>162</v>
      </c>
      <c r="D400" s="4" t="s">
        <v>48</v>
      </c>
      <c r="E400" s="5" t="s">
        <v>614</v>
      </c>
      <c r="F400" s="5"/>
      <c r="G400" s="7">
        <f>SUM(G401)</f>
        <v>21293.5</v>
      </c>
      <c r="H400" s="7">
        <f>SUM(H401)</f>
        <v>20293.5</v>
      </c>
      <c r="I400" s="7">
        <f>SUM(I401)</f>
        <v>21293.5</v>
      </c>
    </row>
    <row r="401" spans="1:9" ht="31.5">
      <c r="A401" s="34" t="s">
        <v>219</v>
      </c>
      <c r="B401" s="4"/>
      <c r="C401" s="4" t="s">
        <v>162</v>
      </c>
      <c r="D401" s="4" t="s">
        <v>48</v>
      </c>
      <c r="E401" s="5" t="s">
        <v>614</v>
      </c>
      <c r="F401" s="5" t="s">
        <v>116</v>
      </c>
      <c r="G401" s="7">
        <v>21293.5</v>
      </c>
      <c r="H401" s="7">
        <f>21293.5-1000</f>
        <v>20293.5</v>
      </c>
      <c r="I401" s="7">
        <v>21293.5</v>
      </c>
    </row>
    <row r="402" spans="1:9" hidden="1">
      <c r="A402" s="34" t="s">
        <v>249</v>
      </c>
      <c r="B402" s="4"/>
      <c r="C402" s="4" t="s">
        <v>162</v>
      </c>
      <c r="D402" s="4" t="s">
        <v>48</v>
      </c>
      <c r="E402" s="5" t="s">
        <v>825</v>
      </c>
      <c r="F402" s="5"/>
      <c r="G402" s="7">
        <f>SUM(G403)</f>
        <v>0</v>
      </c>
      <c r="H402" s="7">
        <f t="shared" ref="H402:I402" si="88">SUM(H403)</f>
        <v>0</v>
      </c>
      <c r="I402" s="7">
        <f t="shared" si="88"/>
        <v>0</v>
      </c>
    </row>
    <row r="403" spans="1:9" ht="31.5" hidden="1">
      <c r="A403" s="34" t="s">
        <v>219</v>
      </c>
      <c r="B403" s="4"/>
      <c r="C403" s="4" t="s">
        <v>162</v>
      </c>
      <c r="D403" s="4" t="s">
        <v>48</v>
      </c>
      <c r="E403" s="5" t="s">
        <v>825</v>
      </c>
      <c r="F403" s="5" t="s">
        <v>116</v>
      </c>
      <c r="G403" s="7"/>
      <c r="H403" s="7"/>
      <c r="I403" s="7"/>
    </row>
    <row r="404" spans="1:9">
      <c r="A404" s="34" t="s">
        <v>933</v>
      </c>
      <c r="B404" s="4"/>
      <c r="C404" s="4" t="s">
        <v>162</v>
      </c>
      <c r="D404" s="4" t="s">
        <v>48</v>
      </c>
      <c r="E404" s="5" t="s">
        <v>934</v>
      </c>
      <c r="F404" s="5"/>
      <c r="G404" s="7">
        <f>SUM(G405)</f>
        <v>2521.6999999999998</v>
      </c>
      <c r="H404" s="7">
        <f t="shared" ref="H404:I405" si="89">SUM(H405)</f>
        <v>1900.2</v>
      </c>
      <c r="I404" s="7">
        <f t="shared" si="89"/>
        <v>0</v>
      </c>
    </row>
    <row r="405" spans="1:9">
      <c r="A405" s="34" t="s">
        <v>936</v>
      </c>
      <c r="B405" s="4"/>
      <c r="C405" s="4" t="s">
        <v>162</v>
      </c>
      <c r="D405" s="4" t="s">
        <v>48</v>
      </c>
      <c r="E405" s="5" t="s">
        <v>935</v>
      </c>
      <c r="F405" s="5"/>
      <c r="G405" s="7">
        <f>SUM(G406)</f>
        <v>2521.6999999999998</v>
      </c>
      <c r="H405" s="7">
        <f t="shared" si="89"/>
        <v>1900.2</v>
      </c>
      <c r="I405" s="7">
        <f t="shared" si="89"/>
        <v>0</v>
      </c>
    </row>
    <row r="406" spans="1:9" ht="31.5">
      <c r="A406" s="34" t="s">
        <v>46</v>
      </c>
      <c r="B406" s="4"/>
      <c r="C406" s="4" t="s">
        <v>162</v>
      </c>
      <c r="D406" s="4" t="s">
        <v>48</v>
      </c>
      <c r="E406" s="5" t="s">
        <v>935</v>
      </c>
      <c r="F406" s="5" t="s">
        <v>85</v>
      </c>
      <c r="G406" s="7">
        <v>2521.6999999999998</v>
      </c>
      <c r="H406" s="7">
        <v>1900.2</v>
      </c>
      <c r="I406" s="7"/>
    </row>
    <row r="407" spans="1:9" ht="31.5">
      <c r="A407" s="34" t="s">
        <v>958</v>
      </c>
      <c r="B407" s="4"/>
      <c r="C407" s="4" t="s">
        <v>162</v>
      </c>
      <c r="D407" s="4" t="s">
        <v>48</v>
      </c>
      <c r="E407" s="5" t="s">
        <v>758</v>
      </c>
      <c r="F407" s="5"/>
      <c r="G407" s="7">
        <f>SUM(G408)</f>
        <v>2304.9</v>
      </c>
      <c r="H407" s="7">
        <f t="shared" ref="H407:I408" si="90">SUM(H408)</f>
        <v>300</v>
      </c>
      <c r="I407" s="7">
        <f t="shared" si="90"/>
        <v>300</v>
      </c>
    </row>
    <row r="408" spans="1:9" ht="31.5">
      <c r="A408" s="34" t="s">
        <v>931</v>
      </c>
      <c r="B408" s="4"/>
      <c r="C408" s="4" t="s">
        <v>162</v>
      </c>
      <c r="D408" s="4" t="s">
        <v>48</v>
      </c>
      <c r="E408" s="5" t="s">
        <v>932</v>
      </c>
      <c r="F408" s="5"/>
      <c r="G408" s="7">
        <f>SUM(G409)</f>
        <v>2304.9</v>
      </c>
      <c r="H408" s="7">
        <f t="shared" si="90"/>
        <v>300</v>
      </c>
      <c r="I408" s="7">
        <f t="shared" si="90"/>
        <v>300</v>
      </c>
    </row>
    <row r="409" spans="1:9" ht="31.5">
      <c r="A409" s="34" t="s">
        <v>46</v>
      </c>
      <c r="B409" s="4"/>
      <c r="C409" s="4" t="s">
        <v>162</v>
      </c>
      <c r="D409" s="4" t="s">
        <v>48</v>
      </c>
      <c r="E409" s="5" t="s">
        <v>932</v>
      </c>
      <c r="F409" s="5" t="s">
        <v>85</v>
      </c>
      <c r="G409" s="7">
        <v>2304.9</v>
      </c>
      <c r="H409" s="7">
        <v>300</v>
      </c>
      <c r="I409" s="7">
        <v>300</v>
      </c>
    </row>
    <row r="410" spans="1:9">
      <c r="A410" s="34" t="s">
        <v>601</v>
      </c>
      <c r="B410" s="4"/>
      <c r="C410" s="4" t="s">
        <v>162</v>
      </c>
      <c r="D410" s="4" t="s">
        <v>48</v>
      </c>
      <c r="E410" s="5" t="s">
        <v>602</v>
      </c>
      <c r="F410" s="5"/>
      <c r="G410" s="7">
        <f t="shared" ref="G410:I411" si="91">SUM(G411)</f>
        <v>41859.300000000003</v>
      </c>
      <c r="H410" s="7">
        <f t="shared" si="91"/>
        <v>35000</v>
      </c>
      <c r="I410" s="7">
        <f t="shared" si="91"/>
        <v>38332.1</v>
      </c>
    </row>
    <row r="411" spans="1:9">
      <c r="A411" s="34" t="s">
        <v>29</v>
      </c>
      <c r="B411" s="4"/>
      <c r="C411" s="4" t="s">
        <v>162</v>
      </c>
      <c r="D411" s="4" t="s">
        <v>48</v>
      </c>
      <c r="E411" s="5" t="s">
        <v>603</v>
      </c>
      <c r="F411" s="5"/>
      <c r="G411" s="7">
        <f t="shared" si="91"/>
        <v>41859.300000000003</v>
      </c>
      <c r="H411" s="7">
        <f t="shared" si="91"/>
        <v>35000</v>
      </c>
      <c r="I411" s="7">
        <f t="shared" si="91"/>
        <v>38332.1</v>
      </c>
    </row>
    <row r="412" spans="1:9" ht="31.5">
      <c r="A412" s="34" t="s">
        <v>46</v>
      </c>
      <c r="B412" s="4"/>
      <c r="C412" s="4" t="s">
        <v>162</v>
      </c>
      <c r="D412" s="4" t="s">
        <v>48</v>
      </c>
      <c r="E412" s="5" t="s">
        <v>603</v>
      </c>
      <c r="F412" s="5" t="s">
        <v>85</v>
      </c>
      <c r="G412" s="7">
        <v>41859.300000000003</v>
      </c>
      <c r="H412" s="7">
        <v>35000</v>
      </c>
      <c r="I412" s="7">
        <v>38332.1</v>
      </c>
    </row>
    <row r="413" spans="1:9" ht="18.75" customHeight="1">
      <c r="A413" s="2" t="s">
        <v>170</v>
      </c>
      <c r="B413" s="4"/>
      <c r="C413" s="106" t="s">
        <v>162</v>
      </c>
      <c r="D413" s="106" t="s">
        <v>162</v>
      </c>
      <c r="E413" s="106"/>
      <c r="F413" s="106"/>
      <c r="G413" s="9">
        <f>SUM(G426)+G429+G417+G433+G414</f>
        <v>22542.299999999996</v>
      </c>
      <c r="H413" s="9">
        <f t="shared" ref="H413:I413" si="92">SUM(H426)+H429+H417+H433+H414</f>
        <v>29685.1</v>
      </c>
      <c r="I413" s="9">
        <f t="shared" si="92"/>
        <v>18185.099999999999</v>
      </c>
    </row>
    <row r="414" spans="1:9" ht="31.5">
      <c r="A414" s="2" t="s">
        <v>959</v>
      </c>
      <c r="B414" s="4"/>
      <c r="C414" s="106" t="s">
        <v>162</v>
      </c>
      <c r="D414" s="106" t="s">
        <v>162</v>
      </c>
      <c r="E414" s="106" t="s">
        <v>867</v>
      </c>
      <c r="F414" s="106"/>
      <c r="G414" s="9">
        <f>SUM(G415)</f>
        <v>310.5</v>
      </c>
      <c r="H414" s="9">
        <f t="shared" ref="H414:I414" si="93">SUM(H415)</f>
        <v>0</v>
      </c>
      <c r="I414" s="9">
        <f t="shared" si="93"/>
        <v>0</v>
      </c>
    </row>
    <row r="415" spans="1:9" ht="31.5">
      <c r="A415" s="2" t="s">
        <v>346</v>
      </c>
      <c r="B415" s="4"/>
      <c r="C415" s="106" t="s">
        <v>162</v>
      </c>
      <c r="D415" s="106" t="s">
        <v>162</v>
      </c>
      <c r="E415" s="106" t="s">
        <v>888</v>
      </c>
      <c r="F415" s="106"/>
      <c r="G415" s="9">
        <f>SUM(G416)</f>
        <v>310.5</v>
      </c>
      <c r="H415" s="9">
        <f t="shared" ref="H415:I415" si="94">SUM(H416)</f>
        <v>0</v>
      </c>
      <c r="I415" s="9">
        <f t="shared" si="94"/>
        <v>0</v>
      </c>
    </row>
    <row r="416" spans="1:9" ht="31.5">
      <c r="A416" s="2" t="s">
        <v>258</v>
      </c>
      <c r="B416" s="4"/>
      <c r="C416" s="106" t="s">
        <v>162</v>
      </c>
      <c r="D416" s="106" t="s">
        <v>162</v>
      </c>
      <c r="E416" s="106" t="s">
        <v>888</v>
      </c>
      <c r="F416" s="106" t="s">
        <v>237</v>
      </c>
      <c r="G416" s="9">
        <v>310.5</v>
      </c>
      <c r="H416" s="9">
        <v>0</v>
      </c>
      <c r="I416" s="9">
        <v>0</v>
      </c>
    </row>
    <row r="417" spans="1:9" ht="31.5">
      <c r="A417" s="2" t="s">
        <v>706</v>
      </c>
      <c r="B417" s="4"/>
      <c r="C417" s="106" t="s">
        <v>162</v>
      </c>
      <c r="D417" s="106" t="s">
        <v>162</v>
      </c>
      <c r="E417" s="4" t="s">
        <v>234</v>
      </c>
      <c r="F417" s="4"/>
      <c r="G417" s="7">
        <f>SUM(G418)+G421</f>
        <v>199.6</v>
      </c>
      <c r="H417" s="7">
        <f>SUM(H418)+H421</f>
        <v>29023.8</v>
      </c>
      <c r="I417" s="7">
        <f>SUM(I418)+I421</f>
        <v>17023.8</v>
      </c>
    </row>
    <row r="418" spans="1:9" ht="31.5" hidden="1">
      <c r="A418" s="2" t="s">
        <v>256</v>
      </c>
      <c r="B418" s="4"/>
      <c r="C418" s="106" t="s">
        <v>162</v>
      </c>
      <c r="D418" s="106" t="s">
        <v>162</v>
      </c>
      <c r="E418" s="4" t="s">
        <v>287</v>
      </c>
      <c r="F418" s="4"/>
      <c r="G418" s="7">
        <f t="shared" ref="G418:I419" si="95">SUM(G419)</f>
        <v>0</v>
      </c>
      <c r="H418" s="7">
        <f t="shared" si="95"/>
        <v>0</v>
      </c>
      <c r="I418" s="7">
        <f t="shared" si="95"/>
        <v>0</v>
      </c>
    </row>
    <row r="419" spans="1:9" ht="31.5" hidden="1">
      <c r="A419" s="2" t="s">
        <v>257</v>
      </c>
      <c r="B419" s="4"/>
      <c r="C419" s="106" t="s">
        <v>162</v>
      </c>
      <c r="D419" s="106" t="s">
        <v>162</v>
      </c>
      <c r="E419" s="4" t="s">
        <v>288</v>
      </c>
      <c r="F419" s="4"/>
      <c r="G419" s="7">
        <f t="shared" si="95"/>
        <v>0</v>
      </c>
      <c r="H419" s="7">
        <f t="shared" si="95"/>
        <v>0</v>
      </c>
      <c r="I419" s="7">
        <f t="shared" si="95"/>
        <v>0</v>
      </c>
    </row>
    <row r="420" spans="1:9" ht="31.5" hidden="1">
      <c r="A420" s="2" t="s">
        <v>258</v>
      </c>
      <c r="B420" s="4"/>
      <c r="C420" s="106" t="s">
        <v>162</v>
      </c>
      <c r="D420" s="106" t="s">
        <v>162</v>
      </c>
      <c r="E420" s="4" t="s">
        <v>288</v>
      </c>
      <c r="F420" s="4" t="s">
        <v>237</v>
      </c>
      <c r="G420" s="7"/>
      <c r="H420" s="7"/>
      <c r="I420" s="7"/>
    </row>
    <row r="421" spans="1:9">
      <c r="A421" s="2" t="s">
        <v>259</v>
      </c>
      <c r="B421" s="4"/>
      <c r="C421" s="106" t="s">
        <v>162</v>
      </c>
      <c r="D421" s="106" t="s">
        <v>162</v>
      </c>
      <c r="E421" s="4" t="s">
        <v>289</v>
      </c>
      <c r="F421" s="4"/>
      <c r="G421" s="7">
        <f>SUM(G422)</f>
        <v>199.6</v>
      </c>
      <c r="H421" s="7">
        <f>SUM(H422)</f>
        <v>29023.8</v>
      </c>
      <c r="I421" s="7">
        <f>SUM(I422)</f>
        <v>17023.8</v>
      </c>
    </row>
    <row r="422" spans="1:9" ht="31.5">
      <c r="A422" s="2" t="s">
        <v>257</v>
      </c>
      <c r="B422" s="4"/>
      <c r="C422" s="106" t="s">
        <v>162</v>
      </c>
      <c r="D422" s="106" t="s">
        <v>162</v>
      </c>
      <c r="E422" s="4" t="s">
        <v>290</v>
      </c>
      <c r="F422" s="4"/>
      <c r="G422" s="7">
        <f>SUM(G423)+G424</f>
        <v>199.6</v>
      </c>
      <c r="H422" s="7">
        <f t="shared" ref="H422:I422" si="96">SUM(H423)+H424</f>
        <v>29023.8</v>
      </c>
      <c r="I422" s="7">
        <f t="shared" si="96"/>
        <v>17023.8</v>
      </c>
    </row>
    <row r="423" spans="1:9" ht="31.5">
      <c r="A423" s="2" t="s">
        <v>258</v>
      </c>
      <c r="B423" s="4"/>
      <c r="C423" s="106" t="s">
        <v>162</v>
      </c>
      <c r="D423" s="106" t="s">
        <v>162</v>
      </c>
      <c r="E423" s="4" t="s">
        <v>290</v>
      </c>
      <c r="F423" s="4" t="s">
        <v>237</v>
      </c>
      <c r="G423" s="7">
        <v>199.6</v>
      </c>
      <c r="H423" s="7">
        <v>12000</v>
      </c>
      <c r="I423" s="7">
        <v>0</v>
      </c>
    </row>
    <row r="424" spans="1:9">
      <c r="A424" s="2" t="s">
        <v>912</v>
      </c>
      <c r="B424" s="4"/>
      <c r="C424" s="106" t="s">
        <v>162</v>
      </c>
      <c r="D424" s="106" t="s">
        <v>162</v>
      </c>
      <c r="E424" s="4" t="s">
        <v>786</v>
      </c>
      <c r="F424" s="4"/>
      <c r="G424" s="7">
        <f>SUM(G425)</f>
        <v>0</v>
      </c>
      <c r="H424" s="7">
        <f>SUM(H425)</f>
        <v>17023.8</v>
      </c>
      <c r="I424" s="7">
        <f>SUM(I425)</f>
        <v>17023.8</v>
      </c>
    </row>
    <row r="425" spans="1:9" ht="31.5">
      <c r="A425" s="2" t="s">
        <v>258</v>
      </c>
      <c r="B425" s="4"/>
      <c r="C425" s="106" t="s">
        <v>162</v>
      </c>
      <c r="D425" s="106" t="s">
        <v>162</v>
      </c>
      <c r="E425" s="4" t="s">
        <v>786</v>
      </c>
      <c r="F425" s="4" t="s">
        <v>237</v>
      </c>
      <c r="G425" s="7"/>
      <c r="H425" s="7">
        <v>17023.8</v>
      </c>
      <c r="I425" s="7">
        <v>17023.8</v>
      </c>
    </row>
    <row r="426" spans="1:9" ht="31.5">
      <c r="A426" s="2" t="s">
        <v>562</v>
      </c>
      <c r="B426" s="4"/>
      <c r="C426" s="106" t="s">
        <v>162</v>
      </c>
      <c r="D426" s="106" t="s">
        <v>162</v>
      </c>
      <c r="E426" s="106" t="s">
        <v>280</v>
      </c>
      <c r="F426" s="106"/>
      <c r="G426" s="9">
        <f t="shared" ref="G426:I427" si="97">SUM(G427)</f>
        <v>912.6</v>
      </c>
      <c r="H426" s="9">
        <f t="shared" si="97"/>
        <v>0</v>
      </c>
      <c r="I426" s="9">
        <f t="shared" si="97"/>
        <v>0</v>
      </c>
    </row>
    <row r="427" spans="1:9" ht="31.5">
      <c r="A427" s="2" t="s">
        <v>257</v>
      </c>
      <c r="B427" s="4"/>
      <c r="C427" s="106" t="s">
        <v>162</v>
      </c>
      <c r="D427" s="106" t="s">
        <v>162</v>
      </c>
      <c r="E427" s="106" t="s">
        <v>293</v>
      </c>
      <c r="F427" s="106"/>
      <c r="G427" s="9">
        <f t="shared" si="97"/>
        <v>912.6</v>
      </c>
      <c r="H427" s="9">
        <f t="shared" si="97"/>
        <v>0</v>
      </c>
      <c r="I427" s="9">
        <f t="shared" si="97"/>
        <v>0</v>
      </c>
    </row>
    <row r="428" spans="1:9" ht="27.75" customHeight="1">
      <c r="A428" s="2" t="s">
        <v>258</v>
      </c>
      <c r="B428" s="4"/>
      <c r="C428" s="106" t="s">
        <v>162</v>
      </c>
      <c r="D428" s="106" t="s">
        <v>162</v>
      </c>
      <c r="E428" s="106" t="s">
        <v>293</v>
      </c>
      <c r="F428" s="106" t="s">
        <v>237</v>
      </c>
      <c r="G428" s="9">
        <v>912.6</v>
      </c>
      <c r="H428" s="9"/>
      <c r="I428" s="9"/>
    </row>
    <row r="429" spans="1:9" ht="31.5">
      <c r="A429" s="2" t="s">
        <v>855</v>
      </c>
      <c r="B429" s="4"/>
      <c r="C429" s="106" t="s">
        <v>162</v>
      </c>
      <c r="D429" s="106" t="s">
        <v>162</v>
      </c>
      <c r="E429" s="106" t="s">
        <v>227</v>
      </c>
      <c r="F429" s="106"/>
      <c r="G429" s="9">
        <f t="shared" ref="G429:I431" si="98">SUM(G430)</f>
        <v>20958.3</v>
      </c>
      <c r="H429" s="9">
        <f t="shared" si="98"/>
        <v>500</v>
      </c>
      <c r="I429" s="9">
        <f t="shared" si="98"/>
        <v>1000</v>
      </c>
    </row>
    <row r="430" spans="1:9" ht="31.5">
      <c r="A430" s="2" t="s">
        <v>345</v>
      </c>
      <c r="B430" s="4"/>
      <c r="C430" s="106" t="s">
        <v>162</v>
      </c>
      <c r="D430" s="106" t="s">
        <v>162</v>
      </c>
      <c r="E430" s="106" t="s">
        <v>229</v>
      </c>
      <c r="F430" s="106"/>
      <c r="G430" s="9">
        <f t="shared" si="98"/>
        <v>20958.3</v>
      </c>
      <c r="H430" s="9">
        <f t="shared" si="98"/>
        <v>500</v>
      </c>
      <c r="I430" s="9">
        <f t="shared" si="98"/>
        <v>1000</v>
      </c>
    </row>
    <row r="431" spans="1:9">
      <c r="A431" s="34" t="s">
        <v>29</v>
      </c>
      <c r="B431" s="4"/>
      <c r="C431" s="106" t="s">
        <v>162</v>
      </c>
      <c r="D431" s="106" t="s">
        <v>162</v>
      </c>
      <c r="E431" s="106" t="s">
        <v>617</v>
      </c>
      <c r="F431" s="106"/>
      <c r="G431" s="9">
        <f t="shared" si="98"/>
        <v>20958.3</v>
      </c>
      <c r="H431" s="9">
        <f t="shared" si="98"/>
        <v>500</v>
      </c>
      <c r="I431" s="9">
        <f t="shared" si="98"/>
        <v>1000</v>
      </c>
    </row>
    <row r="432" spans="1:9" ht="31.5">
      <c r="A432" s="2" t="s">
        <v>46</v>
      </c>
      <c r="B432" s="4"/>
      <c r="C432" s="106" t="s">
        <v>162</v>
      </c>
      <c r="D432" s="106" t="s">
        <v>162</v>
      </c>
      <c r="E432" s="106" t="s">
        <v>617</v>
      </c>
      <c r="F432" s="106" t="s">
        <v>85</v>
      </c>
      <c r="G432" s="9">
        <f>7758.3+13200</f>
        <v>20958.3</v>
      </c>
      <c r="H432" s="9">
        <v>500</v>
      </c>
      <c r="I432" s="9">
        <v>1000</v>
      </c>
    </row>
    <row r="433" spans="1:9">
      <c r="A433" s="2" t="s">
        <v>184</v>
      </c>
      <c r="B433" s="4"/>
      <c r="C433" s="106" t="s">
        <v>162</v>
      </c>
      <c r="D433" s="106" t="s">
        <v>162</v>
      </c>
      <c r="E433" s="106" t="s">
        <v>185</v>
      </c>
      <c r="F433" s="106"/>
      <c r="G433" s="9">
        <f>SUM(G434)</f>
        <v>161.29999999999998</v>
      </c>
      <c r="H433" s="9">
        <f t="shared" ref="H433:I433" si="99">SUM(H434)</f>
        <v>161.29999999999998</v>
      </c>
      <c r="I433" s="9">
        <f t="shared" si="99"/>
        <v>161.29999999999998</v>
      </c>
    </row>
    <row r="434" spans="1:9" ht="47.25">
      <c r="A434" s="80" t="s">
        <v>339</v>
      </c>
      <c r="B434" s="81"/>
      <c r="C434" s="106" t="s">
        <v>162</v>
      </c>
      <c r="D434" s="106" t="s">
        <v>162</v>
      </c>
      <c r="E434" s="106" t="s">
        <v>489</v>
      </c>
      <c r="F434" s="31"/>
      <c r="G434" s="9">
        <f>SUM(G435:G436)</f>
        <v>161.29999999999998</v>
      </c>
      <c r="H434" s="9">
        <f>SUM(H435:H436)</f>
        <v>161.29999999999998</v>
      </c>
      <c r="I434" s="9">
        <f>SUM(I435:I436)</f>
        <v>161.29999999999998</v>
      </c>
    </row>
    <row r="435" spans="1:9" ht="47.25">
      <c r="A435" s="2" t="s">
        <v>45</v>
      </c>
      <c r="B435" s="81"/>
      <c r="C435" s="106" t="s">
        <v>162</v>
      </c>
      <c r="D435" s="106" t="s">
        <v>162</v>
      </c>
      <c r="E435" s="106" t="s">
        <v>489</v>
      </c>
      <c r="F435" s="106" t="s">
        <v>83</v>
      </c>
      <c r="G435" s="9">
        <f>140.1+11.7</f>
        <v>151.79999999999998</v>
      </c>
      <c r="H435" s="9">
        <f>140.1+11.7</f>
        <v>151.79999999999998</v>
      </c>
      <c r="I435" s="9">
        <f>140.1+11.7</f>
        <v>151.79999999999998</v>
      </c>
    </row>
    <row r="436" spans="1:9" ht="30.75" customHeight="1">
      <c r="A436" s="80" t="s">
        <v>46</v>
      </c>
      <c r="B436" s="81"/>
      <c r="C436" s="106" t="s">
        <v>162</v>
      </c>
      <c r="D436" s="106" t="s">
        <v>162</v>
      </c>
      <c r="E436" s="106" t="s">
        <v>723</v>
      </c>
      <c r="F436" s="106" t="s">
        <v>85</v>
      </c>
      <c r="G436" s="9">
        <v>9.5</v>
      </c>
      <c r="H436" s="9">
        <v>9.5</v>
      </c>
      <c r="I436" s="9">
        <v>9.5</v>
      </c>
    </row>
    <row r="437" spans="1:9">
      <c r="A437" s="80" t="s">
        <v>230</v>
      </c>
      <c r="B437" s="22"/>
      <c r="C437" s="106" t="s">
        <v>72</v>
      </c>
      <c r="D437" s="31"/>
      <c r="E437" s="31"/>
      <c r="F437" s="31"/>
      <c r="G437" s="9">
        <f>SUM(G438+G444)</f>
        <v>20249.099999999999</v>
      </c>
      <c r="H437" s="9">
        <f>SUM(H438+H444)</f>
        <v>10436.5</v>
      </c>
      <c r="I437" s="9">
        <f>SUM(I438+I444)</f>
        <v>111892.1</v>
      </c>
    </row>
    <row r="438" spans="1:9">
      <c r="A438" s="80" t="s">
        <v>231</v>
      </c>
      <c r="B438" s="22"/>
      <c r="C438" s="106" t="s">
        <v>72</v>
      </c>
      <c r="D438" s="106" t="s">
        <v>48</v>
      </c>
      <c r="E438" s="31"/>
      <c r="F438" s="31"/>
      <c r="G438" s="9">
        <f t="shared" ref="G438:I439" si="100">SUM(G439)</f>
        <v>8924.5999999999985</v>
      </c>
      <c r="H438" s="9">
        <f t="shared" si="100"/>
        <v>8366.1999999999989</v>
      </c>
      <c r="I438" s="9">
        <f t="shared" si="100"/>
        <v>8366.1999999999989</v>
      </c>
    </row>
    <row r="439" spans="1:9" ht="31.5">
      <c r="A439" s="80" t="s">
        <v>856</v>
      </c>
      <c r="B439" s="22"/>
      <c r="C439" s="106" t="s">
        <v>72</v>
      </c>
      <c r="D439" s="106" t="s">
        <v>48</v>
      </c>
      <c r="E439" s="31" t="s">
        <v>232</v>
      </c>
      <c r="F439" s="31"/>
      <c r="G439" s="9">
        <f t="shared" si="100"/>
        <v>8924.5999999999985</v>
      </c>
      <c r="H439" s="9">
        <f t="shared" si="100"/>
        <v>8366.1999999999989</v>
      </c>
      <c r="I439" s="9">
        <f t="shared" si="100"/>
        <v>8366.1999999999989</v>
      </c>
    </row>
    <row r="440" spans="1:9" ht="31.5">
      <c r="A440" s="80" t="s">
        <v>39</v>
      </c>
      <c r="B440" s="22"/>
      <c r="C440" s="106" t="s">
        <v>72</v>
      </c>
      <c r="D440" s="106" t="s">
        <v>48</v>
      </c>
      <c r="E440" s="31" t="s">
        <v>233</v>
      </c>
      <c r="F440" s="31"/>
      <c r="G440" s="9">
        <f>SUM(G441:G443)</f>
        <v>8924.5999999999985</v>
      </c>
      <c r="H440" s="9">
        <f>SUM(H441:H443)</f>
        <v>8366.1999999999989</v>
      </c>
      <c r="I440" s="9">
        <f>SUM(I441:I443)</f>
        <v>8366.1999999999989</v>
      </c>
    </row>
    <row r="441" spans="1:9" ht="47.25">
      <c r="A441" s="2" t="s">
        <v>45</v>
      </c>
      <c r="B441" s="22"/>
      <c r="C441" s="106" t="s">
        <v>72</v>
      </c>
      <c r="D441" s="106" t="s">
        <v>48</v>
      </c>
      <c r="E441" s="31" t="s">
        <v>233</v>
      </c>
      <c r="F441" s="106" t="s">
        <v>83</v>
      </c>
      <c r="G441" s="9">
        <f>4984.2+1505.2+623</f>
        <v>7112.4</v>
      </c>
      <c r="H441" s="9">
        <f>4984.2+1505.2+623</f>
        <v>7112.4</v>
      </c>
      <c r="I441" s="9">
        <f>4984.2+1505.2+623</f>
        <v>7112.4</v>
      </c>
    </row>
    <row r="442" spans="1:9" ht="31.5">
      <c r="A442" s="80" t="s">
        <v>46</v>
      </c>
      <c r="B442" s="22"/>
      <c r="C442" s="106" t="s">
        <v>72</v>
      </c>
      <c r="D442" s="106" t="s">
        <v>48</v>
      </c>
      <c r="E442" s="31" t="s">
        <v>233</v>
      </c>
      <c r="F442" s="106" t="s">
        <v>85</v>
      </c>
      <c r="G442" s="9">
        <v>1558.4</v>
      </c>
      <c r="H442" s="9">
        <v>1000</v>
      </c>
      <c r="I442" s="9">
        <v>1000</v>
      </c>
    </row>
    <row r="443" spans="1:9">
      <c r="A443" s="80" t="s">
        <v>20</v>
      </c>
      <c r="B443" s="22"/>
      <c r="C443" s="106" t="s">
        <v>72</v>
      </c>
      <c r="D443" s="106" t="s">
        <v>48</v>
      </c>
      <c r="E443" s="31" t="s">
        <v>233</v>
      </c>
      <c r="F443" s="106" t="s">
        <v>90</v>
      </c>
      <c r="G443" s="9">
        <f>248.9+4.9</f>
        <v>253.8</v>
      </c>
      <c r="H443" s="9">
        <v>253.8</v>
      </c>
      <c r="I443" s="9">
        <v>253.8</v>
      </c>
    </row>
    <row r="444" spans="1:9">
      <c r="A444" s="80" t="s">
        <v>171</v>
      </c>
      <c r="B444" s="22"/>
      <c r="C444" s="106" t="s">
        <v>72</v>
      </c>
      <c r="D444" s="106" t="s">
        <v>162</v>
      </c>
      <c r="E444" s="31"/>
      <c r="F444" s="31"/>
      <c r="G444" s="9">
        <f>SUM(G445)</f>
        <v>11324.5</v>
      </c>
      <c r="H444" s="9">
        <f>SUM(H445)</f>
        <v>2070.3000000000002</v>
      </c>
      <c r="I444" s="9">
        <f>SUM(I445)</f>
        <v>103525.90000000001</v>
      </c>
    </row>
    <row r="445" spans="1:9" ht="31.5">
      <c r="A445" s="80" t="s">
        <v>856</v>
      </c>
      <c r="B445" s="22"/>
      <c r="C445" s="106" t="s">
        <v>72</v>
      </c>
      <c r="D445" s="106" t="s">
        <v>162</v>
      </c>
      <c r="E445" s="31" t="s">
        <v>232</v>
      </c>
      <c r="F445" s="31"/>
      <c r="G445" s="9">
        <f>SUM(G446)+G453</f>
        <v>11324.5</v>
      </c>
      <c r="H445" s="9">
        <f t="shared" ref="H445:I445" si="101">SUM(H446)+H453</f>
        <v>2070.3000000000002</v>
      </c>
      <c r="I445" s="9">
        <f t="shared" si="101"/>
        <v>103525.90000000001</v>
      </c>
    </row>
    <row r="446" spans="1:9">
      <c r="A446" s="80" t="s">
        <v>29</v>
      </c>
      <c r="B446" s="22"/>
      <c r="C446" s="106" t="s">
        <v>72</v>
      </c>
      <c r="D446" s="106" t="s">
        <v>162</v>
      </c>
      <c r="E446" s="31" t="s">
        <v>239</v>
      </c>
      <c r="F446" s="31"/>
      <c r="G446" s="9">
        <f>SUM(G447)+G450+G451</f>
        <v>11324.5</v>
      </c>
      <c r="H446" s="9">
        <f t="shared" ref="H446:I446" si="102">SUM(H447)+H450+H451</f>
        <v>2070.3000000000002</v>
      </c>
      <c r="I446" s="9">
        <f t="shared" si="102"/>
        <v>2570.3000000000002</v>
      </c>
    </row>
    <row r="447" spans="1:9" ht="47.25" hidden="1">
      <c r="A447" s="80" t="s">
        <v>260</v>
      </c>
      <c r="B447" s="22"/>
      <c r="C447" s="106" t="s">
        <v>72</v>
      </c>
      <c r="D447" s="106" t="s">
        <v>162</v>
      </c>
      <c r="E447" s="31" t="s">
        <v>261</v>
      </c>
      <c r="F447" s="31"/>
      <c r="G447" s="9">
        <f>SUM(G448)</f>
        <v>0</v>
      </c>
      <c r="H447" s="9">
        <f>SUM(H448)</f>
        <v>0</v>
      </c>
      <c r="I447" s="9">
        <f>SUM(I448)</f>
        <v>0</v>
      </c>
    </row>
    <row r="448" spans="1:9" hidden="1">
      <c r="A448" s="80" t="s">
        <v>84</v>
      </c>
      <c r="B448" s="22"/>
      <c r="C448" s="106" t="s">
        <v>72</v>
      </c>
      <c r="D448" s="106" t="s">
        <v>162</v>
      </c>
      <c r="E448" s="31" t="s">
        <v>261</v>
      </c>
      <c r="F448" s="106" t="s">
        <v>85</v>
      </c>
      <c r="G448" s="9"/>
      <c r="H448" s="9"/>
      <c r="I448" s="9"/>
    </row>
    <row r="449" spans="1:9" ht="47.25" hidden="1">
      <c r="A449" s="2" t="s">
        <v>45</v>
      </c>
      <c r="B449" s="22"/>
      <c r="C449" s="106" t="s">
        <v>72</v>
      </c>
      <c r="D449" s="106" t="s">
        <v>162</v>
      </c>
      <c r="E449" s="31" t="s">
        <v>261</v>
      </c>
      <c r="F449" s="31">
        <v>100</v>
      </c>
      <c r="G449" s="9"/>
      <c r="H449" s="9"/>
      <c r="I449" s="9"/>
    </row>
    <row r="450" spans="1:9" ht="31.5">
      <c r="A450" s="80" t="s">
        <v>46</v>
      </c>
      <c r="B450" s="22"/>
      <c r="C450" s="106" t="s">
        <v>72</v>
      </c>
      <c r="D450" s="106" t="s">
        <v>162</v>
      </c>
      <c r="E450" s="31" t="s">
        <v>239</v>
      </c>
      <c r="F450" s="106" t="s">
        <v>85</v>
      </c>
      <c r="G450" s="9">
        <f>9538.2+2339-623</f>
        <v>11254.2</v>
      </c>
      <c r="H450" s="9">
        <v>2000</v>
      </c>
      <c r="I450" s="9">
        <v>2500</v>
      </c>
    </row>
    <row r="451" spans="1:9" ht="157.5">
      <c r="A451" s="111" t="s">
        <v>948</v>
      </c>
      <c r="B451" s="22"/>
      <c r="C451" s="112" t="s">
        <v>72</v>
      </c>
      <c r="D451" s="112" t="s">
        <v>162</v>
      </c>
      <c r="E451" s="31" t="s">
        <v>947</v>
      </c>
      <c r="F451" s="112"/>
      <c r="G451" s="9">
        <f>SUM(G452)</f>
        <v>70.3</v>
      </c>
      <c r="H451" s="9">
        <f t="shared" ref="H451:I451" si="103">SUM(H452)</f>
        <v>70.3</v>
      </c>
      <c r="I451" s="9">
        <f t="shared" si="103"/>
        <v>70.3</v>
      </c>
    </row>
    <row r="452" spans="1:9" ht="31.5">
      <c r="A452" s="111" t="s">
        <v>46</v>
      </c>
      <c r="B452" s="22"/>
      <c r="C452" s="112" t="s">
        <v>72</v>
      </c>
      <c r="D452" s="112" t="s">
        <v>162</v>
      </c>
      <c r="E452" s="31" t="s">
        <v>947</v>
      </c>
      <c r="F452" s="112" t="s">
        <v>85</v>
      </c>
      <c r="G452" s="9">
        <v>70.3</v>
      </c>
      <c r="H452" s="9">
        <v>70.3</v>
      </c>
      <c r="I452" s="9">
        <v>70.3</v>
      </c>
    </row>
    <row r="453" spans="1:9">
      <c r="A453" s="80" t="s">
        <v>729</v>
      </c>
      <c r="B453" s="22"/>
      <c r="C453" s="106" t="s">
        <v>72</v>
      </c>
      <c r="D453" s="106" t="s">
        <v>162</v>
      </c>
      <c r="E453" s="31" t="s">
        <v>607</v>
      </c>
      <c r="F453" s="106"/>
      <c r="G453" s="9">
        <f>SUM(G454)</f>
        <v>0</v>
      </c>
      <c r="H453" s="9">
        <f t="shared" ref="H453:I453" si="104">SUM(H454)</f>
        <v>0</v>
      </c>
      <c r="I453" s="9">
        <f t="shared" si="104"/>
        <v>100955.6</v>
      </c>
    </row>
    <row r="454" spans="1:9" ht="47.25">
      <c r="A454" s="80" t="s">
        <v>910</v>
      </c>
      <c r="B454" s="22"/>
      <c r="C454" s="106" t="s">
        <v>72</v>
      </c>
      <c r="D454" s="106" t="s">
        <v>162</v>
      </c>
      <c r="E454" s="31" t="s">
        <v>819</v>
      </c>
      <c r="F454" s="106"/>
      <c r="G454" s="9">
        <f>SUM(G455)</f>
        <v>0</v>
      </c>
      <c r="H454" s="9">
        <f>SUM(H455)</f>
        <v>0</v>
      </c>
      <c r="I454" s="9">
        <f>SUM(I455)</f>
        <v>100955.6</v>
      </c>
    </row>
    <row r="455" spans="1:9" ht="31.5">
      <c r="A455" s="80" t="s">
        <v>46</v>
      </c>
      <c r="B455" s="22"/>
      <c r="C455" s="106" t="s">
        <v>72</v>
      </c>
      <c r="D455" s="106" t="s">
        <v>162</v>
      </c>
      <c r="E455" s="31" t="s">
        <v>819</v>
      </c>
      <c r="F455" s="106" t="s">
        <v>85</v>
      </c>
      <c r="G455" s="9"/>
      <c r="H455" s="9"/>
      <c r="I455" s="9">
        <f>95907.8+5047.8</f>
        <v>100955.6</v>
      </c>
    </row>
    <row r="456" spans="1:9">
      <c r="A456" s="2" t="s">
        <v>106</v>
      </c>
      <c r="B456" s="22"/>
      <c r="C456" s="106" t="s">
        <v>107</v>
      </c>
      <c r="D456" s="106"/>
      <c r="E456" s="31"/>
      <c r="F456" s="106"/>
      <c r="G456" s="9">
        <f>SUM(G487)+G457+G461</f>
        <v>866513.2</v>
      </c>
      <c r="H456" s="9">
        <f>SUM(H487)+H457+H461</f>
        <v>3500</v>
      </c>
      <c r="I456" s="9">
        <f>SUM(I487)+I457+I461</f>
        <v>0</v>
      </c>
    </row>
    <row r="457" spans="1:9">
      <c r="A457" s="80" t="s">
        <v>173</v>
      </c>
      <c r="B457" s="22"/>
      <c r="C457" s="106" t="s">
        <v>107</v>
      </c>
      <c r="D457" s="106" t="s">
        <v>38</v>
      </c>
      <c r="E457" s="31"/>
      <c r="F457" s="106"/>
      <c r="G457" s="9">
        <f>SUM(G458)</f>
        <v>859010</v>
      </c>
      <c r="H457" s="9">
        <f t="shared" ref="H457:I458" si="105">SUM(H458)</f>
        <v>0</v>
      </c>
      <c r="I457" s="9">
        <f t="shared" si="105"/>
        <v>0</v>
      </c>
    </row>
    <row r="458" spans="1:9" ht="47.25">
      <c r="A458" s="2" t="s">
        <v>579</v>
      </c>
      <c r="B458" s="22"/>
      <c r="C458" s="106" t="s">
        <v>107</v>
      </c>
      <c r="D458" s="106" t="s">
        <v>38</v>
      </c>
      <c r="E458" s="31" t="s">
        <v>434</v>
      </c>
      <c r="F458" s="106"/>
      <c r="G458" s="9">
        <f>SUM(G459)</f>
        <v>859010</v>
      </c>
      <c r="H458" s="9">
        <f t="shared" si="105"/>
        <v>0</v>
      </c>
      <c r="I458" s="9">
        <f t="shared" si="105"/>
        <v>0</v>
      </c>
    </row>
    <row r="459" spans="1:9">
      <c r="A459" s="2" t="s">
        <v>732</v>
      </c>
      <c r="B459" s="22"/>
      <c r="C459" s="106" t="s">
        <v>107</v>
      </c>
      <c r="D459" s="106" t="s">
        <v>38</v>
      </c>
      <c r="E459" s="31" t="s">
        <v>730</v>
      </c>
      <c r="F459" s="106"/>
      <c r="G459" s="9">
        <f>SUM(G460)</f>
        <v>859010</v>
      </c>
      <c r="H459" s="9">
        <f>SUM(H460)</f>
        <v>0</v>
      </c>
      <c r="I459" s="9">
        <f>SUM(I460)</f>
        <v>0</v>
      </c>
    </row>
    <row r="460" spans="1:9" ht="31.5">
      <c r="A460" s="2" t="s">
        <v>258</v>
      </c>
      <c r="B460" s="22"/>
      <c r="C460" s="106" t="s">
        <v>107</v>
      </c>
      <c r="D460" s="106" t="s">
        <v>38</v>
      </c>
      <c r="E460" s="31" t="s">
        <v>730</v>
      </c>
      <c r="F460" s="106" t="s">
        <v>237</v>
      </c>
      <c r="G460" s="9">
        <v>859010</v>
      </c>
      <c r="H460" s="9">
        <v>0</v>
      </c>
      <c r="I460" s="9">
        <v>0</v>
      </c>
    </row>
    <row r="461" spans="1:9">
      <c r="A461" s="2" t="s">
        <v>754</v>
      </c>
      <c r="B461" s="22"/>
      <c r="C461" s="106" t="s">
        <v>107</v>
      </c>
      <c r="D461" s="106" t="s">
        <v>162</v>
      </c>
      <c r="E461" s="31"/>
      <c r="F461" s="106"/>
      <c r="G461" s="9">
        <f>SUM(G462+G479)+G465+G468+G476+G472+G482+G485</f>
        <v>503.2</v>
      </c>
      <c r="H461" s="9">
        <f t="shared" ref="H461:I461" si="106">SUM(H462+H479)+H465+H468+H476+H472+H482+H485</f>
        <v>0</v>
      </c>
      <c r="I461" s="9">
        <f t="shared" si="106"/>
        <v>0</v>
      </c>
    </row>
    <row r="462" spans="1:9" ht="31.5">
      <c r="A462" s="80" t="s">
        <v>708</v>
      </c>
      <c r="B462" s="22"/>
      <c r="C462" s="106" t="s">
        <v>107</v>
      </c>
      <c r="D462" s="106" t="s">
        <v>162</v>
      </c>
      <c r="E462" s="106" t="s">
        <v>207</v>
      </c>
      <c r="F462" s="31"/>
      <c r="G462" s="9">
        <f>SUM(G463)</f>
        <v>105.4</v>
      </c>
      <c r="H462" s="9">
        <f t="shared" ref="H462:I463" si="107">SUM(H463)</f>
        <v>0</v>
      </c>
      <c r="I462" s="9">
        <f t="shared" si="107"/>
        <v>0</v>
      </c>
    </row>
    <row r="463" spans="1:9" ht="31.5">
      <c r="A463" s="80" t="s">
        <v>92</v>
      </c>
      <c r="B463" s="22"/>
      <c r="C463" s="106" t="s">
        <v>107</v>
      </c>
      <c r="D463" s="106" t="s">
        <v>162</v>
      </c>
      <c r="E463" s="31" t="s">
        <v>583</v>
      </c>
      <c r="F463" s="31"/>
      <c r="G463" s="9">
        <f>SUM(G464)</f>
        <v>105.4</v>
      </c>
      <c r="H463" s="9">
        <f t="shared" si="107"/>
        <v>0</v>
      </c>
      <c r="I463" s="9">
        <f t="shared" si="107"/>
        <v>0</v>
      </c>
    </row>
    <row r="464" spans="1:9" ht="31.5">
      <c r="A464" s="80" t="s">
        <v>46</v>
      </c>
      <c r="B464" s="22"/>
      <c r="C464" s="106" t="s">
        <v>107</v>
      </c>
      <c r="D464" s="106" t="s">
        <v>162</v>
      </c>
      <c r="E464" s="31" t="s">
        <v>583</v>
      </c>
      <c r="F464" s="31">
        <v>200</v>
      </c>
      <c r="G464" s="9">
        <v>105.4</v>
      </c>
      <c r="H464" s="9"/>
      <c r="I464" s="9"/>
    </row>
    <row r="465" spans="1:9" ht="31.5">
      <c r="A465" s="80" t="s">
        <v>542</v>
      </c>
      <c r="B465" s="22"/>
      <c r="C465" s="106" t="s">
        <v>107</v>
      </c>
      <c r="D465" s="106" t="s">
        <v>162</v>
      </c>
      <c r="E465" s="31" t="s">
        <v>198</v>
      </c>
      <c r="F465" s="31"/>
      <c r="G465" s="9">
        <f>SUM(G466)</f>
        <v>221.5</v>
      </c>
      <c r="H465" s="9"/>
      <c r="I465" s="9"/>
    </row>
    <row r="466" spans="1:9" ht="31.5">
      <c r="A466" s="80" t="s">
        <v>92</v>
      </c>
      <c r="B466" s="22"/>
      <c r="C466" s="106" t="s">
        <v>107</v>
      </c>
      <c r="D466" s="106" t="s">
        <v>162</v>
      </c>
      <c r="E466" s="31" t="s">
        <v>210</v>
      </c>
      <c r="F466" s="31"/>
      <c r="G466" s="9">
        <f>SUM(G467)</f>
        <v>221.5</v>
      </c>
      <c r="H466" s="9"/>
      <c r="I466" s="9"/>
    </row>
    <row r="467" spans="1:9" ht="31.5">
      <c r="A467" s="80" t="s">
        <v>46</v>
      </c>
      <c r="B467" s="22"/>
      <c r="C467" s="106" t="s">
        <v>107</v>
      </c>
      <c r="D467" s="106" t="s">
        <v>162</v>
      </c>
      <c r="E467" s="31" t="s">
        <v>210</v>
      </c>
      <c r="F467" s="31">
        <v>200</v>
      </c>
      <c r="G467" s="9">
        <v>221.5</v>
      </c>
      <c r="H467" s="9"/>
      <c r="I467" s="9"/>
    </row>
    <row r="468" spans="1:9" ht="31.5">
      <c r="A468" s="2" t="s">
        <v>549</v>
      </c>
      <c r="B468" s="4"/>
      <c r="C468" s="106" t="s">
        <v>107</v>
      </c>
      <c r="D468" s="106" t="s">
        <v>162</v>
      </c>
      <c r="E468" s="4" t="s">
        <v>266</v>
      </c>
      <c r="F468" s="106"/>
      <c r="G468" s="9">
        <f>SUM(G469)</f>
        <v>71</v>
      </c>
      <c r="H468" s="9">
        <f t="shared" ref="H468:I470" si="108">SUM(H469)</f>
        <v>0</v>
      </c>
      <c r="I468" s="9">
        <f t="shared" si="108"/>
        <v>0</v>
      </c>
    </row>
    <row r="469" spans="1:9" ht="31.5">
      <c r="A469" s="2" t="s">
        <v>550</v>
      </c>
      <c r="B469" s="4"/>
      <c r="C469" s="106" t="s">
        <v>107</v>
      </c>
      <c r="D469" s="106" t="s">
        <v>162</v>
      </c>
      <c r="E469" s="4" t="s">
        <v>267</v>
      </c>
      <c r="F469" s="106"/>
      <c r="G469" s="9">
        <f>SUM(G470)</f>
        <v>71</v>
      </c>
      <c r="H469" s="9">
        <f t="shared" si="108"/>
        <v>0</v>
      </c>
      <c r="I469" s="9">
        <f t="shared" si="108"/>
        <v>0</v>
      </c>
    </row>
    <row r="470" spans="1:9" ht="31.5">
      <c r="A470" s="2" t="s">
        <v>39</v>
      </c>
      <c r="B470" s="4"/>
      <c r="C470" s="106" t="s">
        <v>107</v>
      </c>
      <c r="D470" s="106" t="s">
        <v>162</v>
      </c>
      <c r="E470" s="4" t="s">
        <v>271</v>
      </c>
      <c r="F470" s="106"/>
      <c r="G470" s="9">
        <f>SUM(G471)</f>
        <v>71</v>
      </c>
      <c r="H470" s="9">
        <f t="shared" si="108"/>
        <v>0</v>
      </c>
      <c r="I470" s="9">
        <f t="shared" si="108"/>
        <v>0</v>
      </c>
    </row>
    <row r="471" spans="1:9" ht="31.5">
      <c r="A471" s="80" t="s">
        <v>46</v>
      </c>
      <c r="B471" s="22"/>
      <c r="C471" s="106" t="s">
        <v>107</v>
      </c>
      <c r="D471" s="106" t="s">
        <v>162</v>
      </c>
      <c r="E471" s="4" t="s">
        <v>271</v>
      </c>
      <c r="F471" s="106" t="s">
        <v>85</v>
      </c>
      <c r="G471" s="9">
        <f>6+65</f>
        <v>71</v>
      </c>
      <c r="H471" s="9"/>
      <c r="I471" s="9"/>
    </row>
    <row r="472" spans="1:9" ht="31.5" hidden="1">
      <c r="A472" s="2" t="s">
        <v>560</v>
      </c>
      <c r="B472" s="22"/>
      <c r="C472" s="106" t="s">
        <v>107</v>
      </c>
      <c r="D472" s="106" t="s">
        <v>162</v>
      </c>
      <c r="E472" s="4" t="s">
        <v>280</v>
      </c>
      <c r="F472" s="106"/>
      <c r="G472" s="9">
        <f>SUM(G473)</f>
        <v>0</v>
      </c>
      <c r="H472" s="9">
        <f t="shared" ref="H472:I472" si="109">SUM(H473)</f>
        <v>0</v>
      </c>
      <c r="I472" s="9">
        <f t="shared" si="109"/>
        <v>0</v>
      </c>
    </row>
    <row r="473" spans="1:9" ht="31.5" hidden="1">
      <c r="A473" s="2" t="s">
        <v>561</v>
      </c>
      <c r="B473" s="22"/>
      <c r="C473" s="106" t="s">
        <v>107</v>
      </c>
      <c r="D473" s="106" t="s">
        <v>162</v>
      </c>
      <c r="E473" s="4" t="s">
        <v>281</v>
      </c>
      <c r="F473" s="106"/>
      <c r="G473" s="9">
        <f>SUM(G474)</f>
        <v>0</v>
      </c>
      <c r="H473" s="9">
        <f t="shared" ref="H473:I473" si="110">SUM(H474)</f>
        <v>0</v>
      </c>
      <c r="I473" s="9">
        <f t="shared" si="110"/>
        <v>0</v>
      </c>
    </row>
    <row r="474" spans="1:9" ht="31.5" hidden="1">
      <c r="A474" s="2" t="s">
        <v>39</v>
      </c>
      <c r="B474" s="22"/>
      <c r="C474" s="106" t="s">
        <v>107</v>
      </c>
      <c r="D474" s="106" t="s">
        <v>162</v>
      </c>
      <c r="E474" s="4" t="s">
        <v>282</v>
      </c>
      <c r="F474" s="106"/>
      <c r="G474" s="9">
        <f>SUM(G475)</f>
        <v>0</v>
      </c>
      <c r="H474" s="9">
        <f t="shared" ref="H474:I474" si="111">SUM(H475)</f>
        <v>0</v>
      </c>
      <c r="I474" s="9">
        <f t="shared" si="111"/>
        <v>0</v>
      </c>
    </row>
    <row r="475" spans="1:9" ht="31.5" hidden="1">
      <c r="A475" s="80" t="s">
        <v>46</v>
      </c>
      <c r="B475" s="22"/>
      <c r="C475" s="106" t="s">
        <v>107</v>
      </c>
      <c r="D475" s="106" t="s">
        <v>162</v>
      </c>
      <c r="E475" s="4" t="s">
        <v>282</v>
      </c>
      <c r="F475" s="106" t="s">
        <v>85</v>
      </c>
      <c r="G475" s="9"/>
      <c r="H475" s="9"/>
      <c r="I475" s="9"/>
    </row>
    <row r="476" spans="1:9" ht="31.5">
      <c r="A476" s="80" t="s">
        <v>856</v>
      </c>
      <c r="B476" s="22"/>
      <c r="C476" s="106" t="s">
        <v>107</v>
      </c>
      <c r="D476" s="106" t="s">
        <v>162</v>
      </c>
      <c r="E476" s="31" t="s">
        <v>232</v>
      </c>
      <c r="F476" s="106"/>
      <c r="G476" s="9">
        <f>SUM(G477)</f>
        <v>3.2</v>
      </c>
      <c r="H476" s="9">
        <f t="shared" ref="H476:I477" si="112">SUM(H477)</f>
        <v>0</v>
      </c>
      <c r="I476" s="9">
        <f t="shared" si="112"/>
        <v>0</v>
      </c>
    </row>
    <row r="477" spans="1:9" ht="31.5">
      <c r="A477" s="80" t="s">
        <v>39</v>
      </c>
      <c r="B477" s="22"/>
      <c r="C477" s="106" t="s">
        <v>107</v>
      </c>
      <c r="D477" s="106" t="s">
        <v>162</v>
      </c>
      <c r="E477" s="31" t="s">
        <v>233</v>
      </c>
      <c r="F477" s="106"/>
      <c r="G477" s="9">
        <f>SUM(G478)</f>
        <v>3.2</v>
      </c>
      <c r="H477" s="9">
        <f t="shared" si="112"/>
        <v>0</v>
      </c>
      <c r="I477" s="9">
        <f t="shared" si="112"/>
        <v>0</v>
      </c>
    </row>
    <row r="478" spans="1:9" ht="31.5">
      <c r="A478" s="80" t="s">
        <v>46</v>
      </c>
      <c r="B478" s="22"/>
      <c r="C478" s="106" t="s">
        <v>107</v>
      </c>
      <c r="D478" s="106" t="s">
        <v>162</v>
      </c>
      <c r="E478" s="31" t="s">
        <v>233</v>
      </c>
      <c r="F478" s="106" t="s">
        <v>85</v>
      </c>
      <c r="G478" s="9">
        <v>3.2</v>
      </c>
      <c r="H478" s="9"/>
      <c r="I478" s="9"/>
    </row>
    <row r="479" spans="1:9" ht="31.5">
      <c r="A479" s="2" t="s">
        <v>612</v>
      </c>
      <c r="B479" s="22"/>
      <c r="C479" s="106" t="s">
        <v>107</v>
      </c>
      <c r="D479" s="106" t="s">
        <v>162</v>
      </c>
      <c r="E479" s="31" t="s">
        <v>610</v>
      </c>
      <c r="F479" s="31"/>
      <c r="G479" s="9">
        <f>SUM(G480)</f>
        <v>62.5</v>
      </c>
      <c r="H479" s="9">
        <f t="shared" ref="H479:I480" si="113">SUM(H480)</f>
        <v>0</v>
      </c>
      <c r="I479" s="9">
        <f t="shared" si="113"/>
        <v>0</v>
      </c>
    </row>
    <row r="480" spans="1:9" ht="31.5">
      <c r="A480" s="80" t="s">
        <v>92</v>
      </c>
      <c r="B480" s="22"/>
      <c r="C480" s="106" t="s">
        <v>107</v>
      </c>
      <c r="D480" s="106" t="s">
        <v>162</v>
      </c>
      <c r="E480" s="31" t="s">
        <v>611</v>
      </c>
      <c r="F480" s="106"/>
      <c r="G480" s="9">
        <f>SUM(G481)</f>
        <v>62.5</v>
      </c>
      <c r="H480" s="9">
        <f t="shared" si="113"/>
        <v>0</v>
      </c>
      <c r="I480" s="9">
        <f t="shared" si="113"/>
        <v>0</v>
      </c>
    </row>
    <row r="481" spans="1:9" ht="31.5">
      <c r="A481" s="80" t="s">
        <v>46</v>
      </c>
      <c r="B481" s="22"/>
      <c r="C481" s="106" t="s">
        <v>107</v>
      </c>
      <c r="D481" s="106" t="s">
        <v>162</v>
      </c>
      <c r="E481" s="31" t="s">
        <v>611</v>
      </c>
      <c r="F481" s="106" t="s">
        <v>85</v>
      </c>
      <c r="G481" s="9">
        <v>62.5</v>
      </c>
      <c r="H481" s="9"/>
      <c r="I481" s="9"/>
    </row>
    <row r="482" spans="1:9" ht="31.5">
      <c r="A482" s="105" t="s">
        <v>862</v>
      </c>
      <c r="B482" s="22"/>
      <c r="C482" s="106" t="s">
        <v>107</v>
      </c>
      <c r="D482" s="106" t="s">
        <v>162</v>
      </c>
      <c r="E482" s="31" t="s">
        <v>858</v>
      </c>
      <c r="F482" s="106"/>
      <c r="G482" s="9">
        <f>SUM(G483)</f>
        <v>7</v>
      </c>
      <c r="H482" s="9">
        <f t="shared" ref="H482:I482" si="114">SUM(H483)</f>
        <v>0</v>
      </c>
      <c r="I482" s="9">
        <f t="shared" si="114"/>
        <v>0</v>
      </c>
    </row>
    <row r="483" spans="1:9" ht="31.5">
      <c r="A483" s="105" t="s">
        <v>483</v>
      </c>
      <c r="B483" s="22"/>
      <c r="C483" s="106" t="s">
        <v>107</v>
      </c>
      <c r="D483" s="106" t="s">
        <v>162</v>
      </c>
      <c r="E483" s="31" t="s">
        <v>859</v>
      </c>
      <c r="F483" s="106"/>
      <c r="G483" s="9">
        <f>SUM(G484)</f>
        <v>7</v>
      </c>
      <c r="H483" s="9">
        <f t="shared" ref="H483:I483" si="115">SUM(H484)</f>
        <v>0</v>
      </c>
      <c r="I483" s="9">
        <f t="shared" si="115"/>
        <v>0</v>
      </c>
    </row>
    <row r="484" spans="1:9" ht="31.5">
      <c r="A484" s="105" t="s">
        <v>46</v>
      </c>
      <c r="B484" s="22"/>
      <c r="C484" s="106" t="s">
        <v>107</v>
      </c>
      <c r="D484" s="106" t="s">
        <v>162</v>
      </c>
      <c r="E484" s="31" t="s">
        <v>859</v>
      </c>
      <c r="F484" s="106" t="s">
        <v>85</v>
      </c>
      <c r="G484" s="9">
        <v>7</v>
      </c>
      <c r="H484" s="9"/>
      <c r="I484" s="9"/>
    </row>
    <row r="485" spans="1:9" ht="31.5">
      <c r="A485" s="111" t="s">
        <v>221</v>
      </c>
      <c r="B485" s="22"/>
      <c r="C485" s="112" t="s">
        <v>107</v>
      </c>
      <c r="D485" s="112" t="s">
        <v>162</v>
      </c>
      <c r="E485" s="31" t="s">
        <v>619</v>
      </c>
      <c r="F485" s="112"/>
      <c r="G485" s="9">
        <f>SUM(G486)</f>
        <v>32.6</v>
      </c>
      <c r="H485" s="9">
        <f t="shared" ref="H485:I485" si="116">SUM(H486)</f>
        <v>0</v>
      </c>
      <c r="I485" s="9">
        <f t="shared" si="116"/>
        <v>0</v>
      </c>
    </row>
    <row r="486" spans="1:9" ht="31.5">
      <c r="A486" s="111" t="s">
        <v>46</v>
      </c>
      <c r="B486" s="22"/>
      <c r="C486" s="112" t="s">
        <v>107</v>
      </c>
      <c r="D486" s="112" t="s">
        <v>162</v>
      </c>
      <c r="E486" s="31" t="s">
        <v>619</v>
      </c>
      <c r="F486" s="112" t="s">
        <v>85</v>
      </c>
      <c r="G486" s="9">
        <v>32.6</v>
      </c>
      <c r="H486" s="9"/>
      <c r="I486" s="9"/>
    </row>
    <row r="487" spans="1:9">
      <c r="A487" s="80" t="s">
        <v>175</v>
      </c>
      <c r="B487" s="22"/>
      <c r="C487" s="106" t="s">
        <v>107</v>
      </c>
      <c r="D487" s="106" t="s">
        <v>165</v>
      </c>
      <c r="E487" s="31"/>
      <c r="F487" s="106"/>
      <c r="G487" s="9">
        <f t="shared" ref="G487:I489" si="117">SUM(G488)</f>
        <v>7000</v>
      </c>
      <c r="H487" s="9">
        <f t="shared" si="117"/>
        <v>3500</v>
      </c>
      <c r="I487" s="9">
        <f t="shared" si="117"/>
        <v>0</v>
      </c>
    </row>
    <row r="488" spans="1:9" ht="47.25">
      <c r="A488" s="2" t="s">
        <v>579</v>
      </c>
      <c r="B488" s="22"/>
      <c r="C488" s="106" t="s">
        <v>107</v>
      </c>
      <c r="D488" s="106" t="s">
        <v>165</v>
      </c>
      <c r="E488" s="31" t="s">
        <v>434</v>
      </c>
      <c r="F488" s="106"/>
      <c r="G488" s="9">
        <f>SUM(G489)</f>
        <v>7000</v>
      </c>
      <c r="H488" s="9">
        <f>SUM(H489)</f>
        <v>3500</v>
      </c>
      <c r="I488" s="9">
        <f>SUM(I489)</f>
        <v>0</v>
      </c>
    </row>
    <row r="489" spans="1:9" ht="31.5">
      <c r="A489" s="2" t="s">
        <v>257</v>
      </c>
      <c r="B489" s="22"/>
      <c r="C489" s="106" t="s">
        <v>107</v>
      </c>
      <c r="D489" s="106" t="s">
        <v>165</v>
      </c>
      <c r="E489" s="31" t="s">
        <v>616</v>
      </c>
      <c r="F489" s="106"/>
      <c r="G489" s="9">
        <f t="shared" si="117"/>
        <v>7000</v>
      </c>
      <c r="H489" s="9">
        <f t="shared" si="117"/>
        <v>3500</v>
      </c>
      <c r="I489" s="9">
        <f t="shared" si="117"/>
        <v>0</v>
      </c>
    </row>
    <row r="490" spans="1:9" ht="21.75" customHeight="1">
      <c r="A490" s="2" t="s">
        <v>258</v>
      </c>
      <c r="B490" s="22"/>
      <c r="C490" s="106" t="s">
        <v>107</v>
      </c>
      <c r="D490" s="106" t="s">
        <v>165</v>
      </c>
      <c r="E490" s="31" t="s">
        <v>616</v>
      </c>
      <c r="F490" s="106" t="s">
        <v>237</v>
      </c>
      <c r="G490" s="9">
        <v>7000</v>
      </c>
      <c r="H490" s="9">
        <v>3500</v>
      </c>
      <c r="I490" s="9"/>
    </row>
    <row r="491" spans="1:9">
      <c r="A491" s="2" t="s">
        <v>117</v>
      </c>
      <c r="B491" s="4"/>
      <c r="C491" s="106" t="s">
        <v>13</v>
      </c>
      <c r="D491" s="106"/>
      <c r="E491" s="106"/>
      <c r="F491" s="4"/>
      <c r="G491" s="7">
        <f>SUM(G498)+G492</f>
        <v>1500</v>
      </c>
      <c r="H491" s="7">
        <f>SUM(H498)+H492</f>
        <v>0</v>
      </c>
      <c r="I491" s="7">
        <f>SUM(I498)+I492</f>
        <v>0</v>
      </c>
    </row>
    <row r="492" spans="1:9">
      <c r="A492" s="2" t="s">
        <v>176</v>
      </c>
      <c r="B492" s="4"/>
      <c r="C492" s="106" t="s">
        <v>13</v>
      </c>
      <c r="D492" s="106" t="s">
        <v>28</v>
      </c>
      <c r="E492" s="106"/>
      <c r="F492" s="4"/>
      <c r="G492" s="7">
        <f>SUM(G493)</f>
        <v>1500</v>
      </c>
      <c r="H492" s="7">
        <f t="shared" ref="H492:I492" si="118">SUM(H493)</f>
        <v>0</v>
      </c>
      <c r="I492" s="7">
        <f t="shared" si="118"/>
        <v>0</v>
      </c>
    </row>
    <row r="493" spans="1:9" ht="63">
      <c r="A493" s="2" t="s">
        <v>625</v>
      </c>
      <c r="B493" s="4"/>
      <c r="C493" s="106" t="s">
        <v>13</v>
      </c>
      <c r="D493" s="106" t="s">
        <v>28</v>
      </c>
      <c r="E493" s="106" t="s">
        <v>624</v>
      </c>
      <c r="F493" s="4"/>
      <c r="G493" s="7">
        <f>SUM(G496)+G495</f>
        <v>1500</v>
      </c>
      <c r="H493" s="7">
        <f t="shared" ref="H493:I493" si="119">SUM(H496)+H495</f>
        <v>0</v>
      </c>
      <c r="I493" s="7">
        <f t="shared" si="119"/>
        <v>0</v>
      </c>
    </row>
    <row r="494" spans="1:9">
      <c r="A494" s="111" t="s">
        <v>29</v>
      </c>
      <c r="B494" s="4"/>
      <c r="C494" s="112" t="s">
        <v>13</v>
      </c>
      <c r="D494" s="112" t="s">
        <v>28</v>
      </c>
      <c r="E494" s="112" t="s">
        <v>626</v>
      </c>
      <c r="F494" s="4"/>
      <c r="G494" s="7">
        <f>SUM(G495)</f>
        <v>540</v>
      </c>
      <c r="H494" s="7">
        <f t="shared" ref="H494:I494" si="120">SUM(H495)</f>
        <v>0</v>
      </c>
      <c r="I494" s="7">
        <f t="shared" si="120"/>
        <v>0</v>
      </c>
    </row>
    <row r="495" spans="1:9" ht="31.5">
      <c r="A495" s="111" t="s">
        <v>46</v>
      </c>
      <c r="B495" s="4"/>
      <c r="C495" s="112" t="s">
        <v>13</v>
      </c>
      <c r="D495" s="112" t="s">
        <v>28</v>
      </c>
      <c r="E495" s="112" t="s">
        <v>626</v>
      </c>
      <c r="F495" s="4" t="s">
        <v>85</v>
      </c>
      <c r="G495" s="7">
        <v>540</v>
      </c>
      <c r="H495" s="7"/>
      <c r="I495" s="7"/>
    </row>
    <row r="496" spans="1:9" ht="31.5">
      <c r="A496" s="2" t="s">
        <v>257</v>
      </c>
      <c r="B496" s="4"/>
      <c r="C496" s="106" t="s">
        <v>13</v>
      </c>
      <c r="D496" s="106" t="s">
        <v>28</v>
      </c>
      <c r="E496" s="106" t="s">
        <v>889</v>
      </c>
      <c r="F496" s="4"/>
      <c r="G496" s="7">
        <f>SUM(G497)</f>
        <v>960</v>
      </c>
      <c r="H496" s="7">
        <f t="shared" ref="H496:I496" si="121">SUM(H497)</f>
        <v>0</v>
      </c>
      <c r="I496" s="7">
        <f t="shared" si="121"/>
        <v>0</v>
      </c>
    </row>
    <row r="497" spans="1:9" ht="31.5">
      <c r="A497" s="2" t="s">
        <v>258</v>
      </c>
      <c r="B497" s="4"/>
      <c r="C497" s="106" t="s">
        <v>13</v>
      </c>
      <c r="D497" s="106" t="s">
        <v>28</v>
      </c>
      <c r="E497" s="106" t="s">
        <v>889</v>
      </c>
      <c r="F497" s="4" t="s">
        <v>237</v>
      </c>
      <c r="G497" s="7">
        <v>960</v>
      </c>
      <c r="H497" s="7"/>
      <c r="I497" s="7"/>
    </row>
    <row r="498" spans="1:9" hidden="1">
      <c r="A498" s="2" t="s">
        <v>448</v>
      </c>
      <c r="B498" s="4"/>
      <c r="C498" s="5" t="s">
        <v>13</v>
      </c>
      <c r="D498" s="5" t="s">
        <v>11</v>
      </c>
      <c r="E498" s="5"/>
      <c r="F498" s="5"/>
      <c r="G498" s="9">
        <f t="shared" ref="G498:I500" si="122">SUM(G499)</f>
        <v>0</v>
      </c>
      <c r="H498" s="9">
        <f t="shared" si="122"/>
        <v>0</v>
      </c>
      <c r="I498" s="9">
        <f t="shared" si="122"/>
        <v>0</v>
      </c>
    </row>
    <row r="499" spans="1:9" ht="31.5" hidden="1">
      <c r="A499" s="2" t="s">
        <v>562</v>
      </c>
      <c r="B499" s="4"/>
      <c r="C499" s="5" t="s">
        <v>13</v>
      </c>
      <c r="D499" s="5" t="s">
        <v>11</v>
      </c>
      <c r="E499" s="106" t="s">
        <v>280</v>
      </c>
      <c r="F499" s="4"/>
      <c r="G499" s="7">
        <f t="shared" si="122"/>
        <v>0</v>
      </c>
      <c r="H499" s="7">
        <f t="shared" si="122"/>
        <v>0</v>
      </c>
      <c r="I499" s="7">
        <f t="shared" si="122"/>
        <v>0</v>
      </c>
    </row>
    <row r="500" spans="1:9" ht="31.5" hidden="1">
      <c r="A500" s="2" t="s">
        <v>257</v>
      </c>
      <c r="B500" s="4"/>
      <c r="C500" s="5" t="s">
        <v>13</v>
      </c>
      <c r="D500" s="5" t="s">
        <v>11</v>
      </c>
      <c r="E500" s="106" t="s">
        <v>293</v>
      </c>
      <c r="F500" s="4"/>
      <c r="G500" s="7">
        <f t="shared" si="122"/>
        <v>0</v>
      </c>
      <c r="H500" s="7">
        <f t="shared" si="122"/>
        <v>0</v>
      </c>
      <c r="I500" s="7">
        <f t="shared" si="122"/>
        <v>0</v>
      </c>
    </row>
    <row r="501" spans="1:9" ht="31.5" hidden="1">
      <c r="A501" s="2" t="s">
        <v>258</v>
      </c>
      <c r="B501" s="4"/>
      <c r="C501" s="5" t="s">
        <v>13</v>
      </c>
      <c r="D501" s="5" t="s">
        <v>11</v>
      </c>
      <c r="E501" s="106" t="s">
        <v>293</v>
      </c>
      <c r="F501" s="4" t="s">
        <v>237</v>
      </c>
      <c r="G501" s="7"/>
      <c r="H501" s="7"/>
      <c r="I501" s="7"/>
    </row>
    <row r="502" spans="1:9">
      <c r="A502" s="80" t="s">
        <v>24</v>
      </c>
      <c r="B502" s="22"/>
      <c r="C502" s="106" t="s">
        <v>25</v>
      </c>
      <c r="D502" s="106"/>
      <c r="E502" s="31"/>
      <c r="F502" s="31"/>
      <c r="G502" s="9">
        <f>SUM(G503)+G514</f>
        <v>74134.7</v>
      </c>
      <c r="H502" s="9">
        <f t="shared" ref="H502:I502" si="123">SUM(H503)+H514</f>
        <v>72055.5</v>
      </c>
      <c r="I502" s="9">
        <f t="shared" si="123"/>
        <v>72327</v>
      </c>
    </row>
    <row r="503" spans="1:9">
      <c r="A503" s="80" t="s">
        <v>178</v>
      </c>
      <c r="B503" s="22"/>
      <c r="C503" s="106" t="s">
        <v>25</v>
      </c>
      <c r="D503" s="106" t="s">
        <v>11</v>
      </c>
      <c r="E503" s="106"/>
      <c r="F503" s="106"/>
      <c r="G503" s="9">
        <f>SUM(G508)+G504</f>
        <v>72626</v>
      </c>
      <c r="H503" s="9">
        <f>SUM(H508)+H504</f>
        <v>72055.5</v>
      </c>
      <c r="I503" s="9">
        <f>SUM(I508)+I504</f>
        <v>72327</v>
      </c>
    </row>
    <row r="504" spans="1:9" ht="31.5">
      <c r="A504" s="80" t="s">
        <v>707</v>
      </c>
      <c r="B504" s="22"/>
      <c r="C504" s="106" t="s">
        <v>25</v>
      </c>
      <c r="D504" s="106" t="s">
        <v>11</v>
      </c>
      <c r="E504" s="31" t="s">
        <v>234</v>
      </c>
      <c r="F504" s="106"/>
      <c r="G504" s="9">
        <f t="shared" ref="G504:I505" si="124">SUM(G505)</f>
        <v>8874.4</v>
      </c>
      <c r="H504" s="9">
        <f t="shared" si="124"/>
        <v>6576.9</v>
      </c>
      <c r="I504" s="9">
        <f t="shared" si="124"/>
        <v>6848.4</v>
      </c>
    </row>
    <row r="505" spans="1:9" ht="31.5">
      <c r="A505" s="80" t="s">
        <v>241</v>
      </c>
      <c r="B505" s="22"/>
      <c r="C505" s="106" t="s">
        <v>25</v>
      </c>
      <c r="D505" s="106" t="s">
        <v>11</v>
      </c>
      <c r="E505" s="31" t="s">
        <v>235</v>
      </c>
      <c r="F505" s="106"/>
      <c r="G505" s="9">
        <f>SUM(G506)</f>
        <v>8874.4</v>
      </c>
      <c r="H505" s="9">
        <f t="shared" si="124"/>
        <v>6576.9</v>
      </c>
      <c r="I505" s="9">
        <f t="shared" si="124"/>
        <v>6848.4</v>
      </c>
    </row>
    <row r="506" spans="1:9" ht="31.5">
      <c r="A506" s="80" t="s">
        <v>813</v>
      </c>
      <c r="B506" s="22"/>
      <c r="C506" s="106" t="s">
        <v>25</v>
      </c>
      <c r="D506" s="106" t="s">
        <v>11</v>
      </c>
      <c r="E506" s="31" t="s">
        <v>812</v>
      </c>
      <c r="F506" s="106"/>
      <c r="G506" s="9">
        <f>SUM(G507)</f>
        <v>8874.4</v>
      </c>
      <c r="H506" s="9">
        <f t="shared" ref="H506:I506" si="125">SUM(H507)</f>
        <v>6576.9</v>
      </c>
      <c r="I506" s="9">
        <f t="shared" si="125"/>
        <v>6848.4</v>
      </c>
    </row>
    <row r="507" spans="1:9">
      <c r="A507" s="80" t="s">
        <v>36</v>
      </c>
      <c r="B507" s="22"/>
      <c r="C507" s="106" t="s">
        <v>25</v>
      </c>
      <c r="D507" s="106" t="s">
        <v>11</v>
      </c>
      <c r="E507" s="31" t="s">
        <v>812</v>
      </c>
      <c r="F507" s="106" t="s">
        <v>93</v>
      </c>
      <c r="G507" s="9">
        <v>8874.4</v>
      </c>
      <c r="H507" s="9">
        <f>100+6476.9</f>
        <v>6576.9</v>
      </c>
      <c r="I507" s="9">
        <f>100+6748.4</f>
        <v>6848.4</v>
      </c>
    </row>
    <row r="508" spans="1:9" ht="31.5">
      <c r="A508" s="80" t="s">
        <v>854</v>
      </c>
      <c r="B508" s="22"/>
      <c r="C508" s="106" t="s">
        <v>25</v>
      </c>
      <c r="D508" s="106" t="s">
        <v>11</v>
      </c>
      <c r="E508" s="31" t="s">
        <v>227</v>
      </c>
      <c r="F508" s="31"/>
      <c r="G508" s="9">
        <f>SUM(G509)</f>
        <v>63751.6</v>
      </c>
      <c r="H508" s="9">
        <f>SUM(H509)</f>
        <v>65478.600000000006</v>
      </c>
      <c r="I508" s="9">
        <f>SUM(I509)</f>
        <v>65478.600000000006</v>
      </c>
    </row>
    <row r="509" spans="1:9" ht="51" customHeight="1">
      <c r="A509" s="80" t="s">
        <v>341</v>
      </c>
      <c r="B509" s="22"/>
      <c r="C509" s="106" t="s">
        <v>25</v>
      </c>
      <c r="D509" s="106" t="s">
        <v>11</v>
      </c>
      <c r="E509" s="31" t="s">
        <v>344</v>
      </c>
      <c r="F509" s="31"/>
      <c r="G509" s="9">
        <f>SUM(G510+G512)</f>
        <v>63751.6</v>
      </c>
      <c r="H509" s="9">
        <f>SUM(H510+H512)</f>
        <v>65478.600000000006</v>
      </c>
      <c r="I509" s="9">
        <f>SUM(I510+I512)</f>
        <v>65478.600000000006</v>
      </c>
    </row>
    <row r="510" spans="1:9" ht="99" customHeight="1">
      <c r="A510" s="2" t="s">
        <v>519</v>
      </c>
      <c r="B510" s="22"/>
      <c r="C510" s="106" t="s">
        <v>25</v>
      </c>
      <c r="D510" s="106" t="s">
        <v>11</v>
      </c>
      <c r="E510" s="31" t="s">
        <v>487</v>
      </c>
      <c r="F510" s="31"/>
      <c r="G510" s="9">
        <f>SUM(G511)</f>
        <v>59225.599999999999</v>
      </c>
      <c r="H510" s="9">
        <f>SUM(H511)</f>
        <v>29465.3</v>
      </c>
      <c r="I510" s="9">
        <f>SUM(I511)</f>
        <v>29465.3</v>
      </c>
    </row>
    <row r="511" spans="1:9" ht="31.5">
      <c r="A511" s="2" t="s">
        <v>258</v>
      </c>
      <c r="B511" s="22"/>
      <c r="C511" s="106" t="s">
        <v>25</v>
      </c>
      <c r="D511" s="106" t="s">
        <v>11</v>
      </c>
      <c r="E511" s="31" t="s">
        <v>487</v>
      </c>
      <c r="F511" s="31">
        <v>400</v>
      </c>
      <c r="G511" s="9">
        <f>60952.6-1727</f>
        <v>59225.599999999999</v>
      </c>
      <c r="H511" s="9">
        <v>29465.3</v>
      </c>
      <c r="I511" s="9">
        <v>29465.3</v>
      </c>
    </row>
    <row r="512" spans="1:9" ht="47.25">
      <c r="A512" s="80" t="s">
        <v>238</v>
      </c>
      <c r="B512" s="22"/>
      <c r="C512" s="106" t="s">
        <v>25</v>
      </c>
      <c r="D512" s="106" t="s">
        <v>11</v>
      </c>
      <c r="E512" s="106" t="s">
        <v>488</v>
      </c>
      <c r="F512" s="31"/>
      <c r="G512" s="9">
        <f>SUM(G513)</f>
        <v>4526</v>
      </c>
      <c r="H512" s="9">
        <f>SUM(H513)</f>
        <v>36013.300000000003</v>
      </c>
      <c r="I512" s="9">
        <f>SUM(I513)</f>
        <v>36013.300000000003</v>
      </c>
    </row>
    <row r="513" spans="1:9" ht="30.75" customHeight="1">
      <c r="A513" s="2" t="s">
        <v>258</v>
      </c>
      <c r="B513" s="22"/>
      <c r="C513" s="106" t="s">
        <v>25</v>
      </c>
      <c r="D513" s="106" t="s">
        <v>11</v>
      </c>
      <c r="E513" s="106" t="s">
        <v>488</v>
      </c>
      <c r="F513" s="106" t="s">
        <v>237</v>
      </c>
      <c r="G513" s="9">
        <v>4526</v>
      </c>
      <c r="H513" s="9">
        <v>36013.300000000003</v>
      </c>
      <c r="I513" s="9">
        <v>36013.300000000003</v>
      </c>
    </row>
    <row r="514" spans="1:9" ht="17.25" customHeight="1">
      <c r="A514" s="80" t="s">
        <v>71</v>
      </c>
      <c r="B514" s="22"/>
      <c r="C514" s="106" t="s">
        <v>25</v>
      </c>
      <c r="D514" s="106" t="s">
        <v>72</v>
      </c>
      <c r="E514" s="31"/>
      <c r="F514" s="31"/>
      <c r="G514" s="9">
        <f>G515</f>
        <v>1508.7</v>
      </c>
      <c r="H514" s="9">
        <f t="shared" ref="H514:I514" si="126">H515</f>
        <v>0</v>
      </c>
      <c r="I514" s="9">
        <f t="shared" si="126"/>
        <v>0</v>
      </c>
    </row>
    <row r="515" spans="1:9" ht="31.5">
      <c r="A515" s="80" t="s">
        <v>854</v>
      </c>
      <c r="B515" s="22"/>
      <c r="C515" s="106" t="s">
        <v>25</v>
      </c>
      <c r="D515" s="106" t="s">
        <v>72</v>
      </c>
      <c r="E515" s="31" t="s">
        <v>227</v>
      </c>
      <c r="F515" s="31"/>
      <c r="G515" s="9">
        <f t="shared" ref="G515:I515" si="127">SUM(G516)</f>
        <v>1508.7</v>
      </c>
      <c r="H515" s="9">
        <f t="shared" si="127"/>
        <v>0</v>
      </c>
      <c r="I515" s="9">
        <f t="shared" si="127"/>
        <v>0</v>
      </c>
    </row>
    <row r="516" spans="1:9" ht="126">
      <c r="A516" s="80" t="s">
        <v>960</v>
      </c>
      <c r="B516" s="37"/>
      <c r="C516" s="106" t="s">
        <v>25</v>
      </c>
      <c r="D516" s="106" t="s">
        <v>72</v>
      </c>
      <c r="E516" s="31" t="s">
        <v>236</v>
      </c>
      <c r="F516" s="37"/>
      <c r="G516" s="9">
        <f>SUM(G518)</f>
        <v>1508.7</v>
      </c>
      <c r="H516" s="9">
        <f>SUM(H518)</f>
        <v>0</v>
      </c>
      <c r="I516" s="9">
        <f>SUM(I518)</f>
        <v>0</v>
      </c>
    </row>
    <row r="517" spans="1:9">
      <c r="A517" s="80" t="s">
        <v>29</v>
      </c>
      <c r="B517" s="37"/>
      <c r="C517" s="106" t="s">
        <v>25</v>
      </c>
      <c r="D517" s="106" t="s">
        <v>72</v>
      </c>
      <c r="E517" s="31" t="s">
        <v>837</v>
      </c>
      <c r="F517" s="37"/>
      <c r="G517" s="9">
        <f>SUM(G518)</f>
        <v>1508.7</v>
      </c>
      <c r="H517" s="9"/>
      <c r="I517" s="9"/>
    </row>
    <row r="518" spans="1:9" ht="31.5">
      <c r="A518" s="2" t="s">
        <v>258</v>
      </c>
      <c r="B518" s="37"/>
      <c r="C518" s="106" t="s">
        <v>25</v>
      </c>
      <c r="D518" s="106" t="s">
        <v>72</v>
      </c>
      <c r="E518" s="31" t="s">
        <v>837</v>
      </c>
      <c r="F518" s="31">
        <v>400</v>
      </c>
      <c r="G518" s="9">
        <v>1508.7</v>
      </c>
      <c r="H518" s="9">
        <v>0</v>
      </c>
      <c r="I518" s="9">
        <v>0</v>
      </c>
    </row>
    <row r="519" spans="1:9" ht="19.5" customHeight="1">
      <c r="A519" s="2" t="s">
        <v>243</v>
      </c>
      <c r="B519" s="4"/>
      <c r="C519" s="106" t="s">
        <v>163</v>
      </c>
      <c r="D519" s="106" t="s">
        <v>26</v>
      </c>
      <c r="E519" s="106"/>
      <c r="F519" s="106"/>
      <c r="G519" s="9">
        <f>SUM(G520)</f>
        <v>97046.9</v>
      </c>
      <c r="H519" s="9">
        <f t="shared" ref="H519:I519" si="128">SUM(H520)</f>
        <v>38167.9</v>
      </c>
      <c r="I519" s="9">
        <f t="shared" si="128"/>
        <v>196685.2</v>
      </c>
    </row>
    <row r="520" spans="1:9">
      <c r="A520" s="2" t="s">
        <v>179</v>
      </c>
      <c r="B520" s="4"/>
      <c r="C520" s="106" t="s">
        <v>163</v>
      </c>
      <c r="D520" s="106" t="s">
        <v>28</v>
      </c>
      <c r="E520" s="106"/>
      <c r="F520" s="106"/>
      <c r="G520" s="9">
        <f>SUM(G521,G528)+G524</f>
        <v>97046.9</v>
      </c>
      <c r="H520" s="9">
        <f>SUM(H521,H528)</f>
        <v>38167.9</v>
      </c>
      <c r="I520" s="9">
        <f>SUM(I521,I528)</f>
        <v>196685.2</v>
      </c>
    </row>
    <row r="521" spans="1:9" ht="31.5" hidden="1">
      <c r="A521" s="2" t="s">
        <v>562</v>
      </c>
      <c r="B521" s="4"/>
      <c r="C521" s="106" t="s">
        <v>163</v>
      </c>
      <c r="D521" s="106" t="s">
        <v>28</v>
      </c>
      <c r="E521" s="106" t="s">
        <v>280</v>
      </c>
      <c r="F521" s="106"/>
      <c r="G521" s="9">
        <f t="shared" ref="G521:I522" si="129">SUM(G522)</f>
        <v>0</v>
      </c>
      <c r="H521" s="9">
        <f t="shared" si="129"/>
        <v>0</v>
      </c>
      <c r="I521" s="9">
        <f t="shared" si="129"/>
        <v>0</v>
      </c>
    </row>
    <row r="522" spans="1:9" ht="31.5" hidden="1">
      <c r="A522" s="2" t="s">
        <v>257</v>
      </c>
      <c r="B522" s="4"/>
      <c r="C522" s="106" t="s">
        <v>163</v>
      </c>
      <c r="D522" s="106" t="s">
        <v>28</v>
      </c>
      <c r="E522" s="106" t="s">
        <v>293</v>
      </c>
      <c r="F522" s="106"/>
      <c r="G522" s="9">
        <f t="shared" si="129"/>
        <v>0</v>
      </c>
      <c r="H522" s="9">
        <f t="shared" si="129"/>
        <v>0</v>
      </c>
      <c r="I522" s="9">
        <f t="shared" si="129"/>
        <v>0</v>
      </c>
    </row>
    <row r="523" spans="1:9" ht="31.5" hidden="1">
      <c r="A523" s="2" t="s">
        <v>258</v>
      </c>
      <c r="B523" s="4"/>
      <c r="C523" s="106" t="s">
        <v>163</v>
      </c>
      <c r="D523" s="106" t="s">
        <v>28</v>
      </c>
      <c r="E523" s="106" t="s">
        <v>293</v>
      </c>
      <c r="F523" s="106" t="s">
        <v>237</v>
      </c>
      <c r="G523" s="9"/>
      <c r="H523" s="9"/>
      <c r="I523" s="9"/>
    </row>
    <row r="524" spans="1:9" ht="31.5" hidden="1">
      <c r="A524" s="80" t="s">
        <v>545</v>
      </c>
      <c r="B524" s="4"/>
      <c r="C524" s="106" t="s">
        <v>163</v>
      </c>
      <c r="D524" s="106" t="s">
        <v>28</v>
      </c>
      <c r="E524" s="4" t="s">
        <v>211</v>
      </c>
      <c r="F524" s="4"/>
      <c r="G524" s="7">
        <f t="shared" ref="G524:G525" si="130">SUM(G525)</f>
        <v>0</v>
      </c>
      <c r="H524" s="9"/>
      <c r="I524" s="9"/>
    </row>
    <row r="525" spans="1:9" ht="47.25" hidden="1">
      <c r="A525" s="80" t="s">
        <v>546</v>
      </c>
      <c r="B525" s="4"/>
      <c r="C525" s="106" t="s">
        <v>163</v>
      </c>
      <c r="D525" s="106" t="s">
        <v>28</v>
      </c>
      <c r="E525" s="4" t="s">
        <v>212</v>
      </c>
      <c r="F525" s="4"/>
      <c r="G525" s="7">
        <f t="shared" si="130"/>
        <v>0</v>
      </c>
      <c r="H525" s="9"/>
      <c r="I525" s="9"/>
    </row>
    <row r="526" spans="1:9" ht="31.5" hidden="1">
      <c r="A526" s="80" t="s">
        <v>435</v>
      </c>
      <c r="B526" s="4"/>
      <c r="C526" s="106" t="s">
        <v>163</v>
      </c>
      <c r="D526" s="106" t="s">
        <v>28</v>
      </c>
      <c r="E526" s="4" t="s">
        <v>213</v>
      </c>
      <c r="F526" s="4"/>
      <c r="G526" s="7">
        <f>SUM(G527:G527)</f>
        <v>0</v>
      </c>
      <c r="H526" s="9"/>
      <c r="I526" s="9"/>
    </row>
    <row r="527" spans="1:9" ht="31.5" hidden="1">
      <c r="A527" s="2" t="s">
        <v>46</v>
      </c>
      <c r="B527" s="4"/>
      <c r="C527" s="106" t="s">
        <v>163</v>
      </c>
      <c r="D527" s="106" t="s">
        <v>28</v>
      </c>
      <c r="E527" s="4" t="s">
        <v>213</v>
      </c>
      <c r="F527" s="4" t="s">
        <v>237</v>
      </c>
      <c r="G527" s="7"/>
      <c r="H527" s="9"/>
      <c r="I527" s="9"/>
    </row>
    <row r="528" spans="1:9" ht="31.5">
      <c r="A528" s="80" t="s">
        <v>574</v>
      </c>
      <c r="B528" s="22"/>
      <c r="C528" s="106" t="s">
        <v>163</v>
      </c>
      <c r="D528" s="106" t="s">
        <v>28</v>
      </c>
      <c r="E528" s="31" t="s">
        <v>245</v>
      </c>
      <c r="F528" s="31"/>
      <c r="G528" s="9">
        <f>SUM(G529)</f>
        <v>97046.9</v>
      </c>
      <c r="H528" s="9">
        <f>SUM(H529)</f>
        <v>38167.9</v>
      </c>
      <c r="I528" s="9">
        <f>SUM(I529)</f>
        <v>196685.2</v>
      </c>
    </row>
    <row r="529" spans="1:9" ht="31.5">
      <c r="A529" s="80" t="s">
        <v>262</v>
      </c>
      <c r="B529" s="22"/>
      <c r="C529" s="106" t="s">
        <v>163</v>
      </c>
      <c r="D529" s="106" t="s">
        <v>28</v>
      </c>
      <c r="E529" s="31" t="s">
        <v>252</v>
      </c>
      <c r="F529" s="31"/>
      <c r="G529" s="9">
        <f>SUM(G530)</f>
        <v>97046.9</v>
      </c>
      <c r="H529" s="9">
        <f t="shared" ref="H529:I529" si="131">SUM(H530)</f>
        <v>38167.9</v>
      </c>
      <c r="I529" s="9">
        <f t="shared" si="131"/>
        <v>196685.2</v>
      </c>
    </row>
    <row r="530" spans="1:9" ht="31.5">
      <c r="A530" s="2" t="s">
        <v>346</v>
      </c>
      <c r="B530" s="4"/>
      <c r="C530" s="106" t="s">
        <v>163</v>
      </c>
      <c r="D530" s="106" t="s">
        <v>28</v>
      </c>
      <c r="E530" s="31" t="s">
        <v>294</v>
      </c>
      <c r="F530" s="31"/>
      <c r="G530" s="9">
        <f>SUM(G532)+G531</f>
        <v>97046.9</v>
      </c>
      <c r="H530" s="9">
        <f t="shared" ref="H530:I530" si="132">SUM(H532)+H531</f>
        <v>38167.9</v>
      </c>
      <c r="I530" s="9">
        <f t="shared" si="132"/>
        <v>196685.2</v>
      </c>
    </row>
    <row r="531" spans="1:9" ht="31.5">
      <c r="A531" s="2" t="s">
        <v>258</v>
      </c>
      <c r="B531" s="4"/>
      <c r="C531" s="106" t="s">
        <v>163</v>
      </c>
      <c r="D531" s="106" t="s">
        <v>28</v>
      </c>
      <c r="E531" s="31" t="s">
        <v>294</v>
      </c>
      <c r="F531" s="31">
        <v>400</v>
      </c>
      <c r="G531" s="9">
        <v>3448.7</v>
      </c>
      <c r="H531" s="9"/>
      <c r="I531" s="9"/>
    </row>
    <row r="532" spans="1:9">
      <c r="A532" s="2" t="s">
        <v>891</v>
      </c>
      <c r="B532" s="4"/>
      <c r="C532" s="106" t="s">
        <v>163</v>
      </c>
      <c r="D532" s="106" t="s">
        <v>28</v>
      </c>
      <c r="E532" s="31" t="s">
        <v>890</v>
      </c>
      <c r="F532" s="31"/>
      <c r="G532" s="9">
        <f>SUM(G533)</f>
        <v>93598.2</v>
      </c>
      <c r="H532" s="9">
        <f t="shared" ref="H532:I532" si="133">SUM(H533)</f>
        <v>38167.9</v>
      </c>
      <c r="I532" s="9">
        <f t="shared" si="133"/>
        <v>196685.2</v>
      </c>
    </row>
    <row r="533" spans="1:9" ht="31.5">
      <c r="A533" s="2" t="s">
        <v>258</v>
      </c>
      <c r="B533" s="4"/>
      <c r="C533" s="106" t="s">
        <v>163</v>
      </c>
      <c r="D533" s="106" t="s">
        <v>28</v>
      </c>
      <c r="E533" s="31" t="s">
        <v>890</v>
      </c>
      <c r="F533" s="31">
        <v>400</v>
      </c>
      <c r="G533" s="9">
        <v>93598.2</v>
      </c>
      <c r="H533" s="9">
        <v>38167.9</v>
      </c>
      <c r="I533" s="9">
        <v>196685.2</v>
      </c>
    </row>
    <row r="534" spans="1:9">
      <c r="A534" s="23" t="s">
        <v>195</v>
      </c>
      <c r="B534" s="24" t="s">
        <v>196</v>
      </c>
      <c r="C534" s="24"/>
      <c r="D534" s="24"/>
      <c r="E534" s="24"/>
      <c r="F534" s="24"/>
      <c r="G534" s="26">
        <f>SUM(G535+G562)+G558+G567</f>
        <v>41950.2</v>
      </c>
      <c r="H534" s="26">
        <f>SUM(H535+H562)+H558+H567</f>
        <v>36759.199999999997</v>
      </c>
      <c r="I534" s="26">
        <f>SUM(I535+I562)+I558+I567</f>
        <v>40295.1</v>
      </c>
    </row>
    <row r="535" spans="1:9">
      <c r="A535" s="80" t="s">
        <v>81</v>
      </c>
      <c r="B535" s="4"/>
      <c r="C535" s="106" t="s">
        <v>28</v>
      </c>
      <c r="D535" s="106"/>
      <c r="E535" s="106"/>
      <c r="F535" s="31"/>
      <c r="G535" s="9">
        <f>SUM(G536+G541+G545)</f>
        <v>40958.1</v>
      </c>
      <c r="H535" s="9">
        <f>SUM(H536+H541+H545)</f>
        <v>36759.199999999997</v>
      </c>
      <c r="I535" s="9">
        <f>SUM(I536+I541+I545)</f>
        <v>40295.1</v>
      </c>
    </row>
    <row r="536" spans="1:9" ht="31.5">
      <c r="A536" s="80" t="s">
        <v>96</v>
      </c>
      <c r="B536" s="4"/>
      <c r="C536" s="106" t="s">
        <v>28</v>
      </c>
      <c r="D536" s="106" t="s">
        <v>72</v>
      </c>
      <c r="E536" s="31"/>
      <c r="F536" s="31"/>
      <c r="G536" s="9">
        <f t="shared" ref="G536:I536" si="134">SUM(G537)</f>
        <v>32139.899999999998</v>
      </c>
      <c r="H536" s="9">
        <f t="shared" si="134"/>
        <v>30288.799999999999</v>
      </c>
      <c r="I536" s="9">
        <f t="shared" si="134"/>
        <v>30288.799999999999</v>
      </c>
    </row>
    <row r="537" spans="1:9" ht="31.5">
      <c r="A537" s="80" t="s">
        <v>544</v>
      </c>
      <c r="B537" s="4"/>
      <c r="C537" s="106" t="s">
        <v>28</v>
      </c>
      <c r="D537" s="106" t="s">
        <v>72</v>
      </c>
      <c r="E537" s="31" t="s">
        <v>187</v>
      </c>
      <c r="F537" s="31"/>
      <c r="G537" s="9">
        <f>SUM(G538)</f>
        <v>32139.899999999998</v>
      </c>
      <c r="H537" s="9">
        <f>SUM(H538)</f>
        <v>30288.799999999999</v>
      </c>
      <c r="I537" s="9">
        <f>SUM(I538)</f>
        <v>30288.799999999999</v>
      </c>
    </row>
    <row r="538" spans="1:9">
      <c r="A538" s="80" t="s">
        <v>74</v>
      </c>
      <c r="B538" s="4"/>
      <c r="C538" s="106" t="s">
        <v>28</v>
      </c>
      <c r="D538" s="106" t="s">
        <v>72</v>
      </c>
      <c r="E538" s="106" t="s">
        <v>188</v>
      </c>
      <c r="F538" s="106"/>
      <c r="G538" s="9">
        <f>SUM(G539:G540)</f>
        <v>32139.899999999998</v>
      </c>
      <c r="H538" s="9">
        <f>SUM(H539:H540)</f>
        <v>30288.799999999999</v>
      </c>
      <c r="I538" s="9">
        <f>SUM(I539:I540)</f>
        <v>30288.799999999999</v>
      </c>
    </row>
    <row r="539" spans="1:9" ht="47.25">
      <c r="A539" s="2" t="s">
        <v>45</v>
      </c>
      <c r="B539" s="4"/>
      <c r="C539" s="106" t="s">
        <v>28</v>
      </c>
      <c r="D539" s="106" t="s">
        <v>72</v>
      </c>
      <c r="E539" s="106" t="s">
        <v>188</v>
      </c>
      <c r="F539" s="106" t="s">
        <v>83</v>
      </c>
      <c r="G539" s="9">
        <f>30273.6+1850.6</f>
        <v>32124.199999999997</v>
      </c>
      <c r="H539" s="9">
        <v>30282.1</v>
      </c>
      <c r="I539" s="9">
        <v>30282.1</v>
      </c>
    </row>
    <row r="540" spans="1:9" ht="31.5">
      <c r="A540" s="80" t="s">
        <v>46</v>
      </c>
      <c r="B540" s="4"/>
      <c r="C540" s="106" t="s">
        <v>28</v>
      </c>
      <c r="D540" s="106" t="s">
        <v>72</v>
      </c>
      <c r="E540" s="106" t="s">
        <v>188</v>
      </c>
      <c r="F540" s="106" t="s">
        <v>85</v>
      </c>
      <c r="G540" s="9">
        <v>15.7</v>
      </c>
      <c r="H540" s="9">
        <v>6.7</v>
      </c>
      <c r="I540" s="9">
        <v>6.7</v>
      </c>
    </row>
    <row r="541" spans="1:9">
      <c r="A541" s="80" t="s">
        <v>138</v>
      </c>
      <c r="B541" s="4"/>
      <c r="C541" s="106" t="s">
        <v>28</v>
      </c>
      <c r="D541" s="106" t="s">
        <v>163</v>
      </c>
      <c r="E541" s="106"/>
      <c r="F541" s="31"/>
      <c r="G541" s="9">
        <f t="shared" ref="G541:I543" si="135">SUM(G542)</f>
        <v>600</v>
      </c>
      <c r="H541" s="9">
        <f t="shared" si="135"/>
        <v>0</v>
      </c>
      <c r="I541" s="9">
        <f t="shared" si="135"/>
        <v>0</v>
      </c>
    </row>
    <row r="542" spans="1:9">
      <c r="A542" s="80" t="s">
        <v>479</v>
      </c>
      <c r="B542" s="4"/>
      <c r="C542" s="106" t="s">
        <v>28</v>
      </c>
      <c r="D542" s="106" t="s">
        <v>163</v>
      </c>
      <c r="E542" s="106" t="s">
        <v>185</v>
      </c>
      <c r="F542" s="31"/>
      <c r="G542" s="9">
        <f t="shared" si="135"/>
        <v>600</v>
      </c>
      <c r="H542" s="9">
        <f t="shared" si="135"/>
        <v>0</v>
      </c>
      <c r="I542" s="9">
        <f t="shared" si="135"/>
        <v>0</v>
      </c>
    </row>
    <row r="543" spans="1:9">
      <c r="A543" s="80" t="s">
        <v>913</v>
      </c>
      <c r="B543" s="4"/>
      <c r="C543" s="106" t="s">
        <v>28</v>
      </c>
      <c r="D543" s="106" t="s">
        <v>163</v>
      </c>
      <c r="E543" s="106" t="s">
        <v>189</v>
      </c>
      <c r="F543" s="31"/>
      <c r="G543" s="9">
        <f t="shared" si="135"/>
        <v>600</v>
      </c>
      <c r="H543" s="9">
        <f t="shared" si="135"/>
        <v>0</v>
      </c>
      <c r="I543" s="9">
        <f t="shared" si="135"/>
        <v>0</v>
      </c>
    </row>
    <row r="544" spans="1:9">
      <c r="A544" s="80" t="s">
        <v>20</v>
      </c>
      <c r="B544" s="4"/>
      <c r="C544" s="106" t="s">
        <v>28</v>
      </c>
      <c r="D544" s="106" t="s">
        <v>163</v>
      </c>
      <c r="E544" s="106" t="s">
        <v>189</v>
      </c>
      <c r="F544" s="31">
        <v>800</v>
      </c>
      <c r="G544" s="9">
        <v>600</v>
      </c>
      <c r="H544" s="9"/>
      <c r="I544" s="9"/>
    </row>
    <row r="545" spans="1:9">
      <c r="A545" s="80" t="s">
        <v>87</v>
      </c>
      <c r="B545" s="4"/>
      <c r="C545" s="106" t="s">
        <v>28</v>
      </c>
      <c r="D545" s="106" t="s">
        <v>88</v>
      </c>
      <c r="E545" s="106"/>
      <c r="F545" s="31"/>
      <c r="G545" s="9">
        <f>SUM(G546)+G555</f>
        <v>8218.2000000000007</v>
      </c>
      <c r="H545" s="9">
        <f t="shared" ref="H545:I545" si="136">SUM(H546)+H555</f>
        <v>6470.4</v>
      </c>
      <c r="I545" s="9">
        <f t="shared" si="136"/>
        <v>10006.299999999999</v>
      </c>
    </row>
    <row r="546" spans="1:9" ht="31.5">
      <c r="A546" s="80" t="s">
        <v>544</v>
      </c>
      <c r="B546" s="4"/>
      <c r="C546" s="106" t="s">
        <v>28</v>
      </c>
      <c r="D546" s="106" t="s">
        <v>88</v>
      </c>
      <c r="E546" s="31" t="s">
        <v>187</v>
      </c>
      <c r="F546" s="31"/>
      <c r="G546" s="9">
        <f>SUM(G547+G550+G552)</f>
        <v>8218.2000000000007</v>
      </c>
      <c r="H546" s="9">
        <f>SUM(H547+H550+H552)</f>
        <v>6470.4</v>
      </c>
      <c r="I546" s="9">
        <f>SUM(I547+I550+I552)</f>
        <v>10006.299999999999</v>
      </c>
    </row>
    <row r="547" spans="1:9">
      <c r="A547" s="80" t="s">
        <v>89</v>
      </c>
      <c r="B547" s="4"/>
      <c r="C547" s="106" t="s">
        <v>28</v>
      </c>
      <c r="D547" s="106" t="s">
        <v>88</v>
      </c>
      <c r="E547" s="31" t="s">
        <v>190</v>
      </c>
      <c r="F547" s="31"/>
      <c r="G547" s="9">
        <f>SUM(G548:G549)</f>
        <v>211.3</v>
      </c>
      <c r="H547" s="9">
        <f>SUM(H548:H549)</f>
        <v>211.3</v>
      </c>
      <c r="I547" s="9">
        <f>SUM(I548:I549)</f>
        <v>211.3</v>
      </c>
    </row>
    <row r="548" spans="1:9" ht="31.5">
      <c r="A548" s="80" t="s">
        <v>46</v>
      </c>
      <c r="B548" s="4"/>
      <c r="C548" s="106" t="s">
        <v>28</v>
      </c>
      <c r="D548" s="106" t="s">
        <v>88</v>
      </c>
      <c r="E548" s="31" t="s">
        <v>190</v>
      </c>
      <c r="F548" s="31">
        <v>200</v>
      </c>
      <c r="G548" s="9">
        <v>209.9</v>
      </c>
      <c r="H548" s="9">
        <v>209.9</v>
      </c>
      <c r="I548" s="9">
        <v>209.9</v>
      </c>
    </row>
    <row r="549" spans="1:9" ht="13.5" customHeight="1">
      <c r="A549" s="80" t="s">
        <v>20</v>
      </c>
      <c r="B549" s="4"/>
      <c r="C549" s="106" t="s">
        <v>28</v>
      </c>
      <c r="D549" s="106" t="s">
        <v>88</v>
      </c>
      <c r="E549" s="31" t="s">
        <v>190</v>
      </c>
      <c r="F549" s="31">
        <v>800</v>
      </c>
      <c r="G549" s="9">
        <v>1.4</v>
      </c>
      <c r="H549" s="9">
        <v>1.4</v>
      </c>
      <c r="I549" s="9">
        <v>1.4</v>
      </c>
    </row>
    <row r="550" spans="1:9" ht="31.5">
      <c r="A550" s="80" t="s">
        <v>91</v>
      </c>
      <c r="B550" s="4"/>
      <c r="C550" s="106" t="s">
        <v>28</v>
      </c>
      <c r="D550" s="106" t="s">
        <v>88</v>
      </c>
      <c r="E550" s="31" t="s">
        <v>191</v>
      </c>
      <c r="F550" s="31"/>
      <c r="G550" s="9">
        <f>SUM(G551)</f>
        <v>258.2</v>
      </c>
      <c r="H550" s="9">
        <f>SUM(H551)</f>
        <v>258.2</v>
      </c>
      <c r="I550" s="9">
        <f>SUM(I551)</f>
        <v>258.2</v>
      </c>
    </row>
    <row r="551" spans="1:9" ht="31.5">
      <c r="A551" s="80" t="s">
        <v>46</v>
      </c>
      <c r="B551" s="4"/>
      <c r="C551" s="106" t="s">
        <v>28</v>
      </c>
      <c r="D551" s="106" t="s">
        <v>88</v>
      </c>
      <c r="E551" s="31" t="s">
        <v>191</v>
      </c>
      <c r="F551" s="31">
        <v>200</v>
      </c>
      <c r="G551" s="9">
        <v>258.2</v>
      </c>
      <c r="H551" s="9">
        <v>258.2</v>
      </c>
      <c r="I551" s="9">
        <v>258.2</v>
      </c>
    </row>
    <row r="552" spans="1:9" ht="31.5">
      <c r="A552" s="80" t="s">
        <v>92</v>
      </c>
      <c r="B552" s="4"/>
      <c r="C552" s="106" t="s">
        <v>28</v>
      </c>
      <c r="D552" s="106" t="s">
        <v>88</v>
      </c>
      <c r="E552" s="31" t="s">
        <v>192</v>
      </c>
      <c r="F552" s="31"/>
      <c r="G552" s="9">
        <f>SUM(G553:G554)</f>
        <v>7748.7</v>
      </c>
      <c r="H552" s="9">
        <f>SUM(H553:H554)</f>
        <v>6000.9</v>
      </c>
      <c r="I552" s="9">
        <f>SUM(I553:I554)</f>
        <v>9536.7999999999993</v>
      </c>
    </row>
    <row r="553" spans="1:9" ht="31.5">
      <c r="A553" s="80" t="s">
        <v>46</v>
      </c>
      <c r="B553" s="4"/>
      <c r="C553" s="106" t="s">
        <v>28</v>
      </c>
      <c r="D553" s="106" t="s">
        <v>88</v>
      </c>
      <c r="E553" s="31" t="s">
        <v>192</v>
      </c>
      <c r="F553" s="31">
        <v>200</v>
      </c>
      <c r="G553" s="9">
        <v>7748.7</v>
      </c>
      <c r="H553" s="9">
        <v>6000.9</v>
      </c>
      <c r="I553" s="9">
        <f>9036.8+500</f>
        <v>9536.7999999999993</v>
      </c>
    </row>
    <row r="554" spans="1:9" ht="21.75" hidden="1" customHeight="1">
      <c r="A554" s="80" t="s">
        <v>20</v>
      </c>
      <c r="B554" s="4"/>
      <c r="C554" s="106" t="s">
        <v>28</v>
      </c>
      <c r="D554" s="106" t="s">
        <v>88</v>
      </c>
      <c r="E554" s="31" t="s">
        <v>192</v>
      </c>
      <c r="F554" s="31">
        <v>800</v>
      </c>
      <c r="G554" s="9"/>
      <c r="H554" s="9"/>
      <c r="I554" s="9"/>
    </row>
    <row r="555" spans="1:9" hidden="1">
      <c r="A555" s="80" t="s">
        <v>479</v>
      </c>
      <c r="B555" s="4"/>
      <c r="C555" s="106" t="s">
        <v>28</v>
      </c>
      <c r="D555" s="106" t="s">
        <v>88</v>
      </c>
      <c r="E555" s="106" t="s">
        <v>185</v>
      </c>
      <c r="F555" s="31"/>
      <c r="G555" s="9">
        <f t="shared" ref="G555:I556" si="137">SUM(G556)</f>
        <v>0</v>
      </c>
      <c r="H555" s="9">
        <f t="shared" si="137"/>
        <v>0</v>
      </c>
      <c r="I555" s="9">
        <f t="shared" si="137"/>
        <v>0</v>
      </c>
    </row>
    <row r="556" spans="1:9" ht="47.25" hidden="1">
      <c r="A556" s="80" t="s">
        <v>871</v>
      </c>
      <c r="B556" s="4"/>
      <c r="C556" s="106" t="s">
        <v>28</v>
      </c>
      <c r="D556" s="106" t="s">
        <v>88</v>
      </c>
      <c r="E556" s="106" t="s">
        <v>193</v>
      </c>
      <c r="F556" s="31"/>
      <c r="G556" s="9">
        <f t="shared" si="137"/>
        <v>0</v>
      </c>
      <c r="H556" s="9">
        <f t="shared" si="137"/>
        <v>0</v>
      </c>
      <c r="I556" s="9">
        <f t="shared" si="137"/>
        <v>0</v>
      </c>
    </row>
    <row r="557" spans="1:9" hidden="1">
      <c r="A557" s="80" t="s">
        <v>20</v>
      </c>
      <c r="B557" s="4"/>
      <c r="C557" s="106" t="s">
        <v>28</v>
      </c>
      <c r="D557" s="106" t="s">
        <v>88</v>
      </c>
      <c r="E557" s="106" t="s">
        <v>193</v>
      </c>
      <c r="F557" s="31">
        <v>800</v>
      </c>
      <c r="G557" s="9"/>
      <c r="H557" s="9"/>
      <c r="I557" s="9"/>
    </row>
    <row r="558" spans="1:9">
      <c r="A558" s="2" t="s">
        <v>827</v>
      </c>
      <c r="B558" s="22"/>
      <c r="C558" s="106" t="s">
        <v>107</v>
      </c>
      <c r="D558" s="106" t="s">
        <v>162</v>
      </c>
      <c r="E558" s="106"/>
      <c r="F558" s="31"/>
      <c r="G558" s="9">
        <f>SUM(G559)</f>
        <v>100</v>
      </c>
      <c r="H558" s="9">
        <f t="shared" ref="H558:I558" si="138">SUM(H559)</f>
        <v>0</v>
      </c>
      <c r="I558" s="9">
        <f t="shared" si="138"/>
        <v>0</v>
      </c>
    </row>
    <row r="559" spans="1:9" ht="31.5">
      <c r="A559" s="80" t="s">
        <v>544</v>
      </c>
      <c r="B559" s="22"/>
      <c r="C559" s="106" t="s">
        <v>107</v>
      </c>
      <c r="D559" s="106" t="s">
        <v>162</v>
      </c>
      <c r="E559" s="31" t="s">
        <v>187</v>
      </c>
      <c r="F559" s="31"/>
      <c r="G559" s="9">
        <f>SUM(G560)</f>
        <v>100</v>
      </c>
      <c r="H559" s="9">
        <f t="shared" ref="H559:I559" si="139">SUM(H560)</f>
        <v>0</v>
      </c>
      <c r="I559" s="9">
        <f t="shared" si="139"/>
        <v>0</v>
      </c>
    </row>
    <row r="560" spans="1:9" ht="31.5">
      <c r="A560" s="80" t="s">
        <v>92</v>
      </c>
      <c r="B560" s="22"/>
      <c r="C560" s="106" t="s">
        <v>107</v>
      </c>
      <c r="D560" s="106" t="s">
        <v>162</v>
      </c>
      <c r="E560" s="31" t="s">
        <v>192</v>
      </c>
      <c r="F560" s="31"/>
      <c r="G560" s="9">
        <f>SUM(G561)</f>
        <v>100</v>
      </c>
      <c r="H560" s="9">
        <f t="shared" ref="H560:I560" si="140">SUM(H561)</f>
        <v>0</v>
      </c>
      <c r="I560" s="9">
        <f t="shared" si="140"/>
        <v>0</v>
      </c>
    </row>
    <row r="561" spans="1:9" ht="31.5">
      <c r="A561" s="80" t="s">
        <v>46</v>
      </c>
      <c r="B561" s="22"/>
      <c r="C561" s="106" t="s">
        <v>107</v>
      </c>
      <c r="D561" s="106" t="s">
        <v>162</v>
      </c>
      <c r="E561" s="31" t="s">
        <v>192</v>
      </c>
      <c r="F561" s="31">
        <v>200</v>
      </c>
      <c r="G561" s="9">
        <v>100</v>
      </c>
      <c r="H561" s="9"/>
      <c r="I561" s="9"/>
    </row>
    <row r="562" spans="1:9">
      <c r="A562" s="80" t="s">
        <v>24</v>
      </c>
      <c r="B562" s="4"/>
      <c r="C562" s="106" t="s">
        <v>25</v>
      </c>
      <c r="D562" s="106"/>
      <c r="E562" s="31"/>
      <c r="F562" s="31"/>
      <c r="G562" s="9">
        <f t="shared" ref="G562:I565" si="141">SUM(G563)</f>
        <v>892.1</v>
      </c>
      <c r="H562" s="9">
        <f t="shared" si="141"/>
        <v>0</v>
      </c>
      <c r="I562" s="9">
        <f t="shared" si="141"/>
        <v>0</v>
      </c>
    </row>
    <row r="563" spans="1:9">
      <c r="A563" s="80" t="s">
        <v>71</v>
      </c>
      <c r="B563" s="4"/>
      <c r="C563" s="106" t="s">
        <v>25</v>
      </c>
      <c r="D563" s="106" t="s">
        <v>72</v>
      </c>
      <c r="E563" s="31"/>
      <c r="F563" s="31"/>
      <c r="G563" s="9">
        <f t="shared" si="141"/>
        <v>892.1</v>
      </c>
      <c r="H563" s="9">
        <f t="shared" si="141"/>
        <v>0</v>
      </c>
      <c r="I563" s="9">
        <f t="shared" si="141"/>
        <v>0</v>
      </c>
    </row>
    <row r="564" spans="1:9">
      <c r="A564" s="80" t="s">
        <v>479</v>
      </c>
      <c r="B564" s="4"/>
      <c r="C564" s="106" t="s">
        <v>25</v>
      </c>
      <c r="D564" s="106" t="s">
        <v>72</v>
      </c>
      <c r="E564" s="106" t="s">
        <v>185</v>
      </c>
      <c r="F564" s="31"/>
      <c r="G564" s="9">
        <f t="shared" si="141"/>
        <v>892.1</v>
      </c>
      <c r="H564" s="9">
        <f t="shared" si="141"/>
        <v>0</v>
      </c>
      <c r="I564" s="9">
        <f t="shared" si="141"/>
        <v>0</v>
      </c>
    </row>
    <row r="565" spans="1:9" ht="31.5">
      <c r="A565" s="80" t="s">
        <v>870</v>
      </c>
      <c r="B565" s="4"/>
      <c r="C565" s="106" t="s">
        <v>25</v>
      </c>
      <c r="D565" s="106" t="s">
        <v>72</v>
      </c>
      <c r="E565" s="31" t="s">
        <v>194</v>
      </c>
      <c r="F565" s="31"/>
      <c r="G565" s="9">
        <f t="shared" si="141"/>
        <v>892.1</v>
      </c>
      <c r="H565" s="9">
        <f t="shared" si="141"/>
        <v>0</v>
      </c>
      <c r="I565" s="9">
        <f t="shared" si="141"/>
        <v>0</v>
      </c>
    </row>
    <row r="566" spans="1:9">
      <c r="A566" s="80" t="s">
        <v>20</v>
      </c>
      <c r="B566" s="4"/>
      <c r="C566" s="106" t="s">
        <v>25</v>
      </c>
      <c r="D566" s="106" t="s">
        <v>72</v>
      </c>
      <c r="E566" s="31" t="s">
        <v>194</v>
      </c>
      <c r="F566" s="31">
        <v>800</v>
      </c>
      <c r="G566" s="9">
        <v>892.1</v>
      </c>
      <c r="H566" s="9"/>
      <c r="I566" s="9"/>
    </row>
    <row r="567" spans="1:9" hidden="1">
      <c r="A567" s="80" t="s">
        <v>776</v>
      </c>
      <c r="B567" s="4"/>
      <c r="C567" s="106" t="s">
        <v>88</v>
      </c>
      <c r="D567" s="106"/>
      <c r="E567" s="31"/>
      <c r="F567" s="31"/>
      <c r="G567" s="9">
        <f>SUM(G568)</f>
        <v>0</v>
      </c>
      <c r="H567" s="9">
        <f t="shared" ref="H567:I570" si="142">SUM(H568)</f>
        <v>0</v>
      </c>
      <c r="I567" s="9">
        <f t="shared" si="142"/>
        <v>0</v>
      </c>
    </row>
    <row r="568" spans="1:9" hidden="1">
      <c r="A568" s="80" t="s">
        <v>777</v>
      </c>
      <c r="B568" s="4"/>
      <c r="C568" s="106" t="s">
        <v>88</v>
      </c>
      <c r="D568" s="106" t="s">
        <v>28</v>
      </c>
      <c r="E568" s="31"/>
      <c r="F568" s="31"/>
      <c r="G568" s="9">
        <f>SUM(G569)</f>
        <v>0</v>
      </c>
      <c r="H568" s="9">
        <f t="shared" si="142"/>
        <v>0</v>
      </c>
      <c r="I568" s="9">
        <f t="shared" si="142"/>
        <v>0</v>
      </c>
    </row>
    <row r="569" spans="1:9" ht="31.5" hidden="1">
      <c r="A569" s="80" t="s">
        <v>809</v>
      </c>
      <c r="B569" s="4"/>
      <c r="C569" s="106" t="s">
        <v>88</v>
      </c>
      <c r="D569" s="106" t="s">
        <v>28</v>
      </c>
      <c r="E569" s="31" t="s">
        <v>187</v>
      </c>
      <c r="F569" s="31"/>
      <c r="G569" s="9">
        <f>SUM(G570)</f>
        <v>0</v>
      </c>
      <c r="H569" s="9">
        <f t="shared" si="142"/>
        <v>0</v>
      </c>
      <c r="I569" s="9">
        <f t="shared" si="142"/>
        <v>0</v>
      </c>
    </row>
    <row r="570" spans="1:9" hidden="1">
      <c r="A570" s="80" t="s">
        <v>778</v>
      </c>
      <c r="B570" s="4"/>
      <c r="C570" s="106" t="s">
        <v>88</v>
      </c>
      <c r="D570" s="106" t="s">
        <v>28</v>
      </c>
      <c r="E570" s="31" t="s">
        <v>779</v>
      </c>
      <c r="F570" s="31"/>
      <c r="G570" s="9">
        <f>SUM(G571)</f>
        <v>0</v>
      </c>
      <c r="H570" s="9">
        <f t="shared" si="142"/>
        <v>0</v>
      </c>
      <c r="I570" s="9">
        <f t="shared" si="142"/>
        <v>0</v>
      </c>
    </row>
    <row r="571" spans="1:9" hidden="1">
      <c r="A571" s="80" t="s">
        <v>780</v>
      </c>
      <c r="B571" s="4"/>
      <c r="C571" s="106" t="s">
        <v>88</v>
      </c>
      <c r="D571" s="106" t="s">
        <v>28</v>
      </c>
      <c r="E571" s="31" t="s">
        <v>779</v>
      </c>
      <c r="F571" s="31">
        <v>700</v>
      </c>
      <c r="G571" s="9"/>
      <c r="H571" s="9"/>
      <c r="I571" s="9"/>
    </row>
    <row r="572" spans="1:9" ht="31.5">
      <c r="A572" s="23" t="s">
        <v>8</v>
      </c>
      <c r="B572" s="38" t="s">
        <v>9</v>
      </c>
      <c r="C572" s="29"/>
      <c r="D572" s="29"/>
      <c r="E572" s="29"/>
      <c r="F572" s="29"/>
      <c r="G572" s="10">
        <f>SUM(G573+G595)</f>
        <v>1145259.1000000001</v>
      </c>
      <c r="H572" s="10">
        <f>SUM(H573+H595)</f>
        <v>1182077</v>
      </c>
      <c r="I572" s="10">
        <f>SUM(I573+I595)</f>
        <v>1236754.3</v>
      </c>
    </row>
    <row r="573" spans="1:9">
      <c r="A573" s="80" t="s">
        <v>106</v>
      </c>
      <c r="B573" s="4"/>
      <c r="C573" s="4" t="s">
        <v>107</v>
      </c>
      <c r="D573" s="4"/>
      <c r="E573" s="4"/>
      <c r="F573" s="4"/>
      <c r="G573" s="7">
        <f>SUM(G588)+G574</f>
        <v>179.60000000000002</v>
      </c>
      <c r="H573" s="7">
        <f>SUM(H588)+H574</f>
        <v>0</v>
      </c>
      <c r="I573" s="7">
        <f>SUM(I588)+I574</f>
        <v>0</v>
      </c>
    </row>
    <row r="574" spans="1:9">
      <c r="A574" s="2" t="s">
        <v>754</v>
      </c>
      <c r="B574" s="22"/>
      <c r="C574" s="106" t="s">
        <v>107</v>
      </c>
      <c r="D574" s="106" t="s">
        <v>162</v>
      </c>
      <c r="E574" s="4"/>
      <c r="F574" s="4"/>
      <c r="G574" s="7">
        <f>SUM(G577+G579)</f>
        <v>81.5</v>
      </c>
      <c r="H574" s="7">
        <f t="shared" ref="H574:I574" si="143">SUM(H577+H579)</f>
        <v>0</v>
      </c>
      <c r="I574" s="7">
        <f t="shared" si="143"/>
        <v>0</v>
      </c>
    </row>
    <row r="575" spans="1:9" ht="31.5">
      <c r="A575" s="126" t="s">
        <v>449</v>
      </c>
      <c r="B575" s="127"/>
      <c r="C575" s="127" t="s">
        <v>107</v>
      </c>
      <c r="D575" s="127" t="s">
        <v>162</v>
      </c>
      <c r="E575" s="127" t="s">
        <v>342</v>
      </c>
      <c r="F575" s="4"/>
      <c r="G575" s="7">
        <f>SUM(G576)</f>
        <v>48</v>
      </c>
      <c r="H575" s="7"/>
      <c r="I575" s="7"/>
    </row>
    <row r="576" spans="1:9">
      <c r="A576" s="126" t="s">
        <v>351</v>
      </c>
      <c r="B576" s="127"/>
      <c r="C576" s="127" t="s">
        <v>107</v>
      </c>
      <c r="D576" s="127" t="s">
        <v>162</v>
      </c>
      <c r="E576" s="127" t="s">
        <v>343</v>
      </c>
      <c r="F576" s="4"/>
      <c r="G576" s="7">
        <f>SUM(G577)</f>
        <v>48</v>
      </c>
      <c r="H576" s="7"/>
      <c r="I576" s="7"/>
    </row>
    <row r="577" spans="1:9" ht="47.25">
      <c r="A577" s="80" t="s">
        <v>365</v>
      </c>
      <c r="B577" s="81"/>
      <c r="C577" s="106" t="s">
        <v>107</v>
      </c>
      <c r="D577" s="106" t="s">
        <v>162</v>
      </c>
      <c r="E577" s="31" t="s">
        <v>507</v>
      </c>
      <c r="F577" s="4"/>
      <c r="G577" s="7">
        <f>SUM(G578)</f>
        <v>48</v>
      </c>
      <c r="H577" s="7">
        <f t="shared" ref="H577:I577" si="144">SUM(H578)</f>
        <v>0</v>
      </c>
      <c r="I577" s="7">
        <f t="shared" si="144"/>
        <v>0</v>
      </c>
    </row>
    <row r="578" spans="1:9" ht="31.5">
      <c r="A578" s="80" t="s">
        <v>46</v>
      </c>
      <c r="B578" s="4"/>
      <c r="C578" s="106" t="s">
        <v>107</v>
      </c>
      <c r="D578" s="106" t="s">
        <v>162</v>
      </c>
      <c r="E578" s="31" t="s">
        <v>507</v>
      </c>
      <c r="F578" s="4" t="s">
        <v>85</v>
      </c>
      <c r="G578" s="7">
        <v>48</v>
      </c>
      <c r="H578" s="7"/>
      <c r="I578" s="7"/>
    </row>
    <row r="579" spans="1:9" ht="31.5">
      <c r="A579" s="116" t="s">
        <v>573</v>
      </c>
      <c r="B579" s="117"/>
      <c r="C579" s="117" t="s">
        <v>107</v>
      </c>
      <c r="D579" s="117" t="s">
        <v>162</v>
      </c>
      <c r="E579" s="117" t="s">
        <v>14</v>
      </c>
      <c r="F579" s="31"/>
      <c r="G579" s="7">
        <f>SUM(G585)+G580</f>
        <v>33.5</v>
      </c>
      <c r="H579" s="7">
        <f t="shared" ref="H579:I579" si="145">SUM(H585)+H580</f>
        <v>0</v>
      </c>
      <c r="I579" s="7">
        <f t="shared" si="145"/>
        <v>0</v>
      </c>
    </row>
    <row r="580" spans="1:9" ht="31.5">
      <c r="A580" s="126" t="s">
        <v>76</v>
      </c>
      <c r="B580" s="127"/>
      <c r="C580" s="127" t="s">
        <v>107</v>
      </c>
      <c r="D580" s="127" t="s">
        <v>162</v>
      </c>
      <c r="E580" s="31" t="s">
        <v>15</v>
      </c>
      <c r="F580" s="31"/>
      <c r="G580" s="7">
        <f>SUM(G581)</f>
        <v>31.5</v>
      </c>
      <c r="H580" s="7">
        <f t="shared" ref="H580:I583" si="146">SUM(H581)</f>
        <v>0</v>
      </c>
      <c r="I580" s="7">
        <f t="shared" si="146"/>
        <v>0</v>
      </c>
    </row>
    <row r="581" spans="1:9" ht="31.5">
      <c r="A581" s="126" t="s">
        <v>39</v>
      </c>
      <c r="B581" s="127"/>
      <c r="C581" s="127" t="s">
        <v>107</v>
      </c>
      <c r="D581" s="127" t="s">
        <v>162</v>
      </c>
      <c r="E581" s="31" t="s">
        <v>40</v>
      </c>
      <c r="F581" s="31"/>
      <c r="G581" s="7">
        <f>SUM(G582)</f>
        <v>31.5</v>
      </c>
      <c r="H581" s="7">
        <f t="shared" si="146"/>
        <v>0</v>
      </c>
      <c r="I581" s="7">
        <f t="shared" si="146"/>
        <v>0</v>
      </c>
    </row>
    <row r="582" spans="1:9">
      <c r="A582" s="126" t="s">
        <v>41</v>
      </c>
      <c r="B582" s="127"/>
      <c r="C582" s="127" t="s">
        <v>107</v>
      </c>
      <c r="D582" s="127" t="s">
        <v>162</v>
      </c>
      <c r="E582" s="31" t="s">
        <v>42</v>
      </c>
      <c r="F582" s="31"/>
      <c r="G582" s="7">
        <f>SUM(G583)</f>
        <v>31.5</v>
      </c>
      <c r="H582" s="7">
        <f t="shared" si="146"/>
        <v>0</v>
      </c>
      <c r="I582" s="7">
        <f t="shared" si="146"/>
        <v>0</v>
      </c>
    </row>
    <row r="583" spans="1:9" ht="31.5">
      <c r="A583" s="126" t="s">
        <v>43</v>
      </c>
      <c r="B583" s="127"/>
      <c r="C583" s="127" t="s">
        <v>107</v>
      </c>
      <c r="D583" s="127" t="s">
        <v>162</v>
      </c>
      <c r="E583" s="31" t="s">
        <v>44</v>
      </c>
      <c r="F583" s="31"/>
      <c r="G583" s="7">
        <f>SUM(G584)</f>
        <v>31.5</v>
      </c>
      <c r="H583" s="7">
        <f t="shared" si="146"/>
        <v>0</v>
      </c>
      <c r="I583" s="7">
        <f t="shared" si="146"/>
        <v>0</v>
      </c>
    </row>
    <row r="584" spans="1:9" ht="31.5">
      <c r="A584" s="126" t="s">
        <v>46</v>
      </c>
      <c r="B584" s="127"/>
      <c r="C584" s="127" t="s">
        <v>107</v>
      </c>
      <c r="D584" s="127" t="s">
        <v>162</v>
      </c>
      <c r="E584" s="31" t="s">
        <v>44</v>
      </c>
      <c r="F584" s="31">
        <v>200</v>
      </c>
      <c r="G584" s="7">
        <v>31.5</v>
      </c>
      <c r="H584" s="7"/>
      <c r="I584" s="7"/>
    </row>
    <row r="585" spans="1:9" ht="31.5">
      <c r="A585" s="116" t="s">
        <v>577</v>
      </c>
      <c r="B585" s="117"/>
      <c r="C585" s="117" t="s">
        <v>107</v>
      </c>
      <c r="D585" s="117" t="s">
        <v>162</v>
      </c>
      <c r="E585" s="117" t="s">
        <v>73</v>
      </c>
      <c r="F585" s="31"/>
      <c r="G585" s="7">
        <f>SUM(G586)</f>
        <v>2</v>
      </c>
      <c r="H585" s="7">
        <f t="shared" ref="H585:I585" si="147">SUM(H586)</f>
        <v>0</v>
      </c>
      <c r="I585" s="7">
        <f t="shared" si="147"/>
        <v>0</v>
      </c>
    </row>
    <row r="586" spans="1:9" ht="31.5">
      <c r="A586" s="80" t="s">
        <v>92</v>
      </c>
      <c r="B586" s="39"/>
      <c r="C586" s="106" t="s">
        <v>107</v>
      </c>
      <c r="D586" s="106" t="s">
        <v>162</v>
      </c>
      <c r="E586" s="31" t="s">
        <v>455</v>
      </c>
      <c r="F586" s="31"/>
      <c r="G586" s="7">
        <f>SUM(G587)</f>
        <v>2</v>
      </c>
      <c r="H586" s="7">
        <f t="shared" ref="H586:I586" si="148">SUM(H587)</f>
        <v>0</v>
      </c>
      <c r="I586" s="7">
        <f t="shared" si="148"/>
        <v>0</v>
      </c>
    </row>
    <row r="587" spans="1:9" ht="31.5">
      <c r="A587" s="80" t="s">
        <v>46</v>
      </c>
      <c r="B587" s="39"/>
      <c r="C587" s="106" t="s">
        <v>107</v>
      </c>
      <c r="D587" s="106" t="s">
        <v>162</v>
      </c>
      <c r="E587" s="31" t="s">
        <v>455</v>
      </c>
      <c r="F587" s="31">
        <v>200</v>
      </c>
      <c r="G587" s="7">
        <v>2</v>
      </c>
      <c r="H587" s="7"/>
      <c r="I587" s="7"/>
    </row>
    <row r="588" spans="1:9">
      <c r="A588" s="80" t="s">
        <v>322</v>
      </c>
      <c r="B588" s="4"/>
      <c r="C588" s="4" t="s">
        <v>107</v>
      </c>
      <c r="D588" s="4" t="s">
        <v>107</v>
      </c>
      <c r="E588" s="31"/>
      <c r="F588" s="31"/>
      <c r="G588" s="7">
        <f t="shared" ref="G588:I591" si="149">SUM(G589)</f>
        <v>98.100000000000009</v>
      </c>
      <c r="H588" s="7">
        <f t="shared" si="149"/>
        <v>0</v>
      </c>
      <c r="I588" s="7">
        <f t="shared" si="149"/>
        <v>0</v>
      </c>
    </row>
    <row r="589" spans="1:9" ht="31.5">
      <c r="A589" s="80" t="s">
        <v>575</v>
      </c>
      <c r="B589" s="81"/>
      <c r="C589" s="106" t="s">
        <v>107</v>
      </c>
      <c r="D589" s="106" t="s">
        <v>107</v>
      </c>
      <c r="E589" s="31" t="s">
        <v>307</v>
      </c>
      <c r="F589" s="31"/>
      <c r="G589" s="7">
        <f t="shared" si="149"/>
        <v>98.100000000000009</v>
      </c>
      <c r="H589" s="7">
        <f t="shared" si="149"/>
        <v>0</v>
      </c>
      <c r="I589" s="7">
        <f t="shared" si="149"/>
        <v>0</v>
      </c>
    </row>
    <row r="590" spans="1:9" ht="31.5">
      <c r="A590" s="80" t="s">
        <v>465</v>
      </c>
      <c r="B590" s="4"/>
      <c r="C590" s="4" t="s">
        <v>107</v>
      </c>
      <c r="D590" s="4" t="s">
        <v>107</v>
      </c>
      <c r="E590" s="4" t="s">
        <v>326</v>
      </c>
      <c r="F590" s="4"/>
      <c r="G590" s="7">
        <f t="shared" si="149"/>
        <v>98.100000000000009</v>
      </c>
      <c r="H590" s="7">
        <f t="shared" si="149"/>
        <v>0</v>
      </c>
      <c r="I590" s="7">
        <f t="shared" si="149"/>
        <v>0</v>
      </c>
    </row>
    <row r="591" spans="1:9">
      <c r="A591" s="80" t="s">
        <v>29</v>
      </c>
      <c r="B591" s="4"/>
      <c r="C591" s="4" t="s">
        <v>107</v>
      </c>
      <c r="D591" s="4" t="s">
        <v>107</v>
      </c>
      <c r="E591" s="4" t="s">
        <v>327</v>
      </c>
      <c r="F591" s="4"/>
      <c r="G591" s="7">
        <f t="shared" si="149"/>
        <v>98.100000000000009</v>
      </c>
      <c r="H591" s="7">
        <f t="shared" si="149"/>
        <v>0</v>
      </c>
      <c r="I591" s="7">
        <f t="shared" si="149"/>
        <v>0</v>
      </c>
    </row>
    <row r="592" spans="1:9" ht="31.5">
      <c r="A592" s="80" t="s">
        <v>328</v>
      </c>
      <c r="B592" s="31"/>
      <c r="C592" s="4" t="s">
        <v>107</v>
      </c>
      <c r="D592" s="4" t="s">
        <v>107</v>
      </c>
      <c r="E592" s="4" t="s">
        <v>329</v>
      </c>
      <c r="F592" s="4"/>
      <c r="G592" s="7">
        <f>SUM(G593:G594)</f>
        <v>98.100000000000009</v>
      </c>
      <c r="H592" s="7">
        <f>SUM(H593:H594)</f>
        <v>0</v>
      </c>
      <c r="I592" s="7">
        <f>SUM(I593:I594)</f>
        <v>0</v>
      </c>
    </row>
    <row r="593" spans="1:9" ht="47.25">
      <c r="A593" s="80" t="s">
        <v>45</v>
      </c>
      <c r="B593" s="31"/>
      <c r="C593" s="4" t="s">
        <v>107</v>
      </c>
      <c r="D593" s="4" t="s">
        <v>107</v>
      </c>
      <c r="E593" s="4" t="s">
        <v>329</v>
      </c>
      <c r="F593" s="4" t="s">
        <v>83</v>
      </c>
      <c r="G593" s="7">
        <v>74.400000000000006</v>
      </c>
      <c r="H593" s="7"/>
      <c r="I593" s="7"/>
    </row>
    <row r="594" spans="1:9" ht="31.5">
      <c r="A594" s="80" t="s">
        <v>46</v>
      </c>
      <c r="B594" s="4"/>
      <c r="C594" s="4" t="s">
        <v>107</v>
      </c>
      <c r="D594" s="4" t="s">
        <v>107</v>
      </c>
      <c r="E594" s="4" t="s">
        <v>329</v>
      </c>
      <c r="F594" s="22">
        <v>200</v>
      </c>
      <c r="G594" s="7">
        <v>23.7</v>
      </c>
      <c r="H594" s="7"/>
      <c r="I594" s="7"/>
    </row>
    <row r="595" spans="1:9">
      <c r="A595" s="80" t="s">
        <v>24</v>
      </c>
      <c r="B595" s="81"/>
      <c r="C595" s="106" t="s">
        <v>25</v>
      </c>
      <c r="D595" s="106" t="s">
        <v>26</v>
      </c>
      <c r="E595" s="31"/>
      <c r="F595" s="31"/>
      <c r="G595" s="9">
        <f>G596+G603+G623+G737+G710</f>
        <v>1145079.5</v>
      </c>
      <c r="H595" s="9">
        <f>H596+H603+H623+H737+H710</f>
        <v>1182077</v>
      </c>
      <c r="I595" s="9">
        <f>I596+I603+I623+I737+I710</f>
        <v>1236754.3</v>
      </c>
    </row>
    <row r="596" spans="1:9">
      <c r="A596" s="80" t="s">
        <v>27</v>
      </c>
      <c r="B596" s="81"/>
      <c r="C596" s="106" t="s">
        <v>25</v>
      </c>
      <c r="D596" s="106" t="s">
        <v>28</v>
      </c>
      <c r="E596" s="31"/>
      <c r="F596" s="31"/>
      <c r="G596" s="9">
        <f t="shared" ref="G596:I598" si="150">G597</f>
        <v>15602.4</v>
      </c>
      <c r="H596" s="9">
        <f t="shared" si="150"/>
        <v>12476</v>
      </c>
      <c r="I596" s="9">
        <f t="shared" si="150"/>
        <v>12476</v>
      </c>
    </row>
    <row r="597" spans="1:9" ht="31.5">
      <c r="A597" s="80" t="s">
        <v>573</v>
      </c>
      <c r="B597" s="81"/>
      <c r="C597" s="106" t="s">
        <v>25</v>
      </c>
      <c r="D597" s="106" t="s">
        <v>28</v>
      </c>
      <c r="E597" s="31" t="s">
        <v>14</v>
      </c>
      <c r="F597" s="31"/>
      <c r="G597" s="9">
        <f t="shared" si="150"/>
        <v>15602.4</v>
      </c>
      <c r="H597" s="9">
        <f t="shared" si="150"/>
        <v>12476</v>
      </c>
      <c r="I597" s="9">
        <f t="shared" si="150"/>
        <v>12476</v>
      </c>
    </row>
    <row r="598" spans="1:9" ht="31.5">
      <c r="A598" s="80" t="s">
        <v>76</v>
      </c>
      <c r="B598" s="81"/>
      <c r="C598" s="106" t="s">
        <v>25</v>
      </c>
      <c r="D598" s="106" t="s">
        <v>28</v>
      </c>
      <c r="E598" s="31" t="s">
        <v>15</v>
      </c>
      <c r="F598" s="31"/>
      <c r="G598" s="9">
        <f t="shared" si="150"/>
        <v>15602.4</v>
      </c>
      <c r="H598" s="9">
        <f t="shared" si="150"/>
        <v>12476</v>
      </c>
      <c r="I598" s="9">
        <f t="shared" si="150"/>
        <v>12476</v>
      </c>
    </row>
    <row r="599" spans="1:9">
      <c r="A599" s="80" t="s">
        <v>29</v>
      </c>
      <c r="B599" s="81"/>
      <c r="C599" s="106" t="s">
        <v>25</v>
      </c>
      <c r="D599" s="106" t="s">
        <v>28</v>
      </c>
      <c r="E599" s="31" t="s">
        <v>30</v>
      </c>
      <c r="F599" s="31"/>
      <c r="G599" s="9">
        <f>SUM(G600)</f>
        <v>15602.4</v>
      </c>
      <c r="H599" s="9">
        <f>SUM(H600)</f>
        <v>12476</v>
      </c>
      <c r="I599" s="9">
        <f>SUM(I600)</f>
        <v>12476</v>
      </c>
    </row>
    <row r="600" spans="1:9">
      <c r="A600" s="80" t="s">
        <v>32</v>
      </c>
      <c r="B600" s="81"/>
      <c r="C600" s="106" t="s">
        <v>25</v>
      </c>
      <c r="D600" s="106" t="s">
        <v>28</v>
      </c>
      <c r="E600" s="31" t="s">
        <v>33</v>
      </c>
      <c r="F600" s="31"/>
      <c r="G600" s="9">
        <f t="shared" ref="G600:I601" si="151">G601</f>
        <v>15602.4</v>
      </c>
      <c r="H600" s="9">
        <f t="shared" si="151"/>
        <v>12476</v>
      </c>
      <c r="I600" s="9">
        <f t="shared" si="151"/>
        <v>12476</v>
      </c>
    </row>
    <row r="601" spans="1:9" ht="31.5">
      <c r="A601" s="80" t="s">
        <v>34</v>
      </c>
      <c r="B601" s="81"/>
      <c r="C601" s="106" t="s">
        <v>25</v>
      </c>
      <c r="D601" s="106" t="s">
        <v>28</v>
      </c>
      <c r="E601" s="31" t="s">
        <v>35</v>
      </c>
      <c r="F601" s="31"/>
      <c r="G601" s="9">
        <f t="shared" si="151"/>
        <v>15602.4</v>
      </c>
      <c r="H601" s="9">
        <f t="shared" si="151"/>
        <v>12476</v>
      </c>
      <c r="I601" s="9">
        <f t="shared" si="151"/>
        <v>12476</v>
      </c>
    </row>
    <row r="602" spans="1:9">
      <c r="A602" s="80" t="s">
        <v>36</v>
      </c>
      <c r="B602" s="81"/>
      <c r="C602" s="106" t="s">
        <v>25</v>
      </c>
      <c r="D602" s="106" t="s">
        <v>28</v>
      </c>
      <c r="E602" s="31" t="s">
        <v>35</v>
      </c>
      <c r="F602" s="31">
        <v>300</v>
      </c>
      <c r="G602" s="9">
        <f>14996+606.4</f>
        <v>15602.4</v>
      </c>
      <c r="H602" s="9">
        <f>13476-1000</f>
        <v>12476</v>
      </c>
      <c r="I602" s="9">
        <v>12476</v>
      </c>
    </row>
    <row r="603" spans="1:9">
      <c r="A603" s="80" t="s">
        <v>37</v>
      </c>
      <c r="B603" s="81"/>
      <c r="C603" s="106" t="s">
        <v>25</v>
      </c>
      <c r="D603" s="106" t="s">
        <v>38</v>
      </c>
      <c r="E603" s="31"/>
      <c r="F603" s="31"/>
      <c r="G603" s="9">
        <f>G611+G604</f>
        <v>92646.900000000009</v>
      </c>
      <c r="H603" s="9">
        <f>H611+H604</f>
        <v>88553.5</v>
      </c>
      <c r="I603" s="9">
        <f>I611+I604</f>
        <v>89004.6</v>
      </c>
    </row>
    <row r="604" spans="1:9" ht="31.5">
      <c r="A604" s="80" t="s">
        <v>449</v>
      </c>
      <c r="B604" s="81"/>
      <c r="C604" s="106" t="s">
        <v>25</v>
      </c>
      <c r="D604" s="106" t="s">
        <v>38</v>
      </c>
      <c r="E604" s="106" t="s">
        <v>342</v>
      </c>
      <c r="F604" s="31"/>
      <c r="G604" s="9">
        <f>G605</f>
        <v>88295.700000000012</v>
      </c>
      <c r="H604" s="9">
        <f>H605</f>
        <v>88553.5</v>
      </c>
      <c r="I604" s="9">
        <f>I605</f>
        <v>89004.6</v>
      </c>
    </row>
    <row r="605" spans="1:9" ht="30" customHeight="1">
      <c r="A605" s="80" t="s">
        <v>348</v>
      </c>
      <c r="B605" s="81"/>
      <c r="C605" s="106" t="s">
        <v>25</v>
      </c>
      <c r="D605" s="106" t="s">
        <v>38</v>
      </c>
      <c r="E605" s="106" t="s">
        <v>349</v>
      </c>
      <c r="F605" s="31"/>
      <c r="G605" s="9">
        <f>SUM(G606)</f>
        <v>88295.700000000012</v>
      </c>
      <c r="H605" s="9">
        <f>SUM(H606)</f>
        <v>88553.5</v>
      </c>
      <c r="I605" s="9">
        <f>SUM(I606)</f>
        <v>89004.6</v>
      </c>
    </row>
    <row r="606" spans="1:9" ht="27" customHeight="1">
      <c r="A606" s="80" t="s">
        <v>350</v>
      </c>
      <c r="B606" s="81"/>
      <c r="C606" s="106" t="s">
        <v>25</v>
      </c>
      <c r="D606" s="106" t="s">
        <v>38</v>
      </c>
      <c r="E606" s="106" t="s">
        <v>492</v>
      </c>
      <c r="F606" s="31"/>
      <c r="G606" s="9">
        <f>G607+G608+G610+G609</f>
        <v>88295.700000000012</v>
      </c>
      <c r="H606" s="9">
        <f>H607+H608+H610+H609</f>
        <v>88553.5</v>
      </c>
      <c r="I606" s="9">
        <f>I607+I608+I610+I609</f>
        <v>89004.6</v>
      </c>
    </row>
    <row r="607" spans="1:9" ht="47.25">
      <c r="A607" s="80" t="s">
        <v>45</v>
      </c>
      <c r="B607" s="81"/>
      <c r="C607" s="106" t="s">
        <v>25</v>
      </c>
      <c r="D607" s="106" t="s">
        <v>38</v>
      </c>
      <c r="E607" s="106" t="s">
        <v>492</v>
      </c>
      <c r="F607" s="31">
        <v>100</v>
      </c>
      <c r="G607" s="9">
        <v>76869.100000000006</v>
      </c>
      <c r="H607" s="9">
        <v>74992.5</v>
      </c>
      <c r="I607" s="9">
        <v>74992.5</v>
      </c>
    </row>
    <row r="608" spans="1:9" ht="31.5">
      <c r="A608" s="80" t="s">
        <v>46</v>
      </c>
      <c r="B608" s="81"/>
      <c r="C608" s="106" t="s">
        <v>25</v>
      </c>
      <c r="D608" s="106" t="s">
        <v>38</v>
      </c>
      <c r="E608" s="106" t="s">
        <v>492</v>
      </c>
      <c r="F608" s="31">
        <v>200</v>
      </c>
      <c r="G608" s="9">
        <v>11076.2</v>
      </c>
      <c r="H608" s="9">
        <v>13267.4</v>
      </c>
      <c r="I608" s="9">
        <v>13718.5</v>
      </c>
    </row>
    <row r="609" spans="1:9" ht="23.25" customHeight="1">
      <c r="A609" s="80" t="s">
        <v>36</v>
      </c>
      <c r="B609" s="81"/>
      <c r="C609" s="106" t="s">
        <v>25</v>
      </c>
      <c r="D609" s="106" t="s">
        <v>38</v>
      </c>
      <c r="E609" s="106" t="s">
        <v>492</v>
      </c>
      <c r="F609" s="31">
        <v>300</v>
      </c>
      <c r="G609" s="9">
        <v>1.8</v>
      </c>
      <c r="H609" s="9"/>
      <c r="I609" s="9"/>
    </row>
    <row r="610" spans="1:9">
      <c r="A610" s="80" t="s">
        <v>20</v>
      </c>
      <c r="B610" s="81"/>
      <c r="C610" s="106" t="s">
        <v>25</v>
      </c>
      <c r="D610" s="106" t="s">
        <v>38</v>
      </c>
      <c r="E610" s="106" t="s">
        <v>492</v>
      </c>
      <c r="F610" s="31">
        <v>800</v>
      </c>
      <c r="G610" s="9">
        <v>348.6</v>
      </c>
      <c r="H610" s="9">
        <v>293.60000000000002</v>
      </c>
      <c r="I610" s="9">
        <v>293.60000000000002</v>
      </c>
    </row>
    <row r="611" spans="1:9" ht="31.5">
      <c r="A611" s="80" t="s">
        <v>573</v>
      </c>
      <c r="B611" s="81"/>
      <c r="C611" s="106" t="s">
        <v>25</v>
      </c>
      <c r="D611" s="106" t="s">
        <v>38</v>
      </c>
      <c r="E611" s="31" t="s">
        <v>14</v>
      </c>
      <c r="F611" s="31"/>
      <c r="G611" s="9">
        <f>G612+G619</f>
        <v>4351.2</v>
      </c>
      <c r="H611" s="9">
        <f>H612+H619</f>
        <v>0</v>
      </c>
      <c r="I611" s="9">
        <f>I612+I619</f>
        <v>0</v>
      </c>
    </row>
    <row r="612" spans="1:9" ht="31.5">
      <c r="A612" s="80" t="s">
        <v>76</v>
      </c>
      <c r="B612" s="81"/>
      <c r="C612" s="106" t="s">
        <v>25</v>
      </c>
      <c r="D612" s="106" t="s">
        <v>38</v>
      </c>
      <c r="E612" s="31" t="s">
        <v>15</v>
      </c>
      <c r="F612" s="31"/>
      <c r="G612" s="9">
        <f>G613</f>
        <v>4351.2</v>
      </c>
      <c r="H612" s="9">
        <f>H613</f>
        <v>0</v>
      </c>
      <c r="I612" s="9">
        <f>I613</f>
        <v>0</v>
      </c>
    </row>
    <row r="613" spans="1:9" ht="31.5">
      <c r="A613" s="80" t="s">
        <v>39</v>
      </c>
      <c r="B613" s="81"/>
      <c r="C613" s="106" t="s">
        <v>25</v>
      </c>
      <c r="D613" s="106" t="s">
        <v>38</v>
      </c>
      <c r="E613" s="31" t="s">
        <v>40</v>
      </c>
      <c r="F613" s="31"/>
      <c r="G613" s="9">
        <f>SUM(G614)</f>
        <v>4351.2</v>
      </c>
      <c r="H613" s="9">
        <f>SUM(H614)</f>
        <v>0</v>
      </c>
      <c r="I613" s="9">
        <f>SUM(I614)</f>
        <v>0</v>
      </c>
    </row>
    <row r="614" spans="1:9">
      <c r="A614" s="80" t="s">
        <v>41</v>
      </c>
      <c r="B614" s="81"/>
      <c r="C614" s="106" t="s">
        <v>25</v>
      </c>
      <c r="D614" s="106" t="s">
        <v>38</v>
      </c>
      <c r="E614" s="31" t="s">
        <v>42</v>
      </c>
      <c r="F614" s="31"/>
      <c r="G614" s="9">
        <f>G615</f>
        <v>4351.2</v>
      </c>
      <c r="H614" s="9">
        <f>H615</f>
        <v>0</v>
      </c>
      <c r="I614" s="9">
        <f>I615</f>
        <v>0</v>
      </c>
    </row>
    <row r="615" spans="1:9" ht="31.5">
      <c r="A615" s="80" t="s">
        <v>43</v>
      </c>
      <c r="B615" s="81"/>
      <c r="C615" s="106" t="s">
        <v>25</v>
      </c>
      <c r="D615" s="106" t="s">
        <v>38</v>
      </c>
      <c r="E615" s="31" t="s">
        <v>44</v>
      </c>
      <c r="F615" s="31"/>
      <c r="G615" s="9">
        <f>G616+G617+G618</f>
        <v>4351.2</v>
      </c>
      <c r="H615" s="9">
        <f t="shared" ref="H615:I615" si="152">H616+H617+H618</f>
        <v>0</v>
      </c>
      <c r="I615" s="9">
        <f t="shared" si="152"/>
        <v>0</v>
      </c>
    </row>
    <row r="616" spans="1:9" ht="47.25">
      <c r="A616" s="80" t="s">
        <v>45</v>
      </c>
      <c r="B616" s="81"/>
      <c r="C616" s="106" t="s">
        <v>25</v>
      </c>
      <c r="D616" s="106" t="s">
        <v>38</v>
      </c>
      <c r="E616" s="31" t="s">
        <v>44</v>
      </c>
      <c r="F616" s="31">
        <v>100</v>
      </c>
      <c r="G616" s="9">
        <v>1101.7</v>
      </c>
      <c r="H616" s="9"/>
      <c r="I616" s="9"/>
    </row>
    <row r="617" spans="1:9" ht="27.75" customHeight="1">
      <c r="A617" s="80" t="s">
        <v>46</v>
      </c>
      <c r="B617" s="81"/>
      <c r="C617" s="106" t="s">
        <v>25</v>
      </c>
      <c r="D617" s="106" t="s">
        <v>38</v>
      </c>
      <c r="E617" s="31" t="s">
        <v>44</v>
      </c>
      <c r="F617" s="31">
        <v>200</v>
      </c>
      <c r="G617" s="9">
        <v>3249.5</v>
      </c>
      <c r="H617" s="9"/>
      <c r="I617" s="9"/>
    </row>
    <row r="618" spans="1:9" hidden="1">
      <c r="A618" s="80" t="s">
        <v>20</v>
      </c>
      <c r="B618" s="81"/>
      <c r="C618" s="106" t="s">
        <v>25</v>
      </c>
      <c r="D618" s="106" t="s">
        <v>38</v>
      </c>
      <c r="E618" s="31" t="s">
        <v>44</v>
      </c>
      <c r="F618" s="31">
        <v>800</v>
      </c>
      <c r="G618" s="9"/>
      <c r="H618" s="9"/>
      <c r="I618" s="9"/>
    </row>
    <row r="619" spans="1:9" hidden="1">
      <c r="A619" s="80" t="s">
        <v>78</v>
      </c>
      <c r="B619" s="40"/>
      <c r="C619" s="106" t="s">
        <v>25</v>
      </c>
      <c r="D619" s="106" t="s">
        <v>38</v>
      </c>
      <c r="E619" s="31" t="s">
        <v>62</v>
      </c>
      <c r="F619" s="31"/>
      <c r="G619" s="9">
        <f t="shared" ref="G619:I621" si="153">G620</f>
        <v>0</v>
      </c>
      <c r="H619" s="9">
        <f t="shared" si="153"/>
        <v>0</v>
      </c>
      <c r="I619" s="9">
        <f t="shared" si="153"/>
        <v>0</v>
      </c>
    </row>
    <row r="620" spans="1:9" hidden="1">
      <c r="A620" s="80" t="s">
        <v>29</v>
      </c>
      <c r="B620" s="40"/>
      <c r="C620" s="106" t="s">
        <v>25</v>
      </c>
      <c r="D620" s="106" t="s">
        <v>38</v>
      </c>
      <c r="E620" s="31" t="s">
        <v>398</v>
      </c>
      <c r="F620" s="31"/>
      <c r="G620" s="9">
        <f t="shared" si="153"/>
        <v>0</v>
      </c>
      <c r="H620" s="9">
        <f t="shared" si="153"/>
        <v>0</v>
      </c>
      <c r="I620" s="9">
        <f t="shared" si="153"/>
        <v>0</v>
      </c>
    </row>
    <row r="621" spans="1:9" hidden="1">
      <c r="A621" s="80" t="s">
        <v>31</v>
      </c>
      <c r="B621" s="40"/>
      <c r="C621" s="106" t="s">
        <v>25</v>
      </c>
      <c r="D621" s="106" t="s">
        <v>38</v>
      </c>
      <c r="E621" s="31" t="s">
        <v>399</v>
      </c>
      <c r="F621" s="31"/>
      <c r="G621" s="9">
        <f t="shared" si="153"/>
        <v>0</v>
      </c>
      <c r="H621" s="9">
        <f t="shared" si="153"/>
        <v>0</v>
      </c>
      <c r="I621" s="9">
        <f t="shared" si="153"/>
        <v>0</v>
      </c>
    </row>
    <row r="622" spans="1:9" ht="31.5" hidden="1">
      <c r="A622" s="80" t="s">
        <v>46</v>
      </c>
      <c r="B622" s="40"/>
      <c r="C622" s="106" t="s">
        <v>25</v>
      </c>
      <c r="D622" s="106" t="s">
        <v>38</v>
      </c>
      <c r="E622" s="31" t="s">
        <v>399</v>
      </c>
      <c r="F622" s="31">
        <v>200</v>
      </c>
      <c r="G622" s="9"/>
      <c r="H622" s="9"/>
      <c r="I622" s="9"/>
    </row>
    <row r="623" spans="1:9">
      <c r="A623" s="80" t="s">
        <v>47</v>
      </c>
      <c r="B623" s="81"/>
      <c r="C623" s="106" t="s">
        <v>25</v>
      </c>
      <c r="D623" s="106" t="s">
        <v>48</v>
      </c>
      <c r="E623" s="31"/>
      <c r="F623" s="31"/>
      <c r="G623" s="9">
        <f>G668+G697+G624+G701+G706</f>
        <v>720960.20000000007</v>
      </c>
      <c r="H623" s="9">
        <f>H668+H697+H624+H701+H706</f>
        <v>761925.10000000009</v>
      </c>
      <c r="I623" s="9">
        <f>I668+I697+I624+I701+I706</f>
        <v>808803.60000000009</v>
      </c>
    </row>
    <row r="624" spans="1:9" ht="31.5">
      <c r="A624" s="80" t="s">
        <v>449</v>
      </c>
      <c r="B624" s="81"/>
      <c r="C624" s="106" t="s">
        <v>25</v>
      </c>
      <c r="D624" s="106" t="s">
        <v>48</v>
      </c>
      <c r="E624" s="106" t="s">
        <v>342</v>
      </c>
      <c r="F624" s="31"/>
      <c r="G624" s="9">
        <f>SUM(G625)</f>
        <v>706473.8</v>
      </c>
      <c r="H624" s="9">
        <f t="shared" ref="H624:I624" si="154">SUM(H625)</f>
        <v>747263.70000000007</v>
      </c>
      <c r="I624" s="9">
        <f t="shared" si="154"/>
        <v>794142.20000000007</v>
      </c>
    </row>
    <row r="625" spans="1:9" ht="31.5">
      <c r="A625" s="80" t="s">
        <v>352</v>
      </c>
      <c r="B625" s="81"/>
      <c r="C625" s="106" t="s">
        <v>25</v>
      </c>
      <c r="D625" s="106" t="s">
        <v>48</v>
      </c>
      <c r="E625" s="106" t="s">
        <v>353</v>
      </c>
      <c r="F625" s="31"/>
      <c r="G625" s="9">
        <f>SUM(G626+G629+G632+G635+G638+G641+G644+G659+G662+G647+G650+G653+G656+G665)</f>
        <v>706473.8</v>
      </c>
      <c r="H625" s="9">
        <f t="shared" ref="H625:I625" si="155">SUM(H626+H629+H632+H635+H638+H641+H644+H659+H662+H647+H650+H653+H656+H665)</f>
        <v>747263.70000000007</v>
      </c>
      <c r="I625" s="9">
        <f t="shared" si="155"/>
        <v>794142.20000000007</v>
      </c>
    </row>
    <row r="626" spans="1:9" ht="47.25">
      <c r="A626" s="80" t="s">
        <v>523</v>
      </c>
      <c r="B626" s="81"/>
      <c r="C626" s="106" t="s">
        <v>25</v>
      </c>
      <c r="D626" s="106" t="s">
        <v>48</v>
      </c>
      <c r="E626" s="106" t="s">
        <v>493</v>
      </c>
      <c r="F626" s="31"/>
      <c r="G626" s="9">
        <f>G627+G628</f>
        <v>185740</v>
      </c>
      <c r="H626" s="9">
        <f>H627+H628</f>
        <v>192064.80000000002</v>
      </c>
      <c r="I626" s="9">
        <f>I627+I628</f>
        <v>199747.4</v>
      </c>
    </row>
    <row r="627" spans="1:9" ht="31.5">
      <c r="A627" s="80" t="s">
        <v>46</v>
      </c>
      <c r="B627" s="81"/>
      <c r="C627" s="106" t="s">
        <v>25</v>
      </c>
      <c r="D627" s="106" t="s">
        <v>48</v>
      </c>
      <c r="E627" s="106" t="s">
        <v>493</v>
      </c>
      <c r="F627" s="31">
        <v>200</v>
      </c>
      <c r="G627" s="9">
        <v>2773.6</v>
      </c>
      <c r="H627" s="9">
        <v>2865.1</v>
      </c>
      <c r="I627" s="9">
        <v>2979.6</v>
      </c>
    </row>
    <row r="628" spans="1:9">
      <c r="A628" s="80" t="s">
        <v>36</v>
      </c>
      <c r="B628" s="81"/>
      <c r="C628" s="106" t="s">
        <v>25</v>
      </c>
      <c r="D628" s="106" t="s">
        <v>48</v>
      </c>
      <c r="E628" s="106" t="s">
        <v>493</v>
      </c>
      <c r="F628" s="31">
        <v>300</v>
      </c>
      <c r="G628" s="9">
        <v>182966.39999999999</v>
      </c>
      <c r="H628" s="9">
        <v>189199.7</v>
      </c>
      <c r="I628" s="9">
        <v>196767.8</v>
      </c>
    </row>
    <row r="629" spans="1:9" ht="47.25">
      <c r="A629" s="80" t="s">
        <v>354</v>
      </c>
      <c r="B629" s="81"/>
      <c r="C629" s="106" t="s">
        <v>25</v>
      </c>
      <c r="D629" s="106" t="s">
        <v>48</v>
      </c>
      <c r="E629" s="106" t="s">
        <v>494</v>
      </c>
      <c r="F629" s="106"/>
      <c r="G629" s="9">
        <f>G630+G631</f>
        <v>10769.5</v>
      </c>
      <c r="H629" s="9">
        <f>H630+H631</f>
        <v>11117.9</v>
      </c>
      <c r="I629" s="9">
        <f>I630+I631</f>
        <v>11480.2</v>
      </c>
    </row>
    <row r="630" spans="1:9" ht="31.5">
      <c r="A630" s="80" t="s">
        <v>46</v>
      </c>
      <c r="B630" s="81"/>
      <c r="C630" s="106" t="s">
        <v>25</v>
      </c>
      <c r="D630" s="106" t="s">
        <v>48</v>
      </c>
      <c r="E630" s="106" t="s">
        <v>494</v>
      </c>
      <c r="F630" s="106" t="s">
        <v>85</v>
      </c>
      <c r="G630" s="9">
        <v>160.4</v>
      </c>
      <c r="H630" s="9">
        <v>165.6</v>
      </c>
      <c r="I630" s="9">
        <v>171</v>
      </c>
    </row>
    <row r="631" spans="1:9">
      <c r="A631" s="80" t="s">
        <v>36</v>
      </c>
      <c r="B631" s="81"/>
      <c r="C631" s="106" t="s">
        <v>25</v>
      </c>
      <c r="D631" s="106" t="s">
        <v>48</v>
      </c>
      <c r="E631" s="106" t="s">
        <v>494</v>
      </c>
      <c r="F631" s="106" t="s">
        <v>93</v>
      </c>
      <c r="G631" s="9">
        <v>10609.1</v>
      </c>
      <c r="H631" s="9">
        <v>10952.3</v>
      </c>
      <c r="I631" s="9">
        <v>11309.2</v>
      </c>
    </row>
    <row r="632" spans="1:9" ht="31.5">
      <c r="A632" s="80" t="s">
        <v>355</v>
      </c>
      <c r="B632" s="81"/>
      <c r="C632" s="106" t="s">
        <v>25</v>
      </c>
      <c r="D632" s="106" t="s">
        <v>48</v>
      </c>
      <c r="E632" s="106" t="s">
        <v>495</v>
      </c>
      <c r="F632" s="106"/>
      <c r="G632" s="9">
        <f>G633+G634</f>
        <v>133158.5</v>
      </c>
      <c r="H632" s="9">
        <f>H633+H634</f>
        <v>138326</v>
      </c>
      <c r="I632" s="9">
        <f>I633+I634</f>
        <v>143700.29999999999</v>
      </c>
    </row>
    <row r="633" spans="1:9" ht="31.5">
      <c r="A633" s="80" t="s">
        <v>46</v>
      </c>
      <c r="B633" s="81"/>
      <c r="C633" s="106" t="s">
        <v>25</v>
      </c>
      <c r="D633" s="106" t="s">
        <v>48</v>
      </c>
      <c r="E633" s="106" t="s">
        <v>495</v>
      </c>
      <c r="F633" s="106" t="s">
        <v>85</v>
      </c>
      <c r="G633" s="9">
        <v>1987.3</v>
      </c>
      <c r="H633" s="9">
        <v>2060.6</v>
      </c>
      <c r="I633" s="9">
        <v>2136</v>
      </c>
    </row>
    <row r="634" spans="1:9">
      <c r="A634" s="80" t="s">
        <v>36</v>
      </c>
      <c r="B634" s="81"/>
      <c r="C634" s="106" t="s">
        <v>25</v>
      </c>
      <c r="D634" s="106" t="s">
        <v>48</v>
      </c>
      <c r="E634" s="106" t="s">
        <v>495</v>
      </c>
      <c r="F634" s="106" t="s">
        <v>93</v>
      </c>
      <c r="G634" s="9">
        <v>131171.20000000001</v>
      </c>
      <c r="H634" s="9">
        <v>136265.4</v>
      </c>
      <c r="I634" s="9">
        <v>141564.29999999999</v>
      </c>
    </row>
    <row r="635" spans="1:9" ht="47.25">
      <c r="A635" s="80" t="s">
        <v>356</v>
      </c>
      <c r="B635" s="81"/>
      <c r="C635" s="106" t="s">
        <v>25</v>
      </c>
      <c r="D635" s="106" t="s">
        <v>48</v>
      </c>
      <c r="E635" s="106" t="s">
        <v>496</v>
      </c>
      <c r="F635" s="106"/>
      <c r="G635" s="9">
        <f>G636+G637</f>
        <v>515.9</v>
      </c>
      <c r="H635" s="9">
        <f>H636+H637</f>
        <v>536.5</v>
      </c>
      <c r="I635" s="9">
        <f>I636+I637</f>
        <v>558</v>
      </c>
    </row>
    <row r="636" spans="1:9" ht="31.5">
      <c r="A636" s="80" t="s">
        <v>46</v>
      </c>
      <c r="B636" s="81"/>
      <c r="C636" s="106" t="s">
        <v>25</v>
      </c>
      <c r="D636" s="106" t="s">
        <v>48</v>
      </c>
      <c r="E636" s="106" t="s">
        <v>496</v>
      </c>
      <c r="F636" s="106" t="s">
        <v>85</v>
      </c>
      <c r="G636" s="9">
        <v>8</v>
      </c>
      <c r="H636" s="9">
        <v>8.3000000000000007</v>
      </c>
      <c r="I636" s="9">
        <v>8.6</v>
      </c>
    </row>
    <row r="637" spans="1:9">
      <c r="A637" s="80" t="s">
        <v>36</v>
      </c>
      <c r="B637" s="81"/>
      <c r="C637" s="106" t="s">
        <v>25</v>
      </c>
      <c r="D637" s="106" t="s">
        <v>48</v>
      </c>
      <c r="E637" s="106" t="s">
        <v>496</v>
      </c>
      <c r="F637" s="106" t="s">
        <v>93</v>
      </c>
      <c r="G637" s="9">
        <v>507.9</v>
      </c>
      <c r="H637" s="9">
        <v>528.20000000000005</v>
      </c>
      <c r="I637" s="9">
        <v>549.4</v>
      </c>
    </row>
    <row r="638" spans="1:9" ht="47.25">
      <c r="A638" s="80" t="s">
        <v>357</v>
      </c>
      <c r="B638" s="81"/>
      <c r="C638" s="106" t="s">
        <v>25</v>
      </c>
      <c r="D638" s="106" t="s">
        <v>48</v>
      </c>
      <c r="E638" s="106" t="s">
        <v>497</v>
      </c>
      <c r="F638" s="106"/>
      <c r="G638" s="9">
        <f>G639+G640</f>
        <v>27.2</v>
      </c>
      <c r="H638" s="9">
        <f>H639+H640</f>
        <v>27.2</v>
      </c>
      <c r="I638" s="9">
        <f>I639+I640</f>
        <v>27.2</v>
      </c>
    </row>
    <row r="639" spans="1:9" ht="31.5">
      <c r="A639" s="80" t="s">
        <v>46</v>
      </c>
      <c r="B639" s="81"/>
      <c r="C639" s="106" t="s">
        <v>25</v>
      </c>
      <c r="D639" s="106" t="s">
        <v>48</v>
      </c>
      <c r="E639" s="106" t="s">
        <v>497</v>
      </c>
      <c r="F639" s="106" t="s">
        <v>85</v>
      </c>
      <c r="G639" s="9">
        <v>0.4</v>
      </c>
      <c r="H639" s="9">
        <v>0.4</v>
      </c>
      <c r="I639" s="9">
        <v>0.4</v>
      </c>
    </row>
    <row r="640" spans="1:9">
      <c r="A640" s="80" t="s">
        <v>36</v>
      </c>
      <c r="B640" s="81"/>
      <c r="C640" s="106" t="s">
        <v>25</v>
      </c>
      <c r="D640" s="106" t="s">
        <v>48</v>
      </c>
      <c r="E640" s="106" t="s">
        <v>497</v>
      </c>
      <c r="F640" s="106" t="s">
        <v>93</v>
      </c>
      <c r="G640" s="9">
        <v>26.8</v>
      </c>
      <c r="H640" s="9">
        <v>26.8</v>
      </c>
      <c r="I640" s="9">
        <v>26.8</v>
      </c>
    </row>
    <row r="641" spans="1:9" ht="63">
      <c r="A641" s="80" t="s">
        <v>358</v>
      </c>
      <c r="B641" s="81"/>
      <c r="C641" s="106" t="s">
        <v>25</v>
      </c>
      <c r="D641" s="106" t="s">
        <v>48</v>
      </c>
      <c r="E641" s="106" t="s">
        <v>498</v>
      </c>
      <c r="F641" s="106"/>
      <c r="G641" s="9">
        <f>G642+G643</f>
        <v>8384.5</v>
      </c>
      <c r="H641" s="9">
        <f>H642+H643</f>
        <v>9557.9</v>
      </c>
      <c r="I641" s="9">
        <f>I642+I643</f>
        <v>10991.9</v>
      </c>
    </row>
    <row r="642" spans="1:9" ht="31.5">
      <c r="A642" s="80" t="s">
        <v>46</v>
      </c>
      <c r="B642" s="81"/>
      <c r="C642" s="106" t="s">
        <v>25</v>
      </c>
      <c r="D642" s="106" t="s">
        <v>48</v>
      </c>
      <c r="E642" s="106" t="s">
        <v>498</v>
      </c>
      <c r="F642" s="106" t="s">
        <v>85</v>
      </c>
      <c r="G642" s="9">
        <v>763.1</v>
      </c>
      <c r="H642" s="9">
        <v>805</v>
      </c>
      <c r="I642" s="9">
        <v>846.9</v>
      </c>
    </row>
    <row r="643" spans="1:9">
      <c r="A643" s="80" t="s">
        <v>36</v>
      </c>
      <c r="B643" s="81"/>
      <c r="C643" s="106" t="s">
        <v>25</v>
      </c>
      <c r="D643" s="106" t="s">
        <v>48</v>
      </c>
      <c r="E643" s="106" t="s">
        <v>498</v>
      </c>
      <c r="F643" s="106" t="s">
        <v>93</v>
      </c>
      <c r="G643" s="9">
        <v>7621.4</v>
      </c>
      <c r="H643" s="9">
        <v>8752.9</v>
      </c>
      <c r="I643" s="9">
        <v>10145</v>
      </c>
    </row>
    <row r="644" spans="1:9" ht="31.5">
      <c r="A644" s="80" t="s">
        <v>359</v>
      </c>
      <c r="B644" s="81"/>
      <c r="C644" s="106" t="s">
        <v>25</v>
      </c>
      <c r="D644" s="106" t="s">
        <v>48</v>
      </c>
      <c r="E644" s="106" t="s">
        <v>499</v>
      </c>
      <c r="F644" s="106"/>
      <c r="G644" s="9">
        <f>G645+G646</f>
        <v>210865.59999999998</v>
      </c>
      <c r="H644" s="9">
        <f>H645+H646</f>
        <v>237424</v>
      </c>
      <c r="I644" s="9">
        <f>I645+I646</f>
        <v>268529.2</v>
      </c>
    </row>
    <row r="645" spans="1:9" ht="31.5">
      <c r="A645" s="80" t="s">
        <v>46</v>
      </c>
      <c r="B645" s="81"/>
      <c r="C645" s="106" t="s">
        <v>25</v>
      </c>
      <c r="D645" s="106" t="s">
        <v>48</v>
      </c>
      <c r="E645" s="106" t="s">
        <v>499</v>
      </c>
      <c r="F645" s="106" t="s">
        <v>85</v>
      </c>
      <c r="G645" s="9">
        <v>3139.3</v>
      </c>
      <c r="H645" s="9">
        <v>3534.7</v>
      </c>
      <c r="I645" s="9">
        <v>3997.8</v>
      </c>
    </row>
    <row r="646" spans="1:9">
      <c r="A646" s="80" t="s">
        <v>36</v>
      </c>
      <c r="B646" s="81"/>
      <c r="C646" s="106" t="s">
        <v>25</v>
      </c>
      <c r="D646" s="106" t="s">
        <v>48</v>
      </c>
      <c r="E646" s="106" t="s">
        <v>499</v>
      </c>
      <c r="F646" s="106" t="s">
        <v>93</v>
      </c>
      <c r="G646" s="9">
        <v>207726.3</v>
      </c>
      <c r="H646" s="9">
        <v>233889.3</v>
      </c>
      <c r="I646" s="9">
        <v>264531.40000000002</v>
      </c>
    </row>
    <row r="647" spans="1:9" ht="47.25">
      <c r="A647" s="80" t="s">
        <v>362</v>
      </c>
      <c r="B647" s="81"/>
      <c r="C647" s="106" t="s">
        <v>25</v>
      </c>
      <c r="D647" s="106" t="s">
        <v>48</v>
      </c>
      <c r="E647" s="106" t="s">
        <v>500</v>
      </c>
      <c r="F647" s="106"/>
      <c r="G647" s="9">
        <f>G648+G649</f>
        <v>5285.3</v>
      </c>
      <c r="H647" s="9">
        <f>H648+H649</f>
        <v>5544.7</v>
      </c>
      <c r="I647" s="9">
        <f>I648+I649</f>
        <v>5766.5</v>
      </c>
    </row>
    <row r="648" spans="1:9" ht="31.5">
      <c r="A648" s="80" t="s">
        <v>46</v>
      </c>
      <c r="B648" s="81"/>
      <c r="C648" s="106" t="s">
        <v>25</v>
      </c>
      <c r="D648" s="106" t="s">
        <v>48</v>
      </c>
      <c r="E648" s="106" t="s">
        <v>500</v>
      </c>
      <c r="F648" s="106" t="s">
        <v>85</v>
      </c>
      <c r="G648" s="9">
        <v>52.6</v>
      </c>
      <c r="H648" s="9">
        <v>54.7</v>
      </c>
      <c r="I648" s="9">
        <v>57.1</v>
      </c>
    </row>
    <row r="649" spans="1:9">
      <c r="A649" s="80" t="s">
        <v>36</v>
      </c>
      <c r="B649" s="81"/>
      <c r="C649" s="106" t="s">
        <v>25</v>
      </c>
      <c r="D649" s="106" t="s">
        <v>48</v>
      </c>
      <c r="E649" s="106" t="s">
        <v>500</v>
      </c>
      <c r="F649" s="106" t="s">
        <v>93</v>
      </c>
      <c r="G649" s="9">
        <v>5232.7</v>
      </c>
      <c r="H649" s="9">
        <v>5490</v>
      </c>
      <c r="I649" s="9">
        <v>5709.4</v>
      </c>
    </row>
    <row r="650" spans="1:9" ht="63">
      <c r="A650" s="80" t="s">
        <v>363</v>
      </c>
      <c r="B650" s="81"/>
      <c r="C650" s="106" t="s">
        <v>25</v>
      </c>
      <c r="D650" s="106" t="s">
        <v>48</v>
      </c>
      <c r="E650" s="106" t="s">
        <v>501</v>
      </c>
      <c r="F650" s="106"/>
      <c r="G650" s="9">
        <f>G651+G652</f>
        <v>1850.3</v>
      </c>
      <c r="H650" s="9">
        <f>H651+H652</f>
        <v>1850.3</v>
      </c>
      <c r="I650" s="9">
        <f>I651+I652</f>
        <v>1850.3</v>
      </c>
    </row>
    <row r="651" spans="1:9" ht="31.5">
      <c r="A651" s="80" t="s">
        <v>46</v>
      </c>
      <c r="B651" s="81"/>
      <c r="C651" s="106" t="s">
        <v>25</v>
      </c>
      <c r="D651" s="106" t="s">
        <v>48</v>
      </c>
      <c r="E651" s="106" t="s">
        <v>501</v>
      </c>
      <c r="F651" s="106" t="s">
        <v>85</v>
      </c>
      <c r="G651" s="9">
        <v>32.700000000000003</v>
      </c>
      <c r="H651" s="9">
        <v>32.700000000000003</v>
      </c>
      <c r="I651" s="9">
        <v>32.700000000000003</v>
      </c>
    </row>
    <row r="652" spans="1:9">
      <c r="A652" s="80" t="s">
        <v>36</v>
      </c>
      <c r="B652" s="81"/>
      <c r="C652" s="106" t="s">
        <v>25</v>
      </c>
      <c r="D652" s="106" t="s">
        <v>48</v>
      </c>
      <c r="E652" s="106" t="s">
        <v>501</v>
      </c>
      <c r="F652" s="106" t="s">
        <v>93</v>
      </c>
      <c r="G652" s="9">
        <v>1817.6</v>
      </c>
      <c r="H652" s="9">
        <v>1817.6</v>
      </c>
      <c r="I652" s="9">
        <v>1817.6</v>
      </c>
    </row>
    <row r="653" spans="1:9">
      <c r="A653" s="80" t="s">
        <v>364</v>
      </c>
      <c r="B653" s="81"/>
      <c r="C653" s="106" t="s">
        <v>25</v>
      </c>
      <c r="D653" s="106" t="s">
        <v>48</v>
      </c>
      <c r="E653" s="106" t="s">
        <v>502</v>
      </c>
      <c r="F653" s="106"/>
      <c r="G653" s="9">
        <f>G654+G655</f>
        <v>0.1</v>
      </c>
      <c r="H653" s="9">
        <f>H654+H655</f>
        <v>0.1</v>
      </c>
      <c r="I653" s="9">
        <f>I654+I655</f>
        <v>0.1</v>
      </c>
    </row>
    <row r="654" spans="1:9" ht="31.5" hidden="1">
      <c r="A654" s="80" t="s">
        <v>46</v>
      </c>
      <c r="B654" s="81"/>
      <c r="C654" s="106" t="s">
        <v>25</v>
      </c>
      <c r="D654" s="106" t="s">
        <v>48</v>
      </c>
      <c r="E654" s="106" t="s">
        <v>502</v>
      </c>
      <c r="F654" s="106" t="s">
        <v>85</v>
      </c>
      <c r="G654" s="9"/>
      <c r="H654" s="9"/>
      <c r="I654" s="9"/>
    </row>
    <row r="655" spans="1:9">
      <c r="A655" s="80" t="s">
        <v>36</v>
      </c>
      <c r="B655" s="81"/>
      <c r="C655" s="106" t="s">
        <v>25</v>
      </c>
      <c r="D655" s="106" t="s">
        <v>48</v>
      </c>
      <c r="E655" s="106" t="s">
        <v>502</v>
      </c>
      <c r="F655" s="106" t="s">
        <v>93</v>
      </c>
      <c r="G655" s="9">
        <v>0.1</v>
      </c>
      <c r="H655" s="9">
        <v>0.1</v>
      </c>
      <c r="I655" s="9">
        <v>0.1</v>
      </c>
    </row>
    <row r="656" spans="1:9" ht="78.75">
      <c r="A656" s="80" t="s">
        <v>817</v>
      </c>
      <c r="B656" s="81"/>
      <c r="C656" s="106" t="s">
        <v>25</v>
      </c>
      <c r="D656" s="106" t="s">
        <v>48</v>
      </c>
      <c r="E656" s="106" t="s">
        <v>503</v>
      </c>
      <c r="F656" s="106"/>
      <c r="G656" s="9">
        <f>G657+G658</f>
        <v>10090.5</v>
      </c>
      <c r="H656" s="9">
        <f>H657+H658</f>
        <v>10090.5</v>
      </c>
      <c r="I656" s="9">
        <f>I657+I658</f>
        <v>10090.5</v>
      </c>
    </row>
    <row r="657" spans="1:9" ht="31.5">
      <c r="A657" s="80" t="s">
        <v>46</v>
      </c>
      <c r="B657" s="81"/>
      <c r="C657" s="106" t="s">
        <v>25</v>
      </c>
      <c r="D657" s="106" t="s">
        <v>48</v>
      </c>
      <c r="E657" s="106" t="s">
        <v>503</v>
      </c>
      <c r="F657" s="106" t="s">
        <v>85</v>
      </c>
      <c r="G657" s="9">
        <v>114.1</v>
      </c>
      <c r="H657" s="9">
        <v>114.1</v>
      </c>
      <c r="I657" s="9">
        <v>114.1</v>
      </c>
    </row>
    <row r="658" spans="1:9">
      <c r="A658" s="80" t="s">
        <v>36</v>
      </c>
      <c r="B658" s="81"/>
      <c r="C658" s="106" t="s">
        <v>25</v>
      </c>
      <c r="D658" s="106" t="s">
        <v>48</v>
      </c>
      <c r="E658" s="106" t="s">
        <v>503</v>
      </c>
      <c r="F658" s="106" t="s">
        <v>93</v>
      </c>
      <c r="G658" s="9">
        <v>9976.4</v>
      </c>
      <c r="H658" s="9">
        <v>9976.4</v>
      </c>
      <c r="I658" s="9">
        <v>9976.4</v>
      </c>
    </row>
    <row r="659" spans="1:9" ht="47.25">
      <c r="A659" s="80" t="s">
        <v>360</v>
      </c>
      <c r="B659" s="81"/>
      <c r="C659" s="106" t="s">
        <v>25</v>
      </c>
      <c r="D659" s="106" t="s">
        <v>48</v>
      </c>
      <c r="E659" s="106" t="s">
        <v>504</v>
      </c>
      <c r="F659" s="106"/>
      <c r="G659" s="9">
        <f>G660+G661</f>
        <v>16228.5</v>
      </c>
      <c r="H659" s="9">
        <f>H660+H661</f>
        <v>16919.3</v>
      </c>
      <c r="I659" s="9">
        <f>I660+I661</f>
        <v>17596.099999999999</v>
      </c>
    </row>
    <row r="660" spans="1:9" ht="31.5">
      <c r="A660" s="80" t="s">
        <v>46</v>
      </c>
      <c r="B660" s="81"/>
      <c r="C660" s="106" t="s">
        <v>25</v>
      </c>
      <c r="D660" s="106" t="s">
        <v>48</v>
      </c>
      <c r="E660" s="106" t="s">
        <v>504</v>
      </c>
      <c r="F660" s="106" t="s">
        <v>85</v>
      </c>
      <c r="G660" s="9">
        <v>240.4</v>
      </c>
      <c r="H660" s="9">
        <v>250</v>
      </c>
      <c r="I660" s="9">
        <v>260.10000000000002</v>
      </c>
    </row>
    <row r="661" spans="1:9">
      <c r="A661" s="80" t="s">
        <v>36</v>
      </c>
      <c r="B661" s="81"/>
      <c r="C661" s="106" t="s">
        <v>25</v>
      </c>
      <c r="D661" s="106" t="s">
        <v>48</v>
      </c>
      <c r="E661" s="106" t="s">
        <v>504</v>
      </c>
      <c r="F661" s="106" t="s">
        <v>93</v>
      </c>
      <c r="G661" s="9">
        <v>15988.1</v>
      </c>
      <c r="H661" s="9">
        <v>16669.3</v>
      </c>
      <c r="I661" s="9">
        <v>17336</v>
      </c>
    </row>
    <row r="662" spans="1:9" ht="31.5">
      <c r="A662" s="80" t="s">
        <v>361</v>
      </c>
      <c r="B662" s="81"/>
      <c r="C662" s="106" t="s">
        <v>25</v>
      </c>
      <c r="D662" s="106" t="s">
        <v>48</v>
      </c>
      <c r="E662" s="106" t="s">
        <v>505</v>
      </c>
      <c r="F662" s="106"/>
      <c r="G662" s="9">
        <f>G663+G664</f>
        <v>105843.8</v>
      </c>
      <c r="H662" s="9">
        <f>H663+H664</f>
        <v>105829.8</v>
      </c>
      <c r="I662" s="9">
        <f>I663+I664</f>
        <v>105829.8</v>
      </c>
    </row>
    <row r="663" spans="1:9" ht="31.5">
      <c r="A663" s="80" t="s">
        <v>46</v>
      </c>
      <c r="B663" s="81"/>
      <c r="C663" s="106" t="s">
        <v>25</v>
      </c>
      <c r="D663" s="106" t="s">
        <v>48</v>
      </c>
      <c r="E663" s="106" t="s">
        <v>505</v>
      </c>
      <c r="F663" s="106" t="s">
        <v>85</v>
      </c>
      <c r="G663" s="9">
        <v>2173.8000000000002</v>
      </c>
      <c r="H663" s="9">
        <v>2173.5</v>
      </c>
      <c r="I663" s="9">
        <v>2173.5</v>
      </c>
    </row>
    <row r="664" spans="1:9">
      <c r="A664" s="80" t="s">
        <v>36</v>
      </c>
      <c r="B664" s="81"/>
      <c r="C664" s="106" t="s">
        <v>25</v>
      </c>
      <c r="D664" s="106" t="s">
        <v>48</v>
      </c>
      <c r="E664" s="106" t="s">
        <v>505</v>
      </c>
      <c r="F664" s="106" t="s">
        <v>93</v>
      </c>
      <c r="G664" s="9">
        <v>103670</v>
      </c>
      <c r="H664" s="9">
        <v>103656.3</v>
      </c>
      <c r="I664" s="9">
        <v>103656.3</v>
      </c>
    </row>
    <row r="665" spans="1:9" ht="31.5">
      <c r="A665" s="80" t="s">
        <v>480</v>
      </c>
      <c r="B665" s="81"/>
      <c r="C665" s="106" t="s">
        <v>25</v>
      </c>
      <c r="D665" s="106" t="s">
        <v>48</v>
      </c>
      <c r="E665" s="106" t="s">
        <v>506</v>
      </c>
      <c r="F665" s="106"/>
      <c r="G665" s="9">
        <f>SUM(G666:G667)</f>
        <v>17714.099999999999</v>
      </c>
      <c r="H665" s="9">
        <f>SUM(H666:H667)</f>
        <v>17974.7</v>
      </c>
      <c r="I665" s="9">
        <f>SUM(I666:I667)</f>
        <v>17974.7</v>
      </c>
    </row>
    <row r="666" spans="1:9" ht="31.5" hidden="1">
      <c r="A666" s="80" t="s">
        <v>46</v>
      </c>
      <c r="B666" s="81"/>
      <c r="C666" s="106" t="s">
        <v>25</v>
      </c>
      <c r="D666" s="106" t="s">
        <v>48</v>
      </c>
      <c r="E666" s="106" t="s">
        <v>404</v>
      </c>
      <c r="F666" s="106" t="s">
        <v>85</v>
      </c>
      <c r="G666" s="9"/>
      <c r="H666" s="9"/>
      <c r="I666" s="9"/>
    </row>
    <row r="667" spans="1:9">
      <c r="A667" s="80" t="s">
        <v>36</v>
      </c>
      <c r="B667" s="81"/>
      <c r="C667" s="106" t="s">
        <v>25</v>
      </c>
      <c r="D667" s="106" t="s">
        <v>48</v>
      </c>
      <c r="E667" s="106" t="s">
        <v>506</v>
      </c>
      <c r="F667" s="106" t="s">
        <v>93</v>
      </c>
      <c r="G667" s="9">
        <v>17714.099999999999</v>
      </c>
      <c r="H667" s="9">
        <v>17974.7</v>
      </c>
      <c r="I667" s="9">
        <v>17974.7</v>
      </c>
    </row>
    <row r="668" spans="1:9" ht="31.5">
      <c r="A668" s="80" t="s">
        <v>573</v>
      </c>
      <c r="B668" s="81"/>
      <c r="C668" s="106" t="s">
        <v>25</v>
      </c>
      <c r="D668" s="106" t="s">
        <v>48</v>
      </c>
      <c r="E668" s="31" t="s">
        <v>14</v>
      </c>
      <c r="F668" s="31"/>
      <c r="G668" s="9">
        <f>G669+G684+G689</f>
        <v>5588.4</v>
      </c>
      <c r="H668" s="9">
        <f>H669+H684+H689</f>
        <v>5763.4</v>
      </c>
      <c r="I668" s="9">
        <f>I669+I684+I689</f>
        <v>5763.4</v>
      </c>
    </row>
    <row r="669" spans="1:9" ht="31.5">
      <c r="A669" s="80" t="s">
        <v>76</v>
      </c>
      <c r="B669" s="81"/>
      <c r="C669" s="106" t="s">
        <v>25</v>
      </c>
      <c r="D669" s="106" t="s">
        <v>48</v>
      </c>
      <c r="E669" s="31" t="s">
        <v>15</v>
      </c>
      <c r="F669" s="31"/>
      <c r="G669" s="9">
        <f>G670</f>
        <v>5205.3999999999996</v>
      </c>
      <c r="H669" s="9">
        <f>H670</f>
        <v>5251.9</v>
      </c>
      <c r="I669" s="9">
        <f>I670</f>
        <v>5251.9</v>
      </c>
    </row>
    <row r="670" spans="1:9">
      <c r="A670" s="80" t="s">
        <v>29</v>
      </c>
      <c r="B670" s="81"/>
      <c r="C670" s="106" t="s">
        <v>25</v>
      </c>
      <c r="D670" s="106" t="s">
        <v>48</v>
      </c>
      <c r="E670" s="31" t="s">
        <v>30</v>
      </c>
      <c r="F670" s="31"/>
      <c r="G670" s="9">
        <f>SUM(G671+G680)</f>
        <v>5205.3999999999996</v>
      </c>
      <c r="H670" s="9">
        <f>SUM(H671+H680)</f>
        <v>5251.9</v>
      </c>
      <c r="I670" s="9">
        <f>SUM(I671+I680)</f>
        <v>5251.9</v>
      </c>
    </row>
    <row r="671" spans="1:9" ht="18.75" customHeight="1">
      <c r="A671" s="80" t="s">
        <v>49</v>
      </c>
      <c r="B671" s="81"/>
      <c r="C671" s="106" t="s">
        <v>25</v>
      </c>
      <c r="D671" s="106" t="s">
        <v>48</v>
      </c>
      <c r="E671" s="31" t="s">
        <v>50</v>
      </c>
      <c r="F671" s="31"/>
      <c r="G671" s="9">
        <f>G672+G674+G676+G678</f>
        <v>4134</v>
      </c>
      <c r="H671" s="9">
        <f t="shared" ref="H671:I671" si="156">H672+H674+H676+H678</f>
        <v>4134</v>
      </c>
      <c r="I671" s="9">
        <f t="shared" si="156"/>
        <v>4134</v>
      </c>
    </row>
    <row r="672" spans="1:9">
      <c r="A672" s="80" t="s">
        <v>51</v>
      </c>
      <c r="B672" s="81"/>
      <c r="C672" s="106" t="s">
        <v>25</v>
      </c>
      <c r="D672" s="106" t="s">
        <v>48</v>
      </c>
      <c r="E672" s="31" t="s">
        <v>52</v>
      </c>
      <c r="F672" s="31"/>
      <c r="G672" s="9">
        <f>G673</f>
        <v>1400</v>
      </c>
      <c r="H672" s="9">
        <f>H673</f>
        <v>1330.7</v>
      </c>
      <c r="I672" s="9">
        <f>I673</f>
        <v>1259</v>
      </c>
    </row>
    <row r="673" spans="1:9">
      <c r="A673" s="80" t="s">
        <v>36</v>
      </c>
      <c r="B673" s="81"/>
      <c r="C673" s="106" t="s">
        <v>25</v>
      </c>
      <c r="D673" s="106" t="s">
        <v>48</v>
      </c>
      <c r="E673" s="31" t="s">
        <v>52</v>
      </c>
      <c r="F673" s="31">
        <v>300</v>
      </c>
      <c r="G673" s="9">
        <v>1400</v>
      </c>
      <c r="H673" s="9">
        <v>1330.7</v>
      </c>
      <c r="I673" s="9">
        <v>1259</v>
      </c>
    </row>
    <row r="674" spans="1:9" ht="31.5">
      <c r="A674" s="80" t="s">
        <v>53</v>
      </c>
      <c r="B674" s="81"/>
      <c r="C674" s="106" t="s">
        <v>25</v>
      </c>
      <c r="D674" s="106" t="s">
        <v>48</v>
      </c>
      <c r="E674" s="31" t="s">
        <v>54</v>
      </c>
      <c r="F674" s="31"/>
      <c r="G674" s="9">
        <f>G675</f>
        <v>1924</v>
      </c>
      <c r="H674" s="9">
        <f>H675</f>
        <v>1993.3</v>
      </c>
      <c r="I674" s="9">
        <f>I675</f>
        <v>2065</v>
      </c>
    </row>
    <row r="675" spans="1:9">
      <c r="A675" s="80" t="s">
        <v>36</v>
      </c>
      <c r="B675" s="81"/>
      <c r="C675" s="106" t="s">
        <v>25</v>
      </c>
      <c r="D675" s="106" t="s">
        <v>48</v>
      </c>
      <c r="E675" s="31" t="s">
        <v>54</v>
      </c>
      <c r="F675" s="31">
        <v>300</v>
      </c>
      <c r="G675" s="9">
        <v>1924</v>
      </c>
      <c r="H675" s="9">
        <v>1993.3</v>
      </c>
      <c r="I675" s="9">
        <v>2065</v>
      </c>
    </row>
    <row r="676" spans="1:9" ht="29.25" customHeight="1">
      <c r="A676" s="80" t="s">
        <v>419</v>
      </c>
      <c r="B676" s="4"/>
      <c r="C676" s="106" t="s">
        <v>25</v>
      </c>
      <c r="D676" s="106" t="s">
        <v>48</v>
      </c>
      <c r="E676" s="4" t="s">
        <v>420</v>
      </c>
      <c r="F676" s="4"/>
      <c r="G676" s="7">
        <f>SUM(G677)</f>
        <v>810</v>
      </c>
      <c r="H676" s="7">
        <f>SUM(H677)</f>
        <v>810</v>
      </c>
      <c r="I676" s="7">
        <f>SUM(I677)</f>
        <v>810</v>
      </c>
    </row>
    <row r="677" spans="1:9" ht="15" customHeight="1">
      <c r="A677" s="80" t="s">
        <v>36</v>
      </c>
      <c r="B677" s="4"/>
      <c r="C677" s="106" t="s">
        <v>25</v>
      </c>
      <c r="D677" s="106" t="s">
        <v>48</v>
      </c>
      <c r="E677" s="4" t="s">
        <v>420</v>
      </c>
      <c r="F677" s="4" t="s">
        <v>93</v>
      </c>
      <c r="G677" s="7">
        <v>810</v>
      </c>
      <c r="H677" s="7">
        <v>810</v>
      </c>
      <c r="I677" s="7">
        <v>810</v>
      </c>
    </row>
    <row r="678" spans="1:9" ht="15" customHeight="1">
      <c r="A678" s="80" t="s">
        <v>770</v>
      </c>
      <c r="B678" s="4"/>
      <c r="C678" s="106" t="s">
        <v>25</v>
      </c>
      <c r="D678" s="106" t="s">
        <v>48</v>
      </c>
      <c r="E678" s="4" t="s">
        <v>769</v>
      </c>
      <c r="F678" s="4"/>
      <c r="G678" s="7">
        <f>SUM(G679)</f>
        <v>0</v>
      </c>
      <c r="H678" s="7"/>
      <c r="I678" s="7"/>
    </row>
    <row r="679" spans="1:9" ht="15" customHeight="1">
      <c r="A679" s="80" t="s">
        <v>36</v>
      </c>
      <c r="B679" s="4"/>
      <c r="C679" s="106" t="s">
        <v>25</v>
      </c>
      <c r="D679" s="106" t="s">
        <v>48</v>
      </c>
      <c r="E679" s="4" t="s">
        <v>769</v>
      </c>
      <c r="F679" s="4" t="s">
        <v>93</v>
      </c>
      <c r="G679" s="7"/>
      <c r="H679" s="7"/>
      <c r="I679" s="7"/>
    </row>
    <row r="680" spans="1:9">
      <c r="A680" s="80" t="s">
        <v>55</v>
      </c>
      <c r="B680" s="81"/>
      <c r="C680" s="106" t="s">
        <v>25</v>
      </c>
      <c r="D680" s="106" t="s">
        <v>48</v>
      </c>
      <c r="E680" s="31" t="s">
        <v>56</v>
      </c>
      <c r="F680" s="31"/>
      <c r="G680" s="9">
        <f>G681</f>
        <v>1071.4000000000001</v>
      </c>
      <c r="H680" s="9">
        <f>H681</f>
        <v>1117.9000000000001</v>
      </c>
      <c r="I680" s="9">
        <f>I681</f>
        <v>1117.9000000000001</v>
      </c>
    </row>
    <row r="681" spans="1:9">
      <c r="A681" s="80" t="s">
        <v>57</v>
      </c>
      <c r="B681" s="81"/>
      <c r="C681" s="106" t="s">
        <v>25</v>
      </c>
      <c r="D681" s="106" t="s">
        <v>48</v>
      </c>
      <c r="E681" s="31" t="s">
        <v>58</v>
      </c>
      <c r="F681" s="31"/>
      <c r="G681" s="9">
        <f>G682+G683</f>
        <v>1071.4000000000001</v>
      </c>
      <c r="H681" s="9">
        <f>H682+H683</f>
        <v>1117.9000000000001</v>
      </c>
      <c r="I681" s="9">
        <f>I682+I683</f>
        <v>1117.9000000000001</v>
      </c>
    </row>
    <row r="682" spans="1:9" ht="31.5">
      <c r="A682" s="80" t="s">
        <v>46</v>
      </c>
      <c r="B682" s="81"/>
      <c r="C682" s="106" t="s">
        <v>25</v>
      </c>
      <c r="D682" s="106" t="s">
        <v>48</v>
      </c>
      <c r="E682" s="31" t="s">
        <v>58</v>
      </c>
      <c r="F682" s="31">
        <v>200</v>
      </c>
      <c r="G682" s="9">
        <v>327.39999999999998</v>
      </c>
      <c r="H682" s="9">
        <v>373.9</v>
      </c>
      <c r="I682" s="9">
        <v>373.9</v>
      </c>
    </row>
    <row r="683" spans="1:9">
      <c r="A683" s="80" t="s">
        <v>36</v>
      </c>
      <c r="B683" s="81"/>
      <c r="C683" s="106" t="s">
        <v>25</v>
      </c>
      <c r="D683" s="106" t="s">
        <v>48</v>
      </c>
      <c r="E683" s="31" t="s">
        <v>58</v>
      </c>
      <c r="F683" s="31">
        <v>300</v>
      </c>
      <c r="G683" s="9">
        <v>744</v>
      </c>
      <c r="H683" s="9">
        <v>744</v>
      </c>
      <c r="I683" s="9">
        <v>744</v>
      </c>
    </row>
    <row r="684" spans="1:9">
      <c r="A684" s="80" t="s">
        <v>77</v>
      </c>
      <c r="B684" s="81"/>
      <c r="C684" s="106" t="s">
        <v>25</v>
      </c>
      <c r="D684" s="106" t="s">
        <v>48</v>
      </c>
      <c r="E684" s="31" t="s">
        <v>59</v>
      </c>
      <c r="F684" s="31"/>
      <c r="G684" s="9">
        <f t="shared" ref="G684:I685" si="157">G685</f>
        <v>383</v>
      </c>
      <c r="H684" s="9">
        <f t="shared" si="157"/>
        <v>272.5</v>
      </c>
      <c r="I684" s="9">
        <f t="shared" si="157"/>
        <v>272.5</v>
      </c>
    </row>
    <row r="685" spans="1:9" ht="13.5" customHeight="1">
      <c r="A685" s="80" t="s">
        <v>29</v>
      </c>
      <c r="B685" s="81"/>
      <c r="C685" s="106" t="s">
        <v>25</v>
      </c>
      <c r="D685" s="106" t="s">
        <v>48</v>
      </c>
      <c r="E685" s="31" t="s">
        <v>60</v>
      </c>
      <c r="F685" s="31"/>
      <c r="G685" s="9">
        <f t="shared" si="157"/>
        <v>383</v>
      </c>
      <c r="H685" s="9">
        <f t="shared" si="157"/>
        <v>272.5</v>
      </c>
      <c r="I685" s="9">
        <f t="shared" si="157"/>
        <v>272.5</v>
      </c>
    </row>
    <row r="686" spans="1:9">
      <c r="A686" s="80" t="s">
        <v>31</v>
      </c>
      <c r="B686" s="81"/>
      <c r="C686" s="106" t="s">
        <v>25</v>
      </c>
      <c r="D686" s="106" t="s">
        <v>48</v>
      </c>
      <c r="E686" s="31" t="s">
        <v>61</v>
      </c>
      <c r="F686" s="31"/>
      <c r="G686" s="9">
        <f>G687+G688</f>
        <v>383</v>
      </c>
      <c r="H686" s="9">
        <f>H687+H688</f>
        <v>272.5</v>
      </c>
      <c r="I686" s="9">
        <f>I687+I688</f>
        <v>272.5</v>
      </c>
    </row>
    <row r="687" spans="1:9" ht="31.5">
      <c r="A687" s="80" t="s">
        <v>46</v>
      </c>
      <c r="B687" s="81"/>
      <c r="C687" s="106" t="s">
        <v>25</v>
      </c>
      <c r="D687" s="106" t="s">
        <v>48</v>
      </c>
      <c r="E687" s="31" t="s">
        <v>61</v>
      </c>
      <c r="F687" s="31">
        <v>200</v>
      </c>
      <c r="G687" s="9">
        <v>383</v>
      </c>
      <c r="H687" s="9">
        <v>272.5</v>
      </c>
      <c r="I687" s="9">
        <v>272.5</v>
      </c>
    </row>
    <row r="688" spans="1:9">
      <c r="A688" s="80" t="s">
        <v>36</v>
      </c>
      <c r="B688" s="81"/>
      <c r="C688" s="106" t="s">
        <v>25</v>
      </c>
      <c r="D688" s="106" t="s">
        <v>48</v>
      </c>
      <c r="E688" s="31" t="s">
        <v>61</v>
      </c>
      <c r="F688" s="31">
        <v>300</v>
      </c>
      <c r="G688" s="9"/>
      <c r="H688" s="9"/>
      <c r="I688" s="9"/>
    </row>
    <row r="689" spans="1:9">
      <c r="A689" s="80" t="s">
        <v>78</v>
      </c>
      <c r="B689" s="81"/>
      <c r="C689" s="106" t="s">
        <v>25</v>
      </c>
      <c r="D689" s="106" t="s">
        <v>48</v>
      </c>
      <c r="E689" s="31" t="s">
        <v>62</v>
      </c>
      <c r="F689" s="31"/>
      <c r="G689" s="9">
        <f>G693+G690</f>
        <v>0</v>
      </c>
      <c r="H689" s="9">
        <f>H693+H690</f>
        <v>239</v>
      </c>
      <c r="I689" s="9">
        <f>I693+I690</f>
        <v>239</v>
      </c>
    </row>
    <row r="690" spans="1:9">
      <c r="A690" s="80" t="s">
        <v>29</v>
      </c>
      <c r="B690" s="81"/>
      <c r="C690" s="106" t="s">
        <v>25</v>
      </c>
      <c r="D690" s="106" t="s">
        <v>48</v>
      </c>
      <c r="E690" s="31" t="s">
        <v>398</v>
      </c>
      <c r="F690" s="31"/>
      <c r="G690" s="9">
        <f>G691</f>
        <v>0</v>
      </c>
      <c r="H690" s="9">
        <f>H691</f>
        <v>239</v>
      </c>
      <c r="I690" s="9">
        <f>I691</f>
        <v>239</v>
      </c>
    </row>
    <row r="691" spans="1:9">
      <c r="A691" s="80" t="s">
        <v>31</v>
      </c>
      <c r="B691" s="81"/>
      <c r="C691" s="106" t="s">
        <v>25</v>
      </c>
      <c r="D691" s="106" t="s">
        <v>48</v>
      </c>
      <c r="E691" s="31" t="s">
        <v>399</v>
      </c>
      <c r="F691" s="31"/>
      <c r="G691" s="9">
        <f>SUM(G692)</f>
        <v>0</v>
      </c>
      <c r="H691" s="9">
        <f>SUM(H692)</f>
        <v>239</v>
      </c>
      <c r="I691" s="9">
        <f>SUM(I692)</f>
        <v>239</v>
      </c>
    </row>
    <row r="692" spans="1:9" ht="31.5">
      <c r="A692" s="80" t="s">
        <v>46</v>
      </c>
      <c r="B692" s="81"/>
      <c r="C692" s="106" t="s">
        <v>25</v>
      </c>
      <c r="D692" s="106" t="s">
        <v>48</v>
      </c>
      <c r="E692" s="31" t="s">
        <v>399</v>
      </c>
      <c r="F692" s="31">
        <v>200</v>
      </c>
      <c r="G692" s="9"/>
      <c r="H692" s="9">
        <v>239</v>
      </c>
      <c r="I692" s="9">
        <v>239</v>
      </c>
    </row>
    <row r="693" spans="1:9" ht="31.5" hidden="1">
      <c r="A693" s="80" t="s">
        <v>63</v>
      </c>
      <c r="B693" s="81"/>
      <c r="C693" s="106" t="s">
        <v>25</v>
      </c>
      <c r="D693" s="106" t="s">
        <v>48</v>
      </c>
      <c r="E693" s="31" t="s">
        <v>64</v>
      </c>
      <c r="F693" s="31"/>
      <c r="G693" s="9">
        <f>G694</f>
        <v>0</v>
      </c>
      <c r="H693" s="9">
        <f>H694</f>
        <v>0</v>
      </c>
      <c r="I693" s="9">
        <f>I694</f>
        <v>0</v>
      </c>
    </row>
    <row r="694" spans="1:9" hidden="1">
      <c r="A694" s="80" t="s">
        <v>31</v>
      </c>
      <c r="B694" s="81"/>
      <c r="C694" s="106" t="s">
        <v>25</v>
      </c>
      <c r="D694" s="106" t="s">
        <v>48</v>
      </c>
      <c r="E694" s="31" t="s">
        <v>65</v>
      </c>
      <c r="F694" s="31"/>
      <c r="G694" s="9">
        <f>SUM(G695:G696)</f>
        <v>0</v>
      </c>
      <c r="H694" s="9">
        <f>SUM(H695:H696)</f>
        <v>0</v>
      </c>
      <c r="I694" s="9">
        <f>SUM(I695:I696)</f>
        <v>0</v>
      </c>
    </row>
    <row r="695" spans="1:9" ht="31.5" hidden="1">
      <c r="A695" s="80" t="s">
        <v>46</v>
      </c>
      <c r="B695" s="81"/>
      <c r="C695" s="106" t="s">
        <v>25</v>
      </c>
      <c r="D695" s="106" t="s">
        <v>48</v>
      </c>
      <c r="E695" s="31" t="s">
        <v>65</v>
      </c>
      <c r="F695" s="31">
        <v>200</v>
      </c>
      <c r="G695" s="9"/>
      <c r="H695" s="9"/>
      <c r="I695" s="9"/>
    </row>
    <row r="696" spans="1:9" ht="31.5" hidden="1">
      <c r="A696" s="80" t="s">
        <v>66</v>
      </c>
      <c r="B696" s="81"/>
      <c r="C696" s="106" t="s">
        <v>25</v>
      </c>
      <c r="D696" s="106" t="s">
        <v>48</v>
      </c>
      <c r="E696" s="31" t="s">
        <v>65</v>
      </c>
      <c r="F696" s="31">
        <v>600</v>
      </c>
      <c r="G696" s="9"/>
      <c r="H696" s="9"/>
      <c r="I696" s="9"/>
    </row>
    <row r="697" spans="1:9" ht="47.25">
      <c r="A697" s="80" t="s">
        <v>576</v>
      </c>
      <c r="B697" s="81"/>
      <c r="C697" s="106" t="s">
        <v>25</v>
      </c>
      <c r="D697" s="106" t="s">
        <v>48</v>
      </c>
      <c r="E697" s="31" t="s">
        <v>67</v>
      </c>
      <c r="F697" s="31"/>
      <c r="G697" s="9">
        <f>G698</f>
        <v>3850</v>
      </c>
      <c r="H697" s="9">
        <f>H698</f>
        <v>3850</v>
      </c>
      <c r="I697" s="9">
        <f>I698</f>
        <v>3850</v>
      </c>
    </row>
    <row r="698" spans="1:9">
      <c r="A698" s="80" t="s">
        <v>29</v>
      </c>
      <c r="B698" s="81"/>
      <c r="C698" s="106" t="s">
        <v>25</v>
      </c>
      <c r="D698" s="106" t="s">
        <v>48</v>
      </c>
      <c r="E698" s="31" t="s">
        <v>68</v>
      </c>
      <c r="F698" s="31"/>
      <c r="G698" s="9">
        <f>SUM(G699)</f>
        <v>3850</v>
      </c>
      <c r="H698" s="9">
        <f>SUM(H699)</f>
        <v>3850</v>
      </c>
      <c r="I698" s="9">
        <f>SUM(I699)</f>
        <v>3850</v>
      </c>
    </row>
    <row r="699" spans="1:9" ht="31.5">
      <c r="A699" s="80" t="s">
        <v>69</v>
      </c>
      <c r="B699" s="81"/>
      <c r="C699" s="106" t="s">
        <v>25</v>
      </c>
      <c r="D699" s="106" t="s">
        <v>48</v>
      </c>
      <c r="E699" s="31" t="s">
        <v>70</v>
      </c>
      <c r="F699" s="31"/>
      <c r="G699" s="9">
        <f>G700</f>
        <v>3850</v>
      </c>
      <c r="H699" s="9">
        <f>H700</f>
        <v>3850</v>
      </c>
      <c r="I699" s="9">
        <f>I700</f>
        <v>3850</v>
      </c>
    </row>
    <row r="700" spans="1:9" ht="31.5">
      <c r="A700" s="80" t="s">
        <v>46</v>
      </c>
      <c r="B700" s="81"/>
      <c r="C700" s="106" t="s">
        <v>25</v>
      </c>
      <c r="D700" s="106" t="s">
        <v>48</v>
      </c>
      <c r="E700" s="31" t="s">
        <v>70</v>
      </c>
      <c r="F700" s="31">
        <v>200</v>
      </c>
      <c r="G700" s="9">
        <v>3850</v>
      </c>
      <c r="H700" s="9">
        <v>3850</v>
      </c>
      <c r="I700" s="9">
        <v>3850</v>
      </c>
    </row>
    <row r="701" spans="1:9" ht="31.5">
      <c r="A701" s="80" t="s">
        <v>572</v>
      </c>
      <c r="B701" s="81"/>
      <c r="C701" s="106" t="s">
        <v>25</v>
      </c>
      <c r="D701" s="106" t="s">
        <v>48</v>
      </c>
      <c r="E701" s="31" t="s">
        <v>405</v>
      </c>
      <c r="F701" s="31"/>
      <c r="G701" s="9">
        <f t="shared" ref="G701:I704" si="158">SUM(G702)</f>
        <v>4000</v>
      </c>
      <c r="H701" s="9">
        <f t="shared" si="158"/>
        <v>4000</v>
      </c>
      <c r="I701" s="9">
        <f t="shared" si="158"/>
        <v>4000</v>
      </c>
    </row>
    <row r="702" spans="1:9">
      <c r="A702" s="80" t="s">
        <v>29</v>
      </c>
      <c r="B702" s="81"/>
      <c r="C702" s="106" t="s">
        <v>25</v>
      </c>
      <c r="D702" s="106" t="s">
        <v>48</v>
      </c>
      <c r="E702" s="31" t="s">
        <v>406</v>
      </c>
      <c r="F702" s="31"/>
      <c r="G702" s="9">
        <f t="shared" si="158"/>
        <v>4000</v>
      </c>
      <c r="H702" s="9">
        <f t="shared" si="158"/>
        <v>4000</v>
      </c>
      <c r="I702" s="9">
        <f t="shared" si="158"/>
        <v>4000</v>
      </c>
    </row>
    <row r="703" spans="1:9">
      <c r="A703" s="80" t="s">
        <v>49</v>
      </c>
      <c r="B703" s="81"/>
      <c r="C703" s="106" t="s">
        <v>25</v>
      </c>
      <c r="D703" s="106" t="s">
        <v>48</v>
      </c>
      <c r="E703" s="31" t="s">
        <v>407</v>
      </c>
      <c r="F703" s="31"/>
      <c r="G703" s="9">
        <f t="shared" si="158"/>
        <v>4000</v>
      </c>
      <c r="H703" s="9">
        <f t="shared" si="158"/>
        <v>4000</v>
      </c>
      <c r="I703" s="9">
        <f t="shared" si="158"/>
        <v>4000</v>
      </c>
    </row>
    <row r="704" spans="1:9" ht="47.25">
      <c r="A704" s="80" t="s">
        <v>869</v>
      </c>
      <c r="B704" s="81"/>
      <c r="C704" s="106" t="s">
        <v>25</v>
      </c>
      <c r="D704" s="106" t="s">
        <v>48</v>
      </c>
      <c r="E704" s="31" t="s">
        <v>408</v>
      </c>
      <c r="F704" s="31"/>
      <c r="G704" s="9">
        <f t="shared" si="158"/>
        <v>4000</v>
      </c>
      <c r="H704" s="9">
        <f t="shared" si="158"/>
        <v>4000</v>
      </c>
      <c r="I704" s="9">
        <f t="shared" si="158"/>
        <v>4000</v>
      </c>
    </row>
    <row r="705" spans="1:9">
      <c r="A705" s="80" t="s">
        <v>36</v>
      </c>
      <c r="B705" s="81"/>
      <c r="C705" s="106" t="s">
        <v>25</v>
      </c>
      <c r="D705" s="106" t="s">
        <v>48</v>
      </c>
      <c r="E705" s="31" t="s">
        <v>408</v>
      </c>
      <c r="F705" s="31">
        <v>300</v>
      </c>
      <c r="G705" s="9">
        <v>4000</v>
      </c>
      <c r="H705" s="9">
        <v>4000</v>
      </c>
      <c r="I705" s="9">
        <v>4000</v>
      </c>
    </row>
    <row r="706" spans="1:9" ht="31.5">
      <c r="A706" s="80" t="s">
        <v>709</v>
      </c>
      <c r="B706" s="39"/>
      <c r="C706" s="106" t="s">
        <v>25</v>
      </c>
      <c r="D706" s="106" t="s">
        <v>48</v>
      </c>
      <c r="E706" s="31" t="s">
        <v>450</v>
      </c>
      <c r="F706" s="31"/>
      <c r="G706" s="9">
        <f t="shared" ref="G706:I708" si="159">G707</f>
        <v>1048</v>
      </c>
      <c r="H706" s="9">
        <f t="shared" si="159"/>
        <v>1048</v>
      </c>
      <c r="I706" s="9">
        <f t="shared" si="159"/>
        <v>1048</v>
      </c>
    </row>
    <row r="707" spans="1:9" ht="31.5">
      <c r="A707" s="80" t="s">
        <v>63</v>
      </c>
      <c r="B707" s="39"/>
      <c r="C707" s="106" t="s">
        <v>25</v>
      </c>
      <c r="D707" s="106" t="s">
        <v>48</v>
      </c>
      <c r="E707" s="31" t="s">
        <v>451</v>
      </c>
      <c r="F707" s="31"/>
      <c r="G707" s="9">
        <f>G708</f>
        <v>1048</v>
      </c>
      <c r="H707" s="9">
        <f t="shared" si="159"/>
        <v>1048</v>
      </c>
      <c r="I707" s="9">
        <f t="shared" si="159"/>
        <v>1048</v>
      </c>
    </row>
    <row r="708" spans="1:9">
      <c r="A708" s="80" t="s">
        <v>31</v>
      </c>
      <c r="B708" s="39"/>
      <c r="C708" s="106" t="s">
        <v>25</v>
      </c>
      <c r="D708" s="106" t="s">
        <v>48</v>
      </c>
      <c r="E708" s="31" t="s">
        <v>452</v>
      </c>
      <c r="F708" s="31"/>
      <c r="G708" s="9">
        <f t="shared" si="159"/>
        <v>1048</v>
      </c>
      <c r="H708" s="9">
        <f t="shared" si="159"/>
        <v>1048</v>
      </c>
      <c r="I708" s="9">
        <f t="shared" si="159"/>
        <v>1048</v>
      </c>
    </row>
    <row r="709" spans="1:9" ht="31.5">
      <c r="A709" s="80" t="s">
        <v>219</v>
      </c>
      <c r="B709" s="39"/>
      <c r="C709" s="106" t="s">
        <v>25</v>
      </c>
      <c r="D709" s="106" t="s">
        <v>48</v>
      </c>
      <c r="E709" s="31" t="s">
        <v>452</v>
      </c>
      <c r="F709" s="31">
        <v>600</v>
      </c>
      <c r="G709" s="9">
        <v>1048</v>
      </c>
      <c r="H709" s="9">
        <v>1048</v>
      </c>
      <c r="I709" s="9">
        <v>1048</v>
      </c>
    </row>
    <row r="710" spans="1:9">
      <c r="A710" s="80" t="s">
        <v>178</v>
      </c>
      <c r="B710" s="81"/>
      <c r="C710" s="106" t="s">
        <v>25</v>
      </c>
      <c r="D710" s="106" t="s">
        <v>11</v>
      </c>
      <c r="E710" s="31"/>
      <c r="F710" s="31"/>
      <c r="G710" s="9">
        <f>G711+G731</f>
        <v>273583</v>
      </c>
      <c r="H710" s="9">
        <f t="shared" ref="H710:I710" si="160">H711+H731</f>
        <v>278785.40000000002</v>
      </c>
      <c r="I710" s="9">
        <f t="shared" si="160"/>
        <v>284484</v>
      </c>
    </row>
    <row r="711" spans="1:9" ht="36.75" customHeight="1">
      <c r="A711" s="80" t="s">
        <v>449</v>
      </c>
      <c r="B711" s="81"/>
      <c r="C711" s="106" t="s">
        <v>25</v>
      </c>
      <c r="D711" s="106" t="s">
        <v>11</v>
      </c>
      <c r="E711" s="106" t="s">
        <v>342</v>
      </c>
      <c r="F711" s="31"/>
      <c r="G711" s="9">
        <f>G712</f>
        <v>273583</v>
      </c>
      <c r="H711" s="9">
        <f>H712</f>
        <v>278785.40000000002</v>
      </c>
      <c r="I711" s="9">
        <f>I712</f>
        <v>284484</v>
      </c>
    </row>
    <row r="712" spans="1:9">
      <c r="A712" s="80" t="s">
        <v>351</v>
      </c>
      <c r="B712" s="81"/>
      <c r="C712" s="106" t="s">
        <v>25</v>
      </c>
      <c r="D712" s="106" t="s">
        <v>11</v>
      </c>
      <c r="E712" s="106" t="s">
        <v>343</v>
      </c>
      <c r="F712" s="31"/>
      <c r="G712" s="9">
        <f>SUM(G713+G721+G727+G718+G724)</f>
        <v>273583</v>
      </c>
      <c r="H712" s="9">
        <f>SUM(H713+H721+H727+H718+H724)</f>
        <v>278785.40000000002</v>
      </c>
      <c r="I712" s="9">
        <f>SUM(I713+I721+I727+I718+I724)</f>
        <v>284484</v>
      </c>
    </row>
    <row r="713" spans="1:9" ht="47.25">
      <c r="A713" s="80" t="s">
        <v>365</v>
      </c>
      <c r="B713" s="81"/>
      <c r="C713" s="106" t="s">
        <v>25</v>
      </c>
      <c r="D713" s="106" t="s">
        <v>11</v>
      </c>
      <c r="E713" s="31" t="s">
        <v>507</v>
      </c>
      <c r="F713" s="31"/>
      <c r="G713" s="9">
        <f>G714+G715+G717+G716</f>
        <v>81239.5</v>
      </c>
      <c r="H713" s="9">
        <f>H714+H715+H717+H716</f>
        <v>81876.5</v>
      </c>
      <c r="I713" s="9">
        <f>I714+I715+I717+I716</f>
        <v>82827.200000000012</v>
      </c>
    </row>
    <row r="714" spans="1:9" ht="47.25">
      <c r="A714" s="80" t="s">
        <v>45</v>
      </c>
      <c r="B714" s="81"/>
      <c r="C714" s="106" t="s">
        <v>25</v>
      </c>
      <c r="D714" s="106" t="s">
        <v>11</v>
      </c>
      <c r="E714" s="31" t="s">
        <v>507</v>
      </c>
      <c r="F714" s="31">
        <v>100</v>
      </c>
      <c r="G714" s="9">
        <v>57037.5</v>
      </c>
      <c r="H714" s="9">
        <v>57017.3</v>
      </c>
      <c r="I714" s="9">
        <v>57017.3</v>
      </c>
    </row>
    <row r="715" spans="1:9" ht="31.5">
      <c r="A715" s="80" t="s">
        <v>46</v>
      </c>
      <c r="B715" s="81"/>
      <c r="C715" s="106" t="s">
        <v>25</v>
      </c>
      <c r="D715" s="106" t="s">
        <v>11</v>
      </c>
      <c r="E715" s="31" t="s">
        <v>507</v>
      </c>
      <c r="F715" s="31">
        <v>200</v>
      </c>
      <c r="G715" s="9">
        <v>23634.9</v>
      </c>
      <c r="H715" s="9">
        <v>24373.200000000001</v>
      </c>
      <c r="I715" s="9">
        <v>25323.9</v>
      </c>
    </row>
    <row r="716" spans="1:9">
      <c r="A716" s="80" t="s">
        <v>36</v>
      </c>
      <c r="B716" s="81"/>
      <c r="C716" s="106" t="s">
        <v>25</v>
      </c>
      <c r="D716" s="106" t="s">
        <v>11</v>
      </c>
      <c r="E716" s="31" t="s">
        <v>507</v>
      </c>
      <c r="F716" s="31">
        <v>300</v>
      </c>
      <c r="G716" s="9">
        <v>220</v>
      </c>
      <c r="H716" s="9">
        <v>160</v>
      </c>
      <c r="I716" s="9">
        <v>160</v>
      </c>
    </row>
    <row r="717" spans="1:9" ht="12.75" customHeight="1">
      <c r="A717" s="80" t="s">
        <v>20</v>
      </c>
      <c r="B717" s="81"/>
      <c r="C717" s="106" t="s">
        <v>25</v>
      </c>
      <c r="D717" s="106" t="s">
        <v>11</v>
      </c>
      <c r="E717" s="31" t="s">
        <v>507</v>
      </c>
      <c r="F717" s="31">
        <v>800</v>
      </c>
      <c r="G717" s="9">
        <v>347.1</v>
      </c>
      <c r="H717" s="9">
        <v>326</v>
      </c>
      <c r="I717" s="9">
        <v>326</v>
      </c>
    </row>
    <row r="718" spans="1:9" ht="78.75">
      <c r="A718" s="80" t="s">
        <v>368</v>
      </c>
      <c r="B718" s="81"/>
      <c r="C718" s="106" t="s">
        <v>25</v>
      </c>
      <c r="D718" s="106" t="s">
        <v>11</v>
      </c>
      <c r="E718" s="31" t="s">
        <v>508</v>
      </c>
      <c r="F718" s="31"/>
      <c r="G718" s="9">
        <f>G719+G720</f>
        <v>98440.099999999991</v>
      </c>
      <c r="H718" s="9">
        <f>H719+H720</f>
        <v>99576</v>
      </c>
      <c r="I718" s="9">
        <f>I719+I720</f>
        <v>100757.20000000001</v>
      </c>
    </row>
    <row r="719" spans="1:9" ht="31.5">
      <c r="A719" s="80" t="s">
        <v>46</v>
      </c>
      <c r="B719" s="81"/>
      <c r="C719" s="106" t="s">
        <v>25</v>
      </c>
      <c r="D719" s="106" t="s">
        <v>11</v>
      </c>
      <c r="E719" s="31" t="s">
        <v>508</v>
      </c>
      <c r="F719" s="31">
        <v>200</v>
      </c>
      <c r="G719" s="9">
        <v>1454.4</v>
      </c>
      <c r="H719" s="9">
        <v>1471.2</v>
      </c>
      <c r="I719" s="9">
        <v>1488.6</v>
      </c>
    </row>
    <row r="720" spans="1:9">
      <c r="A720" s="80" t="s">
        <v>36</v>
      </c>
      <c r="B720" s="81"/>
      <c r="C720" s="106" t="s">
        <v>25</v>
      </c>
      <c r="D720" s="106" t="s">
        <v>11</v>
      </c>
      <c r="E720" s="31" t="s">
        <v>508</v>
      </c>
      <c r="F720" s="31">
        <v>300</v>
      </c>
      <c r="G720" s="9">
        <v>96985.7</v>
      </c>
      <c r="H720" s="9">
        <v>98104.8</v>
      </c>
      <c r="I720" s="9">
        <v>99268.6</v>
      </c>
    </row>
    <row r="721" spans="1:9" ht="31.5">
      <c r="A721" s="80" t="s">
        <v>366</v>
      </c>
      <c r="B721" s="81"/>
      <c r="C721" s="106" t="s">
        <v>25</v>
      </c>
      <c r="D721" s="106" t="s">
        <v>11</v>
      </c>
      <c r="E721" s="31" t="s">
        <v>509</v>
      </c>
      <c r="F721" s="31"/>
      <c r="G721" s="9">
        <f>G722+G723</f>
        <v>59263</v>
      </c>
      <c r="H721" s="9">
        <f>H722+H723</f>
        <v>61633.5</v>
      </c>
      <c r="I721" s="9">
        <f>I722+I723</f>
        <v>64098.899999999994</v>
      </c>
    </row>
    <row r="722" spans="1:9" ht="31.5">
      <c r="A722" s="80" t="s">
        <v>46</v>
      </c>
      <c r="B722" s="81"/>
      <c r="C722" s="106" t="s">
        <v>25</v>
      </c>
      <c r="D722" s="106" t="s">
        <v>11</v>
      </c>
      <c r="E722" s="31" t="s">
        <v>509</v>
      </c>
      <c r="F722" s="31">
        <v>200</v>
      </c>
      <c r="G722" s="9">
        <v>879.5</v>
      </c>
      <c r="H722" s="9">
        <v>914.2</v>
      </c>
      <c r="I722" s="9">
        <v>952.2</v>
      </c>
    </row>
    <row r="723" spans="1:9">
      <c r="A723" s="80" t="s">
        <v>36</v>
      </c>
      <c r="B723" s="81"/>
      <c r="C723" s="106" t="s">
        <v>25</v>
      </c>
      <c r="D723" s="106" t="s">
        <v>11</v>
      </c>
      <c r="E723" s="31" t="s">
        <v>509</v>
      </c>
      <c r="F723" s="31">
        <v>300</v>
      </c>
      <c r="G723" s="9">
        <v>58383.5</v>
      </c>
      <c r="H723" s="9">
        <v>60719.3</v>
      </c>
      <c r="I723" s="9">
        <v>63146.7</v>
      </c>
    </row>
    <row r="724" spans="1:9" ht="63">
      <c r="A724" s="80" t="s">
        <v>369</v>
      </c>
      <c r="B724" s="81"/>
      <c r="C724" s="106" t="s">
        <v>25</v>
      </c>
      <c r="D724" s="106" t="s">
        <v>11</v>
      </c>
      <c r="E724" s="31" t="s">
        <v>510</v>
      </c>
      <c r="F724" s="31"/>
      <c r="G724" s="9">
        <f>G725+G726</f>
        <v>26474</v>
      </c>
      <c r="H724" s="9">
        <f>H725+H726</f>
        <v>27533</v>
      </c>
      <c r="I724" s="9">
        <f>I725+I726</f>
        <v>28634.3</v>
      </c>
    </row>
    <row r="725" spans="1:9" ht="31.5">
      <c r="A725" s="80" t="s">
        <v>46</v>
      </c>
      <c r="B725" s="81"/>
      <c r="C725" s="106" t="s">
        <v>25</v>
      </c>
      <c r="D725" s="106" t="s">
        <v>11</v>
      </c>
      <c r="E725" s="31" t="s">
        <v>510</v>
      </c>
      <c r="F725" s="31">
        <v>200</v>
      </c>
      <c r="G725" s="9">
        <v>393.9</v>
      </c>
      <c r="H725" s="9">
        <v>409.7</v>
      </c>
      <c r="I725" s="9">
        <v>426</v>
      </c>
    </row>
    <row r="726" spans="1:9">
      <c r="A726" s="80" t="s">
        <v>36</v>
      </c>
      <c r="B726" s="81"/>
      <c r="C726" s="106" t="s">
        <v>25</v>
      </c>
      <c r="D726" s="106" t="s">
        <v>11</v>
      </c>
      <c r="E726" s="31" t="s">
        <v>510</v>
      </c>
      <c r="F726" s="31">
        <v>300</v>
      </c>
      <c r="G726" s="9">
        <v>26080.1</v>
      </c>
      <c r="H726" s="9">
        <v>27123.3</v>
      </c>
      <c r="I726" s="9">
        <v>28208.3</v>
      </c>
    </row>
    <row r="727" spans="1:9">
      <c r="A727" s="80" t="s">
        <v>737</v>
      </c>
      <c r="B727" s="81"/>
      <c r="C727" s="106" t="s">
        <v>25</v>
      </c>
      <c r="D727" s="106" t="s">
        <v>11</v>
      </c>
      <c r="E727" s="31" t="s">
        <v>516</v>
      </c>
      <c r="F727" s="31"/>
      <c r="G727" s="9">
        <f>SUM(G728)</f>
        <v>8166.4</v>
      </c>
      <c r="H727" s="9">
        <f>SUM(H728)</f>
        <v>8166.4</v>
      </c>
      <c r="I727" s="9">
        <f>SUM(I728)</f>
        <v>8166.4</v>
      </c>
    </row>
    <row r="728" spans="1:9" ht="47.25">
      <c r="A728" s="80" t="s">
        <v>367</v>
      </c>
      <c r="B728" s="81"/>
      <c r="C728" s="106" t="s">
        <v>25</v>
      </c>
      <c r="D728" s="106" t="s">
        <v>11</v>
      </c>
      <c r="E728" s="31" t="s">
        <v>517</v>
      </c>
      <c r="F728" s="31"/>
      <c r="G728" s="9">
        <f>SUM(G729:G730)</f>
        <v>8166.4</v>
      </c>
      <c r="H728" s="9">
        <f>SUM(H729:H730)</f>
        <v>8166.4</v>
      </c>
      <c r="I728" s="9">
        <f>SUM(I729:I730)</f>
        <v>8166.4</v>
      </c>
    </row>
    <row r="729" spans="1:9" ht="31.5">
      <c r="A729" s="80" t="s">
        <v>46</v>
      </c>
      <c r="B729" s="81"/>
      <c r="C729" s="106" t="s">
        <v>25</v>
      </c>
      <c r="D729" s="106" t="s">
        <v>11</v>
      </c>
      <c r="E729" s="31" t="s">
        <v>517</v>
      </c>
      <c r="F729" s="31">
        <v>200</v>
      </c>
      <c r="G729" s="9">
        <v>120.4</v>
      </c>
      <c r="H729" s="9">
        <v>120.4</v>
      </c>
      <c r="I729" s="9">
        <v>120.4</v>
      </c>
    </row>
    <row r="730" spans="1:9">
      <c r="A730" s="80" t="s">
        <v>36</v>
      </c>
      <c r="B730" s="81"/>
      <c r="C730" s="106" t="s">
        <v>25</v>
      </c>
      <c r="D730" s="106" t="s">
        <v>11</v>
      </c>
      <c r="E730" s="31" t="s">
        <v>517</v>
      </c>
      <c r="F730" s="31">
        <v>300</v>
      </c>
      <c r="G730" s="9">
        <v>8046</v>
      </c>
      <c r="H730" s="9">
        <v>8046</v>
      </c>
      <c r="I730" s="9">
        <v>8046</v>
      </c>
    </row>
    <row r="731" spans="1:9" ht="31.5" hidden="1">
      <c r="A731" s="80" t="s">
        <v>573</v>
      </c>
      <c r="B731" s="81"/>
      <c r="C731" s="106" t="s">
        <v>25</v>
      </c>
      <c r="D731" s="106" t="s">
        <v>11</v>
      </c>
      <c r="E731" s="31" t="s">
        <v>14</v>
      </c>
      <c r="F731" s="31"/>
      <c r="G731" s="9">
        <f>SUM(G732)</f>
        <v>0</v>
      </c>
      <c r="H731" s="9">
        <f>SUM(H732)</f>
        <v>0</v>
      </c>
      <c r="I731" s="9">
        <f>SUM(I732)</f>
        <v>0</v>
      </c>
    </row>
    <row r="732" spans="1:9" ht="31.5" hidden="1">
      <c r="A732" s="80" t="s">
        <v>76</v>
      </c>
      <c r="B732" s="40"/>
      <c r="C732" s="106" t="s">
        <v>25</v>
      </c>
      <c r="D732" s="106" t="s">
        <v>11</v>
      </c>
      <c r="E732" s="31" t="s">
        <v>15</v>
      </c>
      <c r="F732" s="31"/>
      <c r="G732" s="9">
        <f t="shared" ref="G732:I733" si="161">G733</f>
        <v>0</v>
      </c>
      <c r="H732" s="9">
        <f t="shared" si="161"/>
        <v>0</v>
      </c>
      <c r="I732" s="9">
        <f t="shared" si="161"/>
        <v>0</v>
      </c>
    </row>
    <row r="733" spans="1:9" ht="31.5" hidden="1">
      <c r="A733" s="80" t="s">
        <v>39</v>
      </c>
      <c r="B733" s="40"/>
      <c r="C733" s="106" t="s">
        <v>25</v>
      </c>
      <c r="D733" s="106" t="s">
        <v>11</v>
      </c>
      <c r="E733" s="31" t="s">
        <v>40</v>
      </c>
      <c r="F733" s="31"/>
      <c r="G733" s="9">
        <f t="shared" si="161"/>
        <v>0</v>
      </c>
      <c r="H733" s="9">
        <f t="shared" si="161"/>
        <v>0</v>
      </c>
      <c r="I733" s="9">
        <f t="shared" si="161"/>
        <v>0</v>
      </c>
    </row>
    <row r="734" spans="1:9" hidden="1">
      <c r="A734" s="80" t="s">
        <v>532</v>
      </c>
      <c r="B734" s="40"/>
      <c r="C734" s="106" t="s">
        <v>25</v>
      </c>
      <c r="D734" s="106" t="s">
        <v>11</v>
      </c>
      <c r="E734" s="31" t="s">
        <v>531</v>
      </c>
      <c r="F734" s="31"/>
      <c r="G734" s="9">
        <f t="shared" ref="G734:I735" si="162">SUM(G735)</f>
        <v>0</v>
      </c>
      <c r="H734" s="9">
        <f t="shared" si="162"/>
        <v>0</v>
      </c>
      <c r="I734" s="9">
        <f t="shared" si="162"/>
        <v>0</v>
      </c>
    </row>
    <row r="735" spans="1:9" ht="47.25" hidden="1">
      <c r="A735" s="80" t="s">
        <v>539</v>
      </c>
      <c r="B735" s="40"/>
      <c r="C735" s="106" t="s">
        <v>25</v>
      </c>
      <c r="D735" s="106" t="s">
        <v>11</v>
      </c>
      <c r="E735" s="31" t="s">
        <v>538</v>
      </c>
      <c r="F735" s="31"/>
      <c r="G735" s="9">
        <f t="shared" si="162"/>
        <v>0</v>
      </c>
      <c r="H735" s="9">
        <f t="shared" si="162"/>
        <v>0</v>
      </c>
      <c r="I735" s="9">
        <f t="shared" si="162"/>
        <v>0</v>
      </c>
    </row>
    <row r="736" spans="1:9" ht="31.5" hidden="1">
      <c r="A736" s="80" t="s">
        <v>46</v>
      </c>
      <c r="B736" s="40"/>
      <c r="C736" s="106" t="s">
        <v>25</v>
      </c>
      <c r="D736" s="106" t="s">
        <v>11</v>
      </c>
      <c r="E736" s="31" t="s">
        <v>538</v>
      </c>
      <c r="F736" s="31">
        <v>200</v>
      </c>
      <c r="G736" s="9"/>
      <c r="H736" s="9"/>
      <c r="I736" s="9"/>
    </row>
    <row r="737" spans="1:9">
      <c r="A737" s="80" t="s">
        <v>71</v>
      </c>
      <c r="B737" s="81"/>
      <c r="C737" s="106" t="s">
        <v>25</v>
      </c>
      <c r="D737" s="106" t="s">
        <v>72</v>
      </c>
      <c r="E737" s="31"/>
      <c r="F737" s="31"/>
      <c r="G737" s="9">
        <f>G757+G738+G775</f>
        <v>42287.000000000007</v>
      </c>
      <c r="H737" s="9">
        <f t="shared" ref="H737:I737" si="163">H757+H738+H775</f>
        <v>40337.000000000007</v>
      </c>
      <c r="I737" s="9">
        <f t="shared" si="163"/>
        <v>41986.100000000006</v>
      </c>
    </row>
    <row r="738" spans="1:9" ht="31.5">
      <c r="A738" s="80" t="s">
        <v>449</v>
      </c>
      <c r="B738" s="81"/>
      <c r="C738" s="106" t="s">
        <v>25</v>
      </c>
      <c r="D738" s="106" t="s">
        <v>72</v>
      </c>
      <c r="E738" s="106" t="s">
        <v>342</v>
      </c>
      <c r="F738" s="31"/>
      <c r="G738" s="9">
        <f>G739+G743+G752</f>
        <v>33285.600000000006</v>
      </c>
      <c r="H738" s="9">
        <f>H739+H743+H752</f>
        <v>33285.600000000006</v>
      </c>
      <c r="I738" s="9">
        <f>I739+I743+I752</f>
        <v>33285.600000000006</v>
      </c>
    </row>
    <row r="739" spans="1:9">
      <c r="A739" s="80" t="s">
        <v>351</v>
      </c>
      <c r="B739" s="81"/>
      <c r="C739" s="106" t="s">
        <v>25</v>
      </c>
      <c r="D739" s="106" t="s">
        <v>72</v>
      </c>
      <c r="E739" s="106" t="s">
        <v>343</v>
      </c>
      <c r="F739" s="31"/>
      <c r="G739" s="9">
        <f>SUM(G740)</f>
        <v>6803</v>
      </c>
      <c r="H739" s="9">
        <f>SUM(H740)</f>
        <v>6803</v>
      </c>
      <c r="I739" s="9">
        <f>SUM(I740)</f>
        <v>6803</v>
      </c>
    </row>
    <row r="740" spans="1:9">
      <c r="A740" s="80" t="s">
        <v>370</v>
      </c>
      <c r="B740" s="81"/>
      <c r="C740" s="106" t="s">
        <v>25</v>
      </c>
      <c r="D740" s="106" t="s">
        <v>72</v>
      </c>
      <c r="E740" s="31" t="s">
        <v>511</v>
      </c>
      <c r="F740" s="31"/>
      <c r="G740" s="9">
        <f>G741+G742</f>
        <v>6803</v>
      </c>
      <c r="H740" s="9">
        <f>H741+H742</f>
        <v>6803</v>
      </c>
      <c r="I740" s="9">
        <f>I741+I742</f>
        <v>6803</v>
      </c>
    </row>
    <row r="741" spans="1:9" ht="47.25">
      <c r="A741" s="80" t="s">
        <v>45</v>
      </c>
      <c r="B741" s="81"/>
      <c r="C741" s="106" t="s">
        <v>25</v>
      </c>
      <c r="D741" s="106" t="s">
        <v>72</v>
      </c>
      <c r="E741" s="31" t="s">
        <v>511</v>
      </c>
      <c r="F741" s="31">
        <v>100</v>
      </c>
      <c r="G741" s="9">
        <v>6803</v>
      </c>
      <c r="H741" s="9">
        <v>6803</v>
      </c>
      <c r="I741" s="9">
        <v>6803</v>
      </c>
    </row>
    <row r="742" spans="1:9" ht="31.5" hidden="1">
      <c r="A742" s="80" t="s">
        <v>46</v>
      </c>
      <c r="B742" s="81"/>
      <c r="C742" s="106" t="s">
        <v>25</v>
      </c>
      <c r="D742" s="106" t="s">
        <v>72</v>
      </c>
      <c r="E742" s="31" t="s">
        <v>511</v>
      </c>
      <c r="F742" s="31">
        <v>200</v>
      </c>
      <c r="G742" s="9"/>
      <c r="H742" s="9"/>
      <c r="I742" s="9"/>
    </row>
    <row r="743" spans="1:9" ht="31.5">
      <c r="A743" s="80" t="s">
        <v>352</v>
      </c>
      <c r="B743" s="81"/>
      <c r="C743" s="106" t="s">
        <v>25</v>
      </c>
      <c r="D743" s="106" t="s">
        <v>72</v>
      </c>
      <c r="E743" s="31" t="s">
        <v>353</v>
      </c>
      <c r="F743" s="31"/>
      <c r="G743" s="9">
        <f>SUM(G749)+G744+G747</f>
        <v>5325.2</v>
      </c>
      <c r="H743" s="9">
        <f>SUM(H749)+H744+H747</f>
        <v>5325.2</v>
      </c>
      <c r="I743" s="9">
        <f>SUM(I749)+I744+I747</f>
        <v>5325.2</v>
      </c>
    </row>
    <row r="744" spans="1:9" ht="63">
      <c r="A744" s="11" t="s">
        <v>822</v>
      </c>
      <c r="B744" s="81"/>
      <c r="C744" s="106" t="s">
        <v>25</v>
      </c>
      <c r="D744" s="106" t="s">
        <v>72</v>
      </c>
      <c r="E744" s="106" t="s">
        <v>801</v>
      </c>
      <c r="F744" s="106"/>
      <c r="G744" s="9">
        <f>G745</f>
        <v>71.8</v>
      </c>
      <c r="H744" s="9">
        <f t="shared" ref="H744:I744" si="164">H745</f>
        <v>71.8</v>
      </c>
      <c r="I744" s="9">
        <f t="shared" si="164"/>
        <v>71.8</v>
      </c>
    </row>
    <row r="745" spans="1:9" ht="31.5">
      <c r="A745" s="80" t="s">
        <v>46</v>
      </c>
      <c r="B745" s="81"/>
      <c r="C745" s="106" t="s">
        <v>25</v>
      </c>
      <c r="D745" s="106" t="s">
        <v>72</v>
      </c>
      <c r="E745" s="106" t="s">
        <v>801</v>
      </c>
      <c r="F745" s="106" t="s">
        <v>85</v>
      </c>
      <c r="G745" s="9">
        <v>71.8</v>
      </c>
      <c r="H745" s="9">
        <v>71.8</v>
      </c>
      <c r="I745" s="9">
        <v>71.8</v>
      </c>
    </row>
    <row r="746" spans="1:9" ht="31.5" hidden="1">
      <c r="A746" s="80" t="s">
        <v>46</v>
      </c>
      <c r="B746" s="81"/>
      <c r="C746" s="106" t="s">
        <v>25</v>
      </c>
      <c r="D746" s="106" t="s">
        <v>72</v>
      </c>
      <c r="E746" s="31" t="s">
        <v>512</v>
      </c>
      <c r="F746" s="31">
        <v>200</v>
      </c>
      <c r="G746" s="9"/>
      <c r="H746" s="9"/>
      <c r="I746" s="9"/>
    </row>
    <row r="747" spans="1:9" ht="94.5">
      <c r="A747" s="103" t="s">
        <v>925</v>
      </c>
      <c r="B747" s="81"/>
      <c r="C747" s="106" t="s">
        <v>25</v>
      </c>
      <c r="D747" s="106" t="s">
        <v>72</v>
      </c>
      <c r="E747" s="31" t="s">
        <v>872</v>
      </c>
      <c r="F747" s="31"/>
      <c r="G747" s="9">
        <f>SUM(G748)</f>
        <v>88.2</v>
      </c>
      <c r="H747" s="9">
        <f t="shared" ref="H747:I747" si="165">SUM(H748)</f>
        <v>88.2</v>
      </c>
      <c r="I747" s="9">
        <f t="shared" si="165"/>
        <v>88.2</v>
      </c>
    </row>
    <row r="748" spans="1:9" ht="31.5">
      <c r="A748" s="80" t="s">
        <v>46</v>
      </c>
      <c r="B748" s="81"/>
      <c r="C748" s="106" t="s">
        <v>25</v>
      </c>
      <c r="D748" s="106" t="s">
        <v>72</v>
      </c>
      <c r="E748" s="31" t="s">
        <v>872</v>
      </c>
      <c r="F748" s="31" t="s">
        <v>85</v>
      </c>
      <c r="G748" s="9">
        <v>88.2</v>
      </c>
      <c r="H748" s="9">
        <v>88.2</v>
      </c>
      <c r="I748" s="9">
        <v>88.2</v>
      </c>
    </row>
    <row r="749" spans="1:9" ht="47.25">
      <c r="A749" s="80" t="s">
        <v>514</v>
      </c>
      <c r="B749" s="81"/>
      <c r="C749" s="106" t="s">
        <v>25</v>
      </c>
      <c r="D749" s="106" t="s">
        <v>72</v>
      </c>
      <c r="E749" s="31" t="s">
        <v>513</v>
      </c>
      <c r="F749" s="31"/>
      <c r="G749" s="9">
        <f t="shared" ref="G749:I749" si="166">SUM(G750)</f>
        <v>5165.2</v>
      </c>
      <c r="H749" s="9">
        <f t="shared" si="166"/>
        <v>5165.2</v>
      </c>
      <c r="I749" s="9">
        <f t="shared" si="166"/>
        <v>5165.2</v>
      </c>
    </row>
    <row r="750" spans="1:9" ht="31.5">
      <c r="A750" s="80" t="s">
        <v>371</v>
      </c>
      <c r="B750" s="81"/>
      <c r="C750" s="106" t="s">
        <v>25</v>
      </c>
      <c r="D750" s="106" t="s">
        <v>72</v>
      </c>
      <c r="E750" s="31" t="s">
        <v>512</v>
      </c>
      <c r="F750" s="31"/>
      <c r="G750" s="9">
        <f>G751+G746</f>
        <v>5165.2</v>
      </c>
      <c r="H750" s="9">
        <f>H751+H746</f>
        <v>5165.2</v>
      </c>
      <c r="I750" s="9">
        <f>I751+I746</f>
        <v>5165.2</v>
      </c>
    </row>
    <row r="751" spans="1:9" ht="47.25">
      <c r="A751" s="80" t="s">
        <v>45</v>
      </c>
      <c r="B751" s="81"/>
      <c r="C751" s="106" t="s">
        <v>25</v>
      </c>
      <c r="D751" s="106" t="s">
        <v>72</v>
      </c>
      <c r="E751" s="31" t="s">
        <v>512</v>
      </c>
      <c r="F751" s="31">
        <v>100</v>
      </c>
      <c r="G751" s="9">
        <v>5165.2</v>
      </c>
      <c r="H751" s="9">
        <v>5165.2</v>
      </c>
      <c r="I751" s="9">
        <v>5165.2</v>
      </c>
    </row>
    <row r="752" spans="1:9" ht="31.5">
      <c r="A752" s="80" t="s">
        <v>348</v>
      </c>
      <c r="B752" s="81"/>
      <c r="C752" s="106" t="s">
        <v>25</v>
      </c>
      <c r="D752" s="106" t="s">
        <v>72</v>
      </c>
      <c r="E752" s="106" t="s">
        <v>349</v>
      </c>
      <c r="F752" s="31"/>
      <c r="G752" s="9">
        <f>SUM(G753)</f>
        <v>21157.4</v>
      </c>
      <c r="H752" s="9">
        <f>SUM(H753)</f>
        <v>21157.4</v>
      </c>
      <c r="I752" s="9">
        <f>SUM(I753)</f>
        <v>21157.4</v>
      </c>
    </row>
    <row r="753" spans="1:9" ht="31.5">
      <c r="A753" s="80" t="s">
        <v>373</v>
      </c>
      <c r="B753" s="81"/>
      <c r="C753" s="106" t="s">
        <v>25</v>
      </c>
      <c r="D753" s="106" t="s">
        <v>72</v>
      </c>
      <c r="E753" s="31" t="s">
        <v>515</v>
      </c>
      <c r="F753" s="31"/>
      <c r="G753" s="9">
        <f>G754+G755+G756</f>
        <v>21157.4</v>
      </c>
      <c r="H753" s="9">
        <f>H754+H755+H756</f>
        <v>21157.4</v>
      </c>
      <c r="I753" s="9">
        <f>I754+I755+I756</f>
        <v>21157.4</v>
      </c>
    </row>
    <row r="754" spans="1:9" ht="47.25">
      <c r="A754" s="80" t="s">
        <v>45</v>
      </c>
      <c r="B754" s="81"/>
      <c r="C754" s="106" t="s">
        <v>25</v>
      </c>
      <c r="D754" s="106" t="s">
        <v>72</v>
      </c>
      <c r="E754" s="31" t="s">
        <v>515</v>
      </c>
      <c r="F754" s="31">
        <v>100</v>
      </c>
      <c r="G754" s="9">
        <v>21157.4</v>
      </c>
      <c r="H754" s="9">
        <v>21157.4</v>
      </c>
      <c r="I754" s="9">
        <v>21157.4</v>
      </c>
    </row>
    <row r="755" spans="1:9" ht="31.5" hidden="1">
      <c r="A755" s="80" t="s">
        <v>46</v>
      </c>
      <c r="B755" s="81"/>
      <c r="C755" s="106" t="s">
        <v>25</v>
      </c>
      <c r="D755" s="106" t="s">
        <v>72</v>
      </c>
      <c r="E755" s="31" t="s">
        <v>374</v>
      </c>
      <c r="F755" s="31">
        <v>200</v>
      </c>
      <c r="G755" s="9"/>
      <c r="H755" s="9"/>
      <c r="I755" s="9"/>
    </row>
    <row r="756" spans="1:9">
      <c r="A756" s="80" t="s">
        <v>20</v>
      </c>
      <c r="B756" s="81"/>
      <c r="C756" s="106" t="s">
        <v>25</v>
      </c>
      <c r="D756" s="106" t="s">
        <v>72</v>
      </c>
      <c r="E756" s="31" t="s">
        <v>374</v>
      </c>
      <c r="F756" s="31">
        <v>800</v>
      </c>
      <c r="G756" s="9"/>
      <c r="H756" s="9"/>
      <c r="I756" s="9"/>
    </row>
    <row r="757" spans="1:9" ht="31.5">
      <c r="A757" s="80" t="s">
        <v>573</v>
      </c>
      <c r="B757" s="81"/>
      <c r="C757" s="106" t="s">
        <v>25</v>
      </c>
      <c r="D757" s="106" t="s">
        <v>72</v>
      </c>
      <c r="E757" s="31" t="s">
        <v>14</v>
      </c>
      <c r="F757" s="31"/>
      <c r="G757" s="9">
        <f>G764+G758</f>
        <v>7953.2999999999993</v>
      </c>
      <c r="H757" s="9">
        <f>H764+H758</f>
        <v>7051.4</v>
      </c>
      <c r="I757" s="9">
        <f>I764+I758</f>
        <v>8700.5</v>
      </c>
    </row>
    <row r="758" spans="1:9">
      <c r="A758" s="80" t="s">
        <v>78</v>
      </c>
      <c r="B758" s="22"/>
      <c r="C758" s="106" t="s">
        <v>25</v>
      </c>
      <c r="D758" s="106" t="s">
        <v>72</v>
      </c>
      <c r="E758" s="31" t="s">
        <v>62</v>
      </c>
      <c r="F758" s="31"/>
      <c r="G758" s="9">
        <f>SUM(G759)</f>
        <v>0</v>
      </c>
      <c r="H758" s="9">
        <f t="shared" ref="H758:I758" si="167">SUM(H759)</f>
        <v>350</v>
      </c>
      <c r="I758" s="9">
        <f t="shared" si="167"/>
        <v>2000</v>
      </c>
    </row>
    <row r="759" spans="1:9">
      <c r="A759" s="80" t="s">
        <v>29</v>
      </c>
      <c r="B759" s="22"/>
      <c r="C759" s="106" t="s">
        <v>25</v>
      </c>
      <c r="D759" s="106" t="s">
        <v>72</v>
      </c>
      <c r="E759" s="31" t="s">
        <v>398</v>
      </c>
      <c r="F759" s="31"/>
      <c r="G759" s="9">
        <f>SUM(G762+G760)</f>
        <v>0</v>
      </c>
      <c r="H759" s="9">
        <f>SUM(H762+H760)</f>
        <v>350</v>
      </c>
      <c r="I759" s="9">
        <f>SUM(I762+I760)</f>
        <v>2000</v>
      </c>
    </row>
    <row r="760" spans="1:9" ht="47.25">
      <c r="A760" s="80" t="s">
        <v>874</v>
      </c>
      <c r="B760" s="81"/>
      <c r="C760" s="106" t="s">
        <v>25</v>
      </c>
      <c r="D760" s="106" t="s">
        <v>72</v>
      </c>
      <c r="E760" s="31" t="s">
        <v>873</v>
      </c>
      <c r="F760" s="31"/>
      <c r="G760" s="9"/>
      <c r="H760" s="9">
        <f t="shared" ref="H760:I760" si="168">SUM(H761)</f>
        <v>0</v>
      </c>
      <c r="I760" s="9">
        <f t="shared" si="168"/>
        <v>2000</v>
      </c>
    </row>
    <row r="761" spans="1:9" ht="31.5">
      <c r="A761" s="80" t="s">
        <v>46</v>
      </c>
      <c r="B761" s="81"/>
      <c r="C761" s="106" t="s">
        <v>25</v>
      </c>
      <c r="D761" s="106" t="s">
        <v>72</v>
      </c>
      <c r="E761" s="31" t="s">
        <v>873</v>
      </c>
      <c r="F761" s="31">
        <v>200</v>
      </c>
      <c r="G761" s="9"/>
      <c r="H761" s="9"/>
      <c r="I761" s="9">
        <v>2000</v>
      </c>
    </row>
    <row r="762" spans="1:9" ht="31.5">
      <c r="A762" s="80" t="s">
        <v>802</v>
      </c>
      <c r="B762" s="22"/>
      <c r="C762" s="106" t="s">
        <v>25</v>
      </c>
      <c r="D762" s="106" t="s">
        <v>72</v>
      </c>
      <c r="E762" s="31" t="s">
        <v>633</v>
      </c>
      <c r="F762" s="31"/>
      <c r="G762" s="9">
        <f t="shared" ref="G762:H762" si="169">SUM(G763)</f>
        <v>0</v>
      </c>
      <c r="H762" s="9">
        <f t="shared" si="169"/>
        <v>350</v>
      </c>
      <c r="I762" s="9">
        <f>SUM(I763)</f>
        <v>0</v>
      </c>
    </row>
    <row r="763" spans="1:9" ht="31.5">
      <c r="A763" s="80" t="s">
        <v>46</v>
      </c>
      <c r="B763" s="22"/>
      <c r="C763" s="106" t="s">
        <v>25</v>
      </c>
      <c r="D763" s="106" t="s">
        <v>72</v>
      </c>
      <c r="E763" s="31" t="s">
        <v>633</v>
      </c>
      <c r="F763" s="31">
        <v>200</v>
      </c>
      <c r="G763" s="9"/>
      <c r="H763" s="9">
        <v>350</v>
      </c>
      <c r="I763" s="9"/>
    </row>
    <row r="764" spans="1:9" ht="31.5">
      <c r="A764" s="80" t="s">
        <v>577</v>
      </c>
      <c r="B764" s="81"/>
      <c r="C764" s="106" t="s">
        <v>25</v>
      </c>
      <c r="D764" s="106" t="s">
        <v>72</v>
      </c>
      <c r="E764" s="31" t="s">
        <v>73</v>
      </c>
      <c r="F764" s="31"/>
      <c r="G764" s="9">
        <f>SUM(G765+G768+G770+G772)</f>
        <v>7953.2999999999993</v>
      </c>
      <c r="H764" s="9">
        <f t="shared" ref="H764:I764" si="170">SUM(H765+H768+H770+H772)</f>
        <v>6701.4</v>
      </c>
      <c r="I764" s="9">
        <f t="shared" si="170"/>
        <v>6700.5</v>
      </c>
    </row>
    <row r="765" spans="1:9">
      <c r="A765" s="80" t="s">
        <v>74</v>
      </c>
      <c r="B765" s="81"/>
      <c r="C765" s="106" t="s">
        <v>25</v>
      </c>
      <c r="D765" s="106" t="s">
        <v>72</v>
      </c>
      <c r="E765" s="31" t="s">
        <v>75</v>
      </c>
      <c r="F765" s="31"/>
      <c r="G765" s="9">
        <f>G766+G767</f>
        <v>5025.2</v>
      </c>
      <c r="H765" s="9">
        <f>H766+H767</f>
        <v>4895.2</v>
      </c>
      <c r="I765" s="9">
        <f>I766+I767</f>
        <v>4895.2</v>
      </c>
    </row>
    <row r="766" spans="1:9" ht="47.25">
      <c r="A766" s="80" t="s">
        <v>45</v>
      </c>
      <c r="B766" s="81"/>
      <c r="C766" s="106" t="s">
        <v>25</v>
      </c>
      <c r="D766" s="106" t="s">
        <v>72</v>
      </c>
      <c r="E766" s="31" t="s">
        <v>75</v>
      </c>
      <c r="F766" s="31">
        <v>100</v>
      </c>
      <c r="G766" s="9">
        <v>5018.2</v>
      </c>
      <c r="H766" s="9">
        <v>4888.2</v>
      </c>
      <c r="I766" s="9">
        <v>4888.2</v>
      </c>
    </row>
    <row r="767" spans="1:9" ht="31.5">
      <c r="A767" s="80" t="s">
        <v>46</v>
      </c>
      <c r="B767" s="81"/>
      <c r="C767" s="106" t="s">
        <v>25</v>
      </c>
      <c r="D767" s="106" t="s">
        <v>72</v>
      </c>
      <c r="E767" s="31" t="s">
        <v>75</v>
      </c>
      <c r="F767" s="31">
        <v>200</v>
      </c>
      <c r="G767" s="9">
        <v>7</v>
      </c>
      <c r="H767" s="9">
        <v>7</v>
      </c>
      <c r="I767" s="9">
        <v>7</v>
      </c>
    </row>
    <row r="768" spans="1:9">
      <c r="A768" s="80" t="s">
        <v>89</v>
      </c>
      <c r="B768" s="39"/>
      <c r="C768" s="106" t="s">
        <v>25</v>
      </c>
      <c r="D768" s="106" t="s">
        <v>72</v>
      </c>
      <c r="E768" s="31" t="s">
        <v>453</v>
      </c>
      <c r="F768" s="31"/>
      <c r="G768" s="9">
        <f>G769</f>
        <v>535</v>
      </c>
      <c r="H768" s="9">
        <f>H769</f>
        <v>400</v>
      </c>
      <c r="I768" s="9">
        <f>I769</f>
        <v>400</v>
      </c>
    </row>
    <row r="769" spans="1:9" ht="31.5">
      <c r="A769" s="80" t="s">
        <v>46</v>
      </c>
      <c r="B769" s="39"/>
      <c r="C769" s="106" t="s">
        <v>25</v>
      </c>
      <c r="D769" s="106" t="s">
        <v>72</v>
      </c>
      <c r="E769" s="31" t="s">
        <v>453</v>
      </c>
      <c r="F769" s="31">
        <v>200</v>
      </c>
      <c r="G769" s="9">
        <v>535</v>
      </c>
      <c r="H769" s="9">
        <v>400</v>
      </c>
      <c r="I769" s="9">
        <v>400</v>
      </c>
    </row>
    <row r="770" spans="1:9" ht="31.5">
      <c r="A770" s="80" t="s">
        <v>91</v>
      </c>
      <c r="B770" s="39"/>
      <c r="C770" s="106" t="s">
        <v>25</v>
      </c>
      <c r="D770" s="106" t="s">
        <v>72</v>
      </c>
      <c r="E770" s="31" t="s">
        <v>454</v>
      </c>
      <c r="F770" s="31"/>
      <c r="G770" s="9">
        <f>G771</f>
        <v>1068.7</v>
      </c>
      <c r="H770" s="9">
        <f>H771</f>
        <v>700</v>
      </c>
      <c r="I770" s="9">
        <f>I771</f>
        <v>700</v>
      </c>
    </row>
    <row r="771" spans="1:9" ht="31.5">
      <c r="A771" s="80" t="s">
        <v>46</v>
      </c>
      <c r="B771" s="39"/>
      <c r="C771" s="106" t="s">
        <v>25</v>
      </c>
      <c r="D771" s="106" t="s">
        <v>72</v>
      </c>
      <c r="E771" s="31" t="s">
        <v>454</v>
      </c>
      <c r="F771" s="31">
        <v>200</v>
      </c>
      <c r="G771" s="9">
        <v>1068.7</v>
      </c>
      <c r="H771" s="9">
        <v>700</v>
      </c>
      <c r="I771" s="9">
        <v>700</v>
      </c>
    </row>
    <row r="772" spans="1:9" ht="31.5">
      <c r="A772" s="80" t="s">
        <v>92</v>
      </c>
      <c r="B772" s="39"/>
      <c r="C772" s="106" t="s">
        <v>25</v>
      </c>
      <c r="D772" s="106" t="s">
        <v>72</v>
      </c>
      <c r="E772" s="31" t="s">
        <v>455</v>
      </c>
      <c r="F772" s="31"/>
      <c r="G772" s="9">
        <f>G773+G774</f>
        <v>1324.3999999999999</v>
      </c>
      <c r="H772" s="9">
        <f>H773+H774</f>
        <v>706.2</v>
      </c>
      <c r="I772" s="9">
        <f>I773+I774</f>
        <v>705.3</v>
      </c>
    </row>
    <row r="773" spans="1:9" ht="31.5">
      <c r="A773" s="80" t="s">
        <v>46</v>
      </c>
      <c r="B773" s="39"/>
      <c r="C773" s="106" t="s">
        <v>25</v>
      </c>
      <c r="D773" s="106" t="s">
        <v>72</v>
      </c>
      <c r="E773" s="31" t="s">
        <v>455</v>
      </c>
      <c r="F773" s="31">
        <v>200</v>
      </c>
      <c r="G773" s="9">
        <v>1215.8</v>
      </c>
      <c r="H773" s="9">
        <v>600</v>
      </c>
      <c r="I773" s="9">
        <v>600</v>
      </c>
    </row>
    <row r="774" spans="1:9">
      <c r="A774" s="80" t="s">
        <v>20</v>
      </c>
      <c r="B774" s="39"/>
      <c r="C774" s="106" t="s">
        <v>25</v>
      </c>
      <c r="D774" s="106" t="s">
        <v>72</v>
      </c>
      <c r="E774" s="31" t="s">
        <v>455</v>
      </c>
      <c r="F774" s="31">
        <v>800</v>
      </c>
      <c r="G774" s="9">
        <v>108.6</v>
      </c>
      <c r="H774" s="9">
        <v>106.2</v>
      </c>
      <c r="I774" s="9">
        <v>105.3</v>
      </c>
    </row>
    <row r="775" spans="1:9" ht="31.5">
      <c r="A775" s="2" t="s">
        <v>612</v>
      </c>
      <c r="B775" s="39"/>
      <c r="C775" s="106" t="s">
        <v>25</v>
      </c>
      <c r="D775" s="106" t="s">
        <v>72</v>
      </c>
      <c r="E775" s="31" t="s">
        <v>610</v>
      </c>
      <c r="F775" s="31"/>
      <c r="G775" s="9">
        <f>SUM(G776)</f>
        <v>1048.0999999999999</v>
      </c>
      <c r="H775" s="9">
        <f t="shared" ref="H775:I775" si="171">SUM(H776)</f>
        <v>0</v>
      </c>
      <c r="I775" s="9">
        <f t="shared" si="171"/>
        <v>0</v>
      </c>
    </row>
    <row r="776" spans="1:9">
      <c r="A776" s="105" t="s">
        <v>938</v>
      </c>
      <c r="B776" s="39"/>
      <c r="C776" s="106" t="s">
        <v>25</v>
      </c>
      <c r="D776" s="106" t="s">
        <v>72</v>
      </c>
      <c r="E776" s="31" t="s">
        <v>937</v>
      </c>
      <c r="F776" s="31"/>
      <c r="G776" s="9">
        <f>SUM(G777)</f>
        <v>1048.0999999999999</v>
      </c>
      <c r="H776" s="9">
        <f t="shared" ref="H776:I776" si="172">SUM(H777)</f>
        <v>0</v>
      </c>
      <c r="I776" s="9">
        <f t="shared" si="172"/>
        <v>0</v>
      </c>
    </row>
    <row r="777" spans="1:9" ht="63">
      <c r="A777" s="105" t="s">
        <v>940</v>
      </c>
      <c r="B777" s="39"/>
      <c r="C777" s="106" t="s">
        <v>25</v>
      </c>
      <c r="D777" s="106" t="s">
        <v>72</v>
      </c>
      <c r="E777" s="31" t="s">
        <v>939</v>
      </c>
      <c r="F777" s="31"/>
      <c r="G777" s="9">
        <f>SUM(G778)</f>
        <v>1048.0999999999999</v>
      </c>
      <c r="H777" s="9">
        <f t="shared" ref="H777:I777" si="173">SUM(H778)</f>
        <v>0</v>
      </c>
      <c r="I777" s="9">
        <f t="shared" si="173"/>
        <v>0</v>
      </c>
    </row>
    <row r="778" spans="1:9" ht="31.5">
      <c r="A778" s="105" t="s">
        <v>46</v>
      </c>
      <c r="B778" s="39"/>
      <c r="C778" s="106" t="s">
        <v>25</v>
      </c>
      <c r="D778" s="106" t="s">
        <v>72</v>
      </c>
      <c r="E778" s="31" t="s">
        <v>939</v>
      </c>
      <c r="F778" s="31">
        <v>200</v>
      </c>
      <c r="G778" s="9">
        <v>1048.0999999999999</v>
      </c>
      <c r="H778" s="9"/>
      <c r="I778" s="9"/>
    </row>
    <row r="779" spans="1:9" ht="31.5">
      <c r="A779" s="43" t="s">
        <v>471</v>
      </c>
      <c r="B779" s="24" t="s">
        <v>242</v>
      </c>
      <c r="C779" s="25"/>
      <c r="D779" s="25"/>
      <c r="E779" s="25"/>
      <c r="F779" s="25"/>
      <c r="G779" s="26">
        <f>G794+G780+G787</f>
        <v>290477.09999999998</v>
      </c>
      <c r="H779" s="26">
        <f>H794+H780+H787</f>
        <v>250006</v>
      </c>
      <c r="I779" s="26">
        <f>I794+I780+I787</f>
        <v>220031</v>
      </c>
    </row>
    <row r="780" spans="1:9">
      <c r="A780" s="80" t="s">
        <v>106</v>
      </c>
      <c r="B780" s="4"/>
      <c r="C780" s="4" t="s">
        <v>107</v>
      </c>
      <c r="D780" s="4"/>
      <c r="E780" s="4"/>
      <c r="F780" s="4"/>
      <c r="G780" s="7">
        <f t="shared" ref="G780:I785" si="174">SUM(G781)</f>
        <v>307.10000000000002</v>
      </c>
      <c r="H780" s="7">
        <f t="shared" si="174"/>
        <v>0</v>
      </c>
      <c r="I780" s="7">
        <f t="shared" si="174"/>
        <v>0</v>
      </c>
    </row>
    <row r="781" spans="1:9">
      <c r="A781" s="80" t="s">
        <v>322</v>
      </c>
      <c r="B781" s="4"/>
      <c r="C781" s="4" t="s">
        <v>107</v>
      </c>
      <c r="D781" s="4" t="s">
        <v>107</v>
      </c>
      <c r="E781" s="31"/>
      <c r="F781" s="31"/>
      <c r="G781" s="7">
        <f t="shared" si="174"/>
        <v>307.10000000000002</v>
      </c>
      <c r="H781" s="7">
        <f t="shared" si="174"/>
        <v>0</v>
      </c>
      <c r="I781" s="7">
        <f t="shared" si="174"/>
        <v>0</v>
      </c>
    </row>
    <row r="782" spans="1:9" ht="31.5">
      <c r="A782" s="80" t="s">
        <v>575</v>
      </c>
      <c r="B782" s="81"/>
      <c r="C782" s="106" t="s">
        <v>107</v>
      </c>
      <c r="D782" s="106" t="s">
        <v>107</v>
      </c>
      <c r="E782" s="31" t="s">
        <v>307</v>
      </c>
      <c r="F782" s="31"/>
      <c r="G782" s="7">
        <f t="shared" si="174"/>
        <v>307.10000000000002</v>
      </c>
      <c r="H782" s="7">
        <f t="shared" si="174"/>
        <v>0</v>
      </c>
      <c r="I782" s="7">
        <f t="shared" si="174"/>
        <v>0</v>
      </c>
    </row>
    <row r="783" spans="1:9" ht="31.5">
      <c r="A783" s="80" t="s">
        <v>465</v>
      </c>
      <c r="B783" s="4"/>
      <c r="C783" s="4" t="s">
        <v>107</v>
      </c>
      <c r="D783" s="4" t="s">
        <v>107</v>
      </c>
      <c r="E783" s="4" t="s">
        <v>326</v>
      </c>
      <c r="F783" s="4"/>
      <c r="G783" s="7">
        <f t="shared" si="174"/>
        <v>307.10000000000002</v>
      </c>
      <c r="H783" s="7">
        <f t="shared" si="174"/>
        <v>0</v>
      </c>
      <c r="I783" s="7">
        <f t="shared" si="174"/>
        <v>0</v>
      </c>
    </row>
    <row r="784" spans="1:9">
      <c r="A784" s="80" t="s">
        <v>29</v>
      </c>
      <c r="B784" s="4"/>
      <c r="C784" s="4" t="s">
        <v>107</v>
      </c>
      <c r="D784" s="4" t="s">
        <v>107</v>
      </c>
      <c r="E784" s="4" t="s">
        <v>327</v>
      </c>
      <c r="F784" s="4"/>
      <c r="G784" s="7">
        <f t="shared" si="174"/>
        <v>307.10000000000002</v>
      </c>
      <c r="H784" s="7">
        <f t="shared" si="174"/>
        <v>0</v>
      </c>
      <c r="I784" s="7">
        <f t="shared" si="174"/>
        <v>0</v>
      </c>
    </row>
    <row r="785" spans="1:9" ht="30.75" customHeight="1">
      <c r="A785" s="80" t="s">
        <v>328</v>
      </c>
      <c r="B785" s="31"/>
      <c r="C785" s="4" t="s">
        <v>107</v>
      </c>
      <c r="D785" s="4" t="s">
        <v>107</v>
      </c>
      <c r="E785" s="4" t="s">
        <v>329</v>
      </c>
      <c r="F785" s="4"/>
      <c r="G785" s="7">
        <f t="shared" si="174"/>
        <v>307.10000000000002</v>
      </c>
      <c r="H785" s="7">
        <f t="shared" si="174"/>
        <v>0</v>
      </c>
      <c r="I785" s="7">
        <f t="shared" si="174"/>
        <v>0</v>
      </c>
    </row>
    <row r="786" spans="1:9" ht="31.5">
      <c r="A786" s="80" t="s">
        <v>219</v>
      </c>
      <c r="B786" s="4"/>
      <c r="C786" s="4" t="s">
        <v>107</v>
      </c>
      <c r="D786" s="4" t="s">
        <v>107</v>
      </c>
      <c r="E786" s="4" t="s">
        <v>329</v>
      </c>
      <c r="F786" s="22">
        <v>600</v>
      </c>
      <c r="G786" s="7">
        <v>307.10000000000002</v>
      </c>
      <c r="H786" s="7"/>
      <c r="I786" s="7"/>
    </row>
    <row r="787" spans="1:9">
      <c r="A787" s="80" t="s">
        <v>24</v>
      </c>
      <c r="B787" s="81"/>
      <c r="C787" s="106" t="s">
        <v>25</v>
      </c>
      <c r="D787" s="106" t="s">
        <v>26</v>
      </c>
      <c r="E787" s="31"/>
      <c r="F787" s="31"/>
      <c r="G787" s="9">
        <f t="shared" ref="G787:I792" si="175">SUM(G788)</f>
        <v>300</v>
      </c>
      <c r="H787" s="9">
        <f t="shared" si="175"/>
        <v>300</v>
      </c>
      <c r="I787" s="9">
        <f t="shared" si="175"/>
        <v>300</v>
      </c>
    </row>
    <row r="788" spans="1:9">
      <c r="A788" s="80" t="s">
        <v>47</v>
      </c>
      <c r="B788" s="40"/>
      <c r="C788" s="106" t="s">
        <v>25</v>
      </c>
      <c r="D788" s="106" t="s">
        <v>48</v>
      </c>
      <c r="E788" s="106"/>
      <c r="F788" s="31"/>
      <c r="G788" s="44">
        <f t="shared" si="175"/>
        <v>300</v>
      </c>
      <c r="H788" s="44">
        <f t="shared" si="175"/>
        <v>300</v>
      </c>
      <c r="I788" s="44">
        <f t="shared" si="175"/>
        <v>300</v>
      </c>
    </row>
    <row r="789" spans="1:9" ht="31.5">
      <c r="A789" s="80" t="s">
        <v>709</v>
      </c>
      <c r="B789" s="40"/>
      <c r="C789" s="106" t="s">
        <v>25</v>
      </c>
      <c r="D789" s="106" t="s">
        <v>48</v>
      </c>
      <c r="E789" s="106" t="s">
        <v>450</v>
      </c>
      <c r="F789" s="31"/>
      <c r="G789" s="44">
        <f t="shared" si="175"/>
        <v>300</v>
      </c>
      <c r="H789" s="44">
        <f t="shared" si="175"/>
        <v>300</v>
      </c>
      <c r="I789" s="44">
        <f t="shared" si="175"/>
        <v>300</v>
      </c>
    </row>
    <row r="790" spans="1:9" ht="31.5">
      <c r="A790" s="80" t="s">
        <v>63</v>
      </c>
      <c r="B790" s="40"/>
      <c r="C790" s="106" t="s">
        <v>25</v>
      </c>
      <c r="D790" s="106" t="s">
        <v>48</v>
      </c>
      <c r="E790" s="106" t="s">
        <v>451</v>
      </c>
      <c r="F790" s="31"/>
      <c r="G790" s="44">
        <f t="shared" si="175"/>
        <v>300</v>
      </c>
      <c r="H790" s="44">
        <f t="shared" si="175"/>
        <v>300</v>
      </c>
      <c r="I790" s="44">
        <f t="shared" si="175"/>
        <v>300</v>
      </c>
    </row>
    <row r="791" spans="1:9">
      <c r="A791" s="80" t="s">
        <v>31</v>
      </c>
      <c r="B791" s="40"/>
      <c r="C791" s="106" t="s">
        <v>25</v>
      </c>
      <c r="D791" s="106" t="s">
        <v>48</v>
      </c>
      <c r="E791" s="106" t="s">
        <v>452</v>
      </c>
      <c r="F791" s="31"/>
      <c r="G791" s="44">
        <f t="shared" si="175"/>
        <v>300</v>
      </c>
      <c r="H791" s="44">
        <f t="shared" si="175"/>
        <v>300</v>
      </c>
      <c r="I791" s="44">
        <f t="shared" si="175"/>
        <v>300</v>
      </c>
    </row>
    <row r="792" spans="1:9" ht="31.5">
      <c r="A792" s="80" t="s">
        <v>219</v>
      </c>
      <c r="B792" s="40"/>
      <c r="C792" s="106" t="s">
        <v>25</v>
      </c>
      <c r="D792" s="106" t="s">
        <v>48</v>
      </c>
      <c r="E792" s="106" t="s">
        <v>452</v>
      </c>
      <c r="F792" s="31"/>
      <c r="G792" s="44">
        <f t="shared" si="175"/>
        <v>300</v>
      </c>
      <c r="H792" s="44">
        <f t="shared" si="175"/>
        <v>300</v>
      </c>
      <c r="I792" s="44">
        <f t="shared" si="175"/>
        <v>300</v>
      </c>
    </row>
    <row r="793" spans="1:9" ht="31.5">
      <c r="A793" s="80" t="s">
        <v>115</v>
      </c>
      <c r="B793" s="40"/>
      <c r="C793" s="106" t="s">
        <v>25</v>
      </c>
      <c r="D793" s="106" t="s">
        <v>48</v>
      </c>
      <c r="E793" s="106" t="s">
        <v>452</v>
      </c>
      <c r="F793" s="31">
        <v>600</v>
      </c>
      <c r="G793" s="44">
        <v>300</v>
      </c>
      <c r="H793" s="44">
        <v>300</v>
      </c>
      <c r="I793" s="44">
        <v>300</v>
      </c>
    </row>
    <row r="794" spans="1:9">
      <c r="A794" s="80" t="s">
        <v>243</v>
      </c>
      <c r="B794" s="4"/>
      <c r="C794" s="4" t="s">
        <v>163</v>
      </c>
      <c r="D794" s="4"/>
      <c r="E794" s="4"/>
      <c r="F794" s="4"/>
      <c r="G794" s="7">
        <f>G795+G831+G860+G873</f>
        <v>289870</v>
      </c>
      <c r="H794" s="7">
        <f>H795+H831+H860+H873</f>
        <v>249706</v>
      </c>
      <c r="I794" s="7">
        <f>I795+I831+I860+I873</f>
        <v>219731</v>
      </c>
    </row>
    <row r="795" spans="1:9">
      <c r="A795" s="80" t="s">
        <v>244</v>
      </c>
      <c r="B795" s="4"/>
      <c r="C795" s="4" t="s">
        <v>163</v>
      </c>
      <c r="D795" s="4" t="s">
        <v>28</v>
      </c>
      <c r="E795" s="4"/>
      <c r="F795" s="4"/>
      <c r="G795" s="7">
        <f>+G796</f>
        <v>204303.90000000002</v>
      </c>
      <c r="H795" s="7">
        <f>+H796</f>
        <v>190957.7</v>
      </c>
      <c r="I795" s="7">
        <f>+I796</f>
        <v>188987.7</v>
      </c>
    </row>
    <row r="796" spans="1:9" ht="31.5">
      <c r="A796" s="80" t="s">
        <v>574</v>
      </c>
      <c r="B796" s="4"/>
      <c r="C796" s="4" t="s">
        <v>163</v>
      </c>
      <c r="D796" s="4" t="s">
        <v>28</v>
      </c>
      <c r="E796" s="4" t="s">
        <v>245</v>
      </c>
      <c r="F796" s="4"/>
      <c r="G796" s="7">
        <f>SUM(G797+G818)</f>
        <v>204303.90000000002</v>
      </c>
      <c r="H796" s="7">
        <f>SUM(H797+H818)</f>
        <v>190957.7</v>
      </c>
      <c r="I796" s="7">
        <f>SUM(I797+I818)</f>
        <v>188987.7</v>
      </c>
    </row>
    <row r="797" spans="1:9" ht="78.75">
      <c r="A797" s="80" t="s">
        <v>961</v>
      </c>
      <c r="B797" s="4"/>
      <c r="C797" s="4" t="s">
        <v>163</v>
      </c>
      <c r="D797" s="4" t="s">
        <v>28</v>
      </c>
      <c r="E797" s="22" t="s">
        <v>248</v>
      </c>
      <c r="F797" s="4"/>
      <c r="G797" s="7">
        <f>SUM(G798+G804+G813)+G807+G810</f>
        <v>196953.7</v>
      </c>
      <c r="H797" s="7">
        <f t="shared" ref="H797:I797" si="176">SUM(H798+H804+H813)+H807+H810</f>
        <v>188957.7</v>
      </c>
      <c r="I797" s="7">
        <f t="shared" si="176"/>
        <v>188987.7</v>
      </c>
    </row>
    <row r="798" spans="1:9">
      <c r="A798" s="80" t="s">
        <v>29</v>
      </c>
      <c r="B798" s="4"/>
      <c r="C798" s="4" t="s">
        <v>163</v>
      </c>
      <c r="D798" s="4" t="s">
        <v>28</v>
      </c>
      <c r="E798" s="4" t="s">
        <v>683</v>
      </c>
      <c r="F798" s="4"/>
      <c r="G798" s="7">
        <f>SUM(G799)</f>
        <v>6732.1</v>
      </c>
      <c r="H798" s="7">
        <f>SUM(H799)</f>
        <v>6082.1</v>
      </c>
      <c r="I798" s="7">
        <f>SUM(I799)</f>
        <v>5882.1</v>
      </c>
    </row>
    <row r="799" spans="1:9">
      <c r="A799" s="80" t="s">
        <v>247</v>
      </c>
      <c r="B799" s="4"/>
      <c r="C799" s="4" t="s">
        <v>163</v>
      </c>
      <c r="D799" s="4" t="s">
        <v>28</v>
      </c>
      <c r="E799" s="4" t="s">
        <v>684</v>
      </c>
      <c r="F799" s="4"/>
      <c r="G799" s="7">
        <f>SUM(G800+G801+G802+G803)</f>
        <v>6732.1</v>
      </c>
      <c r="H799" s="7">
        <f t="shared" ref="H799:I799" si="177">SUM(H800+H801+H802+H803)</f>
        <v>6082.1</v>
      </c>
      <c r="I799" s="7">
        <f t="shared" si="177"/>
        <v>5882.1</v>
      </c>
    </row>
    <row r="800" spans="1:9" ht="47.25">
      <c r="A800" s="80" t="s">
        <v>45</v>
      </c>
      <c r="B800" s="4"/>
      <c r="C800" s="4" t="s">
        <v>163</v>
      </c>
      <c r="D800" s="4" t="s">
        <v>28</v>
      </c>
      <c r="E800" s="4" t="s">
        <v>684</v>
      </c>
      <c r="F800" s="4" t="s">
        <v>83</v>
      </c>
      <c r="G800" s="7">
        <v>2884</v>
      </c>
      <c r="H800" s="7">
        <v>2884</v>
      </c>
      <c r="I800" s="7">
        <v>2884</v>
      </c>
    </row>
    <row r="801" spans="1:9" ht="31.5">
      <c r="A801" s="80" t="s">
        <v>46</v>
      </c>
      <c r="B801" s="4"/>
      <c r="C801" s="4" t="s">
        <v>163</v>
      </c>
      <c r="D801" s="4" t="s">
        <v>28</v>
      </c>
      <c r="E801" s="4" t="s">
        <v>684</v>
      </c>
      <c r="F801" s="4" t="s">
        <v>85</v>
      </c>
      <c r="G801" s="7">
        <v>3391.1</v>
      </c>
      <c r="H801" s="7">
        <f>3391.1-500</f>
        <v>2891.1</v>
      </c>
      <c r="I801" s="7">
        <f>3191.1-500</f>
        <v>2691.1</v>
      </c>
    </row>
    <row r="802" spans="1:9">
      <c r="A802" s="80" t="s">
        <v>36</v>
      </c>
      <c r="B802" s="4"/>
      <c r="C802" s="4" t="s">
        <v>163</v>
      </c>
      <c r="D802" s="4" t="s">
        <v>28</v>
      </c>
      <c r="E802" s="4" t="s">
        <v>684</v>
      </c>
      <c r="F802" s="4" t="s">
        <v>93</v>
      </c>
      <c r="G802" s="7">
        <v>277</v>
      </c>
      <c r="H802" s="7">
        <v>277</v>
      </c>
      <c r="I802" s="7">
        <v>277</v>
      </c>
    </row>
    <row r="803" spans="1:9" ht="31.5">
      <c r="A803" s="80" t="s">
        <v>219</v>
      </c>
      <c r="B803" s="4"/>
      <c r="C803" s="4" t="s">
        <v>163</v>
      </c>
      <c r="D803" s="4" t="s">
        <v>28</v>
      </c>
      <c r="E803" s="4" t="s">
        <v>684</v>
      </c>
      <c r="F803" s="4" t="s">
        <v>116</v>
      </c>
      <c r="G803" s="7">
        <v>180</v>
      </c>
      <c r="H803" s="7">
        <v>30</v>
      </c>
      <c r="I803" s="7">
        <v>30</v>
      </c>
    </row>
    <row r="804" spans="1:9" ht="47.25">
      <c r="A804" s="102" t="s">
        <v>23</v>
      </c>
      <c r="B804" s="4"/>
      <c r="C804" s="4" t="s">
        <v>163</v>
      </c>
      <c r="D804" s="4" t="s">
        <v>28</v>
      </c>
      <c r="E804" s="22" t="s">
        <v>298</v>
      </c>
      <c r="F804" s="4"/>
      <c r="G804" s="7">
        <f t="shared" ref="G804:I805" si="178">G805</f>
        <v>177983.5</v>
      </c>
      <c r="H804" s="7">
        <f t="shared" si="178"/>
        <v>173239.9</v>
      </c>
      <c r="I804" s="7">
        <f t="shared" si="178"/>
        <v>173269.9</v>
      </c>
    </row>
    <row r="805" spans="1:9">
      <c r="A805" s="80" t="s">
        <v>247</v>
      </c>
      <c r="B805" s="4"/>
      <c r="C805" s="4" t="s">
        <v>163</v>
      </c>
      <c r="D805" s="4" t="s">
        <v>28</v>
      </c>
      <c r="E805" s="22" t="s">
        <v>299</v>
      </c>
      <c r="F805" s="4"/>
      <c r="G805" s="7">
        <f t="shared" si="178"/>
        <v>177983.5</v>
      </c>
      <c r="H805" s="7">
        <f t="shared" si="178"/>
        <v>173239.9</v>
      </c>
      <c r="I805" s="7">
        <f t="shared" si="178"/>
        <v>173269.9</v>
      </c>
    </row>
    <row r="806" spans="1:9" ht="31.5">
      <c r="A806" s="80" t="s">
        <v>219</v>
      </c>
      <c r="B806" s="4"/>
      <c r="C806" s="4" t="s">
        <v>163</v>
      </c>
      <c r="D806" s="4" t="s">
        <v>28</v>
      </c>
      <c r="E806" s="22" t="s">
        <v>299</v>
      </c>
      <c r="F806" s="4" t="s">
        <v>116</v>
      </c>
      <c r="G806" s="7">
        <v>177983.5</v>
      </c>
      <c r="H806" s="7">
        <v>173239.9</v>
      </c>
      <c r="I806" s="7">
        <v>173269.9</v>
      </c>
    </row>
    <row r="807" spans="1:9" ht="31.5">
      <c r="A807" s="80" t="s">
        <v>250</v>
      </c>
      <c r="B807" s="4"/>
      <c r="C807" s="4" t="s">
        <v>163</v>
      </c>
      <c r="D807" s="4" t="s">
        <v>28</v>
      </c>
      <c r="E807" s="22" t="s">
        <v>421</v>
      </c>
      <c r="F807" s="4"/>
      <c r="G807" s="7">
        <f t="shared" ref="G807:I808" si="179">G808</f>
        <v>1297.4000000000001</v>
      </c>
      <c r="H807" s="7">
        <f t="shared" si="179"/>
        <v>400</v>
      </c>
      <c r="I807" s="7">
        <f t="shared" si="179"/>
        <v>600</v>
      </c>
    </row>
    <row r="808" spans="1:9">
      <c r="A808" s="80" t="s">
        <v>247</v>
      </c>
      <c r="B808" s="4"/>
      <c r="C808" s="4" t="s">
        <v>163</v>
      </c>
      <c r="D808" s="4" t="s">
        <v>28</v>
      </c>
      <c r="E808" s="22" t="s">
        <v>422</v>
      </c>
      <c r="F808" s="4"/>
      <c r="G808" s="7">
        <f t="shared" si="179"/>
        <v>1297.4000000000001</v>
      </c>
      <c r="H808" s="7">
        <f t="shared" si="179"/>
        <v>400</v>
      </c>
      <c r="I808" s="7">
        <f t="shared" si="179"/>
        <v>600</v>
      </c>
    </row>
    <row r="809" spans="1:9" ht="31.5">
      <c r="A809" s="80" t="s">
        <v>219</v>
      </c>
      <c r="B809" s="4"/>
      <c r="C809" s="4" t="s">
        <v>163</v>
      </c>
      <c r="D809" s="4" t="s">
        <v>28</v>
      </c>
      <c r="E809" s="22" t="s">
        <v>422</v>
      </c>
      <c r="F809" s="4" t="s">
        <v>116</v>
      </c>
      <c r="G809" s="7">
        <v>1297.4000000000001</v>
      </c>
      <c r="H809" s="7">
        <v>400</v>
      </c>
      <c r="I809" s="7">
        <v>600</v>
      </c>
    </row>
    <row r="810" spans="1:9">
      <c r="A810" s="80" t="s">
        <v>251</v>
      </c>
      <c r="B810" s="4"/>
      <c r="C810" s="4" t="s">
        <v>163</v>
      </c>
      <c r="D810" s="4" t="s">
        <v>28</v>
      </c>
      <c r="E810" s="4" t="s">
        <v>436</v>
      </c>
      <c r="F810" s="4"/>
      <c r="G810" s="7">
        <f t="shared" ref="G810:I811" si="180">G811</f>
        <v>1861.2</v>
      </c>
      <c r="H810" s="7">
        <f t="shared" si="180"/>
        <v>192.1</v>
      </c>
      <c r="I810" s="7">
        <f t="shared" si="180"/>
        <v>192.1</v>
      </c>
    </row>
    <row r="811" spans="1:9">
      <c r="A811" s="80" t="s">
        <v>247</v>
      </c>
      <c r="B811" s="4"/>
      <c r="C811" s="4" t="s">
        <v>163</v>
      </c>
      <c r="D811" s="4" t="s">
        <v>28</v>
      </c>
      <c r="E811" s="4" t="s">
        <v>437</v>
      </c>
      <c r="F811" s="4"/>
      <c r="G811" s="7">
        <f t="shared" si="180"/>
        <v>1861.2</v>
      </c>
      <c r="H811" s="7">
        <f t="shared" si="180"/>
        <v>192.1</v>
      </c>
      <c r="I811" s="7">
        <f t="shared" si="180"/>
        <v>192.1</v>
      </c>
    </row>
    <row r="812" spans="1:9" ht="31.5">
      <c r="A812" s="80" t="s">
        <v>66</v>
      </c>
      <c r="B812" s="4"/>
      <c r="C812" s="4" t="s">
        <v>163</v>
      </c>
      <c r="D812" s="4" t="s">
        <v>28</v>
      </c>
      <c r="E812" s="4" t="s">
        <v>437</v>
      </c>
      <c r="F812" s="4" t="s">
        <v>116</v>
      </c>
      <c r="G812" s="7">
        <v>1861.2</v>
      </c>
      <c r="H812" s="7">
        <v>192.1</v>
      </c>
      <c r="I812" s="7">
        <v>192.1</v>
      </c>
    </row>
    <row r="813" spans="1:9" ht="31.5">
      <c r="A813" s="80" t="s">
        <v>39</v>
      </c>
      <c r="B813" s="4"/>
      <c r="C813" s="4" t="s">
        <v>163</v>
      </c>
      <c r="D813" s="4" t="s">
        <v>28</v>
      </c>
      <c r="E813" s="4" t="s">
        <v>685</v>
      </c>
      <c r="F813" s="4"/>
      <c r="G813" s="45">
        <f>G814</f>
        <v>9079.5</v>
      </c>
      <c r="H813" s="7">
        <f>H814</f>
        <v>9043.6</v>
      </c>
      <c r="I813" s="7">
        <f>I814</f>
        <v>9043.6</v>
      </c>
    </row>
    <row r="814" spans="1:9">
      <c r="A814" s="80" t="s">
        <v>247</v>
      </c>
      <c r="B814" s="4"/>
      <c r="C814" s="4" t="s">
        <v>163</v>
      </c>
      <c r="D814" s="4" t="s">
        <v>28</v>
      </c>
      <c r="E814" s="4" t="s">
        <v>686</v>
      </c>
      <c r="F814" s="4"/>
      <c r="G814" s="7">
        <f>SUM(G815:G817)</f>
        <v>9079.5</v>
      </c>
      <c r="H814" s="7">
        <f t="shared" ref="H814:I814" si="181">SUM(H815:H817)</f>
        <v>9043.6</v>
      </c>
      <c r="I814" s="7">
        <f t="shared" si="181"/>
        <v>9043.6</v>
      </c>
    </row>
    <row r="815" spans="1:9" ht="47.25">
      <c r="A815" s="80" t="s">
        <v>45</v>
      </c>
      <c r="B815" s="4"/>
      <c r="C815" s="4" t="s">
        <v>163</v>
      </c>
      <c r="D815" s="4" t="s">
        <v>28</v>
      </c>
      <c r="E815" s="4" t="s">
        <v>686</v>
      </c>
      <c r="F815" s="4" t="s">
        <v>83</v>
      </c>
      <c r="G815" s="7">
        <v>7932.6</v>
      </c>
      <c r="H815" s="7">
        <v>8122.6</v>
      </c>
      <c r="I815" s="7">
        <v>8122.6</v>
      </c>
    </row>
    <row r="816" spans="1:9" ht="31.5">
      <c r="A816" s="80" t="s">
        <v>46</v>
      </c>
      <c r="B816" s="4"/>
      <c r="C816" s="4" t="s">
        <v>163</v>
      </c>
      <c r="D816" s="4" t="s">
        <v>28</v>
      </c>
      <c r="E816" s="4" t="s">
        <v>686</v>
      </c>
      <c r="F816" s="4" t="s">
        <v>85</v>
      </c>
      <c r="G816" s="7">
        <v>1094.8</v>
      </c>
      <c r="H816" s="7">
        <v>800</v>
      </c>
      <c r="I816" s="7">
        <v>800</v>
      </c>
    </row>
    <row r="817" spans="1:9">
      <c r="A817" s="80" t="s">
        <v>20</v>
      </c>
      <c r="B817" s="4"/>
      <c r="C817" s="4" t="s">
        <v>163</v>
      </c>
      <c r="D817" s="4" t="s">
        <v>28</v>
      </c>
      <c r="E817" s="4" t="s">
        <v>686</v>
      </c>
      <c r="F817" s="4" t="s">
        <v>90</v>
      </c>
      <c r="G817" s="7">
        <v>52.1</v>
      </c>
      <c r="H817" s="7">
        <v>121</v>
      </c>
      <c r="I817" s="7">
        <v>121</v>
      </c>
    </row>
    <row r="818" spans="1:9" ht="31.5">
      <c r="A818" s="80" t="s">
        <v>253</v>
      </c>
      <c r="B818" s="4"/>
      <c r="C818" s="4" t="s">
        <v>163</v>
      </c>
      <c r="D818" s="4" t="s">
        <v>28</v>
      </c>
      <c r="E818" s="4" t="s">
        <v>252</v>
      </c>
      <c r="F818" s="4"/>
      <c r="G818" s="7">
        <f>SUM(G819+G822+G825+G828)</f>
        <v>7350.2</v>
      </c>
      <c r="H818" s="7">
        <f t="shared" ref="H818:I818" si="182">SUM(H819+H822+H825+H828)</f>
        <v>2000</v>
      </c>
      <c r="I818" s="7">
        <f t="shared" si="182"/>
        <v>0</v>
      </c>
    </row>
    <row r="819" spans="1:9">
      <c r="A819" s="80" t="s">
        <v>29</v>
      </c>
      <c r="B819" s="4"/>
      <c r="C819" s="4" t="s">
        <v>163</v>
      </c>
      <c r="D819" s="4" t="s">
        <v>28</v>
      </c>
      <c r="E819" s="4" t="s">
        <v>687</v>
      </c>
      <c r="F819" s="4"/>
      <c r="G819" s="7">
        <f t="shared" ref="G819:I820" si="183">G820</f>
        <v>552.70000000000005</v>
      </c>
      <c r="H819" s="7">
        <f t="shared" si="183"/>
        <v>100</v>
      </c>
      <c r="I819" s="7">
        <f t="shared" si="183"/>
        <v>0</v>
      </c>
    </row>
    <row r="820" spans="1:9">
      <c r="A820" s="80" t="s">
        <v>247</v>
      </c>
      <c r="B820" s="4"/>
      <c r="C820" s="4" t="s">
        <v>163</v>
      </c>
      <c r="D820" s="4" t="s">
        <v>28</v>
      </c>
      <c r="E820" s="4" t="s">
        <v>688</v>
      </c>
      <c r="F820" s="4"/>
      <c r="G820" s="7">
        <f t="shared" si="183"/>
        <v>552.70000000000005</v>
      </c>
      <c r="H820" s="7">
        <f t="shared" si="183"/>
        <v>100</v>
      </c>
      <c r="I820" s="7">
        <f t="shared" si="183"/>
        <v>0</v>
      </c>
    </row>
    <row r="821" spans="1:9" ht="31.5">
      <c r="A821" s="80" t="s">
        <v>46</v>
      </c>
      <c r="B821" s="4"/>
      <c r="C821" s="4" t="s">
        <v>163</v>
      </c>
      <c r="D821" s="4" t="s">
        <v>28</v>
      </c>
      <c r="E821" s="4" t="s">
        <v>688</v>
      </c>
      <c r="F821" s="4" t="s">
        <v>85</v>
      </c>
      <c r="G821" s="7">
        <v>552.70000000000005</v>
      </c>
      <c r="H821" s="7">
        <v>100</v>
      </c>
      <c r="I821" s="7"/>
    </row>
    <row r="822" spans="1:9">
      <c r="A822" s="80" t="s">
        <v>249</v>
      </c>
      <c r="B822" s="4"/>
      <c r="C822" s="4" t="s">
        <v>163</v>
      </c>
      <c r="D822" s="4" t="s">
        <v>28</v>
      </c>
      <c r="E822" s="4" t="s">
        <v>300</v>
      </c>
      <c r="F822" s="4"/>
      <c r="G822" s="7">
        <f t="shared" ref="G822:I823" si="184">G823</f>
        <v>411.8</v>
      </c>
      <c r="H822" s="7">
        <f t="shared" si="184"/>
        <v>1400</v>
      </c>
      <c r="I822" s="7">
        <f t="shared" si="184"/>
        <v>0</v>
      </c>
    </row>
    <row r="823" spans="1:9">
      <c r="A823" s="80" t="s">
        <v>247</v>
      </c>
      <c r="B823" s="4"/>
      <c r="C823" s="4" t="s">
        <v>163</v>
      </c>
      <c r="D823" s="4" t="s">
        <v>28</v>
      </c>
      <c r="E823" s="4" t="s">
        <v>301</v>
      </c>
      <c r="F823" s="4"/>
      <c r="G823" s="7">
        <f t="shared" si="184"/>
        <v>411.8</v>
      </c>
      <c r="H823" s="7">
        <f t="shared" si="184"/>
        <v>1400</v>
      </c>
      <c r="I823" s="7">
        <f t="shared" si="184"/>
        <v>0</v>
      </c>
    </row>
    <row r="824" spans="1:9" ht="31.5">
      <c r="A824" s="80" t="s">
        <v>219</v>
      </c>
      <c r="B824" s="4"/>
      <c r="C824" s="4" t="s">
        <v>163</v>
      </c>
      <c r="D824" s="4" t="s">
        <v>28</v>
      </c>
      <c r="E824" s="4" t="s">
        <v>301</v>
      </c>
      <c r="F824" s="4" t="s">
        <v>116</v>
      </c>
      <c r="G824" s="7">
        <v>411.8</v>
      </c>
      <c r="H824" s="7">
        <v>1400</v>
      </c>
      <c r="I824" s="7"/>
    </row>
    <row r="825" spans="1:9" ht="31.5">
      <c r="A825" s="80" t="s">
        <v>250</v>
      </c>
      <c r="B825" s="4"/>
      <c r="C825" s="4" t="s">
        <v>163</v>
      </c>
      <c r="D825" s="4" t="s">
        <v>28</v>
      </c>
      <c r="E825" s="4" t="s">
        <v>302</v>
      </c>
      <c r="F825" s="4"/>
      <c r="G825" s="7">
        <f t="shared" ref="G825:I826" si="185">G826</f>
        <v>0</v>
      </c>
      <c r="H825" s="7">
        <f t="shared" si="185"/>
        <v>0</v>
      </c>
      <c r="I825" s="7">
        <f t="shared" si="185"/>
        <v>0</v>
      </c>
    </row>
    <row r="826" spans="1:9">
      <c r="A826" s="80" t="s">
        <v>247</v>
      </c>
      <c r="B826" s="4"/>
      <c r="C826" s="4" t="s">
        <v>163</v>
      </c>
      <c r="D826" s="4" t="s">
        <v>28</v>
      </c>
      <c r="E826" s="4" t="s">
        <v>303</v>
      </c>
      <c r="F826" s="4"/>
      <c r="G826" s="7">
        <f t="shared" si="185"/>
        <v>0</v>
      </c>
      <c r="H826" s="7">
        <f t="shared" si="185"/>
        <v>0</v>
      </c>
      <c r="I826" s="7">
        <f t="shared" si="185"/>
        <v>0</v>
      </c>
    </row>
    <row r="827" spans="1:9" ht="31.5">
      <c r="A827" s="80" t="s">
        <v>219</v>
      </c>
      <c r="B827" s="4"/>
      <c r="C827" s="4" t="s">
        <v>163</v>
      </c>
      <c r="D827" s="4" t="s">
        <v>28</v>
      </c>
      <c r="E827" s="4" t="s">
        <v>303</v>
      </c>
      <c r="F827" s="4" t="s">
        <v>116</v>
      </c>
      <c r="G827" s="7"/>
      <c r="H827" s="7"/>
      <c r="I827" s="7"/>
    </row>
    <row r="828" spans="1:9">
      <c r="A828" s="80" t="s">
        <v>251</v>
      </c>
      <c r="B828" s="4"/>
      <c r="C828" s="4" t="s">
        <v>163</v>
      </c>
      <c r="D828" s="4" t="s">
        <v>28</v>
      </c>
      <c r="E828" s="4" t="s">
        <v>304</v>
      </c>
      <c r="F828" s="4"/>
      <c r="G828" s="7">
        <f t="shared" ref="G828:I829" si="186">G829</f>
        <v>6385.7</v>
      </c>
      <c r="H828" s="7">
        <f t="shared" si="186"/>
        <v>500</v>
      </c>
      <c r="I828" s="7">
        <f t="shared" si="186"/>
        <v>0</v>
      </c>
    </row>
    <row r="829" spans="1:9">
      <c r="A829" s="80" t="s">
        <v>247</v>
      </c>
      <c r="B829" s="4"/>
      <c r="C829" s="4" t="s">
        <v>163</v>
      </c>
      <c r="D829" s="4" t="s">
        <v>28</v>
      </c>
      <c r="E829" s="4" t="s">
        <v>305</v>
      </c>
      <c r="F829" s="4"/>
      <c r="G829" s="7">
        <f t="shared" si="186"/>
        <v>6385.7</v>
      </c>
      <c r="H829" s="7">
        <f t="shared" si="186"/>
        <v>500</v>
      </c>
      <c r="I829" s="7">
        <f t="shared" si="186"/>
        <v>0</v>
      </c>
    </row>
    <row r="830" spans="1:9" ht="31.5">
      <c r="A830" s="80" t="s">
        <v>219</v>
      </c>
      <c r="B830" s="4"/>
      <c r="C830" s="4" t="s">
        <v>163</v>
      </c>
      <c r="D830" s="4" t="s">
        <v>28</v>
      </c>
      <c r="E830" s="4" t="s">
        <v>305</v>
      </c>
      <c r="F830" s="4" t="s">
        <v>116</v>
      </c>
      <c r="G830" s="7">
        <v>6385.7</v>
      </c>
      <c r="H830" s="7">
        <v>500</v>
      </c>
      <c r="I830" s="7"/>
    </row>
    <row r="831" spans="1:9">
      <c r="A831" s="80" t="s">
        <v>180</v>
      </c>
      <c r="B831" s="4"/>
      <c r="C831" s="4" t="s">
        <v>163</v>
      </c>
      <c r="D831" s="4" t="s">
        <v>38</v>
      </c>
      <c r="E831" s="4"/>
      <c r="F831" s="4"/>
      <c r="G831" s="7">
        <f>G832+G847</f>
        <v>61756</v>
      </c>
      <c r="H831" s="7">
        <f>H832+H847</f>
        <v>36100.1</v>
      </c>
      <c r="I831" s="7">
        <f>I832+I847</f>
        <v>6070.1</v>
      </c>
    </row>
    <row r="832" spans="1:9" ht="31.5">
      <c r="A832" s="80" t="s">
        <v>574</v>
      </c>
      <c r="B832" s="4"/>
      <c r="C832" s="4" t="s">
        <v>163</v>
      </c>
      <c r="D832" s="4" t="s">
        <v>38</v>
      </c>
      <c r="E832" s="4" t="s">
        <v>245</v>
      </c>
      <c r="F832" s="4"/>
      <c r="G832" s="7">
        <f>SUM(G833)</f>
        <v>6761</v>
      </c>
      <c r="H832" s="7">
        <f t="shared" ref="H832:I832" si="187">SUM(H833)</f>
        <v>6070.1</v>
      </c>
      <c r="I832" s="7">
        <f t="shared" si="187"/>
        <v>6070.1</v>
      </c>
    </row>
    <row r="833" spans="1:9" ht="78.75">
      <c r="A833" s="80" t="s">
        <v>961</v>
      </c>
      <c r="B833" s="4"/>
      <c r="C833" s="4" t="s">
        <v>163</v>
      </c>
      <c r="D833" s="4" t="s">
        <v>38</v>
      </c>
      <c r="E833" s="4" t="s">
        <v>248</v>
      </c>
      <c r="F833" s="4"/>
      <c r="G833" s="7">
        <f>G834</f>
        <v>6761</v>
      </c>
      <c r="H833" s="7">
        <f t="shared" ref="H833:I833" si="188">H834</f>
        <v>6070.1</v>
      </c>
      <c r="I833" s="7">
        <f t="shared" si="188"/>
        <v>6070.1</v>
      </c>
    </row>
    <row r="834" spans="1:9">
      <c r="A834" s="80" t="s">
        <v>29</v>
      </c>
      <c r="B834" s="4"/>
      <c r="C834" s="4" t="s">
        <v>163</v>
      </c>
      <c r="D834" s="4" t="s">
        <v>38</v>
      </c>
      <c r="E834" s="4" t="s">
        <v>683</v>
      </c>
      <c r="F834" s="4"/>
      <c r="G834" s="7">
        <f>SUM(G835+G837+G839+G841+G843+G845)</f>
        <v>6761</v>
      </c>
      <c r="H834" s="7">
        <f t="shared" ref="H834:I834" si="189">SUM(H835+H837+H839+H841+H843+H845)</f>
        <v>6070.1</v>
      </c>
      <c r="I834" s="7">
        <f t="shared" si="189"/>
        <v>6070.1</v>
      </c>
    </row>
    <row r="835" spans="1:9" ht="31.5">
      <c r="A835" s="80" t="s">
        <v>697</v>
      </c>
      <c r="B835" s="4"/>
      <c r="C835" s="4" t="s">
        <v>163</v>
      </c>
      <c r="D835" s="4" t="s">
        <v>38</v>
      </c>
      <c r="E835" s="4" t="s">
        <v>798</v>
      </c>
      <c r="F835" s="4"/>
      <c r="G835" s="7">
        <f>G836</f>
        <v>3020</v>
      </c>
      <c r="H835" s="7">
        <f>H836</f>
        <v>3003</v>
      </c>
      <c r="I835" s="7">
        <f>I836</f>
        <v>3003</v>
      </c>
    </row>
    <row r="836" spans="1:9" ht="31.5">
      <c r="A836" s="80" t="s">
        <v>219</v>
      </c>
      <c r="B836" s="4"/>
      <c r="C836" s="4" t="s">
        <v>163</v>
      </c>
      <c r="D836" s="4" t="s">
        <v>38</v>
      </c>
      <c r="E836" s="4" t="s">
        <v>798</v>
      </c>
      <c r="F836" s="4" t="s">
        <v>116</v>
      </c>
      <c r="G836" s="7">
        <v>3020</v>
      </c>
      <c r="H836" s="7">
        <v>3003</v>
      </c>
      <c r="I836" s="7">
        <v>3003</v>
      </c>
    </row>
    <row r="837" spans="1:9" ht="31.5">
      <c r="A837" s="80" t="s">
        <v>922</v>
      </c>
      <c r="B837" s="4"/>
      <c r="C837" s="4" t="s">
        <v>163</v>
      </c>
      <c r="D837" s="4" t="s">
        <v>38</v>
      </c>
      <c r="E837" s="4" t="s">
        <v>690</v>
      </c>
      <c r="F837" s="4"/>
      <c r="G837" s="7">
        <f>SUM(G838)</f>
        <v>2259.3000000000002</v>
      </c>
      <c r="H837" s="7">
        <f t="shared" ref="H837:I837" si="190">SUM(H838)</f>
        <v>1586.5</v>
      </c>
      <c r="I837" s="7">
        <f t="shared" si="190"/>
        <v>1586.5</v>
      </c>
    </row>
    <row r="838" spans="1:9" ht="31.5">
      <c r="A838" s="80" t="s">
        <v>219</v>
      </c>
      <c r="B838" s="4"/>
      <c r="C838" s="4" t="s">
        <v>163</v>
      </c>
      <c r="D838" s="4" t="s">
        <v>38</v>
      </c>
      <c r="E838" s="4" t="s">
        <v>690</v>
      </c>
      <c r="F838" s="4" t="s">
        <v>116</v>
      </c>
      <c r="G838" s="7">
        <v>2259.3000000000002</v>
      </c>
      <c r="H838" s="7">
        <v>1586.5</v>
      </c>
      <c r="I838" s="7">
        <v>1586.5</v>
      </c>
    </row>
    <row r="839" spans="1:9" ht="47.25">
      <c r="A839" s="80" t="s">
        <v>917</v>
      </c>
      <c r="B839" s="4"/>
      <c r="C839" s="4" t="s">
        <v>163</v>
      </c>
      <c r="D839" s="4" t="s">
        <v>38</v>
      </c>
      <c r="E839" s="4" t="s">
        <v>691</v>
      </c>
      <c r="F839" s="4"/>
      <c r="G839" s="7">
        <f>SUM(G840)</f>
        <v>529.19999999999993</v>
      </c>
      <c r="H839" s="7">
        <f t="shared" ref="H839:I839" si="191">SUM(H840)</f>
        <v>528.79999999999995</v>
      </c>
      <c r="I839" s="7">
        <f t="shared" si="191"/>
        <v>528.79999999999995</v>
      </c>
    </row>
    <row r="840" spans="1:9" ht="31.5">
      <c r="A840" s="80" t="s">
        <v>46</v>
      </c>
      <c r="B840" s="4"/>
      <c r="C840" s="4" t="s">
        <v>163</v>
      </c>
      <c r="D840" s="4" t="s">
        <v>38</v>
      </c>
      <c r="E840" s="4" t="s">
        <v>691</v>
      </c>
      <c r="F840" s="4" t="s">
        <v>85</v>
      </c>
      <c r="G840" s="7">
        <v>529.19999999999993</v>
      </c>
      <c r="H840" s="7">
        <v>528.79999999999995</v>
      </c>
      <c r="I840" s="7">
        <v>528.79999999999995</v>
      </c>
    </row>
    <row r="841" spans="1:9" ht="31.5" hidden="1">
      <c r="A841" s="80" t="s">
        <v>962</v>
      </c>
      <c r="B841" s="4"/>
      <c r="C841" s="4" t="s">
        <v>163</v>
      </c>
      <c r="D841" s="4" t="s">
        <v>38</v>
      </c>
      <c r="E841" s="4" t="s">
        <v>799</v>
      </c>
      <c r="F841" s="4"/>
      <c r="G841" s="7">
        <f>SUM(G842)</f>
        <v>0</v>
      </c>
      <c r="H841" s="7">
        <f t="shared" ref="H841:I841" si="192">SUM(H842)</f>
        <v>0</v>
      </c>
      <c r="I841" s="7">
        <f t="shared" si="192"/>
        <v>0</v>
      </c>
    </row>
    <row r="842" spans="1:9" ht="31.5" hidden="1">
      <c r="A842" s="80" t="s">
        <v>46</v>
      </c>
      <c r="B842" s="4"/>
      <c r="C842" s="4" t="s">
        <v>163</v>
      </c>
      <c r="D842" s="4" t="s">
        <v>38</v>
      </c>
      <c r="E842" s="4" t="s">
        <v>799</v>
      </c>
      <c r="F842" s="4" t="s">
        <v>85</v>
      </c>
      <c r="G842" s="7"/>
      <c r="H842" s="9"/>
      <c r="I842" s="9"/>
    </row>
    <row r="843" spans="1:9" ht="31.5">
      <c r="A843" s="80" t="s">
        <v>811</v>
      </c>
      <c r="B843" s="4"/>
      <c r="C843" s="4" t="s">
        <v>163</v>
      </c>
      <c r="D843" s="4" t="s">
        <v>38</v>
      </c>
      <c r="E843" s="4" t="s">
        <v>941</v>
      </c>
      <c r="F843" s="4"/>
      <c r="G843" s="7">
        <f>SUM(G844)</f>
        <v>529.19999999999993</v>
      </c>
      <c r="H843" s="7">
        <f>SUM(H844)</f>
        <v>528.79999999999995</v>
      </c>
      <c r="I843" s="7">
        <f>SUM(I844)</f>
        <v>528.79999999999995</v>
      </c>
    </row>
    <row r="844" spans="1:9" ht="31.5">
      <c r="A844" s="80" t="s">
        <v>46</v>
      </c>
      <c r="B844" s="4"/>
      <c r="C844" s="4" t="s">
        <v>163</v>
      </c>
      <c r="D844" s="4" t="s">
        <v>38</v>
      </c>
      <c r="E844" s="4" t="s">
        <v>941</v>
      </c>
      <c r="F844" s="4" t="s">
        <v>85</v>
      </c>
      <c r="G844" s="7">
        <v>529.19999999999993</v>
      </c>
      <c r="H844" s="7">
        <v>528.79999999999995</v>
      </c>
      <c r="I844" s="7">
        <v>528.79999999999995</v>
      </c>
    </row>
    <row r="845" spans="1:9" ht="31.5">
      <c r="A845" s="80" t="s">
        <v>810</v>
      </c>
      <c r="B845" s="4"/>
      <c r="C845" s="4" t="s">
        <v>163</v>
      </c>
      <c r="D845" s="4" t="s">
        <v>38</v>
      </c>
      <c r="E845" s="4" t="s">
        <v>942</v>
      </c>
      <c r="F845" s="4"/>
      <c r="G845" s="7">
        <f>G846</f>
        <v>423.3</v>
      </c>
      <c r="H845" s="7">
        <f>H846</f>
        <v>423</v>
      </c>
      <c r="I845" s="7">
        <f>I846</f>
        <v>423</v>
      </c>
    </row>
    <row r="846" spans="1:9" ht="31.5">
      <c r="A846" s="80" t="s">
        <v>46</v>
      </c>
      <c r="B846" s="4"/>
      <c r="C846" s="4" t="s">
        <v>163</v>
      </c>
      <c r="D846" s="4" t="s">
        <v>38</v>
      </c>
      <c r="E846" s="4" t="s">
        <v>942</v>
      </c>
      <c r="F846" s="4" t="s">
        <v>85</v>
      </c>
      <c r="G846" s="7">
        <v>423.3</v>
      </c>
      <c r="H846" s="7">
        <v>423</v>
      </c>
      <c r="I846" s="7">
        <v>423</v>
      </c>
    </row>
    <row r="847" spans="1:9" ht="31.5">
      <c r="A847" s="103" t="s">
        <v>253</v>
      </c>
      <c r="B847" s="4"/>
      <c r="C847" s="4" t="s">
        <v>163</v>
      </c>
      <c r="D847" s="4" t="s">
        <v>38</v>
      </c>
      <c r="E847" s="4" t="s">
        <v>252</v>
      </c>
      <c r="F847" s="4"/>
      <c r="G847" s="7">
        <f>SUM(G848)</f>
        <v>54995</v>
      </c>
      <c r="H847" s="7">
        <f t="shared" ref="H847:I847" si="193">SUM(H848)</f>
        <v>30030</v>
      </c>
      <c r="I847" s="7">
        <f t="shared" si="193"/>
        <v>0</v>
      </c>
    </row>
    <row r="848" spans="1:9">
      <c r="A848" s="103" t="s">
        <v>29</v>
      </c>
      <c r="B848" s="4"/>
      <c r="C848" s="4" t="s">
        <v>163</v>
      </c>
      <c r="D848" s="4" t="s">
        <v>38</v>
      </c>
      <c r="E848" s="4" t="s">
        <v>687</v>
      </c>
      <c r="F848" s="4"/>
      <c r="G848" s="7">
        <f>SUM(G851)+G853+G849</f>
        <v>54995</v>
      </c>
      <c r="H848" s="7">
        <f t="shared" ref="H848:I848" si="194">SUM(H851)+H853</f>
        <v>30030</v>
      </c>
      <c r="I848" s="7">
        <f t="shared" si="194"/>
        <v>0</v>
      </c>
    </row>
    <row r="849" spans="1:9">
      <c r="A849" s="124" t="s">
        <v>1011</v>
      </c>
      <c r="B849" s="4"/>
      <c r="C849" s="4" t="s">
        <v>163</v>
      </c>
      <c r="D849" s="4" t="s">
        <v>38</v>
      </c>
      <c r="E849" s="4" t="s">
        <v>1010</v>
      </c>
      <c r="F849" s="4"/>
      <c r="G849" s="7">
        <f>SUM(G850)</f>
        <v>32944.400000000001</v>
      </c>
      <c r="H849" s="7"/>
      <c r="I849" s="7"/>
    </row>
    <row r="850" spans="1:9" ht="31.5">
      <c r="A850" s="124" t="s">
        <v>219</v>
      </c>
      <c r="B850" s="4"/>
      <c r="C850" s="4" t="s">
        <v>163</v>
      </c>
      <c r="D850" s="4" t="s">
        <v>38</v>
      </c>
      <c r="E850" s="4" t="s">
        <v>1010</v>
      </c>
      <c r="F850" s="4" t="s">
        <v>116</v>
      </c>
      <c r="G850" s="7">
        <v>32944.400000000001</v>
      </c>
      <c r="H850" s="7"/>
      <c r="I850" s="7"/>
    </row>
    <row r="851" spans="1:9" ht="47.25">
      <c r="A851" s="103" t="s">
        <v>924</v>
      </c>
      <c r="B851" s="4"/>
      <c r="C851" s="4" t="s">
        <v>163</v>
      </c>
      <c r="D851" s="4" t="s">
        <v>38</v>
      </c>
      <c r="E851" s="4" t="s">
        <v>696</v>
      </c>
      <c r="F851" s="4"/>
      <c r="G851" s="7">
        <f>SUM(G852)</f>
        <v>0</v>
      </c>
      <c r="H851" s="7">
        <f t="shared" ref="H851:I851" si="195">SUM(H852)</f>
        <v>30030</v>
      </c>
      <c r="I851" s="7">
        <f t="shared" si="195"/>
        <v>0</v>
      </c>
    </row>
    <row r="852" spans="1:9" ht="31.5">
      <c r="A852" s="103" t="s">
        <v>219</v>
      </c>
      <c r="B852" s="4"/>
      <c r="C852" s="4" t="s">
        <v>163</v>
      </c>
      <c r="D852" s="4" t="s">
        <v>38</v>
      </c>
      <c r="E852" s="4" t="s">
        <v>696</v>
      </c>
      <c r="F852" s="4" t="s">
        <v>116</v>
      </c>
      <c r="G852" s="7"/>
      <c r="H852" s="7">
        <v>30030</v>
      </c>
      <c r="I852" s="7"/>
    </row>
    <row r="853" spans="1:9">
      <c r="A853" s="111" t="s">
        <v>911</v>
      </c>
      <c r="B853" s="4"/>
      <c r="C853" s="4" t="s">
        <v>163</v>
      </c>
      <c r="D853" s="4" t="s">
        <v>38</v>
      </c>
      <c r="E853" s="4" t="s">
        <v>949</v>
      </c>
      <c r="F853" s="4"/>
      <c r="G853" s="7">
        <f>SUM(G854+G856+G858)</f>
        <v>22050.6</v>
      </c>
      <c r="H853" s="7">
        <f t="shared" ref="H853:I853" si="196">SUM(H854+H856+H858)</f>
        <v>0</v>
      </c>
      <c r="I853" s="7">
        <f t="shared" si="196"/>
        <v>0</v>
      </c>
    </row>
    <row r="854" spans="1:9" ht="31.5">
      <c r="A854" s="111" t="s">
        <v>953</v>
      </c>
      <c r="B854" s="4"/>
      <c r="C854" s="4" t="s">
        <v>163</v>
      </c>
      <c r="D854" s="4" t="s">
        <v>38</v>
      </c>
      <c r="E854" s="4" t="s">
        <v>950</v>
      </c>
      <c r="F854" s="4"/>
      <c r="G854" s="7">
        <f>SUM(G855)</f>
        <v>12000</v>
      </c>
      <c r="H854" s="7">
        <f t="shared" ref="H854:I854" si="197">SUM(H855)</f>
        <v>0</v>
      </c>
      <c r="I854" s="7">
        <f t="shared" si="197"/>
        <v>0</v>
      </c>
    </row>
    <row r="855" spans="1:9" ht="31.5">
      <c r="A855" s="111" t="s">
        <v>46</v>
      </c>
      <c r="B855" s="4"/>
      <c r="C855" s="4" t="s">
        <v>163</v>
      </c>
      <c r="D855" s="4" t="s">
        <v>38</v>
      </c>
      <c r="E855" s="4" t="s">
        <v>950</v>
      </c>
      <c r="F855" s="4" t="s">
        <v>85</v>
      </c>
      <c r="G855" s="7">
        <v>12000</v>
      </c>
      <c r="H855" s="7"/>
      <c r="I855" s="7"/>
    </row>
    <row r="856" spans="1:9" ht="31.5">
      <c r="A856" s="111" t="s">
        <v>954</v>
      </c>
      <c r="B856" s="4"/>
      <c r="C856" s="4" t="s">
        <v>163</v>
      </c>
      <c r="D856" s="4" t="s">
        <v>38</v>
      </c>
      <c r="E856" s="4" t="s">
        <v>951</v>
      </c>
      <c r="F856" s="4"/>
      <c r="G856" s="7">
        <f>SUM(G857)</f>
        <v>1219.8</v>
      </c>
      <c r="H856" s="7">
        <f t="shared" ref="H856:I856" si="198">SUM(H857)</f>
        <v>0</v>
      </c>
      <c r="I856" s="7">
        <f t="shared" si="198"/>
        <v>0</v>
      </c>
    </row>
    <row r="857" spans="1:9" ht="31.5">
      <c r="A857" s="111" t="s">
        <v>219</v>
      </c>
      <c r="B857" s="4"/>
      <c r="C857" s="4" t="s">
        <v>163</v>
      </c>
      <c r="D857" s="4" t="s">
        <v>38</v>
      </c>
      <c r="E857" s="4" t="s">
        <v>951</v>
      </c>
      <c r="F857" s="4" t="s">
        <v>116</v>
      </c>
      <c r="G857" s="7">
        <v>1219.8</v>
      </c>
      <c r="H857" s="7"/>
      <c r="I857" s="7"/>
    </row>
    <row r="858" spans="1:9" ht="31.5">
      <c r="A858" s="111" t="s">
        <v>955</v>
      </c>
      <c r="B858" s="4"/>
      <c r="C858" s="4" t="s">
        <v>163</v>
      </c>
      <c r="D858" s="4" t="s">
        <v>38</v>
      </c>
      <c r="E858" s="4" t="s">
        <v>952</v>
      </c>
      <c r="F858" s="4"/>
      <c r="G858" s="7">
        <f>SUM(G859)</f>
        <v>8830.7999999999993</v>
      </c>
      <c r="H858" s="7">
        <f t="shared" ref="H858:I858" si="199">SUM(H859)</f>
        <v>0</v>
      </c>
      <c r="I858" s="7">
        <f t="shared" si="199"/>
        <v>0</v>
      </c>
    </row>
    <row r="859" spans="1:9" ht="31.5">
      <c r="A859" s="111" t="s">
        <v>219</v>
      </c>
      <c r="B859" s="4"/>
      <c r="C859" s="4" t="s">
        <v>163</v>
      </c>
      <c r="D859" s="4" t="s">
        <v>38</v>
      </c>
      <c r="E859" s="4" t="s">
        <v>952</v>
      </c>
      <c r="F859" s="4" t="s">
        <v>116</v>
      </c>
      <c r="G859" s="7">
        <v>8830.7999999999993</v>
      </c>
      <c r="H859" s="7"/>
      <c r="I859" s="7"/>
    </row>
    <row r="860" spans="1:9">
      <c r="A860" s="80" t="s">
        <v>181</v>
      </c>
      <c r="B860" s="4"/>
      <c r="C860" s="4" t="s">
        <v>163</v>
      </c>
      <c r="D860" s="4" t="s">
        <v>48</v>
      </c>
      <c r="E860" s="4"/>
      <c r="F860" s="4"/>
      <c r="G860" s="7">
        <f>SUM(G861)</f>
        <v>13906.5</v>
      </c>
      <c r="H860" s="7">
        <f t="shared" ref="H860:I860" si="200">SUM(H861)</f>
        <v>14413.8</v>
      </c>
      <c r="I860" s="7">
        <f t="shared" si="200"/>
        <v>16238.8</v>
      </c>
    </row>
    <row r="861" spans="1:9" ht="31.5">
      <c r="A861" s="80" t="s">
        <v>574</v>
      </c>
      <c r="B861" s="4"/>
      <c r="C861" s="4" t="s">
        <v>163</v>
      </c>
      <c r="D861" s="4" t="s">
        <v>48</v>
      </c>
      <c r="E861" s="4" t="s">
        <v>245</v>
      </c>
      <c r="F861" s="4"/>
      <c r="G861" s="7">
        <f>G862</f>
        <v>13906.5</v>
      </c>
      <c r="H861" s="7">
        <f t="shared" ref="H861:I861" si="201">H862</f>
        <v>14413.8</v>
      </c>
      <c r="I861" s="7">
        <f t="shared" si="201"/>
        <v>16238.8</v>
      </c>
    </row>
    <row r="862" spans="1:9" ht="78.75">
      <c r="A862" s="80" t="s">
        <v>961</v>
      </c>
      <c r="B862" s="4"/>
      <c r="C862" s="4" t="s">
        <v>163</v>
      </c>
      <c r="D862" s="4" t="s">
        <v>48</v>
      </c>
      <c r="E862" s="4" t="s">
        <v>248</v>
      </c>
      <c r="F862" s="4"/>
      <c r="G862" s="7">
        <f>G863+G867</f>
        <v>13906.5</v>
      </c>
      <c r="H862" s="7">
        <f>H863+H867</f>
        <v>14413.8</v>
      </c>
      <c r="I862" s="7">
        <f>I863+I867</f>
        <v>16238.8</v>
      </c>
    </row>
    <row r="863" spans="1:9">
      <c r="A863" s="80" t="s">
        <v>29</v>
      </c>
      <c r="B863" s="4"/>
      <c r="C863" s="4" t="s">
        <v>163</v>
      </c>
      <c r="D863" s="4" t="s">
        <v>48</v>
      </c>
      <c r="E863" s="4" t="s">
        <v>683</v>
      </c>
      <c r="F863" s="4"/>
      <c r="G863" s="7">
        <f>SUM(G864)</f>
        <v>3358.7000000000003</v>
      </c>
      <c r="H863" s="7">
        <f t="shared" ref="H863:I863" si="202">SUM(H864)</f>
        <v>3358.7</v>
      </c>
      <c r="I863" s="7">
        <f t="shared" si="202"/>
        <v>3358.7</v>
      </c>
    </row>
    <row r="864" spans="1:9" ht="54.75" customHeight="1">
      <c r="A864" s="99" t="s">
        <v>914</v>
      </c>
      <c r="B864" s="47"/>
      <c r="C864" s="4" t="s">
        <v>163</v>
      </c>
      <c r="D864" s="4" t="s">
        <v>48</v>
      </c>
      <c r="E864" s="48" t="s">
        <v>700</v>
      </c>
      <c r="F864" s="4"/>
      <c r="G864" s="7">
        <f>SUM(G865:G866)</f>
        <v>3358.7000000000003</v>
      </c>
      <c r="H864" s="7">
        <f t="shared" ref="H864:I864" si="203">SUM(H865:H866)</f>
        <v>3358.7</v>
      </c>
      <c r="I864" s="7">
        <f t="shared" si="203"/>
        <v>3358.7</v>
      </c>
    </row>
    <row r="865" spans="1:9" ht="31.5">
      <c r="A865" s="80" t="s">
        <v>46</v>
      </c>
      <c r="B865" s="47"/>
      <c r="C865" s="4" t="s">
        <v>163</v>
      </c>
      <c r="D865" s="4" t="s">
        <v>48</v>
      </c>
      <c r="E865" s="48" t="s">
        <v>700</v>
      </c>
      <c r="F865" s="4" t="s">
        <v>85</v>
      </c>
      <c r="G865" s="7">
        <v>41.8</v>
      </c>
      <c r="H865" s="7">
        <v>373</v>
      </c>
      <c r="I865" s="7">
        <v>373</v>
      </c>
    </row>
    <row r="866" spans="1:9" ht="31.5">
      <c r="A866" s="80" t="s">
        <v>219</v>
      </c>
      <c r="B866" s="47"/>
      <c r="C866" s="4" t="s">
        <v>163</v>
      </c>
      <c r="D866" s="4" t="s">
        <v>48</v>
      </c>
      <c r="E866" s="48" t="s">
        <v>700</v>
      </c>
      <c r="F866" s="4" t="s">
        <v>116</v>
      </c>
      <c r="G866" s="7">
        <v>3316.9</v>
      </c>
      <c r="H866" s="7">
        <v>2985.7</v>
      </c>
      <c r="I866" s="7">
        <v>2985.7</v>
      </c>
    </row>
    <row r="867" spans="1:9" ht="63">
      <c r="A867" s="80" t="s">
        <v>963</v>
      </c>
      <c r="B867" s="47"/>
      <c r="C867" s="4" t="s">
        <v>163</v>
      </c>
      <c r="D867" s="4" t="s">
        <v>48</v>
      </c>
      <c r="E867" s="48" t="s">
        <v>701</v>
      </c>
      <c r="F867" s="4"/>
      <c r="G867" s="7">
        <f>G868+G871</f>
        <v>10547.8</v>
      </c>
      <c r="H867" s="7">
        <f t="shared" ref="H867:I867" si="204">H868+H871</f>
        <v>11055.1</v>
      </c>
      <c r="I867" s="7">
        <f t="shared" si="204"/>
        <v>12880.1</v>
      </c>
    </row>
    <row r="868" spans="1:9" ht="47.25">
      <c r="A868" s="36" t="s">
        <v>919</v>
      </c>
      <c r="B868" s="47"/>
      <c r="C868" s="4" t="s">
        <v>163</v>
      </c>
      <c r="D868" s="4" t="s">
        <v>48</v>
      </c>
      <c r="E868" s="48" t="s">
        <v>702</v>
      </c>
      <c r="F868" s="4"/>
      <c r="G868" s="7">
        <f>SUM(G869:G870)</f>
        <v>3291.4</v>
      </c>
      <c r="H868" s="7">
        <f t="shared" ref="H868:I868" si="205">SUM(H869:H870)</f>
        <v>3329.4</v>
      </c>
      <c r="I868" s="7">
        <f t="shared" si="205"/>
        <v>3868.5</v>
      </c>
    </row>
    <row r="869" spans="1:9" ht="31.5">
      <c r="A869" s="80" t="s">
        <v>219</v>
      </c>
      <c r="B869" s="47"/>
      <c r="C869" s="4" t="s">
        <v>163</v>
      </c>
      <c r="D869" s="4" t="s">
        <v>48</v>
      </c>
      <c r="E869" s="48" t="s">
        <v>702</v>
      </c>
      <c r="F869" s="4" t="s">
        <v>116</v>
      </c>
      <c r="G869" s="7">
        <v>3291.4</v>
      </c>
      <c r="H869" s="7">
        <v>3329.4</v>
      </c>
      <c r="I869" s="7">
        <v>3868.5</v>
      </c>
    </row>
    <row r="870" spans="1:9" hidden="1">
      <c r="A870" s="80" t="s">
        <v>20</v>
      </c>
      <c r="B870" s="47"/>
      <c r="C870" s="4" t="s">
        <v>163</v>
      </c>
      <c r="D870" s="4" t="s">
        <v>48</v>
      </c>
      <c r="E870" s="48" t="s">
        <v>702</v>
      </c>
      <c r="F870" s="4" t="s">
        <v>90</v>
      </c>
      <c r="G870" s="7"/>
      <c r="H870" s="7"/>
      <c r="I870" s="7"/>
    </row>
    <row r="871" spans="1:9" ht="31.5">
      <c r="A871" s="80" t="s">
        <v>876</v>
      </c>
      <c r="B871" s="47"/>
      <c r="C871" s="4" t="s">
        <v>163</v>
      </c>
      <c r="D871" s="4" t="s">
        <v>48</v>
      </c>
      <c r="E871" s="48" t="s">
        <v>875</v>
      </c>
      <c r="F871" s="4"/>
      <c r="G871" s="7">
        <f>SUM(G872)</f>
        <v>7256.4</v>
      </c>
      <c r="H871" s="7">
        <f t="shared" ref="H871:I871" si="206">SUM(H872)</f>
        <v>7725.7</v>
      </c>
      <c r="I871" s="7">
        <f t="shared" si="206"/>
        <v>9011.6</v>
      </c>
    </row>
    <row r="872" spans="1:9" ht="31.5">
      <c r="A872" s="80" t="s">
        <v>219</v>
      </c>
      <c r="B872" s="47"/>
      <c r="C872" s="4" t="s">
        <v>163</v>
      </c>
      <c r="D872" s="4" t="s">
        <v>48</v>
      </c>
      <c r="E872" s="48" t="s">
        <v>875</v>
      </c>
      <c r="F872" s="4" t="s">
        <v>116</v>
      </c>
      <c r="G872" s="7">
        <v>7256.4</v>
      </c>
      <c r="H872" s="7">
        <v>7725.7</v>
      </c>
      <c r="I872" s="7">
        <v>9011.6</v>
      </c>
    </row>
    <row r="873" spans="1:9">
      <c r="A873" s="80" t="s">
        <v>182</v>
      </c>
      <c r="B873" s="47"/>
      <c r="C873" s="4" t="s">
        <v>163</v>
      </c>
      <c r="D873" s="4" t="s">
        <v>162</v>
      </c>
      <c r="E873" s="48"/>
      <c r="F873" s="4"/>
      <c r="G873" s="7">
        <f>SUM(G874)</f>
        <v>9903.6</v>
      </c>
      <c r="H873" s="7">
        <f>SUM(H874)</f>
        <v>8234.4000000000015</v>
      </c>
      <c r="I873" s="7">
        <f>SUM(I874)</f>
        <v>8434.4000000000015</v>
      </c>
    </row>
    <row r="874" spans="1:9" ht="31.5">
      <c r="A874" s="80" t="s">
        <v>574</v>
      </c>
      <c r="B874" s="47"/>
      <c r="C874" s="4" t="s">
        <v>163</v>
      </c>
      <c r="D874" s="4" t="s">
        <v>162</v>
      </c>
      <c r="E874" s="48" t="s">
        <v>245</v>
      </c>
      <c r="F874" s="4"/>
      <c r="G874" s="7">
        <f>SUM(G875)</f>
        <v>9903.6</v>
      </c>
      <c r="H874" s="7">
        <f t="shared" ref="H874:I874" si="207">SUM(H875)</f>
        <v>8234.4000000000015</v>
      </c>
      <c r="I874" s="7">
        <f t="shared" si="207"/>
        <v>8434.4000000000015</v>
      </c>
    </row>
    <row r="875" spans="1:9" ht="31.5">
      <c r="A875" s="80" t="s">
        <v>297</v>
      </c>
      <c r="B875" s="47"/>
      <c r="C875" s="4" t="s">
        <v>163</v>
      </c>
      <c r="D875" s="4" t="s">
        <v>162</v>
      </c>
      <c r="E875" s="48" t="s">
        <v>246</v>
      </c>
      <c r="F875" s="4"/>
      <c r="G875" s="7">
        <f>SUM(G876+G879+G882+G884)</f>
        <v>9903.6</v>
      </c>
      <c r="H875" s="7">
        <f>SUM(H876+H879+H882+H884)</f>
        <v>8234.4000000000015</v>
      </c>
      <c r="I875" s="7">
        <f>SUM(I876+I879+I882+I884)</f>
        <v>8434.4000000000015</v>
      </c>
    </row>
    <row r="876" spans="1:9">
      <c r="A876" s="80" t="s">
        <v>74</v>
      </c>
      <c r="B876" s="47"/>
      <c r="C876" s="4" t="s">
        <v>163</v>
      </c>
      <c r="D876" s="4" t="s">
        <v>162</v>
      </c>
      <c r="E876" s="48" t="s">
        <v>456</v>
      </c>
      <c r="F876" s="4"/>
      <c r="G876" s="7">
        <f>SUM(G877:G878)</f>
        <v>7214.8</v>
      </c>
      <c r="H876" s="7">
        <f>SUM(H877:H878)</f>
        <v>6951.8</v>
      </c>
      <c r="I876" s="7">
        <f>SUM(I877:I878)</f>
        <v>6951.8</v>
      </c>
    </row>
    <row r="877" spans="1:9" ht="47.25">
      <c r="A877" s="80" t="s">
        <v>45</v>
      </c>
      <c r="B877" s="47"/>
      <c r="C877" s="4" t="s">
        <v>163</v>
      </c>
      <c r="D877" s="4" t="s">
        <v>162</v>
      </c>
      <c r="E877" s="48" t="s">
        <v>456</v>
      </c>
      <c r="F877" s="4">
        <v>100</v>
      </c>
      <c r="G877" s="7">
        <v>7214.6</v>
      </c>
      <c r="H877" s="7">
        <v>6951.6</v>
      </c>
      <c r="I877" s="7">
        <v>6951.6</v>
      </c>
    </row>
    <row r="878" spans="1:9" ht="31.5">
      <c r="A878" s="80" t="s">
        <v>46</v>
      </c>
      <c r="B878" s="47"/>
      <c r="C878" s="4" t="s">
        <v>163</v>
      </c>
      <c r="D878" s="4" t="s">
        <v>162</v>
      </c>
      <c r="E878" s="48" t="s">
        <v>456</v>
      </c>
      <c r="F878" s="4">
        <v>200</v>
      </c>
      <c r="G878" s="7">
        <v>0.2</v>
      </c>
      <c r="H878" s="7">
        <v>0.2</v>
      </c>
      <c r="I878" s="7">
        <v>0.2</v>
      </c>
    </row>
    <row r="879" spans="1:9">
      <c r="A879" s="80" t="s">
        <v>89</v>
      </c>
      <c r="B879" s="47"/>
      <c r="C879" s="4" t="s">
        <v>163</v>
      </c>
      <c r="D879" s="4" t="s">
        <v>162</v>
      </c>
      <c r="E879" s="48" t="s">
        <v>457</v>
      </c>
      <c r="F879" s="4"/>
      <c r="G879" s="7">
        <f>SUM(G880:G881)</f>
        <v>286.3</v>
      </c>
      <c r="H879" s="7">
        <f>SUM(H880:H881)</f>
        <v>250.1</v>
      </c>
      <c r="I879" s="7">
        <f>SUM(I880:I881)</f>
        <v>250.1</v>
      </c>
    </row>
    <row r="880" spans="1:9" ht="31.5">
      <c r="A880" s="80" t="s">
        <v>46</v>
      </c>
      <c r="B880" s="47"/>
      <c r="C880" s="4" t="s">
        <v>163</v>
      </c>
      <c r="D880" s="4" t="s">
        <v>162</v>
      </c>
      <c r="E880" s="48" t="s">
        <v>457</v>
      </c>
      <c r="F880" s="4">
        <v>200</v>
      </c>
      <c r="G880" s="7">
        <v>215</v>
      </c>
      <c r="H880" s="7">
        <v>200</v>
      </c>
      <c r="I880" s="7">
        <v>200</v>
      </c>
    </row>
    <row r="881" spans="1:9">
      <c r="A881" s="80" t="s">
        <v>20</v>
      </c>
      <c r="B881" s="47"/>
      <c r="C881" s="4" t="s">
        <v>163</v>
      </c>
      <c r="D881" s="4" t="s">
        <v>162</v>
      </c>
      <c r="E881" s="48" t="s">
        <v>457</v>
      </c>
      <c r="F881" s="4">
        <v>800</v>
      </c>
      <c r="G881" s="7">
        <v>71.3</v>
      </c>
      <c r="H881" s="7">
        <v>50.099999999999994</v>
      </c>
      <c r="I881" s="7">
        <v>50.099999999999994</v>
      </c>
    </row>
    <row r="882" spans="1:9" ht="31.5">
      <c r="A882" s="80" t="s">
        <v>91</v>
      </c>
      <c r="B882" s="47"/>
      <c r="C882" s="4" t="s">
        <v>163</v>
      </c>
      <c r="D882" s="4" t="s">
        <v>162</v>
      </c>
      <c r="E882" s="48" t="s">
        <v>458</v>
      </c>
      <c r="F882" s="4"/>
      <c r="G882" s="7">
        <f>SUM(G883)</f>
        <v>1255.8</v>
      </c>
      <c r="H882" s="7">
        <f>SUM(H883)</f>
        <v>400</v>
      </c>
      <c r="I882" s="7">
        <f>SUM(I883)</f>
        <v>400</v>
      </c>
    </row>
    <row r="883" spans="1:9" ht="31.5">
      <c r="A883" s="80" t="s">
        <v>46</v>
      </c>
      <c r="B883" s="47"/>
      <c r="C883" s="4" t="s">
        <v>163</v>
      </c>
      <c r="D883" s="4" t="s">
        <v>162</v>
      </c>
      <c r="E883" s="48" t="s">
        <v>458</v>
      </c>
      <c r="F883" s="4">
        <v>200</v>
      </c>
      <c r="G883" s="7">
        <v>1255.8</v>
      </c>
      <c r="H883" s="7">
        <v>400</v>
      </c>
      <c r="I883" s="7">
        <v>400</v>
      </c>
    </row>
    <row r="884" spans="1:9" ht="31.5">
      <c r="A884" s="80" t="s">
        <v>92</v>
      </c>
      <c r="B884" s="47"/>
      <c r="C884" s="4" t="s">
        <v>163</v>
      </c>
      <c r="D884" s="4" t="s">
        <v>162</v>
      </c>
      <c r="E884" s="48" t="s">
        <v>459</v>
      </c>
      <c r="F884" s="4"/>
      <c r="G884" s="7">
        <f>SUM(G885:G886)</f>
        <v>1146.7</v>
      </c>
      <c r="H884" s="7">
        <f>SUM(H885:H886)</f>
        <v>632.5</v>
      </c>
      <c r="I884" s="7">
        <f>SUM(I885:I886)</f>
        <v>832.5</v>
      </c>
    </row>
    <row r="885" spans="1:9" ht="31.5">
      <c r="A885" s="80" t="s">
        <v>46</v>
      </c>
      <c r="B885" s="47"/>
      <c r="C885" s="4" t="s">
        <v>163</v>
      </c>
      <c r="D885" s="4" t="s">
        <v>162</v>
      </c>
      <c r="E885" s="48" t="s">
        <v>459</v>
      </c>
      <c r="F885" s="4">
        <v>200</v>
      </c>
      <c r="G885" s="7">
        <v>943</v>
      </c>
      <c r="H885" s="7">
        <v>600</v>
      </c>
      <c r="I885" s="7">
        <v>800</v>
      </c>
    </row>
    <row r="886" spans="1:9">
      <c r="A886" s="80" t="s">
        <v>20</v>
      </c>
      <c r="B886" s="47"/>
      <c r="C886" s="4" t="s">
        <v>163</v>
      </c>
      <c r="D886" s="4" t="s">
        <v>162</v>
      </c>
      <c r="E886" s="48" t="s">
        <v>459</v>
      </c>
      <c r="F886" s="4">
        <v>800</v>
      </c>
      <c r="G886" s="7">
        <v>203.7</v>
      </c>
      <c r="H886" s="7">
        <v>32.5</v>
      </c>
      <c r="I886" s="7">
        <v>32.5</v>
      </c>
    </row>
    <row r="887" spans="1:9">
      <c r="A887" s="23" t="s">
        <v>470</v>
      </c>
      <c r="B887" s="24" t="s">
        <v>306</v>
      </c>
      <c r="C887" s="25"/>
      <c r="D887" s="25"/>
      <c r="E887" s="24"/>
      <c r="F887" s="25"/>
      <c r="G887" s="26">
        <f>SUM(G888+G1150)+G1183</f>
        <v>2822753.0999999996</v>
      </c>
      <c r="H887" s="26">
        <f>SUM(H888+H1150)+H1183</f>
        <v>2775624.8000000003</v>
      </c>
      <c r="I887" s="26">
        <f>SUM(I888+I1150)+I1183</f>
        <v>2802276.6999999997</v>
      </c>
    </row>
    <row r="888" spans="1:9">
      <c r="A888" s="80" t="s">
        <v>106</v>
      </c>
      <c r="B888" s="4"/>
      <c r="C888" s="4" t="s">
        <v>107</v>
      </c>
      <c r="D888" s="4"/>
      <c r="E888" s="4"/>
      <c r="F888" s="4"/>
      <c r="G888" s="7">
        <f>SUM(G889+G946+G1036+G1063+G1105)+G1055</f>
        <v>2734273.4</v>
      </c>
      <c r="H888" s="7">
        <f>SUM(H889+H946+H1036+H1063+H1105)+H1055</f>
        <v>2686912.0000000005</v>
      </c>
      <c r="I888" s="7">
        <f>SUM(I889+I946+I1036+I1063+I1105)+I1055</f>
        <v>2713321.5</v>
      </c>
    </row>
    <row r="889" spans="1:9">
      <c r="A889" s="80" t="s">
        <v>172</v>
      </c>
      <c r="B889" s="4"/>
      <c r="C889" s="4" t="s">
        <v>107</v>
      </c>
      <c r="D889" s="4" t="s">
        <v>28</v>
      </c>
      <c r="E889" s="4"/>
      <c r="F889" s="4"/>
      <c r="G889" s="7">
        <f>SUM(G890)+G941</f>
        <v>1007647.4</v>
      </c>
      <c r="H889" s="7">
        <f>SUM(H890)+H941</f>
        <v>990757.6</v>
      </c>
      <c r="I889" s="7">
        <f>SUM(I890)+I941</f>
        <v>987013.8</v>
      </c>
    </row>
    <row r="890" spans="1:9" ht="32.25" customHeight="1">
      <c r="A890" s="80" t="s">
        <v>575</v>
      </c>
      <c r="B890" s="4"/>
      <c r="C890" s="4" t="s">
        <v>107</v>
      </c>
      <c r="D890" s="4" t="s">
        <v>28</v>
      </c>
      <c r="E890" s="31" t="s">
        <v>307</v>
      </c>
      <c r="F890" s="4"/>
      <c r="G890" s="7">
        <f>SUM(G891+G931)</f>
        <v>1007617.4</v>
      </c>
      <c r="H890" s="7">
        <f>SUM(H891+H931)</f>
        <v>990757.6</v>
      </c>
      <c r="I890" s="7">
        <f>SUM(I891+I931)</f>
        <v>987013.8</v>
      </c>
    </row>
    <row r="891" spans="1:9" ht="32.25" customHeight="1">
      <c r="A891" s="80" t="s">
        <v>731</v>
      </c>
      <c r="B891" s="4"/>
      <c r="C891" s="4" t="s">
        <v>107</v>
      </c>
      <c r="D891" s="4" t="s">
        <v>28</v>
      </c>
      <c r="E891" s="31" t="s">
        <v>634</v>
      </c>
      <c r="F891" s="4"/>
      <c r="G891" s="7">
        <f>SUM(G892+G899+G907)+G904</f>
        <v>987622</v>
      </c>
      <c r="H891" s="7">
        <f t="shared" ref="H891:I891" si="208">SUM(H892+H899+H907)+H904</f>
        <v>978151.1</v>
      </c>
      <c r="I891" s="7">
        <f t="shared" si="208"/>
        <v>974407.3</v>
      </c>
    </row>
    <row r="892" spans="1:9">
      <c r="A892" s="80" t="s">
        <v>29</v>
      </c>
      <c r="B892" s="4"/>
      <c r="C892" s="4" t="s">
        <v>107</v>
      </c>
      <c r="D892" s="4" t="s">
        <v>28</v>
      </c>
      <c r="E892" s="31" t="s">
        <v>635</v>
      </c>
      <c r="F892" s="4"/>
      <c r="G892" s="7">
        <f>SUM(G893)+G897</f>
        <v>5434.5</v>
      </c>
      <c r="H892" s="7">
        <f t="shared" ref="H892:I892" si="209">SUM(H893)+H897</f>
        <v>4044</v>
      </c>
      <c r="I892" s="7">
        <f t="shared" si="209"/>
        <v>2167.3000000000002</v>
      </c>
    </row>
    <row r="893" spans="1:9">
      <c r="A893" s="80" t="s">
        <v>311</v>
      </c>
      <c r="B893" s="4"/>
      <c r="C893" s="4" t="s">
        <v>107</v>
      </c>
      <c r="D893" s="4" t="s">
        <v>28</v>
      </c>
      <c r="E893" s="31" t="s">
        <v>636</v>
      </c>
      <c r="F893" s="4"/>
      <c r="G893" s="7">
        <f>SUM(G894:G896)</f>
        <v>2362.3000000000002</v>
      </c>
      <c r="H893" s="7">
        <f>SUM(H894:H896)</f>
        <v>1936.7</v>
      </c>
      <c r="I893" s="7">
        <f>SUM(I894:I896)</f>
        <v>60</v>
      </c>
    </row>
    <row r="894" spans="1:9" ht="31.5">
      <c r="A894" s="80" t="s">
        <v>46</v>
      </c>
      <c r="B894" s="4"/>
      <c r="C894" s="4" t="s">
        <v>107</v>
      </c>
      <c r="D894" s="4" t="s">
        <v>28</v>
      </c>
      <c r="E894" s="31" t="s">
        <v>636</v>
      </c>
      <c r="F894" s="4" t="s">
        <v>85</v>
      </c>
      <c r="G894" s="7">
        <v>490</v>
      </c>
      <c r="H894" s="7">
        <v>327.5</v>
      </c>
      <c r="I894" s="7">
        <v>60</v>
      </c>
    </row>
    <row r="895" spans="1:9" hidden="1">
      <c r="A895" s="80" t="s">
        <v>36</v>
      </c>
      <c r="B895" s="4"/>
      <c r="C895" s="4" t="s">
        <v>107</v>
      </c>
      <c r="D895" s="4" t="s">
        <v>28</v>
      </c>
      <c r="E895" s="31" t="s">
        <v>636</v>
      </c>
      <c r="F895" s="4" t="s">
        <v>93</v>
      </c>
      <c r="G895" s="7"/>
      <c r="H895" s="7">
        <v>0</v>
      </c>
      <c r="I895" s="7">
        <v>0</v>
      </c>
    </row>
    <row r="896" spans="1:9" ht="31.5">
      <c r="A896" s="80" t="s">
        <v>219</v>
      </c>
      <c r="B896" s="4"/>
      <c r="C896" s="4" t="s">
        <v>107</v>
      </c>
      <c r="D896" s="4" t="s">
        <v>28</v>
      </c>
      <c r="E896" s="31" t="s">
        <v>636</v>
      </c>
      <c r="F896" s="4" t="s">
        <v>116</v>
      </c>
      <c r="G896" s="7">
        <v>1872.3</v>
      </c>
      <c r="H896" s="7">
        <v>1609.2</v>
      </c>
      <c r="I896" s="7"/>
    </row>
    <row r="897" spans="1:9" ht="78.75">
      <c r="A897" s="80" t="s">
        <v>438</v>
      </c>
      <c r="B897" s="4"/>
      <c r="C897" s="4" t="s">
        <v>107</v>
      </c>
      <c r="D897" s="4" t="s">
        <v>28</v>
      </c>
      <c r="E897" s="49" t="s">
        <v>877</v>
      </c>
      <c r="F897" s="4"/>
      <c r="G897" s="7">
        <f>SUM(G898)</f>
        <v>3072.2</v>
      </c>
      <c r="H897" s="7">
        <f t="shared" ref="H897:I897" si="210">SUM(H898)</f>
        <v>2107.3000000000002</v>
      </c>
      <c r="I897" s="7">
        <f t="shared" si="210"/>
        <v>2107.3000000000002</v>
      </c>
    </row>
    <row r="898" spans="1:9" ht="31.5">
      <c r="A898" s="80" t="s">
        <v>219</v>
      </c>
      <c r="B898" s="4"/>
      <c r="C898" s="4" t="s">
        <v>107</v>
      </c>
      <c r="D898" s="4" t="s">
        <v>28</v>
      </c>
      <c r="E898" s="49" t="s">
        <v>877</v>
      </c>
      <c r="F898" s="4" t="s">
        <v>116</v>
      </c>
      <c r="G898" s="7">
        <v>3072.2</v>
      </c>
      <c r="H898" s="7">
        <v>2107.3000000000002</v>
      </c>
      <c r="I898" s="7">
        <v>2107.3000000000002</v>
      </c>
    </row>
    <row r="899" spans="1:9" ht="47.25">
      <c r="A899" s="80" t="s">
        <v>23</v>
      </c>
      <c r="B899" s="4"/>
      <c r="C899" s="4" t="s">
        <v>107</v>
      </c>
      <c r="D899" s="4" t="s">
        <v>28</v>
      </c>
      <c r="E899" s="6" t="s">
        <v>637</v>
      </c>
      <c r="F899" s="22"/>
      <c r="G899" s="7">
        <f>SUM(G900)+G902</f>
        <v>873855.29999999993</v>
      </c>
      <c r="H899" s="7">
        <f>SUM(H900)+H902</f>
        <v>870101</v>
      </c>
      <c r="I899" s="7">
        <f>SUM(I900)+I902</f>
        <v>868472.29999999993</v>
      </c>
    </row>
    <row r="900" spans="1:9" ht="47.25">
      <c r="A900" s="80" t="s">
        <v>376</v>
      </c>
      <c r="B900" s="4"/>
      <c r="C900" s="4" t="s">
        <v>107</v>
      </c>
      <c r="D900" s="4" t="s">
        <v>28</v>
      </c>
      <c r="E900" s="6" t="s">
        <v>638</v>
      </c>
      <c r="F900" s="22"/>
      <c r="G900" s="7">
        <f>SUM(G901)</f>
        <v>562846.69999999995</v>
      </c>
      <c r="H900" s="7">
        <f>SUM(H901)</f>
        <v>562846.69999999995</v>
      </c>
      <c r="I900" s="7">
        <f>SUM(I901)</f>
        <v>562846.69999999995</v>
      </c>
    </row>
    <row r="901" spans="1:9" ht="31.5">
      <c r="A901" s="80" t="s">
        <v>219</v>
      </c>
      <c r="B901" s="4"/>
      <c r="C901" s="4" t="s">
        <v>107</v>
      </c>
      <c r="D901" s="4" t="s">
        <v>28</v>
      </c>
      <c r="E901" s="6" t="s">
        <v>638</v>
      </c>
      <c r="F901" s="4" t="s">
        <v>116</v>
      </c>
      <c r="G901" s="7">
        <v>562846.69999999995</v>
      </c>
      <c r="H901" s="7">
        <v>562846.69999999995</v>
      </c>
      <c r="I901" s="7">
        <v>562846.69999999995</v>
      </c>
    </row>
    <row r="902" spans="1:9">
      <c r="A902" s="80" t="s">
        <v>311</v>
      </c>
      <c r="B902" s="4"/>
      <c r="C902" s="4" t="s">
        <v>107</v>
      </c>
      <c r="D902" s="4" t="s">
        <v>28</v>
      </c>
      <c r="E902" s="31" t="s">
        <v>639</v>
      </c>
      <c r="F902" s="4"/>
      <c r="G902" s="7">
        <f>G903</f>
        <v>311008.59999999998</v>
      </c>
      <c r="H902" s="7">
        <f>H903</f>
        <v>307254.3</v>
      </c>
      <c r="I902" s="7">
        <f>I903</f>
        <v>305625.59999999998</v>
      </c>
    </row>
    <row r="903" spans="1:9" ht="31.5">
      <c r="A903" s="80" t="s">
        <v>219</v>
      </c>
      <c r="B903" s="4"/>
      <c r="C903" s="4" t="s">
        <v>107</v>
      </c>
      <c r="D903" s="4" t="s">
        <v>28</v>
      </c>
      <c r="E903" s="31" t="s">
        <v>639</v>
      </c>
      <c r="F903" s="4" t="s">
        <v>116</v>
      </c>
      <c r="G903" s="7">
        <v>311008.59999999998</v>
      </c>
      <c r="H903" s="7">
        <v>307254.3</v>
      </c>
      <c r="I903" s="7">
        <v>305625.59999999998</v>
      </c>
    </row>
    <row r="904" spans="1:9">
      <c r="A904" s="80" t="s">
        <v>316</v>
      </c>
      <c r="B904" s="4"/>
      <c r="C904" s="4" t="s">
        <v>107</v>
      </c>
      <c r="D904" s="4" t="s">
        <v>28</v>
      </c>
      <c r="E904" s="31" t="s">
        <v>759</v>
      </c>
      <c r="F904" s="4"/>
      <c r="G904" s="7">
        <f>SUM(G905)</f>
        <v>3202.8</v>
      </c>
      <c r="H904" s="7">
        <f t="shared" ref="H904:I904" si="211">SUM(H905)</f>
        <v>0</v>
      </c>
      <c r="I904" s="7">
        <f t="shared" si="211"/>
        <v>0</v>
      </c>
    </row>
    <row r="905" spans="1:9">
      <c r="A905" s="80" t="s">
        <v>311</v>
      </c>
      <c r="B905" s="4"/>
      <c r="C905" s="4" t="s">
        <v>107</v>
      </c>
      <c r="D905" s="4" t="s">
        <v>28</v>
      </c>
      <c r="E905" s="31" t="s">
        <v>640</v>
      </c>
      <c r="F905" s="4"/>
      <c r="G905" s="7">
        <f t="shared" ref="G905:I905" si="212">SUM(G906)</f>
        <v>3202.8</v>
      </c>
      <c r="H905" s="7">
        <f t="shared" si="212"/>
        <v>0</v>
      </c>
      <c r="I905" s="7">
        <f t="shared" si="212"/>
        <v>0</v>
      </c>
    </row>
    <row r="906" spans="1:9" ht="31.5">
      <c r="A906" s="80" t="s">
        <v>219</v>
      </c>
      <c r="B906" s="4"/>
      <c r="C906" s="4" t="s">
        <v>107</v>
      </c>
      <c r="D906" s="4" t="s">
        <v>28</v>
      </c>
      <c r="E906" s="31" t="s">
        <v>640</v>
      </c>
      <c r="F906" s="4" t="s">
        <v>116</v>
      </c>
      <c r="G906" s="7">
        <v>3202.8</v>
      </c>
      <c r="H906" s="7">
        <v>0</v>
      </c>
      <c r="I906" s="7"/>
    </row>
    <row r="907" spans="1:9" ht="31.5">
      <c r="A907" s="80" t="s">
        <v>39</v>
      </c>
      <c r="B907" s="4"/>
      <c r="C907" s="4" t="s">
        <v>107</v>
      </c>
      <c r="D907" s="4" t="s">
        <v>28</v>
      </c>
      <c r="E907" s="6" t="s">
        <v>641</v>
      </c>
      <c r="F907" s="4"/>
      <c r="G907" s="7">
        <f>SUM(G908+G912)</f>
        <v>105129.4</v>
      </c>
      <c r="H907" s="7">
        <f>SUM(H908+H912)</f>
        <v>104006.1</v>
      </c>
      <c r="I907" s="7">
        <f>SUM(I908+I912)</f>
        <v>103767.70000000001</v>
      </c>
    </row>
    <row r="908" spans="1:9" ht="47.25">
      <c r="A908" s="80" t="s">
        <v>376</v>
      </c>
      <c r="B908" s="4"/>
      <c r="C908" s="4" t="s">
        <v>107</v>
      </c>
      <c r="D908" s="4" t="s">
        <v>28</v>
      </c>
      <c r="E908" s="6" t="s">
        <v>642</v>
      </c>
      <c r="F908" s="4"/>
      <c r="G908" s="7">
        <f>SUM(G909:G911)</f>
        <v>68714</v>
      </c>
      <c r="H908" s="7">
        <f t="shared" ref="H908:I908" si="213">SUM(H909:H911)</f>
        <v>68714</v>
      </c>
      <c r="I908" s="7">
        <f t="shared" si="213"/>
        <v>68714</v>
      </c>
    </row>
    <row r="909" spans="1:9" ht="47.25">
      <c r="A909" s="80" t="s">
        <v>45</v>
      </c>
      <c r="B909" s="4"/>
      <c r="C909" s="4" t="s">
        <v>107</v>
      </c>
      <c r="D909" s="4" t="s">
        <v>28</v>
      </c>
      <c r="E909" s="6" t="s">
        <v>642</v>
      </c>
      <c r="F909" s="4" t="s">
        <v>83</v>
      </c>
      <c r="G909" s="7">
        <v>67986.2</v>
      </c>
      <c r="H909" s="7">
        <v>67986.2</v>
      </c>
      <c r="I909" s="7">
        <v>67986.2</v>
      </c>
    </row>
    <row r="910" spans="1:9" ht="31.5">
      <c r="A910" s="80" t="s">
        <v>46</v>
      </c>
      <c r="B910" s="4"/>
      <c r="C910" s="4" t="s">
        <v>107</v>
      </c>
      <c r="D910" s="4" t="s">
        <v>28</v>
      </c>
      <c r="E910" s="6" t="s">
        <v>642</v>
      </c>
      <c r="F910" s="4" t="s">
        <v>85</v>
      </c>
      <c r="G910" s="7">
        <v>727.8</v>
      </c>
      <c r="H910" s="7">
        <v>727.8</v>
      </c>
      <c r="I910" s="7">
        <v>727.8</v>
      </c>
    </row>
    <row r="911" spans="1:9">
      <c r="A911" s="80" t="s">
        <v>36</v>
      </c>
      <c r="B911" s="4"/>
      <c r="C911" s="4" t="s">
        <v>107</v>
      </c>
      <c r="D911" s="4" t="s">
        <v>28</v>
      </c>
      <c r="E911" s="6" t="s">
        <v>642</v>
      </c>
      <c r="F911" s="4" t="s">
        <v>93</v>
      </c>
      <c r="G911" s="7">
        <v>0</v>
      </c>
      <c r="H911" s="7">
        <v>0</v>
      </c>
      <c r="I911" s="7">
        <v>0</v>
      </c>
    </row>
    <row r="912" spans="1:9">
      <c r="A912" s="80" t="s">
        <v>311</v>
      </c>
      <c r="B912" s="31"/>
      <c r="C912" s="4" t="s">
        <v>107</v>
      </c>
      <c r="D912" s="4" t="s">
        <v>28</v>
      </c>
      <c r="E912" s="31" t="s">
        <v>643</v>
      </c>
      <c r="F912" s="4"/>
      <c r="G912" s="7">
        <f>G913+G914+G915</f>
        <v>36415.4</v>
      </c>
      <c r="H912" s="7">
        <f>H913+H914+H915</f>
        <v>35292.100000000006</v>
      </c>
      <c r="I912" s="7">
        <f>I913+I914+I915</f>
        <v>35053.700000000004</v>
      </c>
    </row>
    <row r="913" spans="1:9" ht="47.25">
      <c r="A913" s="2" t="s">
        <v>45</v>
      </c>
      <c r="B913" s="4"/>
      <c r="C913" s="4" t="s">
        <v>107</v>
      </c>
      <c r="D913" s="4" t="s">
        <v>28</v>
      </c>
      <c r="E913" s="31" t="s">
        <v>643</v>
      </c>
      <c r="F913" s="4" t="s">
        <v>83</v>
      </c>
      <c r="G913" s="7">
        <v>17793.8</v>
      </c>
      <c r="H913" s="7">
        <v>17357</v>
      </c>
      <c r="I913" s="7">
        <v>17357</v>
      </c>
    </row>
    <row r="914" spans="1:9" ht="31.5">
      <c r="A914" s="80" t="s">
        <v>46</v>
      </c>
      <c r="B914" s="4"/>
      <c r="C914" s="4" t="s">
        <v>107</v>
      </c>
      <c r="D914" s="4" t="s">
        <v>28</v>
      </c>
      <c r="E914" s="31" t="s">
        <v>643</v>
      </c>
      <c r="F914" s="4" t="s">
        <v>85</v>
      </c>
      <c r="G914" s="7">
        <v>17988.2</v>
      </c>
      <c r="H914" s="7">
        <v>17248.3</v>
      </c>
      <c r="I914" s="7">
        <v>17009.900000000001</v>
      </c>
    </row>
    <row r="915" spans="1:9">
      <c r="A915" s="80" t="s">
        <v>20</v>
      </c>
      <c r="B915" s="4"/>
      <c r="C915" s="4" t="s">
        <v>107</v>
      </c>
      <c r="D915" s="4" t="s">
        <v>28</v>
      </c>
      <c r="E915" s="31" t="s">
        <v>643</v>
      </c>
      <c r="F915" s="4" t="s">
        <v>90</v>
      </c>
      <c r="G915" s="7">
        <v>633.4</v>
      </c>
      <c r="H915" s="7">
        <v>686.8</v>
      </c>
      <c r="I915" s="7">
        <v>686.8</v>
      </c>
    </row>
    <row r="916" spans="1:9" ht="78.75" hidden="1">
      <c r="A916" s="80" t="s">
        <v>440</v>
      </c>
      <c r="B916" s="4"/>
      <c r="C916" s="4" t="s">
        <v>107</v>
      </c>
      <c r="D916" s="4" t="s">
        <v>28</v>
      </c>
      <c r="E916" s="6" t="s">
        <v>441</v>
      </c>
      <c r="F916" s="4"/>
      <c r="G916" s="7">
        <f>G918+G917</f>
        <v>0</v>
      </c>
      <c r="H916" s="7">
        <f>H918+H917</f>
        <v>0</v>
      </c>
      <c r="I916" s="7">
        <f>I918+I917</f>
        <v>0</v>
      </c>
    </row>
    <row r="917" spans="1:9" ht="31.5" hidden="1">
      <c r="A917" s="80" t="s">
        <v>46</v>
      </c>
      <c r="B917" s="4"/>
      <c r="C917" s="4" t="s">
        <v>107</v>
      </c>
      <c r="D917" s="4" t="s">
        <v>28</v>
      </c>
      <c r="E917" s="6" t="s">
        <v>441</v>
      </c>
      <c r="F917" s="4" t="s">
        <v>85</v>
      </c>
      <c r="G917" s="7"/>
      <c r="H917" s="7"/>
      <c r="I917" s="7"/>
    </row>
    <row r="918" spans="1:9" ht="31.5" hidden="1">
      <c r="A918" s="80" t="s">
        <v>66</v>
      </c>
      <c r="B918" s="4"/>
      <c r="C918" s="4" t="s">
        <v>107</v>
      </c>
      <c r="D918" s="4" t="s">
        <v>28</v>
      </c>
      <c r="E918" s="6" t="s">
        <v>441</v>
      </c>
      <c r="F918" s="4" t="s">
        <v>116</v>
      </c>
      <c r="G918" s="7"/>
      <c r="H918" s="7"/>
      <c r="I918" s="7"/>
    </row>
    <row r="919" spans="1:9" ht="31.5" hidden="1">
      <c r="A919" s="80" t="s">
        <v>308</v>
      </c>
      <c r="B919" s="4"/>
      <c r="C919" s="4" t="s">
        <v>107</v>
      </c>
      <c r="D919" s="4" t="s">
        <v>28</v>
      </c>
      <c r="E919" s="31" t="s">
        <v>309</v>
      </c>
      <c r="F919" s="4"/>
      <c r="G919" s="7">
        <f>G920</f>
        <v>0</v>
      </c>
      <c r="H919" s="7">
        <f>H920</f>
        <v>0</v>
      </c>
      <c r="I919" s="7">
        <f>I920</f>
        <v>0</v>
      </c>
    </row>
    <row r="920" spans="1:9" hidden="1">
      <c r="A920" s="80" t="s">
        <v>36</v>
      </c>
      <c r="B920" s="4"/>
      <c r="C920" s="4" t="s">
        <v>107</v>
      </c>
      <c r="D920" s="4" t="s">
        <v>28</v>
      </c>
      <c r="E920" s="31" t="s">
        <v>309</v>
      </c>
      <c r="F920" s="4" t="s">
        <v>93</v>
      </c>
      <c r="G920" s="7"/>
      <c r="H920" s="7"/>
      <c r="I920" s="7"/>
    </row>
    <row r="921" spans="1:9" ht="94.5" hidden="1">
      <c r="A921" s="80" t="s">
        <v>469</v>
      </c>
      <c r="B921" s="4"/>
      <c r="C921" s="4" t="s">
        <v>107</v>
      </c>
      <c r="D921" s="4" t="s">
        <v>28</v>
      </c>
      <c r="E921" s="22" t="s">
        <v>310</v>
      </c>
      <c r="F921" s="4"/>
      <c r="G921" s="7">
        <f>G922</f>
        <v>0</v>
      </c>
      <c r="H921" s="7">
        <f>H922</f>
        <v>0</v>
      </c>
      <c r="I921" s="7">
        <f>I922</f>
        <v>0</v>
      </c>
    </row>
    <row r="922" spans="1:9" ht="31.5" hidden="1">
      <c r="A922" s="80" t="s">
        <v>66</v>
      </c>
      <c r="B922" s="4"/>
      <c r="C922" s="4" t="s">
        <v>107</v>
      </c>
      <c r="D922" s="4" t="s">
        <v>28</v>
      </c>
      <c r="E922" s="22" t="s">
        <v>310</v>
      </c>
      <c r="F922" s="4" t="s">
        <v>116</v>
      </c>
      <c r="G922" s="7"/>
      <c r="H922" s="7"/>
      <c r="I922" s="7"/>
    </row>
    <row r="923" spans="1:9" hidden="1">
      <c r="A923" s="80" t="s">
        <v>144</v>
      </c>
      <c r="B923" s="4"/>
      <c r="C923" s="4" t="s">
        <v>107</v>
      </c>
      <c r="D923" s="4" t="s">
        <v>28</v>
      </c>
      <c r="E923" s="31" t="s">
        <v>336</v>
      </c>
      <c r="F923" s="4"/>
      <c r="G923" s="7">
        <f>SUM(G924)</f>
        <v>0</v>
      </c>
      <c r="H923" s="7">
        <f>SUM(H924)</f>
        <v>0</v>
      </c>
      <c r="I923" s="7">
        <f>SUM(I924)</f>
        <v>0</v>
      </c>
    </row>
    <row r="924" spans="1:9" hidden="1">
      <c r="A924" s="80" t="s">
        <v>311</v>
      </c>
      <c r="B924" s="4"/>
      <c r="C924" s="4" t="s">
        <v>107</v>
      </c>
      <c r="D924" s="4" t="s">
        <v>28</v>
      </c>
      <c r="E924" s="31" t="s">
        <v>409</v>
      </c>
      <c r="F924" s="4"/>
      <c r="G924" s="7">
        <f>SUM(G925+G927+G929)</f>
        <v>0</v>
      </c>
      <c r="H924" s="7">
        <f>SUM(H925+H927+H929)</f>
        <v>0</v>
      </c>
      <c r="I924" s="7">
        <f>SUM(I925+I927+I929)</f>
        <v>0</v>
      </c>
    </row>
    <row r="925" spans="1:9" ht="31.5" hidden="1">
      <c r="A925" s="80" t="s">
        <v>312</v>
      </c>
      <c r="B925" s="4"/>
      <c r="C925" s="4" t="s">
        <v>107</v>
      </c>
      <c r="D925" s="4" t="s">
        <v>28</v>
      </c>
      <c r="E925" s="31" t="s">
        <v>313</v>
      </c>
      <c r="F925" s="4"/>
      <c r="G925" s="7">
        <f>G926</f>
        <v>0</v>
      </c>
      <c r="H925" s="7">
        <f>H926</f>
        <v>0</v>
      </c>
      <c r="I925" s="7">
        <f>I926</f>
        <v>0</v>
      </c>
    </row>
    <row r="926" spans="1:9" ht="31.5" hidden="1">
      <c r="A926" s="80" t="s">
        <v>66</v>
      </c>
      <c r="B926" s="4"/>
      <c r="C926" s="4" t="s">
        <v>107</v>
      </c>
      <c r="D926" s="4" t="s">
        <v>28</v>
      </c>
      <c r="E926" s="31" t="s">
        <v>313</v>
      </c>
      <c r="F926" s="4" t="s">
        <v>116</v>
      </c>
      <c r="G926" s="7"/>
      <c r="H926" s="7"/>
      <c r="I926" s="7"/>
    </row>
    <row r="927" spans="1:9" ht="31.5" hidden="1">
      <c r="A927" s="80" t="s">
        <v>314</v>
      </c>
      <c r="B927" s="4"/>
      <c r="C927" s="4" t="s">
        <v>107</v>
      </c>
      <c r="D927" s="4" t="s">
        <v>28</v>
      </c>
      <c r="E927" s="31" t="s">
        <v>315</v>
      </c>
      <c r="F927" s="4"/>
      <c r="G927" s="7">
        <f>G928</f>
        <v>0</v>
      </c>
      <c r="H927" s="7">
        <f>H928</f>
        <v>0</v>
      </c>
      <c r="I927" s="7">
        <f>I928</f>
        <v>0</v>
      </c>
    </row>
    <row r="928" spans="1:9" ht="31.5" hidden="1">
      <c r="A928" s="80" t="s">
        <v>66</v>
      </c>
      <c r="B928" s="4"/>
      <c r="C928" s="4" t="s">
        <v>107</v>
      </c>
      <c r="D928" s="4" t="s">
        <v>28</v>
      </c>
      <c r="E928" s="31" t="s">
        <v>315</v>
      </c>
      <c r="F928" s="4" t="s">
        <v>116</v>
      </c>
      <c r="G928" s="7"/>
      <c r="H928" s="7"/>
      <c r="I928" s="7"/>
    </row>
    <row r="929" spans="1:9" hidden="1">
      <c r="A929" s="80" t="s">
        <v>316</v>
      </c>
      <c r="B929" s="4"/>
      <c r="C929" s="4" t="s">
        <v>107</v>
      </c>
      <c r="D929" s="4" t="s">
        <v>28</v>
      </c>
      <c r="E929" s="31" t="s">
        <v>317</v>
      </c>
      <c r="F929" s="4"/>
      <c r="G929" s="7">
        <f>G930</f>
        <v>0</v>
      </c>
      <c r="H929" s="7">
        <f>H930</f>
        <v>0</v>
      </c>
      <c r="I929" s="7">
        <f>I930</f>
        <v>0</v>
      </c>
    </row>
    <row r="930" spans="1:9" ht="31.5" hidden="1">
      <c r="A930" s="80" t="s">
        <v>66</v>
      </c>
      <c r="B930" s="4"/>
      <c r="C930" s="4" t="s">
        <v>107</v>
      </c>
      <c r="D930" s="4" t="s">
        <v>28</v>
      </c>
      <c r="E930" s="31" t="s">
        <v>317</v>
      </c>
      <c r="F930" s="4" t="s">
        <v>116</v>
      </c>
      <c r="G930" s="7"/>
      <c r="H930" s="7"/>
      <c r="I930" s="7"/>
    </row>
    <row r="931" spans="1:9" ht="47.25">
      <c r="A931" s="80" t="s">
        <v>578</v>
      </c>
      <c r="B931" s="4"/>
      <c r="C931" s="4" t="s">
        <v>107</v>
      </c>
      <c r="D931" s="4" t="s">
        <v>28</v>
      </c>
      <c r="E931" s="31" t="s">
        <v>318</v>
      </c>
      <c r="F931" s="4"/>
      <c r="G931" s="7">
        <f>G932+G937</f>
        <v>19995.400000000001</v>
      </c>
      <c r="H931" s="7">
        <f t="shared" ref="H931:I931" si="214">H932+H937</f>
        <v>12606.5</v>
      </c>
      <c r="I931" s="7">
        <f t="shared" si="214"/>
        <v>12606.5</v>
      </c>
    </row>
    <row r="932" spans="1:9">
      <c r="A932" s="80" t="s">
        <v>29</v>
      </c>
      <c r="B932" s="4"/>
      <c r="C932" s="4" t="s">
        <v>107</v>
      </c>
      <c r="D932" s="4" t="s">
        <v>28</v>
      </c>
      <c r="E932" s="31" t="s">
        <v>319</v>
      </c>
      <c r="F932" s="4"/>
      <c r="G932" s="7">
        <f>SUM(G933:G935)</f>
        <v>14274.4</v>
      </c>
      <c r="H932" s="7">
        <f t="shared" ref="H932:I932" si="215">SUM(H933:H935)</f>
        <v>7050</v>
      </c>
      <c r="I932" s="7">
        <f t="shared" si="215"/>
        <v>7050</v>
      </c>
    </row>
    <row r="933" spans="1:9" ht="31.5">
      <c r="A933" s="80" t="s">
        <v>46</v>
      </c>
      <c r="B933" s="4"/>
      <c r="C933" s="4" t="s">
        <v>107</v>
      </c>
      <c r="D933" s="4" t="s">
        <v>28</v>
      </c>
      <c r="E933" s="31" t="s">
        <v>319</v>
      </c>
      <c r="F933" s="4" t="s">
        <v>85</v>
      </c>
      <c r="G933" s="7">
        <v>4379</v>
      </c>
      <c r="H933" s="7">
        <v>2300</v>
      </c>
      <c r="I933" s="7">
        <v>2300</v>
      </c>
    </row>
    <row r="934" spans="1:9" ht="31.5">
      <c r="A934" s="80" t="s">
        <v>66</v>
      </c>
      <c r="B934" s="4"/>
      <c r="C934" s="4" t="s">
        <v>107</v>
      </c>
      <c r="D934" s="4" t="s">
        <v>28</v>
      </c>
      <c r="E934" s="31" t="s">
        <v>319</v>
      </c>
      <c r="F934" s="4" t="s">
        <v>116</v>
      </c>
      <c r="G934" s="7">
        <v>8059.9</v>
      </c>
      <c r="H934" s="7">
        <v>4750</v>
      </c>
      <c r="I934" s="7">
        <v>4750</v>
      </c>
    </row>
    <row r="935" spans="1:9" ht="31.5">
      <c r="A935" s="80" t="s">
        <v>652</v>
      </c>
      <c r="B935" s="4"/>
      <c r="C935" s="4" t="s">
        <v>107</v>
      </c>
      <c r="D935" s="4" t="s">
        <v>28</v>
      </c>
      <c r="E935" s="31" t="s">
        <v>655</v>
      </c>
      <c r="F935" s="4"/>
      <c r="G935" s="7">
        <f>G936</f>
        <v>1835.5</v>
      </c>
      <c r="H935" s="7">
        <f>H936</f>
        <v>0</v>
      </c>
      <c r="I935" s="7">
        <f>I936</f>
        <v>0</v>
      </c>
    </row>
    <row r="936" spans="1:9" ht="31.5">
      <c r="A936" s="80" t="s">
        <v>46</v>
      </c>
      <c r="B936" s="4"/>
      <c r="C936" s="4" t="s">
        <v>107</v>
      </c>
      <c r="D936" s="4" t="s">
        <v>28</v>
      </c>
      <c r="E936" s="31" t="s">
        <v>655</v>
      </c>
      <c r="F936" s="4" t="s">
        <v>85</v>
      </c>
      <c r="G936" s="7">
        <v>1835.5</v>
      </c>
      <c r="H936" s="7"/>
      <c r="I936" s="7"/>
    </row>
    <row r="937" spans="1:9" ht="31.5">
      <c r="A937" s="80" t="s">
        <v>653</v>
      </c>
      <c r="B937" s="4"/>
      <c r="C937" s="4" t="s">
        <v>107</v>
      </c>
      <c r="D937" s="4" t="s">
        <v>28</v>
      </c>
      <c r="E937" s="31" t="s">
        <v>673</v>
      </c>
      <c r="F937" s="4"/>
      <c r="G937" s="7">
        <f>SUM(G938+G939)</f>
        <v>5721</v>
      </c>
      <c r="H937" s="7">
        <f>SUM(H938+H939)</f>
        <v>5556.5</v>
      </c>
      <c r="I937" s="7">
        <f>SUM(I938+I939)</f>
        <v>5556.5</v>
      </c>
    </row>
    <row r="938" spans="1:9" ht="31.5">
      <c r="A938" s="105" t="s">
        <v>219</v>
      </c>
      <c r="B938" s="4"/>
      <c r="C938" s="4" t="s">
        <v>107</v>
      </c>
      <c r="D938" s="4" t="s">
        <v>28</v>
      </c>
      <c r="E938" s="31" t="s">
        <v>673</v>
      </c>
      <c r="F938" s="4" t="s">
        <v>116</v>
      </c>
      <c r="G938" s="7">
        <v>2000</v>
      </c>
      <c r="H938" s="7"/>
      <c r="I938" s="7"/>
    </row>
    <row r="939" spans="1:9" ht="31.5">
      <c r="A939" s="80" t="s">
        <v>652</v>
      </c>
      <c r="B939" s="4"/>
      <c r="C939" s="4" t="s">
        <v>107</v>
      </c>
      <c r="D939" s="4" t="s">
        <v>28</v>
      </c>
      <c r="E939" s="31" t="s">
        <v>654</v>
      </c>
      <c r="F939" s="4"/>
      <c r="G939" s="7">
        <f>G940</f>
        <v>3721</v>
      </c>
      <c r="H939" s="7">
        <f t="shared" ref="H939:I939" si="216">H940</f>
        <v>5556.5</v>
      </c>
      <c r="I939" s="7">
        <f t="shared" si="216"/>
        <v>5556.5</v>
      </c>
    </row>
    <row r="940" spans="1:9" ht="31.5">
      <c r="A940" s="80" t="s">
        <v>219</v>
      </c>
      <c r="B940" s="4"/>
      <c r="C940" s="4" t="s">
        <v>107</v>
      </c>
      <c r="D940" s="4" t="s">
        <v>28</v>
      </c>
      <c r="E940" s="31" t="s">
        <v>654</v>
      </c>
      <c r="F940" s="4" t="s">
        <v>116</v>
      </c>
      <c r="G940" s="7">
        <v>3721</v>
      </c>
      <c r="H940" s="7">
        <v>5556.5</v>
      </c>
      <c r="I940" s="7">
        <v>5556.5</v>
      </c>
    </row>
    <row r="941" spans="1:9" ht="31.5">
      <c r="A941" s="80" t="s">
        <v>573</v>
      </c>
      <c r="B941" s="4"/>
      <c r="C941" s="4" t="s">
        <v>107</v>
      </c>
      <c r="D941" s="4" t="s">
        <v>28</v>
      </c>
      <c r="E941" s="31" t="s">
        <v>14</v>
      </c>
      <c r="F941" s="4"/>
      <c r="G941" s="7">
        <f>G942</f>
        <v>30</v>
      </c>
      <c r="H941" s="7">
        <f t="shared" ref="H941:I944" si="217">H942</f>
        <v>0</v>
      </c>
      <c r="I941" s="7">
        <f t="shared" si="217"/>
        <v>0</v>
      </c>
    </row>
    <row r="942" spans="1:9">
      <c r="A942" s="80" t="s">
        <v>964</v>
      </c>
      <c r="B942" s="4"/>
      <c r="C942" s="4" t="s">
        <v>107</v>
      </c>
      <c r="D942" s="4" t="s">
        <v>28</v>
      </c>
      <c r="E942" s="31" t="s">
        <v>62</v>
      </c>
      <c r="F942" s="4"/>
      <c r="G942" s="7">
        <f>G943</f>
        <v>30</v>
      </c>
      <c r="H942" s="7">
        <f t="shared" si="217"/>
        <v>0</v>
      </c>
      <c r="I942" s="7">
        <f t="shared" si="217"/>
        <v>0</v>
      </c>
    </row>
    <row r="943" spans="1:9">
      <c r="A943" s="80" t="s">
        <v>29</v>
      </c>
      <c r="B943" s="4"/>
      <c r="C943" s="4" t="s">
        <v>107</v>
      </c>
      <c r="D943" s="4" t="s">
        <v>28</v>
      </c>
      <c r="E943" s="22" t="s">
        <v>398</v>
      </c>
      <c r="F943" s="22"/>
      <c r="G943" s="7">
        <f>G944</f>
        <v>30</v>
      </c>
      <c r="H943" s="7">
        <f t="shared" si="217"/>
        <v>0</v>
      </c>
      <c r="I943" s="7">
        <f t="shared" si="217"/>
        <v>0</v>
      </c>
    </row>
    <row r="944" spans="1:9">
      <c r="A944" s="80" t="s">
        <v>31</v>
      </c>
      <c r="B944" s="4"/>
      <c r="C944" s="4" t="s">
        <v>107</v>
      </c>
      <c r="D944" s="4" t="s">
        <v>28</v>
      </c>
      <c r="E944" s="31" t="s">
        <v>399</v>
      </c>
      <c r="F944" s="4"/>
      <c r="G944" s="7">
        <f>G945</f>
        <v>30</v>
      </c>
      <c r="H944" s="7">
        <f t="shared" si="217"/>
        <v>0</v>
      </c>
      <c r="I944" s="7">
        <f t="shared" si="217"/>
        <v>0</v>
      </c>
    </row>
    <row r="945" spans="1:9" ht="31.5">
      <c r="A945" s="80" t="s">
        <v>219</v>
      </c>
      <c r="B945" s="4"/>
      <c r="C945" s="4" t="s">
        <v>107</v>
      </c>
      <c r="D945" s="4" t="s">
        <v>28</v>
      </c>
      <c r="E945" s="31" t="s">
        <v>399</v>
      </c>
      <c r="F945" s="4" t="s">
        <v>116</v>
      </c>
      <c r="G945" s="7">
        <v>30</v>
      </c>
      <c r="H945" s="7"/>
      <c r="I945" s="7"/>
    </row>
    <row r="946" spans="1:9">
      <c r="A946" s="80" t="s">
        <v>173</v>
      </c>
      <c r="B946" s="4"/>
      <c r="C946" s="4" t="s">
        <v>107</v>
      </c>
      <c r="D946" s="4" t="s">
        <v>38</v>
      </c>
      <c r="E946" s="22"/>
      <c r="F946" s="4"/>
      <c r="G946" s="7">
        <f>SUM(G947+G953)+G1033</f>
        <v>1503662.7000000002</v>
      </c>
      <c r="H946" s="7">
        <f>SUM(H947+H953)+H1033</f>
        <v>1477937.3000000003</v>
      </c>
      <c r="I946" s="7">
        <f>SUM(I947+I953)+I1033</f>
        <v>1509319.3</v>
      </c>
    </row>
    <row r="947" spans="1:9" ht="47.25">
      <c r="A947" s="32" t="s">
        <v>579</v>
      </c>
      <c r="B947" s="50"/>
      <c r="C947" s="50" t="s">
        <v>107</v>
      </c>
      <c r="D947" s="50" t="s">
        <v>38</v>
      </c>
      <c r="E947" s="51" t="s">
        <v>434</v>
      </c>
      <c r="F947" s="50"/>
      <c r="G947" s="52">
        <f>G948</f>
        <v>100</v>
      </c>
      <c r="H947" s="52">
        <f t="shared" ref="H947:I947" si="218">H948</f>
        <v>0</v>
      </c>
      <c r="I947" s="52">
        <f t="shared" si="218"/>
        <v>0</v>
      </c>
    </row>
    <row r="948" spans="1:9">
      <c r="A948" s="80" t="s">
        <v>29</v>
      </c>
      <c r="B948" s="50"/>
      <c r="C948" s="50" t="s">
        <v>107</v>
      </c>
      <c r="D948" s="50" t="s">
        <v>38</v>
      </c>
      <c r="E948" s="51" t="s">
        <v>520</v>
      </c>
      <c r="F948" s="50"/>
      <c r="G948" s="52">
        <f>G951+G949</f>
        <v>100</v>
      </c>
      <c r="H948" s="52">
        <f t="shared" ref="H948:I948" si="219">H951+H949</f>
        <v>0</v>
      </c>
      <c r="I948" s="52">
        <f t="shared" si="219"/>
        <v>0</v>
      </c>
    </row>
    <row r="949" spans="1:9" hidden="1">
      <c r="A949" s="80" t="s">
        <v>320</v>
      </c>
      <c r="B949" s="50"/>
      <c r="C949" s="50" t="s">
        <v>107</v>
      </c>
      <c r="D949" s="50" t="s">
        <v>38</v>
      </c>
      <c r="E949" s="51" t="s">
        <v>760</v>
      </c>
      <c r="F949" s="50"/>
      <c r="G949" s="52">
        <f>SUM(G950)</f>
        <v>0</v>
      </c>
      <c r="H949" s="52">
        <f t="shared" ref="H949:I949" si="220">SUM(H950)</f>
        <v>0</v>
      </c>
      <c r="I949" s="52">
        <f t="shared" si="220"/>
        <v>0</v>
      </c>
    </row>
    <row r="950" spans="1:9" ht="31.5" hidden="1">
      <c r="A950" s="80" t="s">
        <v>46</v>
      </c>
      <c r="B950" s="50"/>
      <c r="C950" s="50" t="s">
        <v>107</v>
      </c>
      <c r="D950" s="50" t="s">
        <v>38</v>
      </c>
      <c r="E950" s="51" t="s">
        <v>760</v>
      </c>
      <c r="F950" s="50" t="s">
        <v>85</v>
      </c>
      <c r="G950" s="52"/>
      <c r="H950" s="52"/>
      <c r="I950" s="52"/>
    </row>
    <row r="951" spans="1:9">
      <c r="A951" s="32" t="s">
        <v>320</v>
      </c>
      <c r="B951" s="50"/>
      <c r="C951" s="50" t="s">
        <v>107</v>
      </c>
      <c r="D951" s="50" t="s">
        <v>38</v>
      </c>
      <c r="E951" s="51" t="s">
        <v>760</v>
      </c>
      <c r="F951" s="50"/>
      <c r="G951" s="52">
        <f t="shared" ref="G951:I951" si="221">G952</f>
        <v>100</v>
      </c>
      <c r="H951" s="52">
        <f t="shared" si="221"/>
        <v>0</v>
      </c>
      <c r="I951" s="52">
        <f t="shared" si="221"/>
        <v>0</v>
      </c>
    </row>
    <row r="952" spans="1:9" ht="31.5">
      <c r="A952" s="80" t="s">
        <v>46</v>
      </c>
      <c r="B952" s="50"/>
      <c r="C952" s="50" t="s">
        <v>107</v>
      </c>
      <c r="D952" s="50" t="s">
        <v>38</v>
      </c>
      <c r="E952" s="51" t="s">
        <v>760</v>
      </c>
      <c r="F952" s="50" t="s">
        <v>85</v>
      </c>
      <c r="G952" s="52">
        <v>100</v>
      </c>
      <c r="H952" s="52"/>
      <c r="I952" s="52"/>
    </row>
    <row r="953" spans="1:9" ht="31.5" customHeight="1">
      <c r="A953" s="80" t="s">
        <v>575</v>
      </c>
      <c r="B953" s="4"/>
      <c r="C953" s="4" t="s">
        <v>107</v>
      </c>
      <c r="D953" s="4" t="s">
        <v>38</v>
      </c>
      <c r="E953" s="31" t="s">
        <v>307</v>
      </c>
      <c r="F953" s="4"/>
      <c r="G953" s="7">
        <f>SUM(G954+G1021)</f>
        <v>1503492.7000000002</v>
      </c>
      <c r="H953" s="7">
        <f>SUM(H954+H1021)</f>
        <v>1477867.3000000003</v>
      </c>
      <c r="I953" s="7">
        <f>SUM(I954+I1021)</f>
        <v>1509249.3</v>
      </c>
    </row>
    <row r="954" spans="1:9" ht="31.5" customHeight="1">
      <c r="A954" s="80" t="s">
        <v>731</v>
      </c>
      <c r="B954" s="4"/>
      <c r="C954" s="4" t="s">
        <v>107</v>
      </c>
      <c r="D954" s="4" t="s">
        <v>38</v>
      </c>
      <c r="E954" s="31" t="s">
        <v>634</v>
      </c>
      <c r="F954" s="4"/>
      <c r="G954" s="7">
        <f>SUM(G955)+G991+G999+G1014+G996</f>
        <v>1479836.4000000001</v>
      </c>
      <c r="H954" s="7">
        <f t="shared" ref="H954:I954" si="222">SUM(H955)+H991+H999+H1014+H996</f>
        <v>1461228.5000000002</v>
      </c>
      <c r="I954" s="7">
        <f t="shared" si="222"/>
        <v>1492610.5</v>
      </c>
    </row>
    <row r="955" spans="1:9" ht="18.75" customHeight="1">
      <c r="A955" s="80" t="s">
        <v>29</v>
      </c>
      <c r="B955" s="4"/>
      <c r="C955" s="4" t="s">
        <v>107</v>
      </c>
      <c r="D955" s="4" t="s">
        <v>38</v>
      </c>
      <c r="E955" s="22" t="s">
        <v>635</v>
      </c>
      <c r="F955" s="22"/>
      <c r="G955" s="7">
        <f>SUM(G956+G960+G974+G979)+G971+G977+G968+G966+G963+G982+G984+G986</f>
        <v>231704.1</v>
      </c>
      <c r="H955" s="7">
        <f t="shared" ref="H955:I955" si="223">SUM(H956+H960+H974+H979)+H971+H977+H968+H966+H963+H982+H984+H986</f>
        <v>224286.60000000003</v>
      </c>
      <c r="I955" s="7">
        <f t="shared" si="223"/>
        <v>238441.10000000003</v>
      </c>
    </row>
    <row r="956" spans="1:9" ht="14.25" customHeight="1">
      <c r="A956" s="80" t="s">
        <v>320</v>
      </c>
      <c r="B956" s="4"/>
      <c r="C956" s="4" t="s">
        <v>107</v>
      </c>
      <c r="D956" s="4" t="s">
        <v>38</v>
      </c>
      <c r="E956" s="6" t="s">
        <v>648</v>
      </c>
      <c r="F956" s="22"/>
      <c r="G956" s="7">
        <f>SUM(G957:G959)</f>
        <v>11358.5</v>
      </c>
      <c r="H956" s="7">
        <f>SUM(H957:H959)</f>
        <v>11516.7</v>
      </c>
      <c r="I956" s="7">
        <f>SUM(I957:I959)</f>
        <v>16300</v>
      </c>
    </row>
    <row r="957" spans="1:9" ht="31.5">
      <c r="A957" s="80" t="s">
        <v>46</v>
      </c>
      <c r="B957" s="4"/>
      <c r="C957" s="4" t="s">
        <v>107</v>
      </c>
      <c r="D957" s="4" t="s">
        <v>38</v>
      </c>
      <c r="E957" s="6" t="s">
        <v>648</v>
      </c>
      <c r="F957" s="22">
        <v>200</v>
      </c>
      <c r="G957" s="7">
        <v>7971.4</v>
      </c>
      <c r="H957" s="7">
        <v>4603.6000000000004</v>
      </c>
      <c r="I957" s="7">
        <v>2980</v>
      </c>
    </row>
    <row r="958" spans="1:9">
      <c r="A958" s="80" t="s">
        <v>36</v>
      </c>
      <c r="B958" s="4"/>
      <c r="C958" s="4" t="s">
        <v>107</v>
      </c>
      <c r="D958" s="4" t="s">
        <v>38</v>
      </c>
      <c r="E958" s="6" t="s">
        <v>648</v>
      </c>
      <c r="F958" s="22">
        <v>300</v>
      </c>
      <c r="G958" s="7">
        <v>37.5</v>
      </c>
      <c r="H958" s="7">
        <v>220</v>
      </c>
      <c r="I958" s="7">
        <v>220</v>
      </c>
    </row>
    <row r="959" spans="1:9" ht="31.5">
      <c r="A959" s="80" t="s">
        <v>219</v>
      </c>
      <c r="B959" s="4"/>
      <c r="C959" s="4" t="s">
        <v>107</v>
      </c>
      <c r="D959" s="4" t="s">
        <v>38</v>
      </c>
      <c r="E959" s="6" t="s">
        <v>648</v>
      </c>
      <c r="F959" s="22">
        <v>600</v>
      </c>
      <c r="G959" s="7">
        <v>3349.6</v>
      </c>
      <c r="H959" s="7">
        <v>6693.1</v>
      </c>
      <c r="I959" s="7">
        <v>13100</v>
      </c>
    </row>
    <row r="960" spans="1:9" ht="47.25">
      <c r="A960" s="80" t="s">
        <v>658</v>
      </c>
      <c r="B960" s="4"/>
      <c r="C960" s="4" t="s">
        <v>107</v>
      </c>
      <c r="D960" s="4" t="s">
        <v>38</v>
      </c>
      <c r="E960" s="22" t="s">
        <v>659</v>
      </c>
      <c r="F960" s="4"/>
      <c r="G960" s="7">
        <f>SUM(G961:G962)</f>
        <v>8479.4</v>
      </c>
      <c r="H960" s="7">
        <f t="shared" ref="H960:I960" si="224">SUM(H961:H962)</f>
        <v>8479.4</v>
      </c>
      <c r="I960" s="7">
        <f t="shared" si="224"/>
        <v>8479.4</v>
      </c>
    </row>
    <row r="961" spans="1:9" ht="31.5">
      <c r="A961" s="80" t="s">
        <v>46</v>
      </c>
      <c r="B961" s="4"/>
      <c r="C961" s="4" t="s">
        <v>107</v>
      </c>
      <c r="D961" s="4" t="s">
        <v>38</v>
      </c>
      <c r="E961" s="22" t="s">
        <v>659</v>
      </c>
      <c r="F961" s="4" t="s">
        <v>85</v>
      </c>
      <c r="G961" s="7">
        <v>3588.1</v>
      </c>
      <c r="H961" s="7">
        <v>3588.1</v>
      </c>
      <c r="I961" s="7">
        <v>3588.1</v>
      </c>
    </row>
    <row r="962" spans="1:9" ht="31.5">
      <c r="A962" s="80" t="s">
        <v>219</v>
      </c>
      <c r="B962" s="4"/>
      <c r="C962" s="4" t="s">
        <v>107</v>
      </c>
      <c r="D962" s="4" t="s">
        <v>38</v>
      </c>
      <c r="E962" s="22" t="s">
        <v>659</v>
      </c>
      <c r="F962" s="4" t="s">
        <v>116</v>
      </c>
      <c r="G962" s="7">
        <v>4891.3</v>
      </c>
      <c r="H962" s="7">
        <v>4891.3</v>
      </c>
      <c r="I962" s="7">
        <v>4891.3</v>
      </c>
    </row>
    <row r="963" spans="1:9">
      <c r="A963" s="80" t="s">
        <v>841</v>
      </c>
      <c r="B963" s="4"/>
      <c r="C963" s="4" t="s">
        <v>107</v>
      </c>
      <c r="D963" s="4" t="s">
        <v>38</v>
      </c>
      <c r="E963" s="22" t="s">
        <v>840</v>
      </c>
      <c r="F963" s="4"/>
      <c r="G963" s="7">
        <f>SUM(G964:G965)</f>
        <v>1539.6999999999998</v>
      </c>
      <c r="H963" s="7">
        <f t="shared" ref="H963:I963" si="225">SUM(H964:H965)</f>
        <v>1539.6999999999998</v>
      </c>
      <c r="I963" s="7">
        <f t="shared" si="225"/>
        <v>1539.6999999999998</v>
      </c>
    </row>
    <row r="964" spans="1:9" ht="31.5">
      <c r="A964" s="80" t="s">
        <v>46</v>
      </c>
      <c r="B964" s="4"/>
      <c r="C964" s="4" t="s">
        <v>107</v>
      </c>
      <c r="D964" s="4" t="s">
        <v>38</v>
      </c>
      <c r="E964" s="22" t="s">
        <v>840</v>
      </c>
      <c r="F964" s="4" t="s">
        <v>85</v>
      </c>
      <c r="G964" s="7">
        <v>960.3</v>
      </c>
      <c r="H964" s="7">
        <v>960.3</v>
      </c>
      <c r="I964" s="7">
        <v>960.3</v>
      </c>
    </row>
    <row r="965" spans="1:9" ht="31.5">
      <c r="A965" s="80" t="s">
        <v>219</v>
      </c>
      <c r="B965" s="4"/>
      <c r="C965" s="4" t="s">
        <v>107</v>
      </c>
      <c r="D965" s="4" t="s">
        <v>38</v>
      </c>
      <c r="E965" s="22" t="s">
        <v>840</v>
      </c>
      <c r="F965" s="4" t="s">
        <v>116</v>
      </c>
      <c r="G965" s="7">
        <v>579.4</v>
      </c>
      <c r="H965" s="7">
        <v>579.4</v>
      </c>
      <c r="I965" s="7">
        <v>579.4</v>
      </c>
    </row>
    <row r="966" spans="1:9" ht="31.5">
      <c r="A966" s="80" t="s">
        <v>541</v>
      </c>
      <c r="B966" s="4"/>
      <c r="C966" s="4" t="s">
        <v>107</v>
      </c>
      <c r="D966" s="4" t="s">
        <v>38</v>
      </c>
      <c r="E966" s="22" t="s">
        <v>771</v>
      </c>
      <c r="F966" s="4"/>
      <c r="G966" s="7">
        <f>SUM(G967)</f>
        <v>688.8</v>
      </c>
      <c r="H966" s="7">
        <f t="shared" ref="H966:I966" si="226">SUM(H967)</f>
        <v>46.5</v>
      </c>
      <c r="I966" s="7">
        <f t="shared" si="226"/>
        <v>0</v>
      </c>
    </row>
    <row r="967" spans="1:9" ht="31.5">
      <c r="A967" s="80" t="s">
        <v>46</v>
      </c>
      <c r="B967" s="4"/>
      <c r="C967" s="4" t="s">
        <v>107</v>
      </c>
      <c r="D967" s="4" t="s">
        <v>38</v>
      </c>
      <c r="E967" s="22" t="s">
        <v>771</v>
      </c>
      <c r="F967" s="4" t="s">
        <v>85</v>
      </c>
      <c r="G967" s="7">
        <v>688.8</v>
      </c>
      <c r="H967" s="7">
        <v>46.5</v>
      </c>
      <c r="I967" s="7">
        <v>0</v>
      </c>
    </row>
    <row r="968" spans="1:9" ht="78.75">
      <c r="A968" s="80" t="s">
        <v>768</v>
      </c>
      <c r="B968" s="4"/>
      <c r="C968" s="4" t="s">
        <v>107</v>
      </c>
      <c r="D968" s="4" t="s">
        <v>38</v>
      </c>
      <c r="E968" s="22" t="s">
        <v>767</v>
      </c>
      <c r="F968" s="4"/>
      <c r="G968" s="7">
        <f>SUM(G969:G970)</f>
        <v>78428.600000000006</v>
      </c>
      <c r="H968" s="7">
        <f t="shared" ref="H968:I968" si="227">SUM(H969:H970)</f>
        <v>78428.600000000006</v>
      </c>
      <c r="I968" s="7">
        <f t="shared" si="227"/>
        <v>85074.4</v>
      </c>
    </row>
    <row r="969" spans="1:9" ht="47.25">
      <c r="A969" s="2" t="s">
        <v>45</v>
      </c>
      <c r="B969" s="4"/>
      <c r="C969" s="4" t="s">
        <v>107</v>
      </c>
      <c r="D969" s="4" t="s">
        <v>38</v>
      </c>
      <c r="E969" s="22" t="s">
        <v>767</v>
      </c>
      <c r="F969" s="4" t="s">
        <v>83</v>
      </c>
      <c r="G969" s="7">
        <v>30342.400000000001</v>
      </c>
      <c r="H969" s="7">
        <v>30342.400000000001</v>
      </c>
      <c r="I969" s="7">
        <v>32915.300000000003</v>
      </c>
    </row>
    <row r="970" spans="1:9" ht="31.5">
      <c r="A970" s="80" t="s">
        <v>219</v>
      </c>
      <c r="B970" s="4"/>
      <c r="C970" s="4" t="s">
        <v>107</v>
      </c>
      <c r="D970" s="4" t="s">
        <v>38</v>
      </c>
      <c r="E970" s="22" t="s">
        <v>767</v>
      </c>
      <c r="F970" s="4" t="s">
        <v>116</v>
      </c>
      <c r="G970" s="7">
        <v>48086.2</v>
      </c>
      <c r="H970" s="7">
        <v>48086.2</v>
      </c>
      <c r="I970" s="7">
        <v>52159.1</v>
      </c>
    </row>
    <row r="971" spans="1:9" ht="47.25">
      <c r="A971" s="78" t="s">
        <v>878</v>
      </c>
      <c r="B971" s="4"/>
      <c r="C971" s="4" t="s">
        <v>107</v>
      </c>
      <c r="D971" s="4" t="s">
        <v>38</v>
      </c>
      <c r="E971" s="22" t="s">
        <v>803</v>
      </c>
      <c r="F971" s="4"/>
      <c r="G971" s="7">
        <f>SUM(G972:G973)</f>
        <v>104297.79999999999</v>
      </c>
      <c r="H971" s="7">
        <f t="shared" ref="H971:I971" si="228">SUM(H972:H973)</f>
        <v>98794.700000000012</v>
      </c>
      <c r="I971" s="7">
        <f t="shared" si="228"/>
        <v>101566.6</v>
      </c>
    </row>
    <row r="972" spans="1:9" ht="31.5">
      <c r="A972" s="80" t="s">
        <v>46</v>
      </c>
      <c r="B972" s="4"/>
      <c r="C972" s="4" t="s">
        <v>107</v>
      </c>
      <c r="D972" s="4" t="s">
        <v>38</v>
      </c>
      <c r="E972" s="22" t="s">
        <v>803</v>
      </c>
      <c r="F972" s="4" t="s">
        <v>85</v>
      </c>
      <c r="G972" s="7">
        <v>34466.6</v>
      </c>
      <c r="H972" s="7">
        <v>32648</v>
      </c>
      <c r="I972" s="7">
        <v>33564.1</v>
      </c>
    </row>
    <row r="973" spans="1:9" ht="31.5">
      <c r="A973" s="80" t="s">
        <v>219</v>
      </c>
      <c r="B973" s="4"/>
      <c r="C973" s="4" t="s">
        <v>107</v>
      </c>
      <c r="D973" s="4" t="s">
        <v>38</v>
      </c>
      <c r="E973" s="22" t="s">
        <v>803</v>
      </c>
      <c r="F973" s="4" t="s">
        <v>116</v>
      </c>
      <c r="G973" s="7">
        <v>69831.199999999997</v>
      </c>
      <c r="H973" s="7">
        <v>66146.700000000012</v>
      </c>
      <c r="I973" s="7">
        <v>68002.5</v>
      </c>
    </row>
    <row r="974" spans="1:9" ht="47.25">
      <c r="A974" s="80" t="s">
        <v>416</v>
      </c>
      <c r="B974" s="4"/>
      <c r="C974" s="4" t="s">
        <v>107</v>
      </c>
      <c r="D974" s="4" t="s">
        <v>38</v>
      </c>
      <c r="E974" s="6" t="s">
        <v>660</v>
      </c>
      <c r="F974" s="22"/>
      <c r="G974" s="7">
        <f>SUM(G975:G976)</f>
        <v>6257.5</v>
      </c>
      <c r="H974" s="7">
        <f>SUM(H975:H976)</f>
        <v>9257.5</v>
      </c>
      <c r="I974" s="7">
        <f>SUM(I975:I976)</f>
        <v>9257.5</v>
      </c>
    </row>
    <row r="975" spans="1:9" ht="31.5">
      <c r="A975" s="80" t="s">
        <v>46</v>
      </c>
      <c r="B975" s="4"/>
      <c r="C975" s="4" t="s">
        <v>107</v>
      </c>
      <c r="D975" s="4" t="s">
        <v>38</v>
      </c>
      <c r="E975" s="6" t="s">
        <v>660</v>
      </c>
      <c r="F975" s="4" t="s">
        <v>85</v>
      </c>
      <c r="G975" s="79">
        <v>2768.3999999999996</v>
      </c>
      <c r="H975" s="79">
        <v>4298.7</v>
      </c>
      <c r="I975" s="79">
        <v>4298.7</v>
      </c>
    </row>
    <row r="976" spans="1:9" ht="31.5">
      <c r="A976" s="80" t="s">
        <v>219</v>
      </c>
      <c r="B976" s="4"/>
      <c r="C976" s="4" t="s">
        <v>107</v>
      </c>
      <c r="D976" s="4" t="s">
        <v>38</v>
      </c>
      <c r="E976" s="6" t="s">
        <v>660</v>
      </c>
      <c r="F976" s="4" t="s">
        <v>116</v>
      </c>
      <c r="G976" s="79">
        <v>3489.1</v>
      </c>
      <c r="H976" s="79">
        <v>4958.7999999999993</v>
      </c>
      <c r="I976" s="79">
        <v>4958.7999999999993</v>
      </c>
    </row>
    <row r="977" spans="1:9" ht="47.25" hidden="1">
      <c r="A977" s="80" t="s">
        <v>762</v>
      </c>
      <c r="B977" s="4"/>
      <c r="C977" s="4" t="s">
        <v>107</v>
      </c>
      <c r="D977" s="4" t="s">
        <v>38</v>
      </c>
      <c r="E977" s="6" t="s">
        <v>761</v>
      </c>
      <c r="F977" s="4"/>
      <c r="G977" s="7">
        <f>SUM(G978)</f>
        <v>0</v>
      </c>
      <c r="H977" s="7">
        <f t="shared" ref="H977:I977" si="229">SUM(H978)</f>
        <v>0</v>
      </c>
      <c r="I977" s="7">
        <f t="shared" si="229"/>
        <v>0</v>
      </c>
    </row>
    <row r="978" spans="1:9" ht="31.5" hidden="1">
      <c r="A978" s="80" t="s">
        <v>46</v>
      </c>
      <c r="B978" s="4"/>
      <c r="C978" s="4" t="s">
        <v>107</v>
      </c>
      <c r="D978" s="4" t="s">
        <v>38</v>
      </c>
      <c r="E978" s="6" t="s">
        <v>761</v>
      </c>
      <c r="F978" s="4" t="s">
        <v>85</v>
      </c>
      <c r="G978" s="7"/>
      <c r="H978" s="7"/>
      <c r="I978" s="7"/>
    </row>
    <row r="979" spans="1:9" ht="47.25">
      <c r="A979" s="80" t="s">
        <v>818</v>
      </c>
      <c r="B979" s="4"/>
      <c r="C979" s="4" t="s">
        <v>107</v>
      </c>
      <c r="D979" s="4" t="s">
        <v>38</v>
      </c>
      <c r="E979" s="22" t="s">
        <v>661</v>
      </c>
      <c r="F979" s="4"/>
      <c r="G979" s="7">
        <f>G981+G980</f>
        <v>15389.800000000001</v>
      </c>
      <c r="H979" s="7">
        <f>H981+H980</f>
        <v>15389.800000000001</v>
      </c>
      <c r="I979" s="7">
        <f>I981+I980</f>
        <v>15389.800000000001</v>
      </c>
    </row>
    <row r="980" spans="1:9" ht="31.5">
      <c r="A980" s="80" t="s">
        <v>46</v>
      </c>
      <c r="B980" s="4"/>
      <c r="C980" s="4" t="s">
        <v>107</v>
      </c>
      <c r="D980" s="4" t="s">
        <v>38</v>
      </c>
      <c r="E980" s="22" t="s">
        <v>661</v>
      </c>
      <c r="F980" s="4" t="s">
        <v>85</v>
      </c>
      <c r="G980" s="79">
        <v>4973.1000000000004</v>
      </c>
      <c r="H980" s="79">
        <v>4973.1000000000004</v>
      </c>
      <c r="I980" s="79">
        <v>4973.1000000000004</v>
      </c>
    </row>
    <row r="981" spans="1:9" ht="31.5">
      <c r="A981" s="80" t="s">
        <v>219</v>
      </c>
      <c r="B981" s="4"/>
      <c r="C981" s="4" t="s">
        <v>107</v>
      </c>
      <c r="D981" s="4" t="s">
        <v>38</v>
      </c>
      <c r="E981" s="22" t="s">
        <v>661</v>
      </c>
      <c r="F981" s="4" t="s">
        <v>116</v>
      </c>
      <c r="G981" s="79">
        <v>10416.700000000001</v>
      </c>
      <c r="H981" s="79">
        <v>10416.700000000001</v>
      </c>
      <c r="I981" s="79">
        <v>10416.700000000001</v>
      </c>
    </row>
    <row r="982" spans="1:9" ht="78.75">
      <c r="A982" s="80" t="s">
        <v>438</v>
      </c>
      <c r="B982" s="4"/>
      <c r="C982" s="4" t="s">
        <v>107</v>
      </c>
      <c r="D982" s="4" t="s">
        <v>38</v>
      </c>
      <c r="E982" s="22" t="s">
        <v>877</v>
      </c>
      <c r="F982" s="4"/>
      <c r="G982" s="79">
        <f>SUM(G983)</f>
        <v>700</v>
      </c>
      <c r="H982" s="79">
        <f t="shared" ref="H982:I982" si="230">SUM(H983)</f>
        <v>0</v>
      </c>
      <c r="I982" s="79">
        <f t="shared" si="230"/>
        <v>0</v>
      </c>
    </row>
    <row r="983" spans="1:9" ht="31.5">
      <c r="A983" s="80" t="s">
        <v>219</v>
      </c>
      <c r="B983" s="4"/>
      <c r="C983" s="4" t="s">
        <v>107</v>
      </c>
      <c r="D983" s="4" t="s">
        <v>38</v>
      </c>
      <c r="E983" s="22" t="s">
        <v>877</v>
      </c>
      <c r="F983" s="4" t="s">
        <v>116</v>
      </c>
      <c r="G983" s="79">
        <v>700</v>
      </c>
      <c r="H983" s="79">
        <v>0</v>
      </c>
      <c r="I983" s="79">
        <v>0</v>
      </c>
    </row>
    <row r="984" spans="1:9" ht="31.5">
      <c r="A984" s="80" t="s">
        <v>879</v>
      </c>
      <c r="B984" s="4"/>
      <c r="C984" s="4" t="s">
        <v>107</v>
      </c>
      <c r="D984" s="4" t="s">
        <v>38</v>
      </c>
      <c r="E984" s="22" t="s">
        <v>998</v>
      </c>
      <c r="F984" s="4"/>
      <c r="G984" s="79">
        <f>SUM(G985)</f>
        <v>833.7</v>
      </c>
      <c r="H984" s="79">
        <f t="shared" ref="H984:I984" si="231">SUM(H985)</f>
        <v>833.7</v>
      </c>
      <c r="I984" s="79">
        <f t="shared" si="231"/>
        <v>833.7</v>
      </c>
    </row>
    <row r="985" spans="1:9" ht="31.5">
      <c r="A985" s="80" t="s">
        <v>219</v>
      </c>
      <c r="B985" s="4"/>
      <c r="C985" s="4" t="s">
        <v>107</v>
      </c>
      <c r="D985" s="4" t="s">
        <v>38</v>
      </c>
      <c r="E985" s="22" t="s">
        <v>998</v>
      </c>
      <c r="F985" s="4" t="s">
        <v>116</v>
      </c>
      <c r="G985" s="79">
        <v>833.7</v>
      </c>
      <c r="H985" s="79">
        <v>833.7</v>
      </c>
      <c r="I985" s="79">
        <v>833.7</v>
      </c>
    </row>
    <row r="986" spans="1:9">
      <c r="A986" s="111" t="s">
        <v>911</v>
      </c>
      <c r="B986" s="4"/>
      <c r="C986" s="4" t="s">
        <v>107</v>
      </c>
      <c r="D986" s="4" t="s">
        <v>38</v>
      </c>
      <c r="E986" s="22" t="s">
        <v>1001</v>
      </c>
      <c r="F986" s="4"/>
      <c r="G986" s="79">
        <f>SUM(G987+G989)</f>
        <v>3730.3</v>
      </c>
      <c r="H986" s="79"/>
      <c r="I986" s="79"/>
    </row>
    <row r="987" spans="1:9">
      <c r="A987" s="111" t="s">
        <v>988</v>
      </c>
      <c r="B987" s="4"/>
      <c r="C987" s="4" t="s">
        <v>107</v>
      </c>
      <c r="D987" s="4" t="s">
        <v>38</v>
      </c>
      <c r="E987" s="22" t="s">
        <v>999</v>
      </c>
      <c r="F987" s="4"/>
      <c r="G987" s="79">
        <f>SUM(G988)</f>
        <v>3000</v>
      </c>
      <c r="H987" s="79"/>
      <c r="I987" s="79"/>
    </row>
    <row r="988" spans="1:9" ht="31.5">
      <c r="A988" s="111" t="s">
        <v>46</v>
      </c>
      <c r="B988" s="4"/>
      <c r="C988" s="4" t="s">
        <v>107</v>
      </c>
      <c r="D988" s="4" t="s">
        <v>38</v>
      </c>
      <c r="E988" s="22" t="s">
        <v>999</v>
      </c>
      <c r="F988" s="4" t="s">
        <v>85</v>
      </c>
      <c r="G988" s="79">
        <v>3000</v>
      </c>
      <c r="H988" s="79"/>
      <c r="I988" s="79"/>
    </row>
    <row r="989" spans="1:9" ht="31.5">
      <c r="A989" s="111" t="s">
        <v>995</v>
      </c>
      <c r="B989" s="4"/>
      <c r="C989" s="4" t="s">
        <v>107</v>
      </c>
      <c r="D989" s="4" t="s">
        <v>38</v>
      </c>
      <c r="E989" s="22" t="s">
        <v>1000</v>
      </c>
      <c r="F989" s="4"/>
      <c r="G989" s="79">
        <f>SUM(G990)</f>
        <v>730.3</v>
      </c>
      <c r="H989" s="79"/>
      <c r="I989" s="79"/>
    </row>
    <row r="990" spans="1:9" ht="31.5">
      <c r="A990" s="111" t="s">
        <v>46</v>
      </c>
      <c r="B990" s="4"/>
      <c r="C990" s="4" t="s">
        <v>107</v>
      </c>
      <c r="D990" s="4" t="s">
        <v>38</v>
      </c>
      <c r="E990" s="22" t="s">
        <v>1000</v>
      </c>
      <c r="F990" s="4" t="s">
        <v>85</v>
      </c>
      <c r="G990" s="79">
        <v>730.3</v>
      </c>
      <c r="H990" s="79"/>
      <c r="I990" s="79"/>
    </row>
    <row r="991" spans="1:9" ht="47.25">
      <c r="A991" s="80" t="s">
        <v>23</v>
      </c>
      <c r="B991" s="4"/>
      <c r="C991" s="4" t="s">
        <v>107</v>
      </c>
      <c r="D991" s="4" t="s">
        <v>38</v>
      </c>
      <c r="E991" s="6" t="s">
        <v>644</v>
      </c>
      <c r="F991" s="4"/>
      <c r="G991" s="7">
        <f>G992+G994</f>
        <v>766401</v>
      </c>
      <c r="H991" s="7">
        <f>H992+H994</f>
        <v>759162</v>
      </c>
      <c r="I991" s="7">
        <f>I992+I994</f>
        <v>758183.6</v>
      </c>
    </row>
    <row r="992" spans="1:9" ht="63">
      <c r="A992" s="80" t="s">
        <v>378</v>
      </c>
      <c r="B992" s="4"/>
      <c r="C992" s="4" t="s">
        <v>107</v>
      </c>
      <c r="D992" s="4" t="s">
        <v>38</v>
      </c>
      <c r="E992" s="49" t="s">
        <v>645</v>
      </c>
      <c r="F992" s="4"/>
      <c r="G992" s="7">
        <f>G993</f>
        <v>568419.30000000005</v>
      </c>
      <c r="H992" s="7">
        <f>H993</f>
        <v>563843.69999999995</v>
      </c>
      <c r="I992" s="7">
        <f>I993</f>
        <v>563843.69999999995</v>
      </c>
    </row>
    <row r="993" spans="1:9" ht="31.5">
      <c r="A993" s="80" t="s">
        <v>115</v>
      </c>
      <c r="B993" s="4"/>
      <c r="C993" s="4" t="s">
        <v>107</v>
      </c>
      <c r="D993" s="4" t="s">
        <v>38</v>
      </c>
      <c r="E993" s="49" t="s">
        <v>645</v>
      </c>
      <c r="F993" s="4" t="s">
        <v>116</v>
      </c>
      <c r="G993" s="79">
        <v>568419.30000000005</v>
      </c>
      <c r="H993" s="79">
        <v>563843.69999999995</v>
      </c>
      <c r="I993" s="79">
        <v>563843.69999999995</v>
      </c>
    </row>
    <row r="994" spans="1:9">
      <c r="A994" s="80" t="s">
        <v>320</v>
      </c>
      <c r="B994" s="4"/>
      <c r="C994" s="4" t="s">
        <v>107</v>
      </c>
      <c r="D994" s="4" t="s">
        <v>38</v>
      </c>
      <c r="E994" s="22" t="s">
        <v>646</v>
      </c>
      <c r="F994" s="4"/>
      <c r="G994" s="7">
        <f>G995</f>
        <v>197981.7</v>
      </c>
      <c r="H994" s="7">
        <f>H995</f>
        <v>195318.3</v>
      </c>
      <c r="I994" s="7">
        <f>I995</f>
        <v>194339.9</v>
      </c>
    </row>
    <row r="995" spans="1:9" ht="31.5">
      <c r="A995" s="80" t="s">
        <v>219</v>
      </c>
      <c r="B995" s="4"/>
      <c r="C995" s="4" t="s">
        <v>107</v>
      </c>
      <c r="D995" s="4" t="s">
        <v>38</v>
      </c>
      <c r="E995" s="22" t="s">
        <v>646</v>
      </c>
      <c r="F995" s="4" t="s">
        <v>116</v>
      </c>
      <c r="G995" s="79">
        <v>197981.7</v>
      </c>
      <c r="H995" s="79">
        <v>195318.3</v>
      </c>
      <c r="I995" s="79">
        <v>194339.9</v>
      </c>
    </row>
    <row r="996" spans="1:9">
      <c r="A996" s="80" t="s">
        <v>316</v>
      </c>
      <c r="B996" s="4"/>
      <c r="C996" s="4" t="s">
        <v>107</v>
      </c>
      <c r="D996" s="4" t="s">
        <v>38</v>
      </c>
      <c r="E996" s="22" t="s">
        <v>759</v>
      </c>
      <c r="F996" s="4"/>
      <c r="G996" s="7">
        <f>SUM(G997)</f>
        <v>1070</v>
      </c>
      <c r="H996" s="7">
        <f>SUM(H997)</f>
        <v>0</v>
      </c>
      <c r="I996" s="7">
        <f>SUM(I997)</f>
        <v>0</v>
      </c>
    </row>
    <row r="997" spans="1:9">
      <c r="A997" s="80" t="s">
        <v>320</v>
      </c>
      <c r="B997" s="4"/>
      <c r="C997" s="4" t="s">
        <v>107</v>
      </c>
      <c r="D997" s="4" t="s">
        <v>38</v>
      </c>
      <c r="E997" s="22" t="s">
        <v>668</v>
      </c>
      <c r="F997" s="4"/>
      <c r="G997" s="7">
        <f t="shared" ref="G997:I997" si="232">SUM(G998)</f>
        <v>1070</v>
      </c>
      <c r="H997" s="7">
        <f t="shared" si="232"/>
        <v>0</v>
      </c>
      <c r="I997" s="7">
        <f t="shared" si="232"/>
        <v>0</v>
      </c>
    </row>
    <row r="998" spans="1:9" ht="31.5">
      <c r="A998" s="80" t="s">
        <v>219</v>
      </c>
      <c r="B998" s="4"/>
      <c r="C998" s="4" t="s">
        <v>107</v>
      </c>
      <c r="D998" s="4" t="s">
        <v>38</v>
      </c>
      <c r="E998" s="22" t="s">
        <v>668</v>
      </c>
      <c r="F998" s="4" t="s">
        <v>116</v>
      </c>
      <c r="G998" s="79">
        <v>1070</v>
      </c>
      <c r="H998" s="79">
        <v>0</v>
      </c>
      <c r="I998" s="79">
        <v>0</v>
      </c>
    </row>
    <row r="999" spans="1:9" ht="31.5">
      <c r="A999" s="80" t="s">
        <v>39</v>
      </c>
      <c r="B999" s="4"/>
      <c r="C999" s="4" t="s">
        <v>107</v>
      </c>
      <c r="D999" s="4" t="s">
        <v>38</v>
      </c>
      <c r="E999" s="6" t="s">
        <v>641</v>
      </c>
      <c r="F999" s="4"/>
      <c r="G999" s="7">
        <f>G1000+G1003+G1006+G1010</f>
        <v>477865</v>
      </c>
      <c r="H999" s="7">
        <f>H1000+H1003+H1006+H1010</f>
        <v>476562.3</v>
      </c>
      <c r="I999" s="7">
        <f>I1000+I1003+I1006+I1010</f>
        <v>475418.50000000006</v>
      </c>
    </row>
    <row r="1000" spans="1:9" ht="78.75">
      <c r="A1000" s="80" t="s">
        <v>377</v>
      </c>
      <c r="B1000" s="4"/>
      <c r="C1000" s="4" t="s">
        <v>107</v>
      </c>
      <c r="D1000" s="4" t="s">
        <v>38</v>
      </c>
      <c r="E1000" s="49" t="s">
        <v>662</v>
      </c>
      <c r="F1000" s="4"/>
      <c r="G1000" s="7">
        <f>G1001+G1002</f>
        <v>46092.6</v>
      </c>
      <c r="H1000" s="7">
        <f>H1001+H1002</f>
        <v>46178.3</v>
      </c>
      <c r="I1000" s="7">
        <f>I1001+I1002</f>
        <v>45820.4</v>
      </c>
    </row>
    <row r="1001" spans="1:9" ht="47.25">
      <c r="A1001" s="2" t="s">
        <v>45</v>
      </c>
      <c r="B1001" s="4"/>
      <c r="C1001" s="4" t="s">
        <v>107</v>
      </c>
      <c r="D1001" s="4" t="s">
        <v>38</v>
      </c>
      <c r="E1001" s="49" t="s">
        <v>662</v>
      </c>
      <c r="F1001" s="4" t="s">
        <v>83</v>
      </c>
      <c r="G1001" s="79">
        <v>44024.4</v>
      </c>
      <c r="H1001" s="79">
        <v>44024.4</v>
      </c>
      <c r="I1001" s="79">
        <v>44024.4</v>
      </c>
    </row>
    <row r="1002" spans="1:9" ht="31.5">
      <c r="A1002" s="80" t="s">
        <v>46</v>
      </c>
      <c r="B1002" s="4"/>
      <c r="C1002" s="4" t="s">
        <v>107</v>
      </c>
      <c r="D1002" s="4" t="s">
        <v>38</v>
      </c>
      <c r="E1002" s="49" t="s">
        <v>662</v>
      </c>
      <c r="F1002" s="4" t="s">
        <v>85</v>
      </c>
      <c r="G1002" s="79">
        <v>2068.1999999999998</v>
      </c>
      <c r="H1002" s="79">
        <v>2153.9</v>
      </c>
      <c r="I1002" s="79">
        <v>1796</v>
      </c>
    </row>
    <row r="1003" spans="1:9" ht="63">
      <c r="A1003" s="80" t="s">
        <v>378</v>
      </c>
      <c r="B1003" s="4"/>
      <c r="C1003" s="4" t="s">
        <v>107</v>
      </c>
      <c r="D1003" s="4" t="s">
        <v>38</v>
      </c>
      <c r="E1003" s="49" t="s">
        <v>663</v>
      </c>
      <c r="F1003" s="4"/>
      <c r="G1003" s="7">
        <f>G1004+G1005</f>
        <v>284088.2</v>
      </c>
      <c r="H1003" s="7">
        <f>H1004+H1005</f>
        <v>288663.8</v>
      </c>
      <c r="I1003" s="7">
        <f>I1004+I1005</f>
        <v>288663.8</v>
      </c>
    </row>
    <row r="1004" spans="1:9" ht="47.25">
      <c r="A1004" s="80" t="s">
        <v>45</v>
      </c>
      <c r="B1004" s="4"/>
      <c r="C1004" s="4" t="s">
        <v>107</v>
      </c>
      <c r="D1004" s="4" t="s">
        <v>38</v>
      </c>
      <c r="E1004" s="49" t="s">
        <v>663</v>
      </c>
      <c r="F1004" s="4" t="s">
        <v>83</v>
      </c>
      <c r="G1004" s="7">
        <v>280777.5</v>
      </c>
      <c r="H1004" s="7">
        <v>285353.09999999998</v>
      </c>
      <c r="I1004" s="7">
        <v>285353.09999999998</v>
      </c>
    </row>
    <row r="1005" spans="1:9" ht="31.5">
      <c r="A1005" s="80" t="s">
        <v>46</v>
      </c>
      <c r="B1005" s="4"/>
      <c r="C1005" s="4" t="s">
        <v>107</v>
      </c>
      <c r="D1005" s="4" t="s">
        <v>38</v>
      </c>
      <c r="E1005" s="49" t="s">
        <v>663</v>
      </c>
      <c r="F1005" s="4" t="s">
        <v>85</v>
      </c>
      <c r="G1005" s="7">
        <v>3310.7</v>
      </c>
      <c r="H1005" s="7">
        <v>3310.7</v>
      </c>
      <c r="I1005" s="7">
        <v>3310.7</v>
      </c>
    </row>
    <row r="1006" spans="1:9">
      <c r="A1006" s="80" t="s">
        <v>320</v>
      </c>
      <c r="B1006" s="4"/>
      <c r="C1006" s="4" t="s">
        <v>107</v>
      </c>
      <c r="D1006" s="4" t="s">
        <v>38</v>
      </c>
      <c r="E1006" s="31" t="s">
        <v>664</v>
      </c>
      <c r="F1006" s="31"/>
      <c r="G1006" s="7">
        <f>G1007+G1008+G1009</f>
        <v>134502.30000000002</v>
      </c>
      <c r="H1006" s="7">
        <f>H1007+H1008+H1009</f>
        <v>129190</v>
      </c>
      <c r="I1006" s="7">
        <f>I1007+I1008+I1009</f>
        <v>128483.1</v>
      </c>
    </row>
    <row r="1007" spans="1:9" ht="47.25">
      <c r="A1007" s="2" t="s">
        <v>45</v>
      </c>
      <c r="B1007" s="4"/>
      <c r="C1007" s="4" t="s">
        <v>107</v>
      </c>
      <c r="D1007" s="4" t="s">
        <v>38</v>
      </c>
      <c r="E1007" s="31" t="s">
        <v>664</v>
      </c>
      <c r="F1007" s="4" t="s">
        <v>83</v>
      </c>
      <c r="G1007" s="7">
        <v>69735.600000000006</v>
      </c>
      <c r="H1007" s="7">
        <v>68033.600000000006</v>
      </c>
      <c r="I1007" s="7">
        <v>68033.600000000006</v>
      </c>
    </row>
    <row r="1008" spans="1:9" ht="31.5">
      <c r="A1008" s="80" t="s">
        <v>46</v>
      </c>
      <c r="B1008" s="4"/>
      <c r="C1008" s="4" t="s">
        <v>107</v>
      </c>
      <c r="D1008" s="4" t="s">
        <v>38</v>
      </c>
      <c r="E1008" s="31" t="s">
        <v>664</v>
      </c>
      <c r="F1008" s="4" t="s">
        <v>85</v>
      </c>
      <c r="G1008" s="7">
        <v>58745.3</v>
      </c>
      <c r="H1008" s="7">
        <v>54439.4</v>
      </c>
      <c r="I1008" s="7">
        <v>53732.5</v>
      </c>
    </row>
    <row r="1009" spans="1:9">
      <c r="A1009" s="80" t="s">
        <v>20</v>
      </c>
      <c r="B1009" s="4"/>
      <c r="C1009" s="4" t="s">
        <v>107</v>
      </c>
      <c r="D1009" s="4" t="s">
        <v>38</v>
      </c>
      <c r="E1009" s="31" t="s">
        <v>664</v>
      </c>
      <c r="F1009" s="4" t="s">
        <v>90</v>
      </c>
      <c r="G1009" s="7">
        <v>6021.4</v>
      </c>
      <c r="H1009" s="7">
        <v>6717</v>
      </c>
      <c r="I1009" s="7">
        <v>6717</v>
      </c>
    </row>
    <row r="1010" spans="1:9" ht="31.5">
      <c r="A1010" s="80" t="s">
        <v>541</v>
      </c>
      <c r="B1010" s="4"/>
      <c r="C1010" s="4" t="s">
        <v>107</v>
      </c>
      <c r="D1010" s="4" t="s">
        <v>38</v>
      </c>
      <c r="E1010" s="22" t="s">
        <v>665</v>
      </c>
      <c r="F1010" s="22"/>
      <c r="G1010" s="7">
        <f>G1011+G1012+G1013</f>
        <v>13181.9</v>
      </c>
      <c r="H1010" s="7">
        <f>H1011+H1012+H1013</f>
        <v>12530.2</v>
      </c>
      <c r="I1010" s="7">
        <f>I1011+I1012+I1013</f>
        <v>12451.2</v>
      </c>
    </row>
    <row r="1011" spans="1:9" ht="47.25">
      <c r="A1011" s="2" t="s">
        <v>45</v>
      </c>
      <c r="B1011" s="4"/>
      <c r="C1011" s="4" t="s">
        <v>107</v>
      </c>
      <c r="D1011" s="4" t="s">
        <v>38</v>
      </c>
      <c r="E1011" s="22" t="s">
        <v>665</v>
      </c>
      <c r="F1011" s="22">
        <v>100</v>
      </c>
      <c r="G1011" s="79">
        <v>6674.3</v>
      </c>
      <c r="H1011" s="79">
        <v>6506.8</v>
      </c>
      <c r="I1011" s="79">
        <v>6506.8</v>
      </c>
    </row>
    <row r="1012" spans="1:9" ht="31.5">
      <c r="A1012" s="80" t="s">
        <v>46</v>
      </c>
      <c r="B1012" s="4"/>
      <c r="C1012" s="4" t="s">
        <v>107</v>
      </c>
      <c r="D1012" s="4" t="s">
        <v>38</v>
      </c>
      <c r="E1012" s="22" t="s">
        <v>665</v>
      </c>
      <c r="F1012" s="22">
        <v>200</v>
      </c>
      <c r="G1012" s="79">
        <v>5643.8</v>
      </c>
      <c r="H1012" s="79">
        <v>5109.6000000000004</v>
      </c>
      <c r="I1012" s="79">
        <v>5030.6000000000004</v>
      </c>
    </row>
    <row r="1013" spans="1:9">
      <c r="A1013" s="80" t="s">
        <v>20</v>
      </c>
      <c r="B1013" s="4"/>
      <c r="C1013" s="4" t="s">
        <v>107</v>
      </c>
      <c r="D1013" s="4" t="s">
        <v>38</v>
      </c>
      <c r="E1013" s="22" t="s">
        <v>665</v>
      </c>
      <c r="F1013" s="22">
        <v>800</v>
      </c>
      <c r="G1013" s="79">
        <v>863.8</v>
      </c>
      <c r="H1013" s="79">
        <v>913.8</v>
      </c>
      <c r="I1013" s="79">
        <v>913.8</v>
      </c>
    </row>
    <row r="1014" spans="1:9">
      <c r="A1014" s="53" t="s">
        <v>965</v>
      </c>
      <c r="B1014" s="4"/>
      <c r="C1014" s="4" t="s">
        <v>107</v>
      </c>
      <c r="D1014" s="4" t="s">
        <v>38</v>
      </c>
      <c r="E1014" s="6" t="s">
        <v>666</v>
      </c>
      <c r="F1014" s="4"/>
      <c r="G1014" s="7">
        <f t="shared" ref="G1014:H1014" si="233">G1019+G1015+G1017</f>
        <v>2796.3</v>
      </c>
      <c r="H1014" s="7">
        <f t="shared" si="233"/>
        <v>1217.5999999999999</v>
      </c>
      <c r="I1014" s="7">
        <f>I1019+I1015+I1017</f>
        <v>20567.3</v>
      </c>
    </row>
    <row r="1015" spans="1:9" ht="47.25">
      <c r="A1015" s="80" t="s">
        <v>816</v>
      </c>
      <c r="B1015" s="4"/>
      <c r="C1015" s="4" t="s">
        <v>107</v>
      </c>
      <c r="D1015" s="4" t="s">
        <v>38</v>
      </c>
      <c r="E1015" s="6" t="s">
        <v>724</v>
      </c>
      <c r="F1015" s="4"/>
      <c r="G1015" s="7">
        <f>SUM(G1016)</f>
        <v>1578.7</v>
      </c>
      <c r="H1015" s="7">
        <f t="shared" ref="H1015:I1015" si="234">SUM(H1016)</f>
        <v>0</v>
      </c>
      <c r="I1015" s="7">
        <f t="shared" si="234"/>
        <v>1510</v>
      </c>
    </row>
    <row r="1016" spans="1:9" ht="31.5">
      <c r="A1016" s="80" t="s">
        <v>46</v>
      </c>
      <c r="B1016" s="4"/>
      <c r="C1016" s="4" t="s">
        <v>107</v>
      </c>
      <c r="D1016" s="4" t="s">
        <v>38</v>
      </c>
      <c r="E1016" s="6" t="s">
        <v>724</v>
      </c>
      <c r="F1016" s="4" t="s">
        <v>85</v>
      </c>
      <c r="G1016" s="79">
        <v>1578.7</v>
      </c>
      <c r="H1016" s="79">
        <v>0</v>
      </c>
      <c r="I1016" s="79">
        <v>1510</v>
      </c>
    </row>
    <row r="1017" spans="1:9" ht="47.25">
      <c r="A1017" s="80" t="s">
        <v>882</v>
      </c>
      <c r="B1017" s="4"/>
      <c r="C1017" s="4" t="s">
        <v>107</v>
      </c>
      <c r="D1017" s="4" t="s">
        <v>38</v>
      </c>
      <c r="E1017" s="6" t="s">
        <v>883</v>
      </c>
      <c r="F1017" s="4"/>
      <c r="G1017" s="79">
        <f>SUM(G1018)</f>
        <v>0</v>
      </c>
      <c r="H1017" s="79">
        <f t="shared" ref="H1017:I1017" si="235">SUM(H1018)</f>
        <v>0</v>
      </c>
      <c r="I1017" s="79">
        <f t="shared" si="235"/>
        <v>17839.7</v>
      </c>
    </row>
    <row r="1018" spans="1:9" ht="31.5">
      <c r="A1018" s="80" t="s">
        <v>46</v>
      </c>
      <c r="B1018" s="4"/>
      <c r="C1018" s="4" t="s">
        <v>107</v>
      </c>
      <c r="D1018" s="4" t="s">
        <v>38</v>
      </c>
      <c r="E1018" s="6" t="s">
        <v>883</v>
      </c>
      <c r="F1018" s="4" t="s">
        <v>85</v>
      </c>
      <c r="G1018" s="79">
        <v>0</v>
      </c>
      <c r="H1018" s="79">
        <v>0</v>
      </c>
      <c r="I1018" s="79">
        <v>17839.7</v>
      </c>
    </row>
    <row r="1019" spans="1:9" ht="31.5">
      <c r="A1019" s="80" t="s">
        <v>444</v>
      </c>
      <c r="B1019" s="4"/>
      <c r="C1019" s="4" t="s">
        <v>107</v>
      </c>
      <c r="D1019" s="4" t="s">
        <v>38</v>
      </c>
      <c r="E1019" s="6" t="s">
        <v>667</v>
      </c>
      <c r="F1019" s="4"/>
      <c r="G1019" s="7">
        <f t="shared" ref="G1019:I1019" si="236">G1020</f>
        <v>1217.5999999999999</v>
      </c>
      <c r="H1019" s="7">
        <f t="shared" si="236"/>
        <v>1217.5999999999999</v>
      </c>
      <c r="I1019" s="7">
        <f t="shared" si="236"/>
        <v>1217.5999999999999</v>
      </c>
    </row>
    <row r="1020" spans="1:9" ht="31.5">
      <c r="A1020" s="80" t="s">
        <v>219</v>
      </c>
      <c r="B1020" s="4"/>
      <c r="C1020" s="4" t="s">
        <v>107</v>
      </c>
      <c r="D1020" s="4" t="s">
        <v>38</v>
      </c>
      <c r="E1020" s="6" t="s">
        <v>667</v>
      </c>
      <c r="F1020" s="4" t="s">
        <v>116</v>
      </c>
      <c r="G1020" s="79">
        <v>1217.5999999999999</v>
      </c>
      <c r="H1020" s="79">
        <v>1217.5999999999999</v>
      </c>
      <c r="I1020" s="79">
        <v>1217.5999999999999</v>
      </c>
    </row>
    <row r="1021" spans="1:9" ht="47.25">
      <c r="A1021" s="80" t="s">
        <v>578</v>
      </c>
      <c r="B1021" s="4"/>
      <c r="C1021" s="4" t="s">
        <v>107</v>
      </c>
      <c r="D1021" s="4" t="s">
        <v>38</v>
      </c>
      <c r="E1021" s="31" t="s">
        <v>318</v>
      </c>
      <c r="F1021" s="4"/>
      <c r="G1021" s="7">
        <f>G1022+G1030</f>
        <v>23656.300000000003</v>
      </c>
      <c r="H1021" s="7">
        <f t="shared" ref="H1021:I1021" si="237">H1022+H1030</f>
        <v>16638.8</v>
      </c>
      <c r="I1021" s="7">
        <f t="shared" si="237"/>
        <v>16638.8</v>
      </c>
    </row>
    <row r="1022" spans="1:9">
      <c r="A1022" s="80" t="s">
        <v>29</v>
      </c>
      <c r="B1022" s="4"/>
      <c r="C1022" s="4" t="s">
        <v>107</v>
      </c>
      <c r="D1022" s="4" t="s">
        <v>38</v>
      </c>
      <c r="E1022" s="31" t="s">
        <v>319</v>
      </c>
      <c r="F1022" s="4"/>
      <c r="G1022" s="7">
        <f>SUM(G1023:G1025)+G1027</f>
        <v>23050.9</v>
      </c>
      <c r="H1022" s="7">
        <f t="shared" ref="H1022:I1022" si="238">SUM(H1023:H1025)+H1027</f>
        <v>16638.8</v>
      </c>
      <c r="I1022" s="7">
        <f t="shared" si="238"/>
        <v>16401</v>
      </c>
    </row>
    <row r="1023" spans="1:9" ht="31.5">
      <c r="A1023" s="80" t="s">
        <v>46</v>
      </c>
      <c r="B1023" s="4"/>
      <c r="C1023" s="4" t="s">
        <v>107</v>
      </c>
      <c r="D1023" s="4" t="s">
        <v>38</v>
      </c>
      <c r="E1023" s="31" t="s">
        <v>319</v>
      </c>
      <c r="F1023" s="4" t="s">
        <v>85</v>
      </c>
      <c r="G1023" s="79">
        <v>10739.2</v>
      </c>
      <c r="H1023" s="79">
        <v>8500</v>
      </c>
      <c r="I1023" s="79">
        <v>8500</v>
      </c>
    </row>
    <row r="1024" spans="1:9" ht="31.5">
      <c r="A1024" s="80" t="s">
        <v>219</v>
      </c>
      <c r="B1024" s="4"/>
      <c r="C1024" s="4" t="s">
        <v>107</v>
      </c>
      <c r="D1024" s="4" t="s">
        <v>38</v>
      </c>
      <c r="E1024" s="31" t="s">
        <v>319</v>
      </c>
      <c r="F1024" s="4" t="s">
        <v>116</v>
      </c>
      <c r="G1024" s="79">
        <v>10645.3</v>
      </c>
      <c r="H1024" s="79">
        <v>6950</v>
      </c>
      <c r="I1024" s="79">
        <v>6950</v>
      </c>
    </row>
    <row r="1025" spans="1:9" ht="31.5">
      <c r="A1025" s="80" t="s">
        <v>670</v>
      </c>
      <c r="B1025" s="4"/>
      <c r="C1025" s="4" t="s">
        <v>107</v>
      </c>
      <c r="D1025" s="4" t="s">
        <v>38</v>
      </c>
      <c r="E1025" s="31" t="s">
        <v>671</v>
      </c>
      <c r="F1025" s="4"/>
      <c r="G1025" s="7">
        <f>G1026</f>
        <v>533.4</v>
      </c>
      <c r="H1025" s="7">
        <f>H1026</f>
        <v>1188.8</v>
      </c>
      <c r="I1025" s="7">
        <f>I1026</f>
        <v>951</v>
      </c>
    </row>
    <row r="1026" spans="1:9" ht="31.5">
      <c r="A1026" s="80" t="s">
        <v>46</v>
      </c>
      <c r="B1026" s="4"/>
      <c r="C1026" s="4" t="s">
        <v>107</v>
      </c>
      <c r="D1026" s="4" t="s">
        <v>38</v>
      </c>
      <c r="E1026" s="31" t="s">
        <v>671</v>
      </c>
      <c r="F1026" s="4" t="s">
        <v>85</v>
      </c>
      <c r="G1026" s="79">
        <v>533.4</v>
      </c>
      <c r="H1026" s="79">
        <v>1188.8</v>
      </c>
      <c r="I1026" s="79">
        <v>951</v>
      </c>
    </row>
    <row r="1027" spans="1:9">
      <c r="A1027" s="111" t="s">
        <v>911</v>
      </c>
      <c r="B1027" s="4"/>
      <c r="C1027" s="4" t="s">
        <v>107</v>
      </c>
      <c r="D1027" s="4" t="s">
        <v>38</v>
      </c>
      <c r="E1027" s="31" t="s">
        <v>1004</v>
      </c>
      <c r="F1027" s="4"/>
      <c r="G1027" s="79">
        <f>SUM(G1028)</f>
        <v>1133</v>
      </c>
      <c r="H1027" s="79"/>
      <c r="I1027" s="79"/>
    </row>
    <row r="1028" spans="1:9" ht="31.5">
      <c r="A1028" s="111" t="s">
        <v>1003</v>
      </c>
      <c r="B1028" s="4"/>
      <c r="C1028" s="4" t="s">
        <v>107</v>
      </c>
      <c r="D1028" s="4" t="s">
        <v>38</v>
      </c>
      <c r="E1028" s="31" t="s">
        <v>1002</v>
      </c>
      <c r="F1028" s="4"/>
      <c r="G1028" s="79">
        <f>SUM(G1029)</f>
        <v>1133</v>
      </c>
      <c r="H1028" s="79"/>
      <c r="I1028" s="79"/>
    </row>
    <row r="1029" spans="1:9" ht="31.5">
      <c r="A1029" s="111" t="s">
        <v>46</v>
      </c>
      <c r="B1029" s="4"/>
      <c r="C1029" s="4" t="s">
        <v>107</v>
      </c>
      <c r="D1029" s="4" t="s">
        <v>38</v>
      </c>
      <c r="E1029" s="31" t="s">
        <v>1002</v>
      </c>
      <c r="F1029" s="4" t="s">
        <v>85</v>
      </c>
      <c r="G1029" s="79">
        <v>1133</v>
      </c>
      <c r="H1029" s="79"/>
      <c r="I1029" s="79"/>
    </row>
    <row r="1030" spans="1:9">
      <c r="A1030" s="80" t="s">
        <v>249</v>
      </c>
      <c r="B1030" s="4"/>
      <c r="C1030" s="4" t="s">
        <v>107</v>
      </c>
      <c r="D1030" s="4" t="s">
        <v>38</v>
      </c>
      <c r="E1030" s="31" t="s">
        <v>674</v>
      </c>
      <c r="F1030" s="4"/>
      <c r="G1030" s="7">
        <f>SUM(G1031)</f>
        <v>605.4</v>
      </c>
      <c r="H1030" s="7">
        <f t="shared" ref="H1030:I1030" si="239">SUM(H1031)</f>
        <v>0</v>
      </c>
      <c r="I1030" s="7">
        <f t="shared" si="239"/>
        <v>237.8</v>
      </c>
    </row>
    <row r="1031" spans="1:9" ht="31.5" customHeight="1">
      <c r="A1031" s="80" t="s">
        <v>670</v>
      </c>
      <c r="B1031" s="4"/>
      <c r="C1031" s="4" t="s">
        <v>107</v>
      </c>
      <c r="D1031" s="4" t="s">
        <v>38</v>
      </c>
      <c r="E1031" s="31" t="s">
        <v>672</v>
      </c>
      <c r="F1031" s="4"/>
      <c r="G1031" s="7">
        <f>SUM(G1032)</f>
        <v>605.4</v>
      </c>
      <c r="H1031" s="7">
        <f t="shared" ref="H1031:I1031" si="240">SUM(H1032)</f>
        <v>0</v>
      </c>
      <c r="I1031" s="7">
        <f t="shared" si="240"/>
        <v>237.8</v>
      </c>
    </row>
    <row r="1032" spans="1:9" ht="31.5" customHeight="1">
      <c r="A1032" s="80" t="s">
        <v>219</v>
      </c>
      <c r="B1032" s="4"/>
      <c r="C1032" s="4" t="s">
        <v>107</v>
      </c>
      <c r="D1032" s="4" t="s">
        <v>38</v>
      </c>
      <c r="E1032" s="31" t="s">
        <v>672</v>
      </c>
      <c r="F1032" s="4" t="s">
        <v>116</v>
      </c>
      <c r="G1032" s="79">
        <v>605.4</v>
      </c>
      <c r="H1032" s="79">
        <v>0</v>
      </c>
      <c r="I1032" s="79">
        <v>237.8</v>
      </c>
    </row>
    <row r="1033" spans="1:9" ht="31.5">
      <c r="A1033" s="80" t="s">
        <v>966</v>
      </c>
      <c r="B1033" s="4"/>
      <c r="C1033" s="4" t="s">
        <v>107</v>
      </c>
      <c r="D1033" s="4" t="s">
        <v>38</v>
      </c>
      <c r="E1033" s="31" t="s">
        <v>804</v>
      </c>
      <c r="F1033" s="4"/>
      <c r="G1033" s="7">
        <f t="shared" ref="G1033:I1034" si="241">G1034</f>
        <v>70</v>
      </c>
      <c r="H1033" s="7">
        <f t="shared" si="241"/>
        <v>70</v>
      </c>
      <c r="I1033" s="7">
        <f t="shared" si="241"/>
        <v>70</v>
      </c>
    </row>
    <row r="1034" spans="1:9">
      <c r="A1034" s="80" t="s">
        <v>29</v>
      </c>
      <c r="B1034" s="4"/>
      <c r="C1034" s="4" t="s">
        <v>107</v>
      </c>
      <c r="D1034" s="4" t="s">
        <v>38</v>
      </c>
      <c r="E1034" s="31" t="s">
        <v>805</v>
      </c>
      <c r="F1034" s="4"/>
      <c r="G1034" s="7">
        <f t="shared" si="241"/>
        <v>70</v>
      </c>
      <c r="H1034" s="7">
        <f t="shared" si="241"/>
        <v>70</v>
      </c>
      <c r="I1034" s="7">
        <f t="shared" si="241"/>
        <v>70</v>
      </c>
    </row>
    <row r="1035" spans="1:9" ht="31.5">
      <c r="A1035" s="80" t="s">
        <v>46</v>
      </c>
      <c r="B1035" s="4"/>
      <c r="C1035" s="4" t="s">
        <v>107</v>
      </c>
      <c r="D1035" s="4" t="s">
        <v>38</v>
      </c>
      <c r="E1035" s="31" t="s">
        <v>805</v>
      </c>
      <c r="F1035" s="4" t="s">
        <v>85</v>
      </c>
      <c r="G1035" s="79">
        <v>70</v>
      </c>
      <c r="H1035" s="79">
        <v>70</v>
      </c>
      <c r="I1035" s="79">
        <v>70</v>
      </c>
    </row>
    <row r="1036" spans="1:9">
      <c r="A1036" s="80" t="s">
        <v>108</v>
      </c>
      <c r="B1036" s="4"/>
      <c r="C1036" s="4" t="s">
        <v>107</v>
      </c>
      <c r="D1036" s="4" t="s">
        <v>48</v>
      </c>
      <c r="E1036" s="4"/>
      <c r="F1036" s="4"/>
      <c r="G1036" s="7">
        <f>G1037</f>
        <v>118051.9</v>
      </c>
      <c r="H1036" s="7">
        <f>H1037</f>
        <v>117541.1</v>
      </c>
      <c r="I1036" s="7">
        <f>I1037</f>
        <v>117346.5</v>
      </c>
    </row>
    <row r="1037" spans="1:9" ht="31.5">
      <c r="A1037" s="80" t="s">
        <v>575</v>
      </c>
      <c r="B1037" s="4"/>
      <c r="C1037" s="4" t="s">
        <v>107</v>
      </c>
      <c r="D1037" s="4" t="s">
        <v>48</v>
      </c>
      <c r="E1037" s="49" t="s">
        <v>307</v>
      </c>
      <c r="F1037" s="4"/>
      <c r="G1037" s="7">
        <f>SUM(G1038)+G1048</f>
        <v>118051.9</v>
      </c>
      <c r="H1037" s="7">
        <f>SUM(H1038)+H1048</f>
        <v>117541.1</v>
      </c>
      <c r="I1037" s="7">
        <f>SUM(I1038)+I1048</f>
        <v>117346.5</v>
      </c>
    </row>
    <row r="1038" spans="1:9" ht="31.5">
      <c r="A1038" s="80" t="s">
        <v>731</v>
      </c>
      <c r="B1038" s="4"/>
      <c r="C1038" s="4" t="s">
        <v>107</v>
      </c>
      <c r="D1038" s="4" t="s">
        <v>48</v>
      </c>
      <c r="E1038" s="31" t="s">
        <v>634</v>
      </c>
      <c r="F1038" s="4"/>
      <c r="G1038" s="7">
        <f>SUM(G1039+G1042)+G1045</f>
        <v>117522.09999999999</v>
      </c>
      <c r="H1038" s="7">
        <f t="shared" ref="H1038:I1038" si="242">SUM(H1039+H1042)+H1045</f>
        <v>117541.1</v>
      </c>
      <c r="I1038" s="7">
        <f t="shared" si="242"/>
        <v>117346.5</v>
      </c>
    </row>
    <row r="1039" spans="1:9">
      <c r="A1039" s="80" t="s">
        <v>29</v>
      </c>
      <c r="B1039" s="4"/>
      <c r="C1039" s="4" t="s">
        <v>107</v>
      </c>
      <c r="D1039" s="4" t="s">
        <v>48</v>
      </c>
      <c r="E1039" s="6" t="s">
        <v>635</v>
      </c>
      <c r="F1039" s="4"/>
      <c r="G1039" s="7">
        <f t="shared" ref="G1039:I1040" si="243">G1040</f>
        <v>2627.9</v>
      </c>
      <c r="H1039" s="7">
        <f t="shared" si="243"/>
        <v>3085.8</v>
      </c>
      <c r="I1039" s="7">
        <f t="shared" si="243"/>
        <v>3000</v>
      </c>
    </row>
    <row r="1040" spans="1:9">
      <c r="A1040" s="80" t="s">
        <v>321</v>
      </c>
      <c r="B1040" s="4"/>
      <c r="C1040" s="4" t="s">
        <v>107</v>
      </c>
      <c r="D1040" s="4" t="s">
        <v>48</v>
      </c>
      <c r="E1040" s="49" t="s">
        <v>649</v>
      </c>
      <c r="F1040" s="4"/>
      <c r="G1040" s="7">
        <f t="shared" si="243"/>
        <v>2627.9</v>
      </c>
      <c r="H1040" s="7">
        <f t="shared" si="243"/>
        <v>3085.8</v>
      </c>
      <c r="I1040" s="7">
        <f t="shared" si="243"/>
        <v>3000</v>
      </c>
    </row>
    <row r="1041" spans="1:9" ht="31.5">
      <c r="A1041" s="80" t="s">
        <v>219</v>
      </c>
      <c r="B1041" s="4"/>
      <c r="C1041" s="4" t="s">
        <v>107</v>
      </c>
      <c r="D1041" s="4" t="s">
        <v>48</v>
      </c>
      <c r="E1041" s="49" t="s">
        <v>649</v>
      </c>
      <c r="F1041" s="4" t="s">
        <v>116</v>
      </c>
      <c r="G1041" s="7">
        <v>2627.9</v>
      </c>
      <c r="H1041" s="7">
        <v>3085.8</v>
      </c>
      <c r="I1041" s="7">
        <v>3000</v>
      </c>
    </row>
    <row r="1042" spans="1:9" ht="47.25">
      <c r="A1042" s="80" t="s">
        <v>23</v>
      </c>
      <c r="B1042" s="4"/>
      <c r="C1042" s="4" t="s">
        <v>107</v>
      </c>
      <c r="D1042" s="4" t="s">
        <v>48</v>
      </c>
      <c r="E1042" s="6" t="s">
        <v>644</v>
      </c>
      <c r="F1042" s="4"/>
      <c r="G1042" s="7">
        <f>SUM(G1043)</f>
        <v>114794.2</v>
      </c>
      <c r="H1042" s="7">
        <f>SUM(H1043)</f>
        <v>114455.3</v>
      </c>
      <c r="I1042" s="7">
        <f>SUM(I1043)</f>
        <v>114346.5</v>
      </c>
    </row>
    <row r="1043" spans="1:9">
      <c r="A1043" s="80" t="s">
        <v>321</v>
      </c>
      <c r="B1043" s="4"/>
      <c r="C1043" s="4" t="s">
        <v>107</v>
      </c>
      <c r="D1043" s="4" t="s">
        <v>48</v>
      </c>
      <c r="E1043" s="6" t="s">
        <v>647</v>
      </c>
      <c r="F1043" s="4"/>
      <c r="G1043" s="7">
        <f>G1044</f>
        <v>114794.2</v>
      </c>
      <c r="H1043" s="7">
        <f>H1044</f>
        <v>114455.3</v>
      </c>
      <c r="I1043" s="7">
        <f>I1044</f>
        <v>114346.5</v>
      </c>
    </row>
    <row r="1044" spans="1:9" ht="31.5">
      <c r="A1044" s="80" t="s">
        <v>219</v>
      </c>
      <c r="B1044" s="4"/>
      <c r="C1044" s="4" t="s">
        <v>107</v>
      </c>
      <c r="D1044" s="4" t="s">
        <v>48</v>
      </c>
      <c r="E1044" s="6" t="s">
        <v>647</v>
      </c>
      <c r="F1044" s="4" t="s">
        <v>116</v>
      </c>
      <c r="G1044" s="7">
        <v>114794.2</v>
      </c>
      <c r="H1044" s="7">
        <v>114455.3</v>
      </c>
      <c r="I1044" s="7">
        <v>114346.5</v>
      </c>
    </row>
    <row r="1045" spans="1:9">
      <c r="A1045" s="80" t="s">
        <v>316</v>
      </c>
      <c r="B1045" s="4"/>
      <c r="C1045" s="4" t="s">
        <v>107</v>
      </c>
      <c r="D1045" s="4" t="s">
        <v>48</v>
      </c>
      <c r="E1045" s="22" t="s">
        <v>759</v>
      </c>
      <c r="F1045" s="4"/>
      <c r="G1045" s="7">
        <f>SUM(G1046)</f>
        <v>100</v>
      </c>
      <c r="H1045" s="7">
        <f t="shared" ref="H1045:I1045" si="244">SUM(H1046)</f>
        <v>0</v>
      </c>
      <c r="I1045" s="7">
        <f t="shared" si="244"/>
        <v>0</v>
      </c>
    </row>
    <row r="1046" spans="1:9">
      <c r="A1046" s="80" t="s">
        <v>321</v>
      </c>
      <c r="B1046" s="4"/>
      <c r="C1046" s="4" t="s">
        <v>107</v>
      </c>
      <c r="D1046" s="4" t="s">
        <v>48</v>
      </c>
      <c r="E1046" s="22" t="s">
        <v>772</v>
      </c>
      <c r="F1046" s="4"/>
      <c r="G1046" s="7">
        <f>SUM(G1047)</f>
        <v>100</v>
      </c>
      <c r="H1046" s="7">
        <f t="shared" ref="H1046:I1046" si="245">SUM(H1047)</f>
        <v>0</v>
      </c>
      <c r="I1046" s="7">
        <f t="shared" si="245"/>
        <v>0</v>
      </c>
    </row>
    <row r="1047" spans="1:9" ht="31.5">
      <c r="A1047" s="80" t="s">
        <v>219</v>
      </c>
      <c r="B1047" s="4"/>
      <c r="C1047" s="4" t="s">
        <v>107</v>
      </c>
      <c r="D1047" s="4" t="s">
        <v>48</v>
      </c>
      <c r="E1047" s="22" t="s">
        <v>772</v>
      </c>
      <c r="F1047" s="4" t="s">
        <v>116</v>
      </c>
      <c r="G1047" s="7">
        <v>100</v>
      </c>
      <c r="H1047" s="7">
        <v>0</v>
      </c>
      <c r="I1047" s="7"/>
    </row>
    <row r="1048" spans="1:9" ht="47.25">
      <c r="A1048" s="80" t="s">
        <v>578</v>
      </c>
      <c r="B1048" s="4"/>
      <c r="C1048" s="4" t="s">
        <v>107</v>
      </c>
      <c r="D1048" s="4" t="s">
        <v>48</v>
      </c>
      <c r="E1048" s="31" t="s">
        <v>318</v>
      </c>
      <c r="F1048" s="4"/>
      <c r="G1048" s="7">
        <f>SUM(G1049)+G1051</f>
        <v>529.79999999999995</v>
      </c>
      <c r="H1048" s="7">
        <f t="shared" ref="H1048:I1048" si="246">SUM(H1049)+H1051</f>
        <v>0</v>
      </c>
      <c r="I1048" s="7">
        <f t="shared" si="246"/>
        <v>0</v>
      </c>
    </row>
    <row r="1049" spans="1:9">
      <c r="A1049" s="80" t="s">
        <v>29</v>
      </c>
      <c r="B1049" s="4"/>
      <c r="C1049" s="4" t="s">
        <v>107</v>
      </c>
      <c r="D1049" s="4" t="s">
        <v>48</v>
      </c>
      <c r="E1049" s="31" t="s">
        <v>319</v>
      </c>
      <c r="F1049" s="4"/>
      <c r="G1049" s="7">
        <f t="shared" ref="G1049:I1049" si="247">SUM(G1050)</f>
        <v>529.79999999999995</v>
      </c>
      <c r="H1049" s="7">
        <f t="shared" si="247"/>
        <v>0</v>
      </c>
      <c r="I1049" s="7">
        <f t="shared" si="247"/>
        <v>0</v>
      </c>
    </row>
    <row r="1050" spans="1:9" ht="31.5">
      <c r="A1050" s="80" t="s">
        <v>219</v>
      </c>
      <c r="B1050" s="4"/>
      <c r="C1050" s="4" t="s">
        <v>107</v>
      </c>
      <c r="D1050" s="4" t="s">
        <v>48</v>
      </c>
      <c r="E1050" s="31" t="s">
        <v>319</v>
      </c>
      <c r="F1050" s="4" t="s">
        <v>116</v>
      </c>
      <c r="G1050" s="7">
        <v>529.79999999999995</v>
      </c>
      <c r="H1050" s="7"/>
      <c r="I1050" s="7"/>
    </row>
    <row r="1051" spans="1:9" hidden="1">
      <c r="A1051" s="80" t="s">
        <v>144</v>
      </c>
      <c r="B1051" s="4"/>
      <c r="C1051" s="4" t="s">
        <v>107</v>
      </c>
      <c r="D1051" s="4" t="s">
        <v>48</v>
      </c>
      <c r="E1051" s="22" t="s">
        <v>651</v>
      </c>
      <c r="F1051" s="22"/>
      <c r="G1051" s="7">
        <f>G1053</f>
        <v>0</v>
      </c>
      <c r="H1051" s="7">
        <f>H1053</f>
        <v>0</v>
      </c>
      <c r="I1051" s="7">
        <f>I1053</f>
        <v>0</v>
      </c>
    </row>
    <row r="1052" spans="1:9" ht="31.5" hidden="1">
      <c r="A1052" s="80" t="s">
        <v>653</v>
      </c>
      <c r="B1052" s="4"/>
      <c r="C1052" s="4" t="s">
        <v>107</v>
      </c>
      <c r="D1052" s="4" t="s">
        <v>48</v>
      </c>
      <c r="E1052" s="31" t="s">
        <v>673</v>
      </c>
      <c r="F1052" s="22"/>
      <c r="G1052" s="7">
        <f>SUM(G1053)</f>
        <v>0</v>
      </c>
      <c r="H1052" s="7">
        <f t="shared" ref="H1052:I1053" si="248">SUM(H1053)</f>
        <v>0</v>
      </c>
      <c r="I1052" s="7">
        <f t="shared" si="248"/>
        <v>0</v>
      </c>
    </row>
    <row r="1053" spans="1:9" ht="31.5" hidden="1">
      <c r="A1053" s="32" t="s">
        <v>675</v>
      </c>
      <c r="B1053" s="4"/>
      <c r="C1053" s="4" t="s">
        <v>107</v>
      </c>
      <c r="D1053" s="4" t="s">
        <v>48</v>
      </c>
      <c r="E1053" s="31" t="s">
        <v>676</v>
      </c>
      <c r="F1053" s="50"/>
      <c r="G1053" s="52">
        <f>SUM(G1054)</f>
        <v>0</v>
      </c>
      <c r="H1053" s="52">
        <f t="shared" si="248"/>
        <v>0</v>
      </c>
      <c r="I1053" s="52">
        <f t="shared" si="248"/>
        <v>0</v>
      </c>
    </row>
    <row r="1054" spans="1:9" ht="31.5" hidden="1">
      <c r="A1054" s="80" t="s">
        <v>219</v>
      </c>
      <c r="B1054" s="4"/>
      <c r="C1054" s="4" t="s">
        <v>107</v>
      </c>
      <c r="D1054" s="4" t="s">
        <v>48</v>
      </c>
      <c r="E1054" s="31" t="s">
        <v>676</v>
      </c>
      <c r="F1054" s="50" t="s">
        <v>116</v>
      </c>
      <c r="G1054" s="52"/>
      <c r="H1054" s="52"/>
      <c r="I1054" s="9"/>
    </row>
    <row r="1055" spans="1:9">
      <c r="A1055" s="2" t="s">
        <v>754</v>
      </c>
      <c r="B1055" s="4"/>
      <c r="C1055" s="4" t="s">
        <v>107</v>
      </c>
      <c r="D1055" s="4" t="s">
        <v>162</v>
      </c>
      <c r="E1055" s="31"/>
      <c r="F1055" s="50"/>
      <c r="G1055" s="52">
        <f>SUM(G1056)</f>
        <v>61.6</v>
      </c>
      <c r="H1055" s="52">
        <f t="shared" ref="H1055:I1058" si="249">SUM(H1056)</f>
        <v>50</v>
      </c>
      <c r="I1055" s="52">
        <f t="shared" si="249"/>
        <v>50</v>
      </c>
    </row>
    <row r="1056" spans="1:9" ht="31.5">
      <c r="A1056" s="80" t="s">
        <v>575</v>
      </c>
      <c r="B1056" s="4"/>
      <c r="C1056" s="4" t="s">
        <v>107</v>
      </c>
      <c r="D1056" s="4" t="s">
        <v>162</v>
      </c>
      <c r="E1056" s="31" t="s">
        <v>307</v>
      </c>
      <c r="F1056" s="50"/>
      <c r="G1056" s="52">
        <f>SUM(G1057)</f>
        <v>61.6</v>
      </c>
      <c r="H1056" s="52">
        <f t="shared" si="249"/>
        <v>50</v>
      </c>
      <c r="I1056" s="52">
        <f t="shared" si="249"/>
        <v>50</v>
      </c>
    </row>
    <row r="1057" spans="1:9" ht="47.25">
      <c r="A1057" s="80" t="s">
        <v>967</v>
      </c>
      <c r="B1057" s="4"/>
      <c r="C1057" s="4" t="s">
        <v>107</v>
      </c>
      <c r="D1057" s="4" t="s">
        <v>162</v>
      </c>
      <c r="E1057" s="31" t="s">
        <v>333</v>
      </c>
      <c r="F1057" s="50"/>
      <c r="G1057" s="52">
        <f>SUM(G1058)+G1060</f>
        <v>61.6</v>
      </c>
      <c r="H1057" s="52">
        <f t="shared" ref="H1057:I1057" si="250">SUM(H1058)+H1060</f>
        <v>50</v>
      </c>
      <c r="I1057" s="52">
        <f t="shared" si="250"/>
        <v>50</v>
      </c>
    </row>
    <row r="1058" spans="1:9" ht="31.5">
      <c r="A1058" s="32" t="s">
        <v>473</v>
      </c>
      <c r="B1058" s="4"/>
      <c r="C1058" s="4" t="s">
        <v>107</v>
      </c>
      <c r="D1058" s="4" t="s">
        <v>162</v>
      </c>
      <c r="E1058" s="31" t="s">
        <v>474</v>
      </c>
      <c r="F1058" s="50"/>
      <c r="G1058" s="52">
        <f>SUM(G1059)</f>
        <v>11.6</v>
      </c>
      <c r="H1058" s="52">
        <f t="shared" si="249"/>
        <v>0</v>
      </c>
      <c r="I1058" s="52">
        <f t="shared" si="249"/>
        <v>0</v>
      </c>
    </row>
    <row r="1059" spans="1:9" ht="31.5">
      <c r="A1059" s="80" t="s">
        <v>46</v>
      </c>
      <c r="B1059" s="4"/>
      <c r="C1059" s="4" t="s">
        <v>107</v>
      </c>
      <c r="D1059" s="4" t="s">
        <v>162</v>
      </c>
      <c r="E1059" s="31" t="s">
        <v>474</v>
      </c>
      <c r="F1059" s="50" t="s">
        <v>85</v>
      </c>
      <c r="G1059" s="52">
        <v>11.6</v>
      </c>
      <c r="H1059" s="52"/>
      <c r="I1059" s="9"/>
    </row>
    <row r="1060" spans="1:9" ht="31.5">
      <c r="A1060" s="54" t="s">
        <v>39</v>
      </c>
      <c r="B1060" s="4"/>
      <c r="C1060" s="4" t="s">
        <v>107</v>
      </c>
      <c r="D1060" s="4" t="s">
        <v>162</v>
      </c>
      <c r="E1060" s="31" t="s">
        <v>334</v>
      </c>
      <c r="F1060" s="50"/>
      <c r="G1060" s="52">
        <f>SUM(G1061)</f>
        <v>50</v>
      </c>
      <c r="H1060" s="52">
        <f>SUM(H1061)</f>
        <v>50</v>
      </c>
      <c r="I1060" s="52">
        <f>SUM(I1061)</f>
        <v>50</v>
      </c>
    </row>
    <row r="1061" spans="1:9">
      <c r="A1061" s="33" t="s">
        <v>968</v>
      </c>
      <c r="B1061" s="4"/>
      <c r="C1061" s="4" t="s">
        <v>107</v>
      </c>
      <c r="D1061" s="4" t="s">
        <v>162</v>
      </c>
      <c r="E1061" s="31" t="s">
        <v>335</v>
      </c>
      <c r="F1061" s="50"/>
      <c r="G1061" s="52">
        <f>SUM(G1062)</f>
        <v>50</v>
      </c>
      <c r="H1061" s="52">
        <f t="shared" ref="H1061:I1061" si="251">SUM(H1062)</f>
        <v>50</v>
      </c>
      <c r="I1061" s="52">
        <f t="shared" si="251"/>
        <v>50</v>
      </c>
    </row>
    <row r="1062" spans="1:9" ht="31.5">
      <c r="A1062" s="80" t="s">
        <v>46</v>
      </c>
      <c r="B1062" s="4"/>
      <c r="C1062" s="4" t="s">
        <v>107</v>
      </c>
      <c r="D1062" s="4" t="s">
        <v>162</v>
      </c>
      <c r="E1062" s="31" t="s">
        <v>335</v>
      </c>
      <c r="F1062" s="50" t="s">
        <v>85</v>
      </c>
      <c r="G1062" s="52">
        <v>50</v>
      </c>
      <c r="H1062" s="52">
        <v>50</v>
      </c>
      <c r="I1062" s="9">
        <v>50</v>
      </c>
    </row>
    <row r="1063" spans="1:9">
      <c r="A1063" s="80" t="s">
        <v>322</v>
      </c>
      <c r="B1063" s="4"/>
      <c r="C1063" s="4" t="s">
        <v>107</v>
      </c>
      <c r="D1063" s="4" t="s">
        <v>107</v>
      </c>
      <c r="E1063" s="4"/>
      <c r="F1063" s="4"/>
      <c r="G1063" s="7">
        <f>G1064+G1071+G1074</f>
        <v>32553.5</v>
      </c>
      <c r="H1063" s="7">
        <f>H1064+H1071+H1074</f>
        <v>32766.1</v>
      </c>
      <c r="I1063" s="7">
        <f>I1064+I1071+I1074</f>
        <v>32766.1</v>
      </c>
    </row>
    <row r="1064" spans="1:9" ht="31.5">
      <c r="A1064" s="80" t="s">
        <v>570</v>
      </c>
      <c r="B1064" s="81"/>
      <c r="C1064" s="106" t="s">
        <v>107</v>
      </c>
      <c r="D1064" s="106" t="s">
        <v>107</v>
      </c>
      <c r="E1064" s="106" t="s">
        <v>214</v>
      </c>
      <c r="F1064" s="106"/>
      <c r="G1064" s="9">
        <f>SUM(G1065+G1068)</f>
        <v>178</v>
      </c>
      <c r="H1064" s="9">
        <f t="shared" ref="H1064:I1064" si="252">SUM(H1065+H1068)</f>
        <v>78</v>
      </c>
      <c r="I1064" s="9">
        <f t="shared" si="252"/>
        <v>78</v>
      </c>
    </row>
    <row r="1065" spans="1:9" ht="31.5">
      <c r="A1065" s="80" t="s">
        <v>832</v>
      </c>
      <c r="B1065" s="81"/>
      <c r="C1065" s="106" t="s">
        <v>107</v>
      </c>
      <c r="D1065" s="106" t="s">
        <v>107</v>
      </c>
      <c r="E1065" s="106" t="s">
        <v>830</v>
      </c>
      <c r="F1065" s="106"/>
      <c r="G1065" s="9">
        <f>SUM(G1066)</f>
        <v>30</v>
      </c>
      <c r="H1065" s="9">
        <f t="shared" ref="H1065:I1065" si="253">SUM(H1066)</f>
        <v>40</v>
      </c>
      <c r="I1065" s="9">
        <f t="shared" si="253"/>
        <v>40</v>
      </c>
    </row>
    <row r="1066" spans="1:9">
      <c r="A1066" s="80" t="s">
        <v>29</v>
      </c>
      <c r="B1066" s="81"/>
      <c r="C1066" s="106" t="s">
        <v>107</v>
      </c>
      <c r="D1066" s="106" t="s">
        <v>107</v>
      </c>
      <c r="E1066" s="106" t="s">
        <v>831</v>
      </c>
      <c r="F1066" s="106"/>
      <c r="G1066" s="9">
        <f>SUM(G1067)</f>
        <v>30</v>
      </c>
      <c r="H1066" s="9">
        <f t="shared" ref="H1066:I1066" si="254">SUM(H1067)</f>
        <v>40</v>
      </c>
      <c r="I1066" s="9">
        <f t="shared" si="254"/>
        <v>40</v>
      </c>
    </row>
    <row r="1067" spans="1:9" ht="31.5">
      <c r="A1067" s="80" t="s">
        <v>46</v>
      </c>
      <c r="B1067" s="81"/>
      <c r="C1067" s="106" t="s">
        <v>107</v>
      </c>
      <c r="D1067" s="106" t="s">
        <v>107</v>
      </c>
      <c r="E1067" s="106" t="s">
        <v>831</v>
      </c>
      <c r="F1067" s="106" t="s">
        <v>85</v>
      </c>
      <c r="G1067" s="9">
        <v>30</v>
      </c>
      <c r="H1067" s="9">
        <v>40</v>
      </c>
      <c r="I1067" s="9">
        <v>40</v>
      </c>
    </row>
    <row r="1068" spans="1:9" ht="31.5">
      <c r="A1068" s="80" t="s">
        <v>835</v>
      </c>
      <c r="B1068" s="81"/>
      <c r="C1068" s="106" t="s">
        <v>107</v>
      </c>
      <c r="D1068" s="106" t="s">
        <v>107</v>
      </c>
      <c r="E1068" s="106" t="s">
        <v>833</v>
      </c>
      <c r="F1068" s="106"/>
      <c r="G1068" s="9">
        <f>SUM(G1069)</f>
        <v>148</v>
      </c>
      <c r="H1068" s="9">
        <f>SUM(H1069)</f>
        <v>38</v>
      </c>
      <c r="I1068" s="9">
        <f>SUM(I1069)</f>
        <v>38</v>
      </c>
    </row>
    <row r="1069" spans="1:9">
      <c r="A1069" s="80" t="s">
        <v>29</v>
      </c>
      <c r="B1069" s="81"/>
      <c r="C1069" s="106" t="s">
        <v>107</v>
      </c>
      <c r="D1069" s="106" t="s">
        <v>107</v>
      </c>
      <c r="E1069" s="106" t="s">
        <v>834</v>
      </c>
      <c r="F1069" s="106"/>
      <c r="G1069" s="9">
        <f>SUM(G1070)</f>
        <v>148</v>
      </c>
      <c r="H1069" s="9">
        <f t="shared" ref="H1069:I1069" si="255">SUM(H1070)</f>
        <v>38</v>
      </c>
      <c r="I1069" s="9">
        <f t="shared" si="255"/>
        <v>38</v>
      </c>
    </row>
    <row r="1070" spans="1:9" ht="31.5">
      <c r="A1070" s="80" t="s">
        <v>46</v>
      </c>
      <c r="B1070" s="81"/>
      <c r="C1070" s="106" t="s">
        <v>107</v>
      </c>
      <c r="D1070" s="106" t="s">
        <v>107</v>
      </c>
      <c r="E1070" s="106" t="s">
        <v>834</v>
      </c>
      <c r="F1070" s="106" t="s">
        <v>85</v>
      </c>
      <c r="G1070" s="9">
        <v>148</v>
      </c>
      <c r="H1070" s="9">
        <v>38</v>
      </c>
      <c r="I1070" s="9">
        <v>38</v>
      </c>
    </row>
    <row r="1071" spans="1:9" ht="47.25">
      <c r="A1071" s="80" t="s">
        <v>571</v>
      </c>
      <c r="B1071" s="81"/>
      <c r="C1071" s="106" t="s">
        <v>107</v>
      </c>
      <c r="D1071" s="106" t="s">
        <v>107</v>
      </c>
      <c r="E1071" s="106" t="s">
        <v>323</v>
      </c>
      <c r="F1071" s="106"/>
      <c r="G1071" s="9">
        <f>G1072</f>
        <v>178.5</v>
      </c>
      <c r="H1071" s="9">
        <f>H1072</f>
        <v>78.5</v>
      </c>
      <c r="I1071" s="9">
        <f>I1072</f>
        <v>78.5</v>
      </c>
    </row>
    <row r="1072" spans="1:9">
      <c r="A1072" s="80" t="s">
        <v>29</v>
      </c>
      <c r="B1072" s="81"/>
      <c r="C1072" s="106" t="s">
        <v>107</v>
      </c>
      <c r="D1072" s="106" t="s">
        <v>107</v>
      </c>
      <c r="E1072" s="106" t="s">
        <v>324</v>
      </c>
      <c r="F1072" s="106"/>
      <c r="G1072" s="9">
        <f>SUM(G1073)</f>
        <v>178.5</v>
      </c>
      <c r="H1072" s="9">
        <f>SUM(H1073)</f>
        <v>78.5</v>
      </c>
      <c r="I1072" s="9">
        <f>SUM(I1073)</f>
        <v>78.5</v>
      </c>
    </row>
    <row r="1073" spans="1:9" ht="31.5">
      <c r="A1073" s="80" t="s">
        <v>46</v>
      </c>
      <c r="B1073" s="81"/>
      <c r="C1073" s="106" t="s">
        <v>107</v>
      </c>
      <c r="D1073" s="106" t="s">
        <v>107</v>
      </c>
      <c r="E1073" s="106" t="s">
        <v>324</v>
      </c>
      <c r="F1073" s="106" t="s">
        <v>85</v>
      </c>
      <c r="G1073" s="9">
        <v>178.5</v>
      </c>
      <c r="H1073" s="9">
        <v>78.5</v>
      </c>
      <c r="I1073" s="9">
        <v>78.5</v>
      </c>
    </row>
    <row r="1074" spans="1:9" ht="31.5">
      <c r="A1074" s="80" t="s">
        <v>575</v>
      </c>
      <c r="B1074" s="81"/>
      <c r="C1074" s="106" t="s">
        <v>107</v>
      </c>
      <c r="D1074" s="106" t="s">
        <v>107</v>
      </c>
      <c r="E1074" s="31" t="s">
        <v>307</v>
      </c>
      <c r="F1074" s="106"/>
      <c r="G1074" s="9">
        <f>SUM(G1075+G1086)</f>
        <v>32197</v>
      </c>
      <c r="H1074" s="9">
        <f t="shared" ref="H1074:I1074" si="256">SUM(H1075+H1086)</f>
        <v>32609.599999999999</v>
      </c>
      <c r="I1074" s="9">
        <f t="shared" si="256"/>
        <v>32609.599999999999</v>
      </c>
    </row>
    <row r="1075" spans="1:9" ht="31.5">
      <c r="A1075" s="80" t="s">
        <v>731</v>
      </c>
      <c r="B1075" s="81"/>
      <c r="C1075" s="106" t="s">
        <v>107</v>
      </c>
      <c r="D1075" s="106" t="s">
        <v>107</v>
      </c>
      <c r="E1075" s="31" t="s">
        <v>634</v>
      </c>
      <c r="F1075" s="106"/>
      <c r="G1075" s="9">
        <f>SUM(G1076)</f>
        <v>28413.599999999999</v>
      </c>
      <c r="H1075" s="9">
        <f t="shared" ref="H1075:I1075" si="257">SUM(H1076)</f>
        <v>28413.599999999999</v>
      </c>
      <c r="I1075" s="9">
        <f t="shared" si="257"/>
        <v>28413.599999999999</v>
      </c>
    </row>
    <row r="1076" spans="1:9">
      <c r="A1076" s="80" t="s">
        <v>29</v>
      </c>
      <c r="B1076" s="81"/>
      <c r="C1076" s="106" t="s">
        <v>107</v>
      </c>
      <c r="D1076" s="106" t="s">
        <v>107</v>
      </c>
      <c r="E1076" s="31" t="s">
        <v>635</v>
      </c>
      <c r="F1076" s="106"/>
      <c r="G1076" s="9">
        <f>SUM(G1077)+G1080+G1084</f>
        <v>28413.599999999999</v>
      </c>
      <c r="H1076" s="9">
        <f t="shared" ref="H1076:I1076" si="258">SUM(H1077)+H1080+H1084</f>
        <v>28413.599999999999</v>
      </c>
      <c r="I1076" s="9">
        <f t="shared" si="258"/>
        <v>28413.599999999999</v>
      </c>
    </row>
    <row r="1077" spans="1:9">
      <c r="A1077" s="33" t="s">
        <v>920</v>
      </c>
      <c r="B1077" s="4"/>
      <c r="C1077" s="4" t="s">
        <v>107</v>
      </c>
      <c r="D1077" s="4" t="s">
        <v>107</v>
      </c>
      <c r="E1077" s="4" t="s">
        <v>678</v>
      </c>
      <c r="F1077" s="106"/>
      <c r="G1077" s="9">
        <f>SUM(G1078:G1079)</f>
        <v>2877.3</v>
      </c>
      <c r="H1077" s="9">
        <f>SUM(H1078:H1079)</f>
        <v>2877.3</v>
      </c>
      <c r="I1077" s="9">
        <f>SUM(I1078:I1079)</f>
        <v>2877.3</v>
      </c>
    </row>
    <row r="1078" spans="1:9" ht="31.5">
      <c r="A1078" s="80" t="s">
        <v>46</v>
      </c>
      <c r="B1078" s="81"/>
      <c r="C1078" s="106" t="s">
        <v>107</v>
      </c>
      <c r="D1078" s="106" t="s">
        <v>107</v>
      </c>
      <c r="E1078" s="4" t="s">
        <v>678</v>
      </c>
      <c r="F1078" s="106" t="s">
        <v>85</v>
      </c>
      <c r="G1078" s="9">
        <v>836.1</v>
      </c>
      <c r="H1078" s="9">
        <v>2877.3</v>
      </c>
      <c r="I1078" s="9">
        <v>2877.3</v>
      </c>
    </row>
    <row r="1079" spans="1:9" ht="31.5">
      <c r="A1079" s="80" t="s">
        <v>219</v>
      </c>
      <c r="B1079" s="81"/>
      <c r="C1079" s="4" t="s">
        <v>107</v>
      </c>
      <c r="D1079" s="4" t="s">
        <v>107</v>
      </c>
      <c r="E1079" s="4" t="s">
        <v>678</v>
      </c>
      <c r="F1079" s="106" t="s">
        <v>116</v>
      </c>
      <c r="G1079" s="9">
        <v>2041.2</v>
      </c>
      <c r="H1079" s="9"/>
      <c r="I1079" s="9"/>
    </row>
    <row r="1080" spans="1:9">
      <c r="A1080" s="80" t="s">
        <v>418</v>
      </c>
      <c r="B1080" s="4"/>
      <c r="C1080" s="4" t="s">
        <v>107</v>
      </c>
      <c r="D1080" s="4" t="s">
        <v>107</v>
      </c>
      <c r="E1080" s="4" t="s">
        <v>679</v>
      </c>
      <c r="F1080" s="4"/>
      <c r="G1080" s="7">
        <f>SUM(G1081)+G1082+G1083</f>
        <v>24314.799999999999</v>
      </c>
      <c r="H1080" s="7">
        <f t="shared" ref="H1080:I1080" si="259">SUM(H1081)+H1082+H1083</f>
        <v>24314.799999999999</v>
      </c>
      <c r="I1080" s="7">
        <f t="shared" si="259"/>
        <v>24314.799999999999</v>
      </c>
    </row>
    <row r="1081" spans="1:9" ht="31.5">
      <c r="A1081" s="80" t="s">
        <v>46</v>
      </c>
      <c r="B1081" s="4"/>
      <c r="C1081" s="4" t="s">
        <v>107</v>
      </c>
      <c r="D1081" s="4" t="s">
        <v>107</v>
      </c>
      <c r="E1081" s="4" t="s">
        <v>679</v>
      </c>
      <c r="F1081" s="106" t="s">
        <v>85</v>
      </c>
      <c r="G1081" s="7">
        <v>2328.9</v>
      </c>
      <c r="H1081" s="7">
        <v>24314.799999999999</v>
      </c>
      <c r="I1081" s="7">
        <v>24314.799999999999</v>
      </c>
    </row>
    <row r="1082" spans="1:9" ht="31.5">
      <c r="A1082" s="80" t="s">
        <v>219</v>
      </c>
      <c r="B1082" s="4"/>
      <c r="C1082" s="4" t="s">
        <v>107</v>
      </c>
      <c r="D1082" s="4" t="s">
        <v>107</v>
      </c>
      <c r="E1082" s="4" t="s">
        <v>679</v>
      </c>
      <c r="F1082" s="106" t="s">
        <v>116</v>
      </c>
      <c r="G1082" s="7">
        <v>7298.6</v>
      </c>
      <c r="H1082" s="7"/>
      <c r="I1082" s="7"/>
    </row>
    <row r="1083" spans="1:9">
      <c r="A1083" s="80" t="s">
        <v>20</v>
      </c>
      <c r="B1083" s="4"/>
      <c r="C1083" s="4" t="s">
        <v>107</v>
      </c>
      <c r="D1083" s="4" t="s">
        <v>107</v>
      </c>
      <c r="E1083" s="4" t="s">
        <v>679</v>
      </c>
      <c r="F1083" s="106" t="s">
        <v>90</v>
      </c>
      <c r="G1083" s="7">
        <v>14687.3</v>
      </c>
      <c r="H1083" s="7"/>
      <c r="I1083" s="7"/>
    </row>
    <row r="1084" spans="1:9" ht="31.5">
      <c r="A1084" s="80" t="s">
        <v>880</v>
      </c>
      <c r="B1084" s="4"/>
      <c r="C1084" s="4" t="s">
        <v>107</v>
      </c>
      <c r="D1084" s="4" t="s">
        <v>107</v>
      </c>
      <c r="E1084" s="4" t="s">
        <v>881</v>
      </c>
      <c r="F1084" s="106"/>
      <c r="G1084" s="7">
        <f>SUM(G1085)</f>
        <v>1221.5</v>
      </c>
      <c r="H1084" s="7">
        <f t="shared" ref="H1084:I1084" si="260">SUM(H1085)</f>
        <v>1221.5</v>
      </c>
      <c r="I1084" s="7">
        <f t="shared" si="260"/>
        <v>1221.5</v>
      </c>
    </row>
    <row r="1085" spans="1:9">
      <c r="A1085" s="80" t="s">
        <v>20</v>
      </c>
      <c r="B1085" s="4"/>
      <c r="C1085" s="4" t="s">
        <v>107</v>
      </c>
      <c r="D1085" s="4" t="s">
        <v>107</v>
      </c>
      <c r="E1085" s="4" t="s">
        <v>881</v>
      </c>
      <c r="F1085" s="106" t="s">
        <v>90</v>
      </c>
      <c r="G1085" s="7">
        <v>1221.5</v>
      </c>
      <c r="H1085" s="7">
        <v>1221.5</v>
      </c>
      <c r="I1085" s="7">
        <v>1221.5</v>
      </c>
    </row>
    <row r="1086" spans="1:9" ht="31.5">
      <c r="A1086" s="80" t="s">
        <v>465</v>
      </c>
      <c r="B1086" s="4"/>
      <c r="C1086" s="4" t="s">
        <v>107</v>
      </c>
      <c r="D1086" s="4" t="s">
        <v>107</v>
      </c>
      <c r="E1086" s="4" t="s">
        <v>326</v>
      </c>
      <c r="F1086" s="4"/>
      <c r="G1086" s="7">
        <f>G1087+G1097+G1100</f>
        <v>3783.4</v>
      </c>
      <c r="H1086" s="7">
        <f>H1087+H1097+H1100</f>
        <v>4196</v>
      </c>
      <c r="I1086" s="7">
        <f>I1087+I1097+I1100</f>
        <v>4196</v>
      </c>
    </row>
    <row r="1087" spans="1:9">
      <c r="A1087" s="80" t="s">
        <v>29</v>
      </c>
      <c r="B1087" s="4"/>
      <c r="C1087" s="4" t="s">
        <v>107</v>
      </c>
      <c r="D1087" s="4" t="s">
        <v>107</v>
      </c>
      <c r="E1087" s="4" t="s">
        <v>327</v>
      </c>
      <c r="F1087" s="4"/>
      <c r="G1087" s="7">
        <f>G1093+G1088</f>
        <v>3519.4</v>
      </c>
      <c r="H1087" s="7">
        <f>H1093+H1088</f>
        <v>3932</v>
      </c>
      <c r="I1087" s="7">
        <f>I1093+I1088</f>
        <v>3932</v>
      </c>
    </row>
    <row r="1088" spans="1:9">
      <c r="A1088" s="80" t="s">
        <v>442</v>
      </c>
      <c r="B1088" s="4"/>
      <c r="C1088" s="4" t="s">
        <v>107</v>
      </c>
      <c r="D1088" s="4" t="s">
        <v>107</v>
      </c>
      <c r="E1088" s="6" t="s">
        <v>443</v>
      </c>
      <c r="F1088" s="4"/>
      <c r="G1088" s="7">
        <f>G1090+G1091+G1089+G1092</f>
        <v>532</v>
      </c>
      <c r="H1088" s="7">
        <f>H1090+H1091+H1089+H1092</f>
        <v>532</v>
      </c>
      <c r="I1088" s="7">
        <f>I1090+I1091+I1089+I1092</f>
        <v>532</v>
      </c>
    </row>
    <row r="1089" spans="1:9" ht="47.25" hidden="1">
      <c r="A1089" s="2" t="s">
        <v>45</v>
      </c>
      <c r="B1089" s="4"/>
      <c r="C1089" s="4" t="s">
        <v>107</v>
      </c>
      <c r="D1089" s="4" t="s">
        <v>107</v>
      </c>
      <c r="E1089" s="6" t="s">
        <v>443</v>
      </c>
      <c r="F1089" s="4" t="s">
        <v>83</v>
      </c>
      <c r="G1089" s="7"/>
      <c r="H1089" s="7"/>
      <c r="I1089" s="7"/>
    </row>
    <row r="1090" spans="1:9" ht="31.5">
      <c r="A1090" s="80" t="s">
        <v>46</v>
      </c>
      <c r="B1090" s="4"/>
      <c r="C1090" s="4" t="s">
        <v>107</v>
      </c>
      <c r="D1090" s="4" t="s">
        <v>107</v>
      </c>
      <c r="E1090" s="6" t="s">
        <v>443</v>
      </c>
      <c r="F1090" s="4" t="s">
        <v>85</v>
      </c>
      <c r="G1090" s="7">
        <v>532</v>
      </c>
      <c r="H1090" s="7">
        <v>492</v>
      </c>
      <c r="I1090" s="7">
        <v>492</v>
      </c>
    </row>
    <row r="1091" spans="1:9">
      <c r="A1091" s="80" t="s">
        <v>36</v>
      </c>
      <c r="B1091" s="4"/>
      <c r="C1091" s="4" t="s">
        <v>107</v>
      </c>
      <c r="D1091" s="4" t="s">
        <v>107</v>
      </c>
      <c r="E1091" s="6" t="s">
        <v>443</v>
      </c>
      <c r="F1091" s="4" t="s">
        <v>93</v>
      </c>
      <c r="G1091" s="7">
        <v>0</v>
      </c>
      <c r="H1091" s="7">
        <v>40</v>
      </c>
      <c r="I1091" s="7">
        <v>40</v>
      </c>
    </row>
    <row r="1092" spans="1:9" ht="31.5" hidden="1">
      <c r="A1092" s="80" t="s">
        <v>219</v>
      </c>
      <c r="B1092" s="4"/>
      <c r="C1092" s="4" t="s">
        <v>107</v>
      </c>
      <c r="D1092" s="4" t="s">
        <v>107</v>
      </c>
      <c r="E1092" s="6" t="s">
        <v>443</v>
      </c>
      <c r="F1092" s="4" t="s">
        <v>116</v>
      </c>
      <c r="G1092" s="7">
        <v>0</v>
      </c>
      <c r="H1092" s="7">
        <v>0</v>
      </c>
      <c r="I1092" s="7">
        <v>0</v>
      </c>
    </row>
    <row r="1093" spans="1:9" ht="31.5">
      <c r="A1093" s="80" t="s">
        <v>328</v>
      </c>
      <c r="B1093" s="31"/>
      <c r="C1093" s="4" t="s">
        <v>107</v>
      </c>
      <c r="D1093" s="4" t="s">
        <v>107</v>
      </c>
      <c r="E1093" s="4" t="s">
        <v>329</v>
      </c>
      <c r="F1093" s="4"/>
      <c r="G1093" s="7">
        <f>SUM(G1094:G1096)</f>
        <v>2987.4</v>
      </c>
      <c r="H1093" s="7">
        <f>SUM(H1094:H1096)</f>
        <v>3400</v>
      </c>
      <c r="I1093" s="7">
        <f>SUM(I1094:I1096)</f>
        <v>3400</v>
      </c>
    </row>
    <row r="1094" spans="1:9" ht="47.25">
      <c r="A1094" s="2" t="s">
        <v>45</v>
      </c>
      <c r="B1094" s="31"/>
      <c r="C1094" s="4" t="s">
        <v>107</v>
      </c>
      <c r="D1094" s="4" t="s">
        <v>107</v>
      </c>
      <c r="E1094" s="4" t="s">
        <v>329</v>
      </c>
      <c r="F1094" s="4" t="s">
        <v>83</v>
      </c>
      <c r="G1094" s="7">
        <v>793.4</v>
      </c>
      <c r="H1094" s="7">
        <v>3000</v>
      </c>
      <c r="I1094" s="7">
        <v>3000</v>
      </c>
    </row>
    <row r="1095" spans="1:9" ht="31.5">
      <c r="A1095" s="80" t="s">
        <v>46</v>
      </c>
      <c r="B1095" s="31"/>
      <c r="C1095" s="4" t="s">
        <v>107</v>
      </c>
      <c r="D1095" s="4" t="s">
        <v>107</v>
      </c>
      <c r="E1095" s="4" t="s">
        <v>329</v>
      </c>
      <c r="F1095" s="4" t="s">
        <v>85</v>
      </c>
      <c r="G1095" s="7">
        <v>368.3</v>
      </c>
      <c r="H1095" s="7">
        <v>400</v>
      </c>
      <c r="I1095" s="7">
        <v>400</v>
      </c>
    </row>
    <row r="1096" spans="1:9" ht="31.5">
      <c r="A1096" s="80" t="s">
        <v>219</v>
      </c>
      <c r="B1096" s="31"/>
      <c r="C1096" s="4" t="s">
        <v>107</v>
      </c>
      <c r="D1096" s="4" t="s">
        <v>107</v>
      </c>
      <c r="E1096" s="4" t="s">
        <v>329</v>
      </c>
      <c r="F1096" s="4" t="s">
        <v>116</v>
      </c>
      <c r="G1096" s="7">
        <v>1825.7</v>
      </c>
      <c r="H1096" s="7">
        <v>0</v>
      </c>
      <c r="I1096" s="7">
        <v>0</v>
      </c>
    </row>
    <row r="1097" spans="1:9" ht="31.5" hidden="1">
      <c r="A1097" s="80" t="s">
        <v>39</v>
      </c>
      <c r="B1097" s="4"/>
      <c r="C1097" s="4" t="s">
        <v>107</v>
      </c>
      <c r="D1097" s="4" t="s">
        <v>107</v>
      </c>
      <c r="E1097" s="31" t="s">
        <v>330</v>
      </c>
      <c r="F1097" s="4"/>
      <c r="G1097" s="7">
        <f>SUM(G1098)</f>
        <v>0</v>
      </c>
      <c r="H1097" s="7">
        <f>SUM(H1098)</f>
        <v>0</v>
      </c>
      <c r="I1097" s="7">
        <f>SUM(I1098)</f>
        <v>0</v>
      </c>
    </row>
    <row r="1098" spans="1:9" hidden="1">
      <c r="A1098" s="80" t="s">
        <v>331</v>
      </c>
      <c r="B1098" s="4"/>
      <c r="C1098" s="4" t="s">
        <v>107</v>
      </c>
      <c r="D1098" s="4" t="s">
        <v>107</v>
      </c>
      <c r="E1098" s="31" t="s">
        <v>332</v>
      </c>
      <c r="F1098" s="4"/>
      <c r="G1098" s="7">
        <f>G1099</f>
        <v>0</v>
      </c>
      <c r="H1098" s="7">
        <f>H1099</f>
        <v>0</v>
      </c>
      <c r="I1098" s="7">
        <f>I1099</f>
        <v>0</v>
      </c>
    </row>
    <row r="1099" spans="1:9" ht="47.25" hidden="1">
      <c r="A1099" s="2" t="s">
        <v>45</v>
      </c>
      <c r="B1099" s="4"/>
      <c r="C1099" s="4" t="s">
        <v>107</v>
      </c>
      <c r="D1099" s="4" t="s">
        <v>107</v>
      </c>
      <c r="E1099" s="31" t="s">
        <v>332</v>
      </c>
      <c r="F1099" s="4" t="s">
        <v>83</v>
      </c>
      <c r="G1099" s="7"/>
      <c r="H1099" s="7"/>
      <c r="I1099" s="7"/>
    </row>
    <row r="1100" spans="1:9">
      <c r="A1100" s="80" t="s">
        <v>741</v>
      </c>
      <c r="B1100" s="4"/>
      <c r="C1100" s="4" t="s">
        <v>107</v>
      </c>
      <c r="D1100" s="4" t="s">
        <v>107</v>
      </c>
      <c r="E1100" s="4" t="s">
        <v>739</v>
      </c>
      <c r="F1100" s="4"/>
      <c r="G1100" s="7">
        <f>G1101</f>
        <v>264</v>
      </c>
      <c r="H1100" s="7">
        <f>H1101</f>
        <v>264</v>
      </c>
      <c r="I1100" s="7">
        <f>I1101</f>
        <v>264</v>
      </c>
    </row>
    <row r="1101" spans="1:9">
      <c r="A1101" s="80" t="s">
        <v>442</v>
      </c>
      <c r="B1101" s="4"/>
      <c r="C1101" s="4" t="s">
        <v>107</v>
      </c>
      <c r="D1101" s="4" t="s">
        <v>107</v>
      </c>
      <c r="E1101" s="4" t="s">
        <v>821</v>
      </c>
      <c r="F1101" s="4"/>
      <c r="G1101" s="7">
        <f>G1102+G1103+G1104</f>
        <v>264</v>
      </c>
      <c r="H1101" s="7">
        <f>H1102+H1103+H1104</f>
        <v>264</v>
      </c>
      <c r="I1101" s="7">
        <f>I1102+I1103+I1104</f>
        <v>264</v>
      </c>
    </row>
    <row r="1102" spans="1:9" ht="47.25" hidden="1">
      <c r="A1102" s="2" t="s">
        <v>45</v>
      </c>
      <c r="B1102" s="4"/>
      <c r="C1102" s="4" t="s">
        <v>107</v>
      </c>
      <c r="D1102" s="4" t="s">
        <v>107</v>
      </c>
      <c r="E1102" s="4" t="s">
        <v>521</v>
      </c>
      <c r="F1102" s="4" t="s">
        <v>83</v>
      </c>
      <c r="G1102" s="7"/>
      <c r="H1102" s="7"/>
      <c r="I1102" s="7"/>
    </row>
    <row r="1103" spans="1:9" ht="31.5">
      <c r="A1103" s="80" t="s">
        <v>46</v>
      </c>
      <c r="B1103" s="4"/>
      <c r="C1103" s="4" t="s">
        <v>107</v>
      </c>
      <c r="D1103" s="4" t="s">
        <v>107</v>
      </c>
      <c r="E1103" s="4" t="s">
        <v>740</v>
      </c>
      <c r="F1103" s="4" t="s">
        <v>85</v>
      </c>
      <c r="G1103" s="7">
        <v>214</v>
      </c>
      <c r="H1103" s="7">
        <v>214</v>
      </c>
      <c r="I1103" s="7">
        <v>214</v>
      </c>
    </row>
    <row r="1104" spans="1:9">
      <c r="A1104" s="80" t="s">
        <v>36</v>
      </c>
      <c r="B1104" s="4"/>
      <c r="C1104" s="4" t="s">
        <v>107</v>
      </c>
      <c r="D1104" s="4" t="s">
        <v>107</v>
      </c>
      <c r="E1104" s="4" t="s">
        <v>740</v>
      </c>
      <c r="F1104" s="4" t="s">
        <v>93</v>
      </c>
      <c r="G1104" s="7">
        <v>50</v>
      </c>
      <c r="H1104" s="7">
        <v>50</v>
      </c>
      <c r="I1104" s="7">
        <v>50</v>
      </c>
    </row>
    <row r="1105" spans="1:9">
      <c r="A1105" s="80" t="s">
        <v>175</v>
      </c>
      <c r="B1105" s="31"/>
      <c r="C1105" s="4" t="s">
        <v>107</v>
      </c>
      <c r="D1105" s="4" t="s">
        <v>165</v>
      </c>
      <c r="E1105" s="31"/>
      <c r="F1105" s="31"/>
      <c r="G1105" s="9">
        <f>G1106</f>
        <v>72296.300000000017</v>
      </c>
      <c r="H1105" s="9">
        <f t="shared" ref="H1105:I1105" si="261">H1106</f>
        <v>67859.899999999994</v>
      </c>
      <c r="I1105" s="9">
        <f t="shared" si="261"/>
        <v>66825.800000000017</v>
      </c>
    </row>
    <row r="1106" spans="1:9" ht="31.5">
      <c r="A1106" s="80" t="s">
        <v>575</v>
      </c>
      <c r="B1106" s="81"/>
      <c r="C1106" s="106" t="s">
        <v>107</v>
      </c>
      <c r="D1106" s="106" t="s">
        <v>165</v>
      </c>
      <c r="E1106" s="31" t="s">
        <v>307</v>
      </c>
      <c r="F1106" s="31"/>
      <c r="G1106" s="9">
        <f>SUM(G1107)+G1124+G1127</f>
        <v>72296.300000000017</v>
      </c>
      <c r="H1106" s="9">
        <f>SUM(H1107)+H1124+H1127</f>
        <v>67859.899999999994</v>
      </c>
      <c r="I1106" s="9">
        <f>SUM(I1107)+I1124+I1127</f>
        <v>66825.800000000017</v>
      </c>
    </row>
    <row r="1107" spans="1:9" ht="31.5">
      <c r="A1107" s="80" t="s">
        <v>731</v>
      </c>
      <c r="B1107" s="112"/>
      <c r="C1107" s="112" t="s">
        <v>107</v>
      </c>
      <c r="D1107" s="112" t="s">
        <v>165</v>
      </c>
      <c r="E1107" s="31" t="s">
        <v>634</v>
      </c>
      <c r="F1107" s="31"/>
      <c r="G1107" s="9">
        <f>SUM(G1108)+G1117</f>
        <v>10271.400000000001</v>
      </c>
      <c r="H1107" s="9">
        <f>SUM(H1108)+H1117</f>
        <v>9122.2000000000007</v>
      </c>
      <c r="I1107" s="9">
        <f>SUM(I1108)+I1117</f>
        <v>9118.9000000000015</v>
      </c>
    </row>
    <row r="1108" spans="1:9">
      <c r="A1108" s="80" t="s">
        <v>29</v>
      </c>
      <c r="B1108" s="4"/>
      <c r="C1108" s="4" t="s">
        <v>107</v>
      </c>
      <c r="D1108" s="4" t="s">
        <v>165</v>
      </c>
      <c r="E1108" s="6" t="s">
        <v>635</v>
      </c>
      <c r="F1108" s="22"/>
      <c r="G1108" s="7">
        <f>G1115+G1109+G1112</f>
        <v>1043.7</v>
      </c>
      <c r="H1108" s="7">
        <f t="shared" ref="H1108:I1108" si="262">H1115+H1109+H1112</f>
        <v>2</v>
      </c>
      <c r="I1108" s="7">
        <f t="shared" si="262"/>
        <v>0</v>
      </c>
    </row>
    <row r="1109" spans="1:9">
      <c r="A1109" s="111" t="s">
        <v>311</v>
      </c>
      <c r="B1109" s="4"/>
      <c r="C1109" s="4" t="s">
        <v>107</v>
      </c>
      <c r="D1109" s="4" t="s">
        <v>165</v>
      </c>
      <c r="E1109" s="6" t="s">
        <v>636</v>
      </c>
      <c r="F1109" s="22"/>
      <c r="G1109" s="7">
        <f>SUM(G1110:G1111)</f>
        <v>75</v>
      </c>
      <c r="H1109" s="7">
        <f t="shared" ref="H1109:I1109" si="263">SUM(H1110:H1111)</f>
        <v>0</v>
      </c>
      <c r="I1109" s="7">
        <f t="shared" si="263"/>
        <v>0</v>
      </c>
    </row>
    <row r="1110" spans="1:9" ht="31.5">
      <c r="A1110" s="111" t="s">
        <v>46</v>
      </c>
      <c r="B1110" s="4"/>
      <c r="C1110" s="4" t="s">
        <v>107</v>
      </c>
      <c r="D1110" s="4" t="s">
        <v>165</v>
      </c>
      <c r="E1110" s="6" t="s">
        <v>636</v>
      </c>
      <c r="F1110" s="22">
        <v>200</v>
      </c>
      <c r="G1110" s="7">
        <v>34.1</v>
      </c>
      <c r="H1110" s="7"/>
      <c r="I1110" s="7"/>
    </row>
    <row r="1111" spans="1:9">
      <c r="A1111" s="111" t="s">
        <v>36</v>
      </c>
      <c r="B1111" s="4"/>
      <c r="C1111" s="4" t="s">
        <v>107</v>
      </c>
      <c r="D1111" s="4" t="s">
        <v>165</v>
      </c>
      <c r="E1111" s="6" t="s">
        <v>636</v>
      </c>
      <c r="F1111" s="22">
        <v>300</v>
      </c>
      <c r="G1111" s="7">
        <v>40.9</v>
      </c>
      <c r="H1111" s="7"/>
      <c r="I1111" s="7"/>
    </row>
    <row r="1112" spans="1:9">
      <c r="A1112" s="111" t="s">
        <v>320</v>
      </c>
      <c r="B1112" s="4"/>
      <c r="C1112" s="4" t="s">
        <v>107</v>
      </c>
      <c r="D1112" s="4" t="s">
        <v>165</v>
      </c>
      <c r="E1112" s="6" t="s">
        <v>648</v>
      </c>
      <c r="F1112" s="22"/>
      <c r="G1112" s="7">
        <f>SUM(G1113:G1114)</f>
        <v>967</v>
      </c>
      <c r="H1112" s="7">
        <f t="shared" ref="H1112:I1112" si="264">SUM(H1113:H1114)</f>
        <v>0</v>
      </c>
      <c r="I1112" s="7">
        <f t="shared" si="264"/>
        <v>0</v>
      </c>
    </row>
    <row r="1113" spans="1:9" ht="31.5">
      <c r="A1113" s="111" t="s">
        <v>46</v>
      </c>
      <c r="B1113" s="4"/>
      <c r="C1113" s="4" t="s">
        <v>107</v>
      </c>
      <c r="D1113" s="4" t="s">
        <v>165</v>
      </c>
      <c r="E1113" s="6" t="s">
        <v>648</v>
      </c>
      <c r="F1113" s="22">
        <v>200</v>
      </c>
      <c r="G1113" s="7">
        <v>771.9</v>
      </c>
      <c r="H1113" s="7"/>
      <c r="I1113" s="7"/>
    </row>
    <row r="1114" spans="1:9">
      <c r="A1114" s="111" t="s">
        <v>36</v>
      </c>
      <c r="B1114" s="4"/>
      <c r="C1114" s="4" t="s">
        <v>107</v>
      </c>
      <c r="D1114" s="4" t="s">
        <v>165</v>
      </c>
      <c r="E1114" s="6" t="s">
        <v>648</v>
      </c>
      <c r="F1114" s="22">
        <v>300</v>
      </c>
      <c r="G1114" s="7">
        <v>195.1</v>
      </c>
      <c r="H1114" s="7"/>
      <c r="I1114" s="7"/>
    </row>
    <row r="1115" spans="1:9">
      <c r="A1115" s="54" t="s">
        <v>522</v>
      </c>
      <c r="B1115" s="112"/>
      <c r="C1115" s="112" t="s">
        <v>107</v>
      </c>
      <c r="D1115" s="112" t="s">
        <v>165</v>
      </c>
      <c r="E1115" s="55" t="s">
        <v>806</v>
      </c>
      <c r="F1115" s="112"/>
      <c r="G1115" s="9">
        <f>SUM(G1116)</f>
        <v>1.7</v>
      </c>
      <c r="H1115" s="9">
        <f t="shared" ref="H1115:I1115" si="265">SUM(H1116)</f>
        <v>2</v>
      </c>
      <c r="I1115" s="9">
        <f t="shared" si="265"/>
        <v>0</v>
      </c>
    </row>
    <row r="1116" spans="1:9" ht="31.5">
      <c r="A1116" s="80" t="s">
        <v>46</v>
      </c>
      <c r="B1116" s="81"/>
      <c r="C1116" s="106" t="s">
        <v>107</v>
      </c>
      <c r="D1116" s="106" t="s">
        <v>165</v>
      </c>
      <c r="E1116" s="55" t="s">
        <v>806</v>
      </c>
      <c r="F1116" s="106" t="s">
        <v>85</v>
      </c>
      <c r="G1116" s="9">
        <v>1.7</v>
      </c>
      <c r="H1116" s="9">
        <v>2</v>
      </c>
      <c r="I1116" s="9">
        <v>0</v>
      </c>
    </row>
    <row r="1117" spans="1:9" ht="31.5">
      <c r="A1117" s="54" t="s">
        <v>39</v>
      </c>
      <c r="B1117" s="50"/>
      <c r="C1117" s="50" t="s">
        <v>107</v>
      </c>
      <c r="D1117" s="50" t="s">
        <v>165</v>
      </c>
      <c r="E1117" s="55" t="s">
        <v>641</v>
      </c>
      <c r="F1117" s="50"/>
      <c r="G1117" s="52">
        <f>G1118+G1121</f>
        <v>9227.7000000000007</v>
      </c>
      <c r="H1117" s="52">
        <f>H1118+H1121</f>
        <v>9120.2000000000007</v>
      </c>
      <c r="I1117" s="52">
        <f>I1118+I1121</f>
        <v>9118.9000000000015</v>
      </c>
    </row>
    <row r="1118" spans="1:9" ht="63">
      <c r="A1118" s="80" t="s">
        <v>379</v>
      </c>
      <c r="B1118" s="4"/>
      <c r="C1118" s="4" t="s">
        <v>107</v>
      </c>
      <c r="D1118" s="4" t="s">
        <v>165</v>
      </c>
      <c r="E1118" s="6" t="s">
        <v>669</v>
      </c>
      <c r="F1118" s="4"/>
      <c r="G1118" s="9">
        <f>G1119+G1120</f>
        <v>4180</v>
      </c>
      <c r="H1118" s="9">
        <f>H1119+H1120</f>
        <v>4180</v>
      </c>
      <c r="I1118" s="9">
        <f>I1119+I1120</f>
        <v>4180</v>
      </c>
    </row>
    <row r="1119" spans="1:9" ht="47.25">
      <c r="A1119" s="80" t="s">
        <v>45</v>
      </c>
      <c r="B1119" s="4"/>
      <c r="C1119" s="4" t="s">
        <v>107</v>
      </c>
      <c r="D1119" s="4" t="s">
        <v>165</v>
      </c>
      <c r="E1119" s="6" t="s">
        <v>669</v>
      </c>
      <c r="F1119" s="4" t="s">
        <v>83</v>
      </c>
      <c r="G1119" s="9">
        <v>3856.2</v>
      </c>
      <c r="H1119" s="9">
        <v>3856.2</v>
      </c>
      <c r="I1119" s="9">
        <v>3856.2</v>
      </c>
    </row>
    <row r="1120" spans="1:9" ht="31.5">
      <c r="A1120" s="80" t="s">
        <v>46</v>
      </c>
      <c r="B1120" s="4"/>
      <c r="C1120" s="4" t="s">
        <v>107</v>
      </c>
      <c r="D1120" s="4" t="s">
        <v>165</v>
      </c>
      <c r="E1120" s="6" t="s">
        <v>669</v>
      </c>
      <c r="F1120" s="4" t="s">
        <v>85</v>
      </c>
      <c r="G1120" s="9">
        <v>323.8</v>
      </c>
      <c r="H1120" s="9">
        <v>323.8</v>
      </c>
      <c r="I1120" s="9">
        <v>323.8</v>
      </c>
    </row>
    <row r="1121" spans="1:9">
      <c r="A1121" s="54" t="s">
        <v>522</v>
      </c>
      <c r="B1121" s="50"/>
      <c r="C1121" s="50" t="s">
        <v>107</v>
      </c>
      <c r="D1121" s="50" t="s">
        <v>165</v>
      </c>
      <c r="E1121" s="55" t="s">
        <v>677</v>
      </c>
      <c r="F1121" s="50"/>
      <c r="G1121" s="52">
        <f>G1122+G1123</f>
        <v>5047.7</v>
      </c>
      <c r="H1121" s="52">
        <f>H1122+H1123</f>
        <v>4940.2000000000007</v>
      </c>
      <c r="I1121" s="52">
        <f>I1122+I1123</f>
        <v>4938.9000000000005</v>
      </c>
    </row>
    <row r="1122" spans="1:9" ht="47.25">
      <c r="A1122" s="54" t="s">
        <v>45</v>
      </c>
      <c r="B1122" s="50"/>
      <c r="C1122" s="50" t="s">
        <v>107</v>
      </c>
      <c r="D1122" s="50" t="s">
        <v>165</v>
      </c>
      <c r="E1122" s="55" t="s">
        <v>677</v>
      </c>
      <c r="F1122" s="50" t="s">
        <v>83</v>
      </c>
      <c r="G1122" s="52">
        <v>4915.2</v>
      </c>
      <c r="H1122" s="52">
        <v>4824.6000000000004</v>
      </c>
      <c r="I1122" s="52">
        <v>4824.6000000000004</v>
      </c>
    </row>
    <row r="1123" spans="1:9" ht="31.5">
      <c r="A1123" s="32" t="s">
        <v>46</v>
      </c>
      <c r="B1123" s="50"/>
      <c r="C1123" s="50" t="s">
        <v>107</v>
      </c>
      <c r="D1123" s="50" t="s">
        <v>165</v>
      </c>
      <c r="E1123" s="55" t="s">
        <v>677</v>
      </c>
      <c r="F1123" s="50" t="s">
        <v>85</v>
      </c>
      <c r="G1123" s="52">
        <v>132.5</v>
      </c>
      <c r="H1123" s="52">
        <v>115.6</v>
      </c>
      <c r="I1123" s="52">
        <v>114.3</v>
      </c>
    </row>
    <row r="1124" spans="1:9" ht="47.25" hidden="1">
      <c r="A1124" s="80" t="s">
        <v>578</v>
      </c>
      <c r="B1124" s="4"/>
      <c r="C1124" s="4" t="s">
        <v>107</v>
      </c>
      <c r="D1124" s="4" t="s">
        <v>165</v>
      </c>
      <c r="E1124" s="31" t="s">
        <v>318</v>
      </c>
      <c r="F1124" s="22"/>
      <c r="G1124" s="7">
        <f t="shared" ref="G1124:I1125" si="266">SUM(G1125)</f>
        <v>0</v>
      </c>
      <c r="H1124" s="7">
        <f t="shared" si="266"/>
        <v>0</v>
      </c>
      <c r="I1124" s="7">
        <f t="shared" si="266"/>
        <v>0</v>
      </c>
    </row>
    <row r="1125" spans="1:9" hidden="1">
      <c r="A1125" s="80" t="s">
        <v>29</v>
      </c>
      <c r="B1125" s="4"/>
      <c r="C1125" s="4" t="s">
        <v>107</v>
      </c>
      <c r="D1125" s="4" t="s">
        <v>165</v>
      </c>
      <c r="E1125" s="31" t="s">
        <v>319</v>
      </c>
      <c r="F1125" s="22"/>
      <c r="G1125" s="7">
        <f t="shared" si="266"/>
        <v>0</v>
      </c>
      <c r="H1125" s="7">
        <f t="shared" si="266"/>
        <v>0</v>
      </c>
      <c r="I1125" s="7">
        <f t="shared" si="266"/>
        <v>0</v>
      </c>
    </row>
    <row r="1126" spans="1:9" ht="31.5" hidden="1">
      <c r="A1126" s="80" t="s">
        <v>46</v>
      </c>
      <c r="B1126" s="4"/>
      <c r="C1126" s="4" t="s">
        <v>107</v>
      </c>
      <c r="D1126" s="4" t="s">
        <v>165</v>
      </c>
      <c r="E1126" s="31" t="s">
        <v>319</v>
      </c>
      <c r="F1126" s="22">
        <v>200</v>
      </c>
      <c r="G1126" s="7"/>
      <c r="H1126" s="7"/>
      <c r="I1126" s="7"/>
    </row>
    <row r="1127" spans="1:9" ht="47.25">
      <c r="A1127" s="80" t="s">
        <v>967</v>
      </c>
      <c r="B1127" s="4"/>
      <c r="C1127" s="4" t="s">
        <v>107</v>
      </c>
      <c r="D1127" s="4" t="s">
        <v>165</v>
      </c>
      <c r="E1127" s="49" t="s">
        <v>333</v>
      </c>
      <c r="F1127" s="4"/>
      <c r="G1127" s="7">
        <f>SUM(G1128+G1131+G1134+G1136)+G1144+G1139</f>
        <v>62024.900000000009</v>
      </c>
      <c r="H1127" s="7">
        <f t="shared" ref="H1127:I1127" si="267">SUM(H1128+H1131+H1134+H1136)+H1144+H1139</f>
        <v>58737.7</v>
      </c>
      <c r="I1127" s="7">
        <f t="shared" si="267"/>
        <v>57706.900000000009</v>
      </c>
    </row>
    <row r="1128" spans="1:9">
      <c r="A1128" s="32" t="s">
        <v>74</v>
      </c>
      <c r="B1128" s="50"/>
      <c r="C1128" s="50" t="s">
        <v>107</v>
      </c>
      <c r="D1128" s="50" t="s">
        <v>165</v>
      </c>
      <c r="E1128" s="56" t="s">
        <v>462</v>
      </c>
      <c r="F1128" s="50"/>
      <c r="G1128" s="52">
        <f>+G1129+G1130</f>
        <v>16161.2</v>
      </c>
      <c r="H1128" s="52">
        <f>+H1129+H1130</f>
        <v>14945.900000000001</v>
      </c>
      <c r="I1128" s="52">
        <f>+I1129+I1130</f>
        <v>14945.900000000001</v>
      </c>
    </row>
    <row r="1129" spans="1:9" ht="47.25">
      <c r="A1129" s="32" t="s">
        <v>45</v>
      </c>
      <c r="B1129" s="50"/>
      <c r="C1129" s="50" t="s">
        <v>107</v>
      </c>
      <c r="D1129" s="50" t="s">
        <v>165</v>
      </c>
      <c r="E1129" s="56" t="s">
        <v>462</v>
      </c>
      <c r="F1129" s="50" t="s">
        <v>83</v>
      </c>
      <c r="G1129" s="7">
        <v>16161</v>
      </c>
      <c r="H1129" s="7">
        <v>14945.7</v>
      </c>
      <c r="I1129" s="7">
        <v>14945.7</v>
      </c>
    </row>
    <row r="1130" spans="1:9" ht="31.5">
      <c r="A1130" s="32" t="s">
        <v>46</v>
      </c>
      <c r="B1130" s="50"/>
      <c r="C1130" s="50" t="s">
        <v>107</v>
      </c>
      <c r="D1130" s="50" t="s">
        <v>165</v>
      </c>
      <c r="E1130" s="56" t="s">
        <v>462</v>
      </c>
      <c r="F1130" s="50" t="s">
        <v>85</v>
      </c>
      <c r="G1130" s="7">
        <v>0.2</v>
      </c>
      <c r="H1130" s="7">
        <v>0.2</v>
      </c>
      <c r="I1130" s="7">
        <v>0.2</v>
      </c>
    </row>
    <row r="1131" spans="1:9">
      <c r="A1131" s="32" t="s">
        <v>89</v>
      </c>
      <c r="B1131" s="50"/>
      <c r="C1131" s="50" t="s">
        <v>107</v>
      </c>
      <c r="D1131" s="50" t="s">
        <v>165</v>
      </c>
      <c r="E1131" s="56" t="s">
        <v>680</v>
      </c>
      <c r="F1131" s="50"/>
      <c r="G1131" s="7">
        <f>SUM(G1132+G1133)</f>
        <v>401.3</v>
      </c>
      <c r="H1131" s="7">
        <f>SUM(H1132+H1133)</f>
        <v>401.3</v>
      </c>
      <c r="I1131" s="7">
        <f>SUM(I1132+I1133)</f>
        <v>401.3</v>
      </c>
    </row>
    <row r="1132" spans="1:9" ht="31.5">
      <c r="A1132" s="32" t="s">
        <v>46</v>
      </c>
      <c r="B1132" s="50"/>
      <c r="C1132" s="50" t="s">
        <v>107</v>
      </c>
      <c r="D1132" s="50" t="s">
        <v>165</v>
      </c>
      <c r="E1132" s="56" t="s">
        <v>680</v>
      </c>
      <c r="F1132" s="50" t="s">
        <v>85</v>
      </c>
      <c r="G1132" s="7">
        <v>399.7</v>
      </c>
      <c r="H1132" s="7">
        <v>399.7</v>
      </c>
      <c r="I1132" s="7">
        <v>399.7</v>
      </c>
    </row>
    <row r="1133" spans="1:9">
      <c r="A1133" s="80" t="s">
        <v>20</v>
      </c>
      <c r="B1133" s="50"/>
      <c r="C1133" s="50" t="s">
        <v>107</v>
      </c>
      <c r="D1133" s="50" t="s">
        <v>165</v>
      </c>
      <c r="E1133" s="56" t="s">
        <v>680</v>
      </c>
      <c r="F1133" s="50" t="s">
        <v>90</v>
      </c>
      <c r="G1133" s="7">
        <v>1.6</v>
      </c>
      <c r="H1133" s="7">
        <v>1.6</v>
      </c>
      <c r="I1133" s="7">
        <v>1.6</v>
      </c>
    </row>
    <row r="1134" spans="1:9" ht="31.5">
      <c r="A1134" s="32" t="s">
        <v>91</v>
      </c>
      <c r="B1134" s="50"/>
      <c r="C1134" s="50" t="s">
        <v>107</v>
      </c>
      <c r="D1134" s="50" t="s">
        <v>165</v>
      </c>
      <c r="E1134" s="56" t="s">
        <v>535</v>
      </c>
      <c r="F1134" s="50"/>
      <c r="G1134" s="52">
        <f>SUM(G1135)</f>
        <v>791.1</v>
      </c>
      <c r="H1134" s="52">
        <f>SUM(H1135)</f>
        <v>791.1</v>
      </c>
      <c r="I1134" s="52">
        <f>SUM(I1135)</f>
        <v>773.1</v>
      </c>
    </row>
    <row r="1135" spans="1:9" ht="31.5">
      <c r="A1135" s="32" t="s">
        <v>46</v>
      </c>
      <c r="B1135" s="50"/>
      <c r="C1135" s="50" t="s">
        <v>107</v>
      </c>
      <c r="D1135" s="50" t="s">
        <v>165</v>
      </c>
      <c r="E1135" s="56" t="s">
        <v>535</v>
      </c>
      <c r="F1135" s="50" t="s">
        <v>85</v>
      </c>
      <c r="G1135" s="7">
        <v>791.1</v>
      </c>
      <c r="H1135" s="7">
        <v>791.1</v>
      </c>
      <c r="I1135" s="7">
        <v>773.1</v>
      </c>
    </row>
    <row r="1136" spans="1:9" ht="31.5">
      <c r="A1136" s="32" t="s">
        <v>473</v>
      </c>
      <c r="B1136" s="50"/>
      <c r="C1136" s="50" t="s">
        <v>107</v>
      </c>
      <c r="D1136" s="50" t="s">
        <v>165</v>
      </c>
      <c r="E1136" s="56" t="s">
        <v>474</v>
      </c>
      <c r="F1136" s="50"/>
      <c r="G1136" s="52">
        <f>SUM(G1137:G1138)</f>
        <v>687.9</v>
      </c>
      <c r="H1136" s="52">
        <f>SUM(H1137:H1138)</f>
        <v>527.4</v>
      </c>
      <c r="I1136" s="52">
        <f>SUM(I1137:I1138)</f>
        <v>511.79999999999995</v>
      </c>
    </row>
    <row r="1137" spans="1:9" ht="31.5">
      <c r="A1137" s="32" t="s">
        <v>46</v>
      </c>
      <c r="B1137" s="50"/>
      <c r="C1137" s="50" t="s">
        <v>107</v>
      </c>
      <c r="D1137" s="50" t="s">
        <v>165</v>
      </c>
      <c r="E1137" s="56" t="s">
        <v>474</v>
      </c>
      <c r="F1137" s="50" t="s">
        <v>85</v>
      </c>
      <c r="G1137" s="7">
        <v>614.79999999999995</v>
      </c>
      <c r="H1137" s="7">
        <v>454.3</v>
      </c>
      <c r="I1137" s="7">
        <v>438.7</v>
      </c>
    </row>
    <row r="1138" spans="1:9">
      <c r="A1138" s="80" t="s">
        <v>20</v>
      </c>
      <c r="B1138" s="50"/>
      <c r="C1138" s="50" t="s">
        <v>107</v>
      </c>
      <c r="D1138" s="50" t="s">
        <v>165</v>
      </c>
      <c r="E1138" s="56" t="s">
        <v>474</v>
      </c>
      <c r="F1138" s="50" t="s">
        <v>90</v>
      </c>
      <c r="G1138" s="7">
        <v>73.099999999999994</v>
      </c>
      <c r="H1138" s="7">
        <v>73.099999999999994</v>
      </c>
      <c r="I1138" s="7">
        <v>73.099999999999994</v>
      </c>
    </row>
    <row r="1139" spans="1:9">
      <c r="A1139" s="80" t="s">
        <v>29</v>
      </c>
      <c r="B1139" s="4"/>
      <c r="C1139" s="4" t="s">
        <v>107</v>
      </c>
      <c r="D1139" s="4" t="s">
        <v>165</v>
      </c>
      <c r="E1139" s="22" t="s">
        <v>681</v>
      </c>
      <c r="F1139" s="22"/>
      <c r="G1139" s="7">
        <f>SUM(G1142)+G1140</f>
        <v>112</v>
      </c>
      <c r="H1139" s="7">
        <f t="shared" ref="H1139:I1139" si="268">SUM(H1142)+H1140</f>
        <v>122.3</v>
      </c>
      <c r="I1139" s="7">
        <f t="shared" si="268"/>
        <v>60</v>
      </c>
    </row>
    <row r="1140" spans="1:9" ht="31.5">
      <c r="A1140" s="32" t="s">
        <v>473</v>
      </c>
      <c r="B1140" s="4"/>
      <c r="C1140" s="4" t="s">
        <v>107</v>
      </c>
      <c r="D1140" s="4" t="s">
        <v>165</v>
      </c>
      <c r="E1140" s="22" t="s">
        <v>808</v>
      </c>
      <c r="F1140" s="22"/>
      <c r="G1140" s="7">
        <f>SUM(G1141)</f>
        <v>71.7</v>
      </c>
      <c r="H1140" s="7">
        <f t="shared" ref="H1140:I1140" si="269">SUM(H1141)</f>
        <v>74</v>
      </c>
      <c r="I1140" s="7">
        <f t="shared" si="269"/>
        <v>60</v>
      </c>
    </row>
    <row r="1141" spans="1:9" ht="31.5">
      <c r="A1141" s="32" t="s">
        <v>46</v>
      </c>
      <c r="B1141" s="4"/>
      <c r="C1141" s="4" t="s">
        <v>107</v>
      </c>
      <c r="D1141" s="4" t="s">
        <v>165</v>
      </c>
      <c r="E1141" s="22" t="s">
        <v>808</v>
      </c>
      <c r="F1141" s="22">
        <v>200</v>
      </c>
      <c r="G1141" s="7">
        <v>71.7</v>
      </c>
      <c r="H1141" s="7">
        <v>74</v>
      </c>
      <c r="I1141" s="7">
        <v>60</v>
      </c>
    </row>
    <row r="1142" spans="1:9">
      <c r="A1142" s="33" t="s">
        <v>968</v>
      </c>
      <c r="B1142" s="4"/>
      <c r="C1142" s="4" t="s">
        <v>107</v>
      </c>
      <c r="D1142" s="106" t="s">
        <v>165</v>
      </c>
      <c r="E1142" s="4" t="s">
        <v>650</v>
      </c>
      <c r="F1142" s="106"/>
      <c r="G1142" s="7">
        <f>G1143</f>
        <v>40.299999999999997</v>
      </c>
      <c r="H1142" s="7">
        <f>H1143</f>
        <v>48.3</v>
      </c>
      <c r="I1142" s="7">
        <f>I1143</f>
        <v>0</v>
      </c>
    </row>
    <row r="1143" spans="1:9" ht="31.5">
      <c r="A1143" s="80" t="s">
        <v>46</v>
      </c>
      <c r="B1143" s="81"/>
      <c r="C1143" s="106" t="s">
        <v>107</v>
      </c>
      <c r="D1143" s="106" t="s">
        <v>165</v>
      </c>
      <c r="E1143" s="4" t="s">
        <v>650</v>
      </c>
      <c r="F1143" s="106" t="s">
        <v>85</v>
      </c>
      <c r="G1143" s="7">
        <v>40.299999999999997</v>
      </c>
      <c r="H1143" s="7">
        <v>48.3</v>
      </c>
      <c r="I1143" s="7">
        <v>0</v>
      </c>
    </row>
    <row r="1144" spans="1:9" ht="31.5">
      <c r="A1144" s="80" t="s">
        <v>39</v>
      </c>
      <c r="B1144" s="4"/>
      <c r="C1144" s="4" t="s">
        <v>107</v>
      </c>
      <c r="D1144" s="4" t="s">
        <v>165</v>
      </c>
      <c r="E1144" s="22" t="s">
        <v>334</v>
      </c>
      <c r="F1144" s="4"/>
      <c r="G1144" s="7">
        <f>SUM(G1145)</f>
        <v>43871.400000000009</v>
      </c>
      <c r="H1144" s="7">
        <f>SUM(H1145)</f>
        <v>41949.7</v>
      </c>
      <c r="I1144" s="7">
        <f>SUM(I1145)</f>
        <v>41014.800000000003</v>
      </c>
    </row>
    <row r="1145" spans="1:9">
      <c r="A1145" s="33" t="s">
        <v>968</v>
      </c>
      <c r="B1145" s="4"/>
      <c r="C1145" s="4" t="s">
        <v>107</v>
      </c>
      <c r="D1145" s="4" t="s">
        <v>165</v>
      </c>
      <c r="E1145" s="22" t="s">
        <v>335</v>
      </c>
      <c r="F1145" s="4"/>
      <c r="G1145" s="7">
        <f>G1146+G1147+G1149+G1148</f>
        <v>43871.400000000009</v>
      </c>
      <c r="H1145" s="7">
        <f t="shared" ref="H1145:I1145" si="270">H1146+H1147+H1149+H1148</f>
        <v>41949.7</v>
      </c>
      <c r="I1145" s="7">
        <f t="shared" si="270"/>
        <v>41014.800000000003</v>
      </c>
    </row>
    <row r="1146" spans="1:9" ht="47.25">
      <c r="A1146" s="2" t="s">
        <v>45</v>
      </c>
      <c r="B1146" s="4"/>
      <c r="C1146" s="4" t="s">
        <v>107</v>
      </c>
      <c r="D1146" s="4" t="s">
        <v>165</v>
      </c>
      <c r="E1146" s="22" t="s">
        <v>335</v>
      </c>
      <c r="F1146" s="4" t="s">
        <v>83</v>
      </c>
      <c r="G1146" s="7">
        <v>38337.800000000003</v>
      </c>
      <c r="H1146" s="7">
        <v>37469.199999999997</v>
      </c>
      <c r="I1146" s="7">
        <v>37469.199999999997</v>
      </c>
    </row>
    <row r="1147" spans="1:9" ht="31.5">
      <c r="A1147" s="80" t="s">
        <v>46</v>
      </c>
      <c r="B1147" s="4"/>
      <c r="C1147" s="4" t="s">
        <v>107</v>
      </c>
      <c r="D1147" s="4" t="s">
        <v>165</v>
      </c>
      <c r="E1147" s="22" t="s">
        <v>335</v>
      </c>
      <c r="F1147" s="4" t="s">
        <v>85</v>
      </c>
      <c r="G1147" s="7">
        <v>5209.5</v>
      </c>
      <c r="H1147" s="7">
        <v>4311.7</v>
      </c>
      <c r="I1147" s="7">
        <v>3376.8</v>
      </c>
    </row>
    <row r="1148" spans="1:9">
      <c r="A1148" s="105" t="s">
        <v>36</v>
      </c>
      <c r="B1148" s="4"/>
      <c r="C1148" s="4" t="s">
        <v>107</v>
      </c>
      <c r="D1148" s="4" t="s">
        <v>165</v>
      </c>
      <c r="E1148" s="22" t="s">
        <v>335</v>
      </c>
      <c r="F1148" s="4" t="s">
        <v>93</v>
      </c>
      <c r="G1148" s="7">
        <v>155.30000000000001</v>
      </c>
      <c r="H1148" s="7"/>
      <c r="I1148" s="7"/>
    </row>
    <row r="1149" spans="1:9">
      <c r="A1149" s="80" t="s">
        <v>20</v>
      </c>
      <c r="B1149" s="4"/>
      <c r="C1149" s="4" t="s">
        <v>107</v>
      </c>
      <c r="D1149" s="4" t="s">
        <v>165</v>
      </c>
      <c r="E1149" s="22" t="s">
        <v>335</v>
      </c>
      <c r="F1149" s="4" t="s">
        <v>90</v>
      </c>
      <c r="G1149" s="7">
        <v>168.8</v>
      </c>
      <c r="H1149" s="7">
        <v>168.8</v>
      </c>
      <c r="I1149" s="7">
        <v>168.8</v>
      </c>
    </row>
    <row r="1150" spans="1:9">
      <c r="A1150" s="80" t="s">
        <v>24</v>
      </c>
      <c r="B1150" s="4"/>
      <c r="C1150" s="4" t="s">
        <v>25</v>
      </c>
      <c r="D1150" s="4" t="s">
        <v>26</v>
      </c>
      <c r="E1150" s="6"/>
      <c r="F1150" s="4"/>
      <c r="G1150" s="7">
        <f>SUM(G1151+G1161)</f>
        <v>85625.9</v>
      </c>
      <c r="H1150" s="7">
        <f>SUM(H1151+H1161)</f>
        <v>85859</v>
      </c>
      <c r="I1150" s="7">
        <f>SUM(I1151+I1161)</f>
        <v>86101.4</v>
      </c>
    </row>
    <row r="1151" spans="1:9">
      <c r="A1151" s="80" t="s">
        <v>47</v>
      </c>
      <c r="B1151" s="4"/>
      <c r="C1151" s="4" t="s">
        <v>25</v>
      </c>
      <c r="D1151" s="4" t="s">
        <v>48</v>
      </c>
      <c r="E1151" s="6"/>
      <c r="F1151" s="4"/>
      <c r="G1151" s="7">
        <f>G1156+G1152</f>
        <v>45614.3</v>
      </c>
      <c r="H1151" s="7">
        <f>H1156+H1152</f>
        <v>45847.4</v>
      </c>
      <c r="I1151" s="7">
        <f>I1156+I1152</f>
        <v>46089.8</v>
      </c>
    </row>
    <row r="1152" spans="1:9" ht="31.5">
      <c r="A1152" s="80" t="s">
        <v>467</v>
      </c>
      <c r="B1152" s="4"/>
      <c r="C1152" s="4" t="s">
        <v>25</v>
      </c>
      <c r="D1152" s="4" t="s">
        <v>48</v>
      </c>
      <c r="E1152" s="49" t="s">
        <v>201</v>
      </c>
      <c r="F1152" s="4"/>
      <c r="G1152" s="9">
        <f>SUM(G1153)</f>
        <v>39787.300000000003</v>
      </c>
      <c r="H1152" s="9">
        <f t="shared" ref="H1152:I1152" si="271">SUM(H1153)</f>
        <v>39787.300000000003</v>
      </c>
      <c r="I1152" s="9">
        <f t="shared" si="271"/>
        <v>39787.300000000003</v>
      </c>
    </row>
    <row r="1153" spans="1:9" ht="31.5">
      <c r="A1153" s="80" t="s">
        <v>713</v>
      </c>
      <c r="B1153" s="4"/>
      <c r="C1153" s="4" t="s">
        <v>25</v>
      </c>
      <c r="D1153" s="4" t="s">
        <v>48</v>
      </c>
      <c r="E1153" s="49" t="s">
        <v>711</v>
      </c>
      <c r="F1153" s="4"/>
      <c r="G1153" s="9">
        <f>SUM(G1154)</f>
        <v>39787.300000000003</v>
      </c>
      <c r="H1153" s="9">
        <f t="shared" ref="H1153:I1153" si="272">SUM(H1154)</f>
        <v>39787.300000000003</v>
      </c>
      <c r="I1153" s="9">
        <f t="shared" si="272"/>
        <v>39787.300000000003</v>
      </c>
    </row>
    <row r="1154" spans="1:9" ht="47.25">
      <c r="A1154" s="80" t="s">
        <v>380</v>
      </c>
      <c r="B1154" s="4"/>
      <c r="C1154" s="4" t="s">
        <v>25</v>
      </c>
      <c r="D1154" s="4" t="s">
        <v>48</v>
      </c>
      <c r="E1154" s="49" t="s">
        <v>712</v>
      </c>
      <c r="F1154" s="4"/>
      <c r="G1154" s="9">
        <f t="shared" ref="G1154:I1154" si="273">G1155</f>
        <v>39787.300000000003</v>
      </c>
      <c r="H1154" s="9">
        <f t="shared" si="273"/>
        <v>39787.300000000003</v>
      </c>
      <c r="I1154" s="9">
        <f t="shared" si="273"/>
        <v>39787.300000000003</v>
      </c>
    </row>
    <row r="1155" spans="1:9">
      <c r="A1155" s="80" t="s">
        <v>36</v>
      </c>
      <c r="B1155" s="4"/>
      <c r="C1155" s="4" t="s">
        <v>25</v>
      </c>
      <c r="D1155" s="4" t="s">
        <v>48</v>
      </c>
      <c r="E1155" s="49" t="s">
        <v>712</v>
      </c>
      <c r="F1155" s="4" t="s">
        <v>93</v>
      </c>
      <c r="G1155" s="9">
        <v>39787.300000000003</v>
      </c>
      <c r="H1155" s="9">
        <v>39787.300000000003</v>
      </c>
      <c r="I1155" s="9">
        <v>39787.300000000003</v>
      </c>
    </row>
    <row r="1156" spans="1:9" ht="31.5">
      <c r="A1156" s="46" t="s">
        <v>449</v>
      </c>
      <c r="B1156" s="81"/>
      <c r="C1156" s="106" t="s">
        <v>25</v>
      </c>
      <c r="D1156" s="106" t="s">
        <v>48</v>
      </c>
      <c r="E1156" s="49" t="s">
        <v>342</v>
      </c>
      <c r="F1156" s="4"/>
      <c r="G1156" s="7">
        <f t="shared" ref="G1156:I1157" si="274">G1157</f>
        <v>5827</v>
      </c>
      <c r="H1156" s="7">
        <f t="shared" si="274"/>
        <v>6060.1</v>
      </c>
      <c r="I1156" s="7">
        <f t="shared" si="274"/>
        <v>6302.5</v>
      </c>
    </row>
    <row r="1157" spans="1:9" ht="31.5">
      <c r="A1157" s="57" t="s">
        <v>352</v>
      </c>
      <c r="B1157" s="81"/>
      <c r="C1157" s="106" t="s">
        <v>25</v>
      </c>
      <c r="D1157" s="106" t="s">
        <v>48</v>
      </c>
      <c r="E1157" s="49" t="s">
        <v>353</v>
      </c>
      <c r="F1157" s="4"/>
      <c r="G1157" s="7">
        <f t="shared" si="274"/>
        <v>5827</v>
      </c>
      <c r="H1157" s="7">
        <f t="shared" si="274"/>
        <v>6060.1</v>
      </c>
      <c r="I1157" s="7">
        <f t="shared" si="274"/>
        <v>6302.5</v>
      </c>
    </row>
    <row r="1158" spans="1:9" ht="47.25">
      <c r="A1158" s="57" t="s">
        <v>362</v>
      </c>
      <c r="B1158" s="81"/>
      <c r="C1158" s="106" t="s">
        <v>25</v>
      </c>
      <c r="D1158" s="106" t="s">
        <v>48</v>
      </c>
      <c r="E1158" s="49" t="s">
        <v>500</v>
      </c>
      <c r="F1158" s="4"/>
      <c r="G1158" s="7">
        <f>G1159+G1160</f>
        <v>5827</v>
      </c>
      <c r="H1158" s="7">
        <f>H1159+H1160</f>
        <v>6060.1</v>
      </c>
      <c r="I1158" s="7">
        <f>I1159+I1160</f>
        <v>6302.5</v>
      </c>
    </row>
    <row r="1159" spans="1:9">
      <c r="A1159" s="80" t="s">
        <v>36</v>
      </c>
      <c r="B1159" s="81"/>
      <c r="C1159" s="106" t="s">
        <v>25</v>
      </c>
      <c r="D1159" s="106" t="s">
        <v>48</v>
      </c>
      <c r="E1159" s="49" t="s">
        <v>500</v>
      </c>
      <c r="F1159" s="106" t="s">
        <v>93</v>
      </c>
      <c r="G1159" s="7">
        <v>5417</v>
      </c>
      <c r="H1159" s="7">
        <v>5650.1</v>
      </c>
      <c r="I1159" s="7">
        <v>5892.5</v>
      </c>
    </row>
    <row r="1160" spans="1:9" ht="31.5">
      <c r="A1160" s="80" t="s">
        <v>115</v>
      </c>
      <c r="B1160" s="4"/>
      <c r="C1160" s="106" t="s">
        <v>25</v>
      </c>
      <c r="D1160" s="106" t="s">
        <v>48</v>
      </c>
      <c r="E1160" s="49" t="s">
        <v>500</v>
      </c>
      <c r="F1160" s="4" t="s">
        <v>116</v>
      </c>
      <c r="G1160" s="7">
        <v>410</v>
      </c>
      <c r="H1160" s="7">
        <v>410</v>
      </c>
      <c r="I1160" s="7">
        <v>410</v>
      </c>
    </row>
    <row r="1161" spans="1:9">
      <c r="A1161" s="80" t="s">
        <v>178</v>
      </c>
      <c r="B1161" s="31"/>
      <c r="C1161" s="4" t="s">
        <v>25</v>
      </c>
      <c r="D1161" s="4" t="s">
        <v>11</v>
      </c>
      <c r="E1161" s="49"/>
      <c r="F1161" s="31"/>
      <c r="G1161" s="9">
        <f>G1162+G1166</f>
        <v>40011.599999999999</v>
      </c>
      <c r="H1161" s="9">
        <f>H1162+H1166</f>
        <v>40011.599999999999</v>
      </c>
      <c r="I1161" s="9">
        <f>I1162+I1166</f>
        <v>40011.599999999999</v>
      </c>
    </row>
    <row r="1162" spans="1:9" ht="31.5">
      <c r="A1162" s="80" t="s">
        <v>466</v>
      </c>
      <c r="B1162" s="4"/>
      <c r="C1162" s="4" t="s">
        <v>25</v>
      </c>
      <c r="D1162" s="4" t="s">
        <v>11</v>
      </c>
      <c r="E1162" s="6" t="s">
        <v>375</v>
      </c>
      <c r="F1162" s="4"/>
      <c r="G1162" s="9">
        <f>SUM(G1163)</f>
        <v>31774.7</v>
      </c>
      <c r="H1162" s="9">
        <f t="shared" ref="H1162:I1162" si="275">SUM(H1163)</f>
        <v>31774.7</v>
      </c>
      <c r="I1162" s="9">
        <f t="shared" si="275"/>
        <v>31774.7</v>
      </c>
    </row>
    <row r="1163" spans="1:9">
      <c r="A1163" s="80" t="s">
        <v>716</v>
      </c>
      <c r="B1163" s="4"/>
      <c r="C1163" s="4" t="s">
        <v>25</v>
      </c>
      <c r="D1163" s="4" t="s">
        <v>11</v>
      </c>
      <c r="E1163" s="6" t="s">
        <v>714</v>
      </c>
      <c r="F1163" s="4"/>
      <c r="G1163" s="9">
        <f>SUM(G1164)</f>
        <v>31774.7</v>
      </c>
      <c r="H1163" s="9">
        <f t="shared" ref="H1163:I1163" si="276">SUM(H1164)</f>
        <v>31774.7</v>
      </c>
      <c r="I1163" s="9">
        <f t="shared" si="276"/>
        <v>31774.7</v>
      </c>
    </row>
    <row r="1164" spans="1:9" ht="63">
      <c r="A1164" s="80" t="s">
        <v>381</v>
      </c>
      <c r="B1164" s="4"/>
      <c r="C1164" s="4" t="s">
        <v>25</v>
      </c>
      <c r="D1164" s="4" t="s">
        <v>11</v>
      </c>
      <c r="E1164" s="49" t="s">
        <v>715</v>
      </c>
      <c r="F1164" s="4"/>
      <c r="G1164" s="9">
        <f t="shared" ref="G1164:I1164" si="277">G1165</f>
        <v>31774.7</v>
      </c>
      <c r="H1164" s="9">
        <f t="shared" si="277"/>
        <v>31774.7</v>
      </c>
      <c r="I1164" s="9">
        <f t="shared" si="277"/>
        <v>31774.7</v>
      </c>
    </row>
    <row r="1165" spans="1:9">
      <c r="A1165" s="80" t="s">
        <v>36</v>
      </c>
      <c r="B1165" s="81"/>
      <c r="C1165" s="4" t="s">
        <v>25</v>
      </c>
      <c r="D1165" s="4" t="s">
        <v>11</v>
      </c>
      <c r="E1165" s="49" t="s">
        <v>715</v>
      </c>
      <c r="F1165" s="4">
        <v>300</v>
      </c>
      <c r="G1165" s="9">
        <v>31774.7</v>
      </c>
      <c r="H1165" s="9">
        <v>31774.7</v>
      </c>
      <c r="I1165" s="9">
        <v>31774.7</v>
      </c>
    </row>
    <row r="1166" spans="1:9" ht="31.5">
      <c r="A1166" s="80" t="s">
        <v>575</v>
      </c>
      <c r="B1166" s="31"/>
      <c r="C1166" s="4" t="s">
        <v>25</v>
      </c>
      <c r="D1166" s="4" t="s">
        <v>11</v>
      </c>
      <c r="E1166" s="31" t="s">
        <v>307</v>
      </c>
      <c r="F1166" s="31"/>
      <c r="G1166" s="9">
        <f>SUM(G1167)</f>
        <v>8236.9</v>
      </c>
      <c r="H1166" s="9">
        <f t="shared" ref="H1166:I1166" si="278">SUM(H1167)</f>
        <v>8236.9</v>
      </c>
      <c r="I1166" s="9">
        <f t="shared" si="278"/>
        <v>8236.9</v>
      </c>
    </row>
    <row r="1167" spans="1:9" ht="31.5">
      <c r="A1167" s="80" t="s">
        <v>731</v>
      </c>
      <c r="B1167" s="31"/>
      <c r="C1167" s="4" t="s">
        <v>25</v>
      </c>
      <c r="D1167" s="4" t="s">
        <v>11</v>
      </c>
      <c r="E1167" s="31" t="s">
        <v>634</v>
      </c>
      <c r="F1167" s="31"/>
      <c r="G1167" s="9">
        <f>SUM(G1168+G1174)</f>
        <v>8236.9</v>
      </c>
      <c r="H1167" s="9">
        <f t="shared" ref="H1167:I1167" si="279">SUM(H1168+H1174)</f>
        <v>8236.9</v>
      </c>
      <c r="I1167" s="9">
        <f t="shared" si="279"/>
        <v>8236.9</v>
      </c>
    </row>
    <row r="1168" spans="1:9">
      <c r="A1168" s="80" t="s">
        <v>29</v>
      </c>
      <c r="B1168" s="31"/>
      <c r="C1168" s="4" t="s">
        <v>25</v>
      </c>
      <c r="D1168" s="4" t="s">
        <v>11</v>
      </c>
      <c r="E1168" s="31" t="s">
        <v>635</v>
      </c>
      <c r="F1168" s="31"/>
      <c r="G1168" s="9">
        <f>SUM(G1172)+G1169</f>
        <v>7707</v>
      </c>
      <c r="H1168" s="9">
        <f t="shared" ref="H1168:I1168" si="280">SUM(H1172)+H1169</f>
        <v>7707</v>
      </c>
      <c r="I1168" s="9">
        <f t="shared" si="280"/>
        <v>7707</v>
      </c>
    </row>
    <row r="1169" spans="1:9" ht="31.5">
      <c r="A1169" s="80" t="s">
        <v>807</v>
      </c>
      <c r="B1169" s="31"/>
      <c r="C1169" s="4" t="s">
        <v>25</v>
      </c>
      <c r="D1169" s="4" t="s">
        <v>11</v>
      </c>
      <c r="E1169" s="31" t="s">
        <v>659</v>
      </c>
      <c r="F1169" s="31"/>
      <c r="G1169" s="9">
        <f>G1170+G1171</f>
        <v>874.2</v>
      </c>
      <c r="H1169" s="9">
        <f>H1170+H1171</f>
        <v>874.2</v>
      </c>
      <c r="I1169" s="9">
        <f>I1170+I1171</f>
        <v>874.2</v>
      </c>
    </row>
    <row r="1170" spans="1:9">
      <c r="A1170" s="80" t="s">
        <v>36</v>
      </c>
      <c r="B1170" s="31"/>
      <c r="C1170" s="4" t="s">
        <v>25</v>
      </c>
      <c r="D1170" s="4" t="s">
        <v>11</v>
      </c>
      <c r="E1170" s="31" t="s">
        <v>659</v>
      </c>
      <c r="F1170" s="31">
        <v>300</v>
      </c>
      <c r="G1170" s="9">
        <v>504.1</v>
      </c>
      <c r="H1170" s="9">
        <v>504.1</v>
      </c>
      <c r="I1170" s="9">
        <v>504.1</v>
      </c>
    </row>
    <row r="1171" spans="1:9" ht="31.5">
      <c r="A1171" s="80" t="s">
        <v>219</v>
      </c>
      <c r="B1171" s="31"/>
      <c r="C1171" s="4" t="s">
        <v>25</v>
      </c>
      <c r="D1171" s="4" t="s">
        <v>11</v>
      </c>
      <c r="E1171" s="31" t="s">
        <v>659</v>
      </c>
      <c r="F1171" s="31">
        <v>600</v>
      </c>
      <c r="G1171" s="9">
        <v>370.1</v>
      </c>
      <c r="H1171" s="9">
        <v>370.1</v>
      </c>
      <c r="I1171" s="9">
        <v>370.1</v>
      </c>
    </row>
    <row r="1172" spans="1:9" ht="78.75">
      <c r="A1172" s="80" t="s">
        <v>921</v>
      </c>
      <c r="B1172" s="4"/>
      <c r="C1172" s="4" t="s">
        <v>25</v>
      </c>
      <c r="D1172" s="4" t="s">
        <v>11</v>
      </c>
      <c r="E1172" s="31" t="s">
        <v>725</v>
      </c>
      <c r="F1172" s="4"/>
      <c r="G1172" s="7">
        <f t="shared" ref="G1172:I1172" si="281">G1173</f>
        <v>6832.8</v>
      </c>
      <c r="H1172" s="7">
        <f t="shared" si="281"/>
        <v>6832.8</v>
      </c>
      <c r="I1172" s="7">
        <f t="shared" si="281"/>
        <v>6832.8</v>
      </c>
    </row>
    <row r="1173" spans="1:9">
      <c r="A1173" s="80" t="s">
        <v>36</v>
      </c>
      <c r="B1173" s="4"/>
      <c r="C1173" s="4" t="s">
        <v>25</v>
      </c>
      <c r="D1173" s="4" t="s">
        <v>11</v>
      </c>
      <c r="E1173" s="31" t="s">
        <v>725</v>
      </c>
      <c r="F1173" s="4" t="s">
        <v>93</v>
      </c>
      <c r="G1173" s="7">
        <v>6832.8</v>
      </c>
      <c r="H1173" s="7">
        <v>6832.8</v>
      </c>
      <c r="I1173" s="7">
        <v>6832.8</v>
      </c>
    </row>
    <row r="1174" spans="1:9" ht="31.5">
      <c r="A1174" s="80" t="s">
        <v>39</v>
      </c>
      <c r="B1174" s="4"/>
      <c r="C1174" s="4" t="s">
        <v>25</v>
      </c>
      <c r="D1174" s="4" t="s">
        <v>11</v>
      </c>
      <c r="E1174" s="31" t="s">
        <v>641</v>
      </c>
      <c r="F1174" s="4"/>
      <c r="G1174" s="7">
        <f>SUM(G1175)</f>
        <v>529.9</v>
      </c>
      <c r="H1174" s="7">
        <f t="shared" ref="H1174:I1175" si="282">SUM(H1175)</f>
        <v>529.9</v>
      </c>
      <c r="I1174" s="7">
        <f t="shared" si="282"/>
        <v>529.9</v>
      </c>
    </row>
    <row r="1175" spans="1:9" ht="78.75">
      <c r="A1175" s="80" t="s">
        <v>377</v>
      </c>
      <c r="B1175" s="4"/>
      <c r="C1175" s="4" t="s">
        <v>25</v>
      </c>
      <c r="D1175" s="4" t="s">
        <v>11</v>
      </c>
      <c r="E1175" s="31" t="s">
        <v>662</v>
      </c>
      <c r="F1175" s="4"/>
      <c r="G1175" s="7">
        <f>SUM(G1176)</f>
        <v>529.9</v>
      </c>
      <c r="H1175" s="7">
        <f t="shared" si="282"/>
        <v>529.9</v>
      </c>
      <c r="I1175" s="7">
        <f t="shared" si="282"/>
        <v>529.9</v>
      </c>
    </row>
    <row r="1176" spans="1:9">
      <c r="A1176" s="80" t="s">
        <v>36</v>
      </c>
      <c r="B1176" s="4"/>
      <c r="C1176" s="4" t="s">
        <v>25</v>
      </c>
      <c r="D1176" s="4" t="s">
        <v>11</v>
      </c>
      <c r="E1176" s="31" t="s">
        <v>662</v>
      </c>
      <c r="F1176" s="4" t="s">
        <v>93</v>
      </c>
      <c r="G1176" s="7">
        <v>529.9</v>
      </c>
      <c r="H1176" s="7">
        <v>529.9</v>
      </c>
      <c r="I1176" s="7">
        <v>529.9</v>
      </c>
    </row>
    <row r="1177" spans="1:9" hidden="1">
      <c r="A1177" s="80" t="s">
        <v>71</v>
      </c>
      <c r="B1177" s="40"/>
      <c r="C1177" s="106" t="s">
        <v>25</v>
      </c>
      <c r="D1177" s="106" t="s">
        <v>72</v>
      </c>
      <c r="E1177" s="106"/>
      <c r="F1177" s="31"/>
      <c r="G1177" s="9">
        <f t="shared" ref="G1177:I1178" si="283">G1178</f>
        <v>0</v>
      </c>
      <c r="H1177" s="9">
        <f t="shared" si="283"/>
        <v>0</v>
      </c>
      <c r="I1177" s="9">
        <f t="shared" si="283"/>
        <v>0</v>
      </c>
    </row>
    <row r="1178" spans="1:9" ht="31.5" hidden="1">
      <c r="A1178" s="80" t="s">
        <v>447</v>
      </c>
      <c r="B1178" s="40"/>
      <c r="C1178" s="106" t="s">
        <v>25</v>
      </c>
      <c r="D1178" s="106" t="s">
        <v>72</v>
      </c>
      <c r="E1178" s="31" t="s">
        <v>14</v>
      </c>
      <c r="F1178" s="31"/>
      <c r="G1178" s="9">
        <f t="shared" si="283"/>
        <v>0</v>
      </c>
      <c r="H1178" s="9">
        <f t="shared" si="283"/>
        <v>0</v>
      </c>
      <c r="I1178" s="9">
        <f t="shared" si="283"/>
        <v>0</v>
      </c>
    </row>
    <row r="1179" spans="1:9" hidden="1">
      <c r="A1179" s="80" t="s">
        <v>78</v>
      </c>
      <c r="B1179" s="40"/>
      <c r="C1179" s="106" t="s">
        <v>25</v>
      </c>
      <c r="D1179" s="106" t="s">
        <v>72</v>
      </c>
      <c r="E1179" s="31" t="s">
        <v>62</v>
      </c>
      <c r="F1179" s="31"/>
      <c r="G1179" s="9">
        <f>SUM(G1181)</f>
        <v>0</v>
      </c>
      <c r="H1179" s="9">
        <f>SUM(H1181)</f>
        <v>0</v>
      </c>
      <c r="I1179" s="9">
        <f>SUM(I1181)</f>
        <v>0</v>
      </c>
    </row>
    <row r="1180" spans="1:9" hidden="1">
      <c r="A1180" s="80" t="s">
        <v>29</v>
      </c>
      <c r="B1180" s="40"/>
      <c r="C1180" s="106" t="s">
        <v>25</v>
      </c>
      <c r="D1180" s="106" t="s">
        <v>72</v>
      </c>
      <c r="E1180" s="31" t="s">
        <v>398</v>
      </c>
      <c r="F1180" s="31"/>
      <c r="G1180" s="9">
        <f t="shared" ref="G1180:I1181" si="284">G1181</f>
        <v>0</v>
      </c>
      <c r="H1180" s="9">
        <f t="shared" si="284"/>
        <v>0</v>
      </c>
      <c r="I1180" s="9">
        <f t="shared" si="284"/>
        <v>0</v>
      </c>
    </row>
    <row r="1181" spans="1:9" hidden="1">
      <c r="A1181" s="80" t="s">
        <v>31</v>
      </c>
      <c r="B1181" s="40"/>
      <c r="C1181" s="106" t="s">
        <v>25</v>
      </c>
      <c r="D1181" s="106" t="s">
        <v>72</v>
      </c>
      <c r="E1181" s="31" t="s">
        <v>399</v>
      </c>
      <c r="F1181" s="31"/>
      <c r="G1181" s="9">
        <f t="shared" si="284"/>
        <v>0</v>
      </c>
      <c r="H1181" s="9">
        <f t="shared" si="284"/>
        <v>0</v>
      </c>
      <c r="I1181" s="9">
        <f t="shared" si="284"/>
        <v>0</v>
      </c>
    </row>
    <row r="1182" spans="1:9" ht="31.5" hidden="1">
      <c r="A1182" s="80" t="s">
        <v>115</v>
      </c>
      <c r="B1182" s="40"/>
      <c r="C1182" s="106" t="s">
        <v>25</v>
      </c>
      <c r="D1182" s="106" t="s">
        <v>72</v>
      </c>
      <c r="E1182" s="31" t="s">
        <v>399</v>
      </c>
      <c r="F1182" s="31">
        <v>600</v>
      </c>
      <c r="G1182" s="9"/>
      <c r="H1182" s="9"/>
      <c r="I1182" s="9"/>
    </row>
    <row r="1183" spans="1:9">
      <c r="A1183" s="80" t="s">
        <v>243</v>
      </c>
      <c r="B1183" s="40"/>
      <c r="C1183" s="106" t="s">
        <v>163</v>
      </c>
      <c r="D1183" s="106"/>
      <c r="E1183" s="31"/>
      <c r="F1183" s="31"/>
      <c r="G1183" s="9">
        <f t="shared" ref="G1183:I1188" si="285">SUM(G1184)</f>
        <v>2853.8</v>
      </c>
      <c r="H1183" s="9">
        <f t="shared" si="285"/>
        <v>2853.8</v>
      </c>
      <c r="I1183" s="9">
        <f t="shared" si="285"/>
        <v>2853.8</v>
      </c>
    </row>
    <row r="1184" spans="1:9">
      <c r="A1184" s="80" t="s">
        <v>182</v>
      </c>
      <c r="B1184" s="40"/>
      <c r="C1184" s="106" t="s">
        <v>163</v>
      </c>
      <c r="D1184" s="106" t="s">
        <v>162</v>
      </c>
      <c r="E1184" s="31"/>
      <c r="F1184" s="31"/>
      <c r="G1184" s="9">
        <f t="shared" si="285"/>
        <v>2853.8</v>
      </c>
      <c r="H1184" s="9">
        <f t="shared" si="285"/>
        <v>2853.8</v>
      </c>
      <c r="I1184" s="9">
        <f t="shared" si="285"/>
        <v>2853.8</v>
      </c>
    </row>
    <row r="1185" spans="1:9" ht="31.5">
      <c r="A1185" s="80" t="s">
        <v>575</v>
      </c>
      <c r="B1185" s="40"/>
      <c r="C1185" s="106" t="s">
        <v>163</v>
      </c>
      <c r="D1185" s="106" t="s">
        <v>162</v>
      </c>
      <c r="E1185" s="31" t="s">
        <v>307</v>
      </c>
      <c r="F1185" s="31"/>
      <c r="G1185" s="9">
        <f t="shared" si="285"/>
        <v>2853.8</v>
      </c>
      <c r="H1185" s="9">
        <f t="shared" si="285"/>
        <v>2853.8</v>
      </c>
      <c r="I1185" s="9">
        <f t="shared" si="285"/>
        <v>2853.8</v>
      </c>
    </row>
    <row r="1186" spans="1:9" ht="47.25">
      <c r="A1186" s="80" t="s">
        <v>967</v>
      </c>
      <c r="B1186" s="40"/>
      <c r="C1186" s="106" t="s">
        <v>163</v>
      </c>
      <c r="D1186" s="106" t="s">
        <v>162</v>
      </c>
      <c r="E1186" s="31" t="s">
        <v>333</v>
      </c>
      <c r="F1186" s="31"/>
      <c r="G1186" s="9">
        <f t="shared" si="285"/>
        <v>2853.8</v>
      </c>
      <c r="H1186" s="9">
        <f t="shared" si="285"/>
        <v>2853.8</v>
      </c>
      <c r="I1186" s="9">
        <f t="shared" si="285"/>
        <v>2853.8</v>
      </c>
    </row>
    <row r="1187" spans="1:9" ht="31.5">
      <c r="A1187" s="80" t="s">
        <v>39</v>
      </c>
      <c r="B1187" s="40"/>
      <c r="C1187" s="106" t="s">
        <v>163</v>
      </c>
      <c r="D1187" s="106" t="s">
        <v>162</v>
      </c>
      <c r="E1187" s="31" t="s">
        <v>334</v>
      </c>
      <c r="F1187" s="31"/>
      <c r="G1187" s="9">
        <f t="shared" si="285"/>
        <v>2853.8</v>
      </c>
      <c r="H1187" s="9">
        <f t="shared" si="285"/>
        <v>2853.8</v>
      </c>
      <c r="I1187" s="9">
        <f t="shared" si="285"/>
        <v>2853.8</v>
      </c>
    </row>
    <row r="1188" spans="1:9">
      <c r="A1188" s="80" t="s">
        <v>968</v>
      </c>
      <c r="B1188" s="40"/>
      <c r="C1188" s="106" t="s">
        <v>163</v>
      </c>
      <c r="D1188" s="106" t="s">
        <v>162</v>
      </c>
      <c r="E1188" s="31" t="s">
        <v>335</v>
      </c>
      <c r="F1188" s="31"/>
      <c r="G1188" s="9">
        <f t="shared" si="285"/>
        <v>2853.8</v>
      </c>
      <c r="H1188" s="9">
        <f t="shared" si="285"/>
        <v>2853.8</v>
      </c>
      <c r="I1188" s="9">
        <f t="shared" si="285"/>
        <v>2853.8</v>
      </c>
    </row>
    <row r="1189" spans="1:9" ht="47.25">
      <c r="A1189" s="2" t="s">
        <v>45</v>
      </c>
      <c r="B1189" s="40"/>
      <c r="C1189" s="106" t="s">
        <v>163</v>
      </c>
      <c r="D1189" s="106" t="s">
        <v>162</v>
      </c>
      <c r="E1189" s="31" t="s">
        <v>335</v>
      </c>
      <c r="F1189" s="31">
        <v>100</v>
      </c>
      <c r="G1189" s="9">
        <v>2853.8</v>
      </c>
      <c r="H1189" s="9">
        <v>2853.8</v>
      </c>
      <c r="I1189" s="9">
        <v>2853.8</v>
      </c>
    </row>
    <row r="1190" spans="1:9">
      <c r="A1190" s="43" t="s">
        <v>472</v>
      </c>
      <c r="B1190" s="24" t="s">
        <v>105</v>
      </c>
      <c r="C1190" s="24"/>
      <c r="D1190" s="24"/>
      <c r="E1190" s="24"/>
      <c r="F1190" s="24"/>
      <c r="G1190" s="26">
        <f>G1191+G1230+G1374</f>
        <v>328687</v>
      </c>
      <c r="H1190" s="26">
        <f>H1191+H1230+H1374</f>
        <v>348881</v>
      </c>
      <c r="I1190" s="26">
        <f>I1191+I1230+I1374</f>
        <v>292337.60000000003</v>
      </c>
    </row>
    <row r="1191" spans="1:9">
      <c r="A1191" s="80" t="s">
        <v>106</v>
      </c>
      <c r="B1191" s="4"/>
      <c r="C1191" s="4" t="s">
        <v>107</v>
      </c>
      <c r="D1191" s="4"/>
      <c r="E1191" s="4"/>
      <c r="F1191" s="4"/>
      <c r="G1191" s="7">
        <f>G1192+G1222+G1217</f>
        <v>104646.5</v>
      </c>
      <c r="H1191" s="7">
        <f>H1192+H1222+H1217</f>
        <v>116566.9</v>
      </c>
      <c r="I1191" s="7">
        <f>I1192+I1222+I1217</f>
        <v>104145.4</v>
      </c>
    </row>
    <row r="1192" spans="1:9">
      <c r="A1192" s="80" t="s">
        <v>108</v>
      </c>
      <c r="B1192" s="4"/>
      <c r="C1192" s="4" t="s">
        <v>107</v>
      </c>
      <c r="D1192" s="4" t="s">
        <v>48</v>
      </c>
      <c r="E1192" s="4"/>
      <c r="F1192" s="4"/>
      <c r="G1192" s="7">
        <f>SUM(G1193)</f>
        <v>104416.2</v>
      </c>
      <c r="H1192" s="7">
        <f>SUM(H1193)</f>
        <v>116566.9</v>
      </c>
      <c r="I1192" s="7">
        <f>SUM(I1193)</f>
        <v>104145.4</v>
      </c>
    </row>
    <row r="1193" spans="1:9">
      <c r="A1193" s="80" t="s">
        <v>580</v>
      </c>
      <c r="B1193" s="4"/>
      <c r="C1193" s="4" t="s">
        <v>107</v>
      </c>
      <c r="D1193" s="4" t="s">
        <v>48</v>
      </c>
      <c r="E1193" s="4" t="s">
        <v>109</v>
      </c>
      <c r="F1193" s="4"/>
      <c r="G1193" s="7">
        <f>SUM(G1194)+G1202+G1198</f>
        <v>104416.2</v>
      </c>
      <c r="H1193" s="7">
        <f>SUM(H1194)+H1202+H1198</f>
        <v>116566.9</v>
      </c>
      <c r="I1193" s="7">
        <f>SUM(I1194)+I1202+I1198</f>
        <v>104145.4</v>
      </c>
    </row>
    <row r="1194" spans="1:9">
      <c r="A1194" s="80" t="s">
        <v>110</v>
      </c>
      <c r="B1194" s="4"/>
      <c r="C1194" s="4" t="s">
        <v>107</v>
      </c>
      <c r="D1194" s="4" t="s">
        <v>48</v>
      </c>
      <c r="E1194" s="4" t="s">
        <v>111</v>
      </c>
      <c r="F1194" s="4"/>
      <c r="G1194" s="7">
        <f t="shared" ref="G1194:I1196" si="286">G1195</f>
        <v>102480.2</v>
      </c>
      <c r="H1194" s="7">
        <f t="shared" si="286"/>
        <v>99524.3</v>
      </c>
      <c r="I1194" s="7">
        <f t="shared" si="286"/>
        <v>100145.4</v>
      </c>
    </row>
    <row r="1195" spans="1:9" ht="47.25">
      <c r="A1195" s="80" t="s">
        <v>23</v>
      </c>
      <c r="B1195" s="4"/>
      <c r="C1195" s="4" t="s">
        <v>107</v>
      </c>
      <c r="D1195" s="4" t="s">
        <v>48</v>
      </c>
      <c r="E1195" s="4" t="s">
        <v>112</v>
      </c>
      <c r="F1195" s="4"/>
      <c r="G1195" s="7">
        <f>G1196</f>
        <v>102480.2</v>
      </c>
      <c r="H1195" s="7">
        <f>H1196</f>
        <v>99524.3</v>
      </c>
      <c r="I1195" s="7">
        <f>I1196</f>
        <v>100145.4</v>
      </c>
    </row>
    <row r="1196" spans="1:9">
      <c r="A1196" s="80" t="s">
        <v>113</v>
      </c>
      <c r="B1196" s="4"/>
      <c r="C1196" s="4" t="s">
        <v>107</v>
      </c>
      <c r="D1196" s="4" t="s">
        <v>48</v>
      </c>
      <c r="E1196" s="4" t="s">
        <v>114</v>
      </c>
      <c r="F1196" s="4"/>
      <c r="G1196" s="7">
        <f t="shared" si="286"/>
        <v>102480.2</v>
      </c>
      <c r="H1196" s="7">
        <f t="shared" si="286"/>
        <v>99524.3</v>
      </c>
      <c r="I1196" s="7">
        <f t="shared" si="286"/>
        <v>100145.4</v>
      </c>
    </row>
    <row r="1197" spans="1:9" ht="31.5">
      <c r="A1197" s="80" t="s">
        <v>115</v>
      </c>
      <c r="B1197" s="4"/>
      <c r="C1197" s="4" t="s">
        <v>107</v>
      </c>
      <c r="D1197" s="4" t="s">
        <v>48</v>
      </c>
      <c r="E1197" s="4" t="s">
        <v>114</v>
      </c>
      <c r="F1197" s="4" t="s">
        <v>116</v>
      </c>
      <c r="G1197" s="7">
        <v>102480.2</v>
      </c>
      <c r="H1197" s="7">
        <v>99524.3</v>
      </c>
      <c r="I1197" s="7">
        <v>100145.4</v>
      </c>
    </row>
    <row r="1198" spans="1:9">
      <c r="A1198" s="80" t="s">
        <v>147</v>
      </c>
      <c r="B1198" s="4"/>
      <c r="C1198" s="4" t="s">
        <v>107</v>
      </c>
      <c r="D1198" s="4" t="s">
        <v>48</v>
      </c>
      <c r="E1198" s="4" t="s">
        <v>148</v>
      </c>
      <c r="F1198" s="4"/>
      <c r="G1198" s="7">
        <f>SUM(G1199)</f>
        <v>250</v>
      </c>
      <c r="H1198" s="7">
        <f t="shared" ref="H1198:I1200" si="287">SUM(H1199)</f>
        <v>0</v>
      </c>
      <c r="I1198" s="7">
        <f t="shared" si="287"/>
        <v>0</v>
      </c>
    </row>
    <row r="1199" spans="1:9">
      <c r="A1199" s="80" t="s">
        <v>29</v>
      </c>
      <c r="B1199" s="4"/>
      <c r="C1199" s="4" t="s">
        <v>107</v>
      </c>
      <c r="D1199" s="4" t="s">
        <v>48</v>
      </c>
      <c r="E1199" s="4" t="s">
        <v>389</v>
      </c>
      <c r="F1199" s="4"/>
      <c r="G1199" s="7">
        <f>SUM(G1200)</f>
        <v>250</v>
      </c>
      <c r="H1199" s="7">
        <f t="shared" si="287"/>
        <v>0</v>
      </c>
      <c r="I1199" s="7">
        <f t="shared" si="287"/>
        <v>0</v>
      </c>
    </row>
    <row r="1200" spans="1:9">
      <c r="A1200" s="80" t="s">
        <v>113</v>
      </c>
      <c r="B1200" s="4"/>
      <c r="C1200" s="4" t="s">
        <v>107</v>
      </c>
      <c r="D1200" s="4" t="s">
        <v>48</v>
      </c>
      <c r="E1200" s="4" t="s">
        <v>742</v>
      </c>
      <c r="F1200" s="4"/>
      <c r="G1200" s="7">
        <f>SUM(G1201)</f>
        <v>250</v>
      </c>
      <c r="H1200" s="7">
        <f t="shared" si="287"/>
        <v>0</v>
      </c>
      <c r="I1200" s="7">
        <f t="shared" si="287"/>
        <v>0</v>
      </c>
    </row>
    <row r="1201" spans="1:9" ht="31.5">
      <c r="A1201" s="80" t="s">
        <v>115</v>
      </c>
      <c r="B1201" s="4"/>
      <c r="C1201" s="4" t="s">
        <v>107</v>
      </c>
      <c r="D1201" s="4" t="s">
        <v>48</v>
      </c>
      <c r="E1201" s="4" t="s">
        <v>742</v>
      </c>
      <c r="F1201" s="4" t="s">
        <v>116</v>
      </c>
      <c r="G1201" s="7">
        <v>250</v>
      </c>
      <c r="H1201" s="7"/>
      <c r="I1201" s="7"/>
    </row>
    <row r="1202" spans="1:9" ht="31.5">
      <c r="A1202" s="80" t="s">
        <v>149</v>
      </c>
      <c r="B1202" s="58"/>
      <c r="C1202" s="4" t="s">
        <v>107</v>
      </c>
      <c r="D1202" s="4" t="s">
        <v>48</v>
      </c>
      <c r="E1202" s="4" t="s">
        <v>150</v>
      </c>
      <c r="F1202" s="59"/>
      <c r="G1202" s="7">
        <f>G1206+G1209+G1211+G1214+G1203</f>
        <v>1686</v>
      </c>
      <c r="H1202" s="7">
        <f t="shared" ref="H1202:I1202" si="288">H1206+H1209+H1211+H1214+H1203</f>
        <v>17042.599999999999</v>
      </c>
      <c r="I1202" s="7">
        <f t="shared" si="288"/>
        <v>4000</v>
      </c>
    </row>
    <row r="1203" spans="1:9">
      <c r="A1203" s="80" t="s">
        <v>29</v>
      </c>
      <c r="B1203" s="58"/>
      <c r="C1203" s="4" t="s">
        <v>107</v>
      </c>
      <c r="D1203" s="4" t="s">
        <v>48</v>
      </c>
      <c r="E1203" s="4" t="s">
        <v>390</v>
      </c>
      <c r="F1203" s="59"/>
      <c r="G1203" s="7">
        <f>SUM(G1204)</f>
        <v>0</v>
      </c>
      <c r="H1203" s="7">
        <f t="shared" ref="H1203:I1203" si="289">SUM(H1204)</f>
        <v>4000</v>
      </c>
      <c r="I1203" s="7">
        <f t="shared" si="289"/>
        <v>4000</v>
      </c>
    </row>
    <row r="1204" spans="1:9" ht="47.25">
      <c r="A1204" s="80" t="s">
        <v>893</v>
      </c>
      <c r="B1204" s="58"/>
      <c r="C1204" s="4" t="s">
        <v>107</v>
      </c>
      <c r="D1204" s="4" t="s">
        <v>48</v>
      </c>
      <c r="E1204" s="4" t="s">
        <v>894</v>
      </c>
      <c r="F1204" s="59"/>
      <c r="G1204" s="7">
        <v>0</v>
      </c>
      <c r="H1204" s="7">
        <f>SUM(H1205)</f>
        <v>4000</v>
      </c>
      <c r="I1204" s="7">
        <f>SUM(I1205)</f>
        <v>4000</v>
      </c>
    </row>
    <row r="1205" spans="1:9" ht="31.5">
      <c r="A1205" s="80" t="s">
        <v>115</v>
      </c>
      <c r="B1205" s="58"/>
      <c r="C1205" s="4" t="s">
        <v>107</v>
      </c>
      <c r="D1205" s="4" t="s">
        <v>48</v>
      </c>
      <c r="E1205" s="4" t="s">
        <v>894</v>
      </c>
      <c r="F1205" s="4" t="s">
        <v>116</v>
      </c>
      <c r="G1205" s="7">
        <v>0</v>
      </c>
      <c r="H1205" s="7">
        <v>4000</v>
      </c>
      <c r="I1205" s="7">
        <v>4000</v>
      </c>
    </row>
    <row r="1206" spans="1:9" ht="15" customHeight="1">
      <c r="A1206" s="80" t="s">
        <v>393</v>
      </c>
      <c r="B1206" s="58"/>
      <c r="C1206" s="4" t="s">
        <v>107</v>
      </c>
      <c r="D1206" s="4" t="s">
        <v>48</v>
      </c>
      <c r="E1206" s="4" t="s">
        <v>394</v>
      </c>
      <c r="F1206" s="4"/>
      <c r="G1206" s="7">
        <f>G1207</f>
        <v>730.2</v>
      </c>
      <c r="H1206" s="7">
        <f>H1207</f>
        <v>0</v>
      </c>
      <c r="I1206" s="7">
        <f>I1207</f>
        <v>0</v>
      </c>
    </row>
    <row r="1207" spans="1:9">
      <c r="A1207" s="80" t="s">
        <v>113</v>
      </c>
      <c r="B1207" s="58"/>
      <c r="C1207" s="4" t="s">
        <v>107</v>
      </c>
      <c r="D1207" s="4" t="s">
        <v>48</v>
      </c>
      <c r="E1207" s="4" t="s">
        <v>395</v>
      </c>
      <c r="F1207" s="4"/>
      <c r="G1207" s="7">
        <f t="shared" ref="G1207:I1207" si="290">G1208</f>
        <v>730.2</v>
      </c>
      <c r="H1207" s="7">
        <f t="shared" si="290"/>
        <v>0</v>
      </c>
      <c r="I1207" s="7">
        <f t="shared" si="290"/>
        <v>0</v>
      </c>
    </row>
    <row r="1208" spans="1:9" ht="31.5">
      <c r="A1208" s="80" t="s">
        <v>115</v>
      </c>
      <c r="B1208" s="58"/>
      <c r="C1208" s="4" t="s">
        <v>107</v>
      </c>
      <c r="D1208" s="4" t="s">
        <v>48</v>
      </c>
      <c r="E1208" s="4" t="s">
        <v>395</v>
      </c>
      <c r="F1208" s="4" t="s">
        <v>116</v>
      </c>
      <c r="G1208" s="7">
        <v>730.2</v>
      </c>
      <c r="H1208" s="7"/>
      <c r="I1208" s="7"/>
    </row>
    <row r="1209" spans="1:9" ht="31.5">
      <c r="A1209" s="80" t="s">
        <v>250</v>
      </c>
      <c r="B1209" s="58"/>
      <c r="C1209" s="4" t="s">
        <v>107</v>
      </c>
      <c r="D1209" s="4" t="s">
        <v>48</v>
      </c>
      <c r="E1209" s="4" t="s">
        <v>401</v>
      </c>
      <c r="F1209" s="4"/>
      <c r="G1209" s="7">
        <f>SUM(G1210)</f>
        <v>396.4</v>
      </c>
      <c r="H1209" s="7">
        <f>SUM(H1210)</f>
        <v>0</v>
      </c>
      <c r="I1209" s="7">
        <f>SUM(I1210)</f>
        <v>0</v>
      </c>
    </row>
    <row r="1210" spans="1:9" ht="31.5">
      <c r="A1210" s="80" t="s">
        <v>115</v>
      </c>
      <c r="B1210" s="58"/>
      <c r="C1210" s="4" t="s">
        <v>107</v>
      </c>
      <c r="D1210" s="4" t="s">
        <v>48</v>
      </c>
      <c r="E1210" s="4" t="s">
        <v>402</v>
      </c>
      <c r="F1210" s="4" t="s">
        <v>116</v>
      </c>
      <c r="G1210" s="7">
        <v>396.4</v>
      </c>
      <c r="H1210" s="7"/>
      <c r="I1210" s="7"/>
    </row>
    <row r="1211" spans="1:9">
      <c r="A1211" s="80" t="s">
        <v>316</v>
      </c>
      <c r="B1211" s="58"/>
      <c r="C1211" s="4" t="s">
        <v>107</v>
      </c>
      <c r="D1211" s="4" t="s">
        <v>48</v>
      </c>
      <c r="E1211" s="4" t="s">
        <v>396</v>
      </c>
      <c r="F1211" s="4"/>
      <c r="G1211" s="7">
        <f>SUM(G1212)</f>
        <v>559.4</v>
      </c>
      <c r="H1211" s="7">
        <f>SUM(H1212)</f>
        <v>0</v>
      </c>
      <c r="I1211" s="7">
        <f>SUM(I1212)</f>
        <v>0</v>
      </c>
    </row>
    <row r="1212" spans="1:9">
      <c r="A1212" s="102" t="s">
        <v>113</v>
      </c>
      <c r="B1212" s="58"/>
      <c r="C1212" s="4" t="s">
        <v>107</v>
      </c>
      <c r="D1212" s="4" t="s">
        <v>48</v>
      </c>
      <c r="E1212" s="4" t="s">
        <v>397</v>
      </c>
      <c r="F1212" s="4"/>
      <c r="G1212" s="7">
        <f>G1213</f>
        <v>559.4</v>
      </c>
      <c r="H1212" s="7">
        <f>H1213</f>
        <v>0</v>
      </c>
      <c r="I1212" s="7">
        <f>I1213</f>
        <v>0</v>
      </c>
    </row>
    <row r="1213" spans="1:9" ht="31.5">
      <c r="A1213" s="80" t="s">
        <v>115</v>
      </c>
      <c r="B1213" s="58"/>
      <c r="C1213" s="4" t="s">
        <v>107</v>
      </c>
      <c r="D1213" s="4" t="s">
        <v>48</v>
      </c>
      <c r="E1213" s="4" t="s">
        <v>397</v>
      </c>
      <c r="F1213" s="4" t="s">
        <v>116</v>
      </c>
      <c r="G1213" s="7">
        <v>559.4</v>
      </c>
      <c r="H1213" s="7"/>
      <c r="I1213" s="7"/>
    </row>
    <row r="1214" spans="1:9">
      <c r="A1214" s="80" t="s">
        <v>738</v>
      </c>
      <c r="B1214" s="58"/>
      <c r="C1214" s="4" t="s">
        <v>107</v>
      </c>
      <c r="D1214" s="4" t="s">
        <v>48</v>
      </c>
      <c r="E1214" s="4" t="s">
        <v>518</v>
      </c>
      <c r="F1214" s="4"/>
      <c r="G1214" s="7">
        <f t="shared" ref="G1214:I1215" si="291">G1215</f>
        <v>0</v>
      </c>
      <c r="H1214" s="7">
        <f t="shared" si="291"/>
        <v>13042.6</v>
      </c>
      <c r="I1214" s="7">
        <f t="shared" si="291"/>
        <v>0</v>
      </c>
    </row>
    <row r="1215" spans="1:9" ht="31.5">
      <c r="A1215" s="80" t="s">
        <v>916</v>
      </c>
      <c r="B1215" s="58"/>
      <c r="C1215" s="4" t="s">
        <v>107</v>
      </c>
      <c r="D1215" s="4" t="s">
        <v>48</v>
      </c>
      <c r="E1215" s="4" t="s">
        <v>631</v>
      </c>
      <c r="F1215" s="4"/>
      <c r="G1215" s="7">
        <f t="shared" si="291"/>
        <v>0</v>
      </c>
      <c r="H1215" s="7">
        <f t="shared" si="291"/>
        <v>13042.6</v>
      </c>
      <c r="I1215" s="7">
        <f t="shared" si="291"/>
        <v>0</v>
      </c>
    </row>
    <row r="1216" spans="1:9" ht="31.5">
      <c r="A1216" s="80" t="s">
        <v>115</v>
      </c>
      <c r="B1216" s="58"/>
      <c r="C1216" s="4" t="s">
        <v>107</v>
      </c>
      <c r="D1216" s="4" t="s">
        <v>48</v>
      </c>
      <c r="E1216" s="4" t="s">
        <v>631</v>
      </c>
      <c r="F1216" s="4" t="s">
        <v>116</v>
      </c>
      <c r="G1216" s="7"/>
      <c r="H1216" s="7">
        <v>13042.6</v>
      </c>
      <c r="I1216" s="7"/>
    </row>
    <row r="1217" spans="1:9" hidden="1">
      <c r="A1217" s="2" t="s">
        <v>754</v>
      </c>
      <c r="B1217" s="58"/>
      <c r="C1217" s="4" t="s">
        <v>107</v>
      </c>
      <c r="D1217" s="4" t="s">
        <v>162</v>
      </c>
      <c r="E1217" s="4"/>
      <c r="F1217" s="4"/>
      <c r="G1217" s="7">
        <f>SUM(G1218)</f>
        <v>0</v>
      </c>
      <c r="H1217" s="7">
        <f t="shared" ref="H1217:I1219" si="292">SUM(H1218)</f>
        <v>0</v>
      </c>
      <c r="I1217" s="7">
        <f t="shared" si="292"/>
        <v>0</v>
      </c>
    </row>
    <row r="1218" spans="1:9" hidden="1">
      <c r="A1218" s="80" t="s">
        <v>580</v>
      </c>
      <c r="B1218" s="4"/>
      <c r="C1218" s="4" t="s">
        <v>107</v>
      </c>
      <c r="D1218" s="4" t="s">
        <v>162</v>
      </c>
      <c r="E1218" s="4" t="s">
        <v>109</v>
      </c>
      <c r="F1218" s="4"/>
      <c r="G1218" s="7">
        <f>SUM(G1219)</f>
        <v>0</v>
      </c>
      <c r="H1218" s="7">
        <f t="shared" si="292"/>
        <v>0</v>
      </c>
      <c r="I1218" s="7">
        <f t="shared" si="292"/>
        <v>0</v>
      </c>
    </row>
    <row r="1219" spans="1:9" ht="24" hidden="1" customHeight="1">
      <c r="A1219" s="80" t="s">
        <v>524</v>
      </c>
      <c r="B1219" s="58"/>
      <c r="C1219" s="4" t="s">
        <v>107</v>
      </c>
      <c r="D1219" s="4" t="s">
        <v>162</v>
      </c>
      <c r="E1219" s="4" t="s">
        <v>139</v>
      </c>
      <c r="F1219" s="4"/>
      <c r="G1219" s="7">
        <f>SUM(G1220)</f>
        <v>0</v>
      </c>
      <c r="H1219" s="7">
        <f t="shared" si="292"/>
        <v>0</v>
      </c>
      <c r="I1219" s="7">
        <f t="shared" si="292"/>
        <v>0</v>
      </c>
    </row>
    <row r="1220" spans="1:9" ht="31.5" hidden="1">
      <c r="A1220" s="80" t="s">
        <v>92</v>
      </c>
      <c r="B1220" s="58"/>
      <c r="C1220" s="4" t="s">
        <v>107</v>
      </c>
      <c r="D1220" s="4" t="s">
        <v>162</v>
      </c>
      <c r="E1220" s="4" t="s">
        <v>528</v>
      </c>
      <c r="F1220" s="4"/>
      <c r="G1220" s="7">
        <f>SUM(G1221)</f>
        <v>0</v>
      </c>
      <c r="H1220" s="7"/>
      <c r="I1220" s="7"/>
    </row>
    <row r="1221" spans="1:9" ht="31.5" hidden="1">
      <c r="A1221" s="80" t="s">
        <v>46</v>
      </c>
      <c r="B1221" s="58"/>
      <c r="C1221" s="4" t="s">
        <v>107</v>
      </c>
      <c r="D1221" s="4" t="s">
        <v>162</v>
      </c>
      <c r="E1221" s="4" t="s">
        <v>528</v>
      </c>
      <c r="F1221" s="4" t="s">
        <v>85</v>
      </c>
      <c r="G1221" s="7"/>
      <c r="H1221" s="7"/>
      <c r="I1221" s="7"/>
    </row>
    <row r="1222" spans="1:9">
      <c r="A1222" s="80" t="s">
        <v>322</v>
      </c>
      <c r="B1222" s="4"/>
      <c r="C1222" s="4" t="s">
        <v>107</v>
      </c>
      <c r="D1222" s="4" t="s">
        <v>107</v>
      </c>
      <c r="E1222" s="4"/>
      <c r="F1222" s="31"/>
      <c r="G1222" s="7">
        <f t="shared" ref="G1222:I1225" si="293">SUM(G1223)</f>
        <v>230.3</v>
      </c>
      <c r="H1222" s="7">
        <f t="shared" si="293"/>
        <v>0</v>
      </c>
      <c r="I1222" s="7">
        <f t="shared" si="293"/>
        <v>0</v>
      </c>
    </row>
    <row r="1223" spans="1:9" ht="31.5">
      <c r="A1223" s="80" t="s">
        <v>575</v>
      </c>
      <c r="B1223" s="81"/>
      <c r="C1223" s="106" t="s">
        <v>107</v>
      </c>
      <c r="D1223" s="106" t="s">
        <v>107</v>
      </c>
      <c r="E1223" s="31" t="s">
        <v>307</v>
      </c>
      <c r="F1223" s="31"/>
      <c r="G1223" s="7">
        <f t="shared" si="293"/>
        <v>230.3</v>
      </c>
      <c r="H1223" s="7">
        <f t="shared" si="293"/>
        <v>0</v>
      </c>
      <c r="I1223" s="7">
        <f t="shared" si="293"/>
        <v>0</v>
      </c>
    </row>
    <row r="1224" spans="1:9" ht="31.5">
      <c r="A1224" s="80" t="s">
        <v>465</v>
      </c>
      <c r="B1224" s="4"/>
      <c r="C1224" s="4" t="s">
        <v>107</v>
      </c>
      <c r="D1224" s="4" t="s">
        <v>107</v>
      </c>
      <c r="E1224" s="4" t="s">
        <v>326</v>
      </c>
      <c r="F1224" s="4"/>
      <c r="G1224" s="7">
        <f t="shared" si="293"/>
        <v>230.3</v>
      </c>
      <c r="H1224" s="7">
        <f t="shared" si="293"/>
        <v>0</v>
      </c>
      <c r="I1224" s="7">
        <f t="shared" si="293"/>
        <v>0</v>
      </c>
    </row>
    <row r="1225" spans="1:9">
      <c r="A1225" s="80" t="s">
        <v>29</v>
      </c>
      <c r="B1225" s="4"/>
      <c r="C1225" s="4" t="s">
        <v>107</v>
      </c>
      <c r="D1225" s="4" t="s">
        <v>107</v>
      </c>
      <c r="E1225" s="4" t="s">
        <v>327</v>
      </c>
      <c r="F1225" s="4"/>
      <c r="G1225" s="7">
        <f t="shared" si="293"/>
        <v>230.3</v>
      </c>
      <c r="H1225" s="7">
        <f t="shared" si="293"/>
        <v>0</v>
      </c>
      <c r="I1225" s="7">
        <f t="shared" si="293"/>
        <v>0</v>
      </c>
    </row>
    <row r="1226" spans="1:9" ht="31.5">
      <c r="A1226" s="80" t="s">
        <v>328</v>
      </c>
      <c r="B1226" s="31"/>
      <c r="C1226" s="4" t="s">
        <v>107</v>
      </c>
      <c r="D1226" s="4" t="s">
        <v>107</v>
      </c>
      <c r="E1226" s="4" t="s">
        <v>329</v>
      </c>
      <c r="F1226" s="4"/>
      <c r="G1226" s="7">
        <f>SUM(G1227:G1229)</f>
        <v>230.3</v>
      </c>
      <c r="H1226" s="7">
        <f t="shared" ref="H1226:I1226" si="294">SUM(H1227:H1229)</f>
        <v>0</v>
      </c>
      <c r="I1226" s="7">
        <f t="shared" si="294"/>
        <v>0</v>
      </c>
    </row>
    <row r="1227" spans="1:9" ht="47.25">
      <c r="A1227" s="80" t="s">
        <v>45</v>
      </c>
      <c r="B1227" s="31"/>
      <c r="C1227" s="4" t="s">
        <v>107</v>
      </c>
      <c r="D1227" s="4" t="s">
        <v>107</v>
      </c>
      <c r="E1227" s="4" t="s">
        <v>329</v>
      </c>
      <c r="F1227" s="4" t="s">
        <v>83</v>
      </c>
      <c r="G1227" s="7">
        <v>54.5</v>
      </c>
      <c r="H1227" s="7"/>
      <c r="I1227" s="7"/>
    </row>
    <row r="1228" spans="1:9" ht="31.5">
      <c r="A1228" s="80" t="s">
        <v>46</v>
      </c>
      <c r="B1228" s="31"/>
      <c r="C1228" s="4" t="s">
        <v>107</v>
      </c>
      <c r="D1228" s="4" t="s">
        <v>107</v>
      </c>
      <c r="E1228" s="4" t="s">
        <v>329</v>
      </c>
      <c r="F1228" s="4" t="s">
        <v>85</v>
      </c>
      <c r="G1228" s="7">
        <v>22.3</v>
      </c>
      <c r="H1228" s="7"/>
      <c r="I1228" s="7"/>
    </row>
    <row r="1229" spans="1:9" ht="31.5">
      <c r="A1229" s="80" t="s">
        <v>219</v>
      </c>
      <c r="B1229" s="4"/>
      <c r="C1229" s="4" t="s">
        <v>107</v>
      </c>
      <c r="D1229" s="4" t="s">
        <v>107</v>
      </c>
      <c r="E1229" s="4" t="s">
        <v>329</v>
      </c>
      <c r="F1229" s="22">
        <v>600</v>
      </c>
      <c r="G1229" s="7">
        <v>153.5</v>
      </c>
      <c r="H1229" s="7"/>
      <c r="I1229" s="7"/>
    </row>
    <row r="1230" spans="1:9">
      <c r="A1230" s="80" t="s">
        <v>117</v>
      </c>
      <c r="B1230" s="4"/>
      <c r="C1230" s="4" t="s">
        <v>13</v>
      </c>
      <c r="D1230" s="4"/>
      <c r="E1230" s="4"/>
      <c r="F1230" s="4"/>
      <c r="G1230" s="7">
        <f>SUM(G1231+G1315)</f>
        <v>223511.59999999998</v>
      </c>
      <c r="H1230" s="7">
        <f>SUM(H1231+H1315)</f>
        <v>231812</v>
      </c>
      <c r="I1230" s="7">
        <f>SUM(I1231+I1315)</f>
        <v>187670</v>
      </c>
    </row>
    <row r="1231" spans="1:9">
      <c r="A1231" s="80" t="s">
        <v>118</v>
      </c>
      <c r="B1231" s="4"/>
      <c r="C1231" s="4" t="s">
        <v>13</v>
      </c>
      <c r="D1231" s="4" t="s">
        <v>28</v>
      </c>
      <c r="E1231" s="4"/>
      <c r="F1231" s="4"/>
      <c r="G1231" s="7">
        <f>G1235+G1310+G1248</f>
        <v>171217.3</v>
      </c>
      <c r="H1231" s="7">
        <f>H1235+H1310+H1248</f>
        <v>184166.7</v>
      </c>
      <c r="I1231" s="7">
        <f>I1235+I1310+I1248</f>
        <v>140024.70000000001</v>
      </c>
    </row>
    <row r="1232" spans="1:9" hidden="1">
      <c r="A1232" s="80" t="s">
        <v>423</v>
      </c>
      <c r="B1232" s="4"/>
      <c r="C1232" s="4" t="s">
        <v>13</v>
      </c>
      <c r="D1232" s="4" t="s">
        <v>28</v>
      </c>
      <c r="E1232" s="4" t="s">
        <v>424</v>
      </c>
      <c r="F1232" s="4"/>
      <c r="G1232" s="7">
        <f t="shared" ref="G1232:I1233" si="295">G1233</f>
        <v>0</v>
      </c>
      <c r="H1232" s="7">
        <f t="shared" si="295"/>
        <v>0</v>
      </c>
      <c r="I1232" s="7">
        <f t="shared" si="295"/>
        <v>0</v>
      </c>
    </row>
    <row r="1233" spans="1:9" hidden="1">
      <c r="A1233" s="80" t="s">
        <v>425</v>
      </c>
      <c r="B1233" s="4"/>
      <c r="C1233" s="4" t="s">
        <v>13</v>
      </c>
      <c r="D1233" s="4" t="s">
        <v>28</v>
      </c>
      <c r="E1233" s="4" t="s">
        <v>426</v>
      </c>
      <c r="F1233" s="4"/>
      <c r="G1233" s="7">
        <f t="shared" si="295"/>
        <v>0</v>
      </c>
      <c r="H1233" s="7">
        <f t="shared" si="295"/>
        <v>0</v>
      </c>
      <c r="I1233" s="7">
        <f t="shared" si="295"/>
        <v>0</v>
      </c>
    </row>
    <row r="1234" spans="1:9" ht="47.25" hidden="1">
      <c r="A1234" s="80" t="s">
        <v>45</v>
      </c>
      <c r="B1234" s="4"/>
      <c r="C1234" s="4" t="s">
        <v>13</v>
      </c>
      <c r="D1234" s="4" t="s">
        <v>28</v>
      </c>
      <c r="E1234" s="4" t="s">
        <v>426</v>
      </c>
      <c r="F1234" s="4" t="s">
        <v>83</v>
      </c>
      <c r="G1234" s="7"/>
      <c r="H1234" s="7"/>
      <c r="I1234" s="7"/>
    </row>
    <row r="1235" spans="1:9" ht="47.25" customHeight="1">
      <c r="A1235" s="80" t="s">
        <v>625</v>
      </c>
      <c r="B1235" s="4"/>
      <c r="C1235" s="4" t="s">
        <v>13</v>
      </c>
      <c r="D1235" s="4" t="s">
        <v>28</v>
      </c>
      <c r="E1235" s="4" t="s">
        <v>624</v>
      </c>
      <c r="F1235" s="4"/>
      <c r="G1235" s="7">
        <f>SUM(G1236)+G1241+G1245</f>
        <v>21410.6</v>
      </c>
      <c r="H1235" s="7">
        <f t="shared" ref="H1235:I1235" si="296">SUM(H1236)+H1241+H1245</f>
        <v>42600</v>
      </c>
      <c r="I1235" s="7">
        <f t="shared" si="296"/>
        <v>2016.7</v>
      </c>
    </row>
    <row r="1236" spans="1:9">
      <c r="A1236" s="80" t="s">
        <v>29</v>
      </c>
      <c r="B1236" s="4"/>
      <c r="C1236" s="4" t="s">
        <v>13</v>
      </c>
      <c r="D1236" s="4" t="s">
        <v>28</v>
      </c>
      <c r="E1236" s="4" t="s">
        <v>626</v>
      </c>
      <c r="F1236" s="4"/>
      <c r="G1236" s="7">
        <f>SUM(G1237)+G1239</f>
        <v>16839.8</v>
      </c>
      <c r="H1236" s="7">
        <f t="shared" ref="H1236:I1236" si="297">SUM(H1237)+H1239</f>
        <v>42600</v>
      </c>
      <c r="I1236" s="7">
        <f t="shared" si="297"/>
        <v>2016.7</v>
      </c>
    </row>
    <row r="1237" spans="1:9" hidden="1">
      <c r="A1237" s="80" t="s">
        <v>122</v>
      </c>
      <c r="B1237" s="4"/>
      <c r="C1237" s="4" t="s">
        <v>13</v>
      </c>
      <c r="D1237" s="4" t="s">
        <v>28</v>
      </c>
      <c r="E1237" s="4" t="s">
        <v>627</v>
      </c>
      <c r="F1237" s="4"/>
      <c r="G1237" s="7">
        <f t="shared" ref="G1237:I1237" si="298">SUM(G1238)</f>
        <v>0</v>
      </c>
      <c r="H1237" s="7">
        <f t="shared" si="298"/>
        <v>0</v>
      </c>
      <c r="I1237" s="7">
        <f t="shared" si="298"/>
        <v>0</v>
      </c>
    </row>
    <row r="1238" spans="1:9" ht="31.5" hidden="1">
      <c r="A1238" s="80" t="s">
        <v>46</v>
      </c>
      <c r="B1238" s="4"/>
      <c r="C1238" s="4" t="s">
        <v>13</v>
      </c>
      <c r="D1238" s="4" t="s">
        <v>28</v>
      </c>
      <c r="E1238" s="4" t="s">
        <v>627</v>
      </c>
      <c r="F1238" s="4" t="s">
        <v>85</v>
      </c>
      <c r="G1238" s="7"/>
      <c r="H1238" s="7"/>
      <c r="I1238" s="7"/>
    </row>
    <row r="1239" spans="1:9" ht="63">
      <c r="A1239" s="100" t="s">
        <v>814</v>
      </c>
      <c r="B1239" s="4"/>
      <c r="C1239" s="4" t="s">
        <v>13</v>
      </c>
      <c r="D1239" s="4" t="s">
        <v>28</v>
      </c>
      <c r="E1239" s="4" t="s">
        <v>895</v>
      </c>
      <c r="F1239" s="4"/>
      <c r="G1239" s="7">
        <f>SUM(G1240)</f>
        <v>16839.8</v>
      </c>
      <c r="H1239" s="7">
        <f>SUM(H1240)</f>
        <v>42600</v>
      </c>
      <c r="I1239" s="7">
        <f>SUM(I1240)</f>
        <v>2016.7</v>
      </c>
    </row>
    <row r="1240" spans="1:9" ht="31.5">
      <c r="A1240" s="100" t="s">
        <v>115</v>
      </c>
      <c r="B1240" s="4"/>
      <c r="C1240" s="4" t="s">
        <v>13</v>
      </c>
      <c r="D1240" s="4" t="s">
        <v>28</v>
      </c>
      <c r="E1240" s="4" t="s">
        <v>895</v>
      </c>
      <c r="F1240" s="4" t="s">
        <v>116</v>
      </c>
      <c r="G1240" s="7">
        <v>16839.8</v>
      </c>
      <c r="H1240" s="7">
        <v>42600</v>
      </c>
      <c r="I1240" s="7">
        <v>2016.7</v>
      </c>
    </row>
    <row r="1241" spans="1:9" hidden="1">
      <c r="A1241" s="100" t="s">
        <v>144</v>
      </c>
      <c r="B1241" s="4"/>
      <c r="C1241" s="4" t="s">
        <v>13</v>
      </c>
      <c r="D1241" s="4" t="s">
        <v>28</v>
      </c>
      <c r="E1241" s="4" t="s">
        <v>628</v>
      </c>
      <c r="F1241" s="4"/>
      <c r="G1241" s="7">
        <f t="shared" ref="G1241:I1243" si="299">SUM(G1242)</f>
        <v>0</v>
      </c>
      <c r="H1241" s="7">
        <f t="shared" si="299"/>
        <v>0</v>
      </c>
      <c r="I1241" s="7">
        <f t="shared" si="299"/>
        <v>0</v>
      </c>
    </row>
    <row r="1242" spans="1:9" hidden="1">
      <c r="A1242" s="100" t="s">
        <v>249</v>
      </c>
      <c r="B1242" s="4"/>
      <c r="C1242" s="4" t="s">
        <v>13</v>
      </c>
      <c r="D1242" s="4" t="s">
        <v>28</v>
      </c>
      <c r="E1242" s="4" t="s">
        <v>629</v>
      </c>
      <c r="F1242" s="4"/>
      <c r="G1242" s="7">
        <f>SUM(G1243)</f>
        <v>0</v>
      </c>
      <c r="H1242" s="7">
        <f>SUM(H1243)</f>
        <v>0</v>
      </c>
      <c r="I1242" s="7">
        <f>SUM(I1243)</f>
        <v>0</v>
      </c>
    </row>
    <row r="1243" spans="1:9" hidden="1">
      <c r="A1243" s="100" t="s">
        <v>135</v>
      </c>
      <c r="B1243" s="4"/>
      <c r="C1243" s="4" t="s">
        <v>13</v>
      </c>
      <c r="D1243" s="4" t="s">
        <v>28</v>
      </c>
      <c r="E1243" s="4" t="s">
        <v>630</v>
      </c>
      <c r="F1243" s="4"/>
      <c r="G1243" s="7">
        <f t="shared" si="299"/>
        <v>0</v>
      </c>
      <c r="H1243" s="7">
        <f t="shared" si="299"/>
        <v>0</v>
      </c>
      <c r="I1243" s="7">
        <f t="shared" si="299"/>
        <v>0</v>
      </c>
    </row>
    <row r="1244" spans="1:9" ht="31.5" hidden="1">
      <c r="A1244" s="100" t="s">
        <v>115</v>
      </c>
      <c r="B1244" s="4"/>
      <c r="C1244" s="4" t="s">
        <v>13</v>
      </c>
      <c r="D1244" s="4" t="s">
        <v>28</v>
      </c>
      <c r="E1244" s="4" t="s">
        <v>630</v>
      </c>
      <c r="F1244" s="4" t="s">
        <v>116</v>
      </c>
      <c r="G1244" s="7"/>
      <c r="H1244" s="7"/>
      <c r="I1244" s="7"/>
    </row>
    <row r="1245" spans="1:9">
      <c r="A1245" s="100" t="s">
        <v>738</v>
      </c>
      <c r="B1245" s="4"/>
      <c r="C1245" s="4" t="s">
        <v>13</v>
      </c>
      <c r="D1245" s="4" t="s">
        <v>28</v>
      </c>
      <c r="E1245" s="4" t="s">
        <v>897</v>
      </c>
      <c r="F1245" s="4"/>
      <c r="G1245" s="7">
        <f>SUM(G1246)</f>
        <v>4570.8</v>
      </c>
      <c r="H1245" s="7">
        <f t="shared" ref="H1245:I1246" si="300">SUM(H1246)</f>
        <v>0</v>
      </c>
      <c r="I1245" s="7">
        <f t="shared" si="300"/>
        <v>0</v>
      </c>
    </row>
    <row r="1246" spans="1:9">
      <c r="A1246" s="100" t="s">
        <v>896</v>
      </c>
      <c r="B1246" s="4"/>
      <c r="C1246" s="4" t="s">
        <v>13</v>
      </c>
      <c r="D1246" s="4" t="s">
        <v>28</v>
      </c>
      <c r="E1246" s="4" t="s">
        <v>898</v>
      </c>
      <c r="F1246" s="4"/>
      <c r="G1246" s="7">
        <f>SUM(G1247)</f>
        <v>4570.8</v>
      </c>
      <c r="H1246" s="7">
        <f t="shared" si="300"/>
        <v>0</v>
      </c>
      <c r="I1246" s="7">
        <f t="shared" si="300"/>
        <v>0</v>
      </c>
    </row>
    <row r="1247" spans="1:9" ht="31.5">
      <c r="A1247" s="100" t="s">
        <v>115</v>
      </c>
      <c r="B1247" s="4"/>
      <c r="C1247" s="4" t="s">
        <v>13</v>
      </c>
      <c r="D1247" s="4" t="s">
        <v>28</v>
      </c>
      <c r="E1247" s="4" t="s">
        <v>898</v>
      </c>
      <c r="F1247" s="4" t="s">
        <v>116</v>
      </c>
      <c r="G1247" s="7">
        <v>4570.8</v>
      </c>
      <c r="H1247" s="7">
        <v>0</v>
      </c>
      <c r="I1247" s="7">
        <v>0</v>
      </c>
    </row>
    <row r="1248" spans="1:9">
      <c r="A1248" s="80" t="s">
        <v>580</v>
      </c>
      <c r="B1248" s="4"/>
      <c r="C1248" s="4" t="s">
        <v>13</v>
      </c>
      <c r="D1248" s="4" t="s">
        <v>28</v>
      </c>
      <c r="E1248" s="4" t="s">
        <v>109</v>
      </c>
      <c r="F1248" s="4"/>
      <c r="G1248" s="7">
        <f>SUM(G1249+G1262+G1268+G1272)</f>
        <v>149806.69999999998</v>
      </c>
      <c r="H1248" s="7">
        <f t="shared" ref="H1248:I1248" si="301">SUM(H1249+H1262+H1268+H1272)</f>
        <v>141566.70000000001</v>
      </c>
      <c r="I1248" s="7">
        <f t="shared" si="301"/>
        <v>138008</v>
      </c>
    </row>
    <row r="1249" spans="1:9">
      <c r="A1249" s="80" t="s">
        <v>119</v>
      </c>
      <c r="B1249" s="4"/>
      <c r="C1249" s="4" t="s">
        <v>13</v>
      </c>
      <c r="D1249" s="4" t="s">
        <v>28</v>
      </c>
      <c r="E1249" s="4" t="s">
        <v>120</v>
      </c>
      <c r="F1249" s="4"/>
      <c r="G1249" s="7">
        <f>SUM(G1250+G1253+G1257)</f>
        <v>74499.7</v>
      </c>
      <c r="H1249" s="7">
        <f>SUM(H1250+H1253+H1257)</f>
        <v>70600.899999999994</v>
      </c>
      <c r="I1249" s="7">
        <f>SUM(I1250+I1253+I1257)</f>
        <v>69600.899999999994</v>
      </c>
    </row>
    <row r="1250" spans="1:9" ht="47.25">
      <c r="A1250" s="80" t="s">
        <v>23</v>
      </c>
      <c r="B1250" s="4"/>
      <c r="C1250" s="4" t="s">
        <v>13</v>
      </c>
      <c r="D1250" s="4" t="s">
        <v>28</v>
      </c>
      <c r="E1250" s="4" t="s">
        <v>121</v>
      </c>
      <c r="F1250" s="4"/>
      <c r="G1250" s="7">
        <f>G1251</f>
        <v>50198.1</v>
      </c>
      <c r="H1250" s="7">
        <f>H1251</f>
        <v>47198.1</v>
      </c>
      <c r="I1250" s="7">
        <f>I1251</f>
        <v>46198.1</v>
      </c>
    </row>
    <row r="1251" spans="1:9">
      <c r="A1251" s="80" t="s">
        <v>122</v>
      </c>
      <c r="B1251" s="4"/>
      <c r="C1251" s="4" t="s">
        <v>13</v>
      </c>
      <c r="D1251" s="4" t="s">
        <v>28</v>
      </c>
      <c r="E1251" s="4" t="s">
        <v>123</v>
      </c>
      <c r="F1251" s="4"/>
      <c r="G1251" s="7">
        <f t="shared" ref="G1251:I1251" si="302">G1252</f>
        <v>50198.1</v>
      </c>
      <c r="H1251" s="7">
        <f t="shared" si="302"/>
        <v>47198.1</v>
      </c>
      <c r="I1251" s="7">
        <f t="shared" si="302"/>
        <v>46198.1</v>
      </c>
    </row>
    <row r="1252" spans="1:9" ht="31.5">
      <c r="A1252" s="80" t="s">
        <v>115</v>
      </c>
      <c r="B1252" s="4"/>
      <c r="C1252" s="4" t="s">
        <v>13</v>
      </c>
      <c r="D1252" s="4" t="s">
        <v>28</v>
      </c>
      <c r="E1252" s="4" t="s">
        <v>123</v>
      </c>
      <c r="F1252" s="4" t="s">
        <v>116</v>
      </c>
      <c r="G1252" s="7">
        <v>50198.1</v>
      </c>
      <c r="H1252" s="7">
        <f>50198.1-3000</f>
        <v>47198.1</v>
      </c>
      <c r="I1252" s="7">
        <f>50198.1-4000</f>
        <v>46198.1</v>
      </c>
    </row>
    <row r="1253" spans="1:9" hidden="1">
      <c r="A1253" s="80" t="s">
        <v>144</v>
      </c>
      <c r="B1253" s="4"/>
      <c r="C1253" s="4" t="s">
        <v>13</v>
      </c>
      <c r="D1253" s="4" t="s">
        <v>28</v>
      </c>
      <c r="E1253" s="4" t="s">
        <v>525</v>
      </c>
      <c r="F1253" s="4"/>
      <c r="G1253" s="7">
        <f t="shared" ref="G1253:I1255" si="303">SUM(G1254)</f>
        <v>0</v>
      </c>
      <c r="H1253" s="7">
        <f t="shared" si="303"/>
        <v>0</v>
      </c>
      <c r="I1253" s="7">
        <f t="shared" si="303"/>
        <v>0</v>
      </c>
    </row>
    <row r="1254" spans="1:9" hidden="1">
      <c r="A1254" s="80" t="s">
        <v>122</v>
      </c>
      <c r="B1254" s="4"/>
      <c r="C1254" s="4" t="s">
        <v>13</v>
      </c>
      <c r="D1254" s="4" t="s">
        <v>28</v>
      </c>
      <c r="E1254" s="4" t="s">
        <v>526</v>
      </c>
      <c r="F1254" s="4"/>
      <c r="G1254" s="7">
        <f t="shared" si="303"/>
        <v>0</v>
      </c>
      <c r="H1254" s="7">
        <f t="shared" si="303"/>
        <v>0</v>
      </c>
      <c r="I1254" s="7">
        <f t="shared" si="303"/>
        <v>0</v>
      </c>
    </row>
    <row r="1255" spans="1:9" hidden="1">
      <c r="A1255" s="80" t="s">
        <v>316</v>
      </c>
      <c r="B1255" s="4"/>
      <c r="C1255" s="4" t="s">
        <v>13</v>
      </c>
      <c r="D1255" s="4" t="s">
        <v>28</v>
      </c>
      <c r="E1255" s="4" t="s">
        <v>527</v>
      </c>
      <c r="F1255" s="4"/>
      <c r="G1255" s="7">
        <f t="shared" si="303"/>
        <v>0</v>
      </c>
      <c r="H1255" s="7">
        <f t="shared" si="303"/>
        <v>0</v>
      </c>
      <c r="I1255" s="7">
        <f t="shared" si="303"/>
        <v>0</v>
      </c>
    </row>
    <row r="1256" spans="1:9" ht="31.5" hidden="1">
      <c r="A1256" s="80" t="s">
        <v>115</v>
      </c>
      <c r="B1256" s="4"/>
      <c r="C1256" s="4" t="s">
        <v>13</v>
      </c>
      <c r="D1256" s="4" t="s">
        <v>28</v>
      </c>
      <c r="E1256" s="4" t="s">
        <v>527</v>
      </c>
      <c r="F1256" s="4" t="s">
        <v>116</v>
      </c>
      <c r="G1256" s="7"/>
      <c r="H1256" s="7"/>
      <c r="I1256" s="7"/>
    </row>
    <row r="1257" spans="1:9" ht="31.5">
      <c r="A1257" s="80" t="s">
        <v>39</v>
      </c>
      <c r="B1257" s="4"/>
      <c r="C1257" s="4" t="s">
        <v>13</v>
      </c>
      <c r="D1257" s="4" t="s">
        <v>28</v>
      </c>
      <c r="E1257" s="4" t="s">
        <v>124</v>
      </c>
      <c r="F1257" s="4"/>
      <c r="G1257" s="7">
        <f>G1258</f>
        <v>24301.599999999999</v>
      </c>
      <c r="H1257" s="7">
        <f>H1258</f>
        <v>23402.799999999999</v>
      </c>
      <c r="I1257" s="7">
        <f>I1258</f>
        <v>23402.799999999999</v>
      </c>
    </row>
    <row r="1258" spans="1:9">
      <c r="A1258" s="80" t="s">
        <v>122</v>
      </c>
      <c r="B1258" s="4"/>
      <c r="C1258" s="4" t="s">
        <v>13</v>
      </c>
      <c r="D1258" s="4" t="s">
        <v>28</v>
      </c>
      <c r="E1258" s="4" t="s">
        <v>125</v>
      </c>
      <c r="F1258" s="4"/>
      <c r="G1258" s="7">
        <f>G1259+G1260+G1261</f>
        <v>24301.599999999999</v>
      </c>
      <c r="H1258" s="7">
        <f>H1259+H1260+H1261</f>
        <v>23402.799999999999</v>
      </c>
      <c r="I1258" s="7">
        <f>I1259+I1260+I1261</f>
        <v>23402.799999999999</v>
      </c>
    </row>
    <row r="1259" spans="1:9" ht="47.25">
      <c r="A1259" s="80" t="s">
        <v>45</v>
      </c>
      <c r="B1259" s="4"/>
      <c r="C1259" s="4" t="s">
        <v>13</v>
      </c>
      <c r="D1259" s="4" t="s">
        <v>28</v>
      </c>
      <c r="E1259" s="4" t="s">
        <v>125</v>
      </c>
      <c r="F1259" s="4" t="s">
        <v>83</v>
      </c>
      <c r="G1259" s="7">
        <v>20688</v>
      </c>
      <c r="H1259" s="7">
        <v>20668</v>
      </c>
      <c r="I1259" s="7">
        <v>20668</v>
      </c>
    </row>
    <row r="1260" spans="1:9" ht="31.5">
      <c r="A1260" s="80" t="s">
        <v>46</v>
      </c>
      <c r="B1260" s="4"/>
      <c r="C1260" s="4" t="s">
        <v>13</v>
      </c>
      <c r="D1260" s="4" t="s">
        <v>28</v>
      </c>
      <c r="E1260" s="4" t="s">
        <v>125</v>
      </c>
      <c r="F1260" s="4" t="s">
        <v>85</v>
      </c>
      <c r="G1260" s="9">
        <v>3377.3</v>
      </c>
      <c r="H1260" s="9">
        <v>2500</v>
      </c>
      <c r="I1260" s="9">
        <v>2500</v>
      </c>
    </row>
    <row r="1261" spans="1:9">
      <c r="A1261" s="80" t="s">
        <v>20</v>
      </c>
      <c r="B1261" s="4"/>
      <c r="C1261" s="4" t="s">
        <v>13</v>
      </c>
      <c r="D1261" s="4" t="s">
        <v>28</v>
      </c>
      <c r="E1261" s="4" t="s">
        <v>125</v>
      </c>
      <c r="F1261" s="4" t="s">
        <v>90</v>
      </c>
      <c r="G1261" s="7">
        <v>236.3</v>
      </c>
      <c r="H1261" s="7">
        <v>234.8</v>
      </c>
      <c r="I1261" s="7">
        <v>234.8</v>
      </c>
    </row>
    <row r="1262" spans="1:9">
      <c r="A1262" s="80" t="s">
        <v>127</v>
      </c>
      <c r="B1262" s="4"/>
      <c r="C1262" s="4" t="s">
        <v>13</v>
      </c>
      <c r="D1262" s="4" t="s">
        <v>28</v>
      </c>
      <c r="E1262" s="4" t="s">
        <v>128</v>
      </c>
      <c r="F1262" s="4"/>
      <c r="G1262" s="7">
        <f t="shared" ref="G1262:I1262" si="304">G1263</f>
        <v>53831.999999999993</v>
      </c>
      <c r="H1262" s="7">
        <f t="shared" si="304"/>
        <v>54677.1</v>
      </c>
      <c r="I1262" s="7">
        <f t="shared" si="304"/>
        <v>54177.1</v>
      </c>
    </row>
    <row r="1263" spans="1:9" ht="31.5">
      <c r="A1263" s="80" t="s">
        <v>39</v>
      </c>
      <c r="B1263" s="4"/>
      <c r="C1263" s="4" t="s">
        <v>13</v>
      </c>
      <c r="D1263" s="4" t="s">
        <v>28</v>
      </c>
      <c r="E1263" s="4" t="s">
        <v>129</v>
      </c>
      <c r="F1263" s="4"/>
      <c r="G1263" s="7">
        <f>G1264</f>
        <v>53831.999999999993</v>
      </c>
      <c r="H1263" s="7">
        <f>H1264</f>
        <v>54677.1</v>
      </c>
      <c r="I1263" s="7">
        <f>I1264</f>
        <v>54177.1</v>
      </c>
    </row>
    <row r="1264" spans="1:9">
      <c r="A1264" s="80" t="s">
        <v>130</v>
      </c>
      <c r="B1264" s="4"/>
      <c r="C1264" s="4" t="s">
        <v>13</v>
      </c>
      <c r="D1264" s="4" t="s">
        <v>28</v>
      </c>
      <c r="E1264" s="4" t="s">
        <v>131</v>
      </c>
      <c r="F1264" s="4"/>
      <c r="G1264" s="7">
        <f>G1265+G1266+G1267</f>
        <v>53831.999999999993</v>
      </c>
      <c r="H1264" s="7">
        <f>H1265+H1266+H1267</f>
        <v>54677.1</v>
      </c>
      <c r="I1264" s="7">
        <f>I1265+I1266+I1267</f>
        <v>54177.1</v>
      </c>
    </row>
    <row r="1265" spans="1:9" ht="47.25">
      <c r="A1265" s="80" t="s">
        <v>45</v>
      </c>
      <c r="B1265" s="4"/>
      <c r="C1265" s="4" t="s">
        <v>13</v>
      </c>
      <c r="D1265" s="4" t="s">
        <v>28</v>
      </c>
      <c r="E1265" s="4" t="s">
        <v>131</v>
      </c>
      <c r="F1265" s="4" t="s">
        <v>83</v>
      </c>
      <c r="G1265" s="7">
        <v>47425.1</v>
      </c>
      <c r="H1265" s="7">
        <v>49502.400000000001</v>
      </c>
      <c r="I1265" s="7">
        <v>49502.400000000001</v>
      </c>
    </row>
    <row r="1266" spans="1:9" ht="31.5">
      <c r="A1266" s="80" t="s">
        <v>46</v>
      </c>
      <c r="B1266" s="4"/>
      <c r="C1266" s="4" t="s">
        <v>13</v>
      </c>
      <c r="D1266" s="4" t="s">
        <v>28</v>
      </c>
      <c r="E1266" s="4" t="s">
        <v>131</v>
      </c>
      <c r="F1266" s="4" t="s">
        <v>85</v>
      </c>
      <c r="G1266" s="9">
        <v>5962.2</v>
      </c>
      <c r="H1266" s="9">
        <v>4731.5</v>
      </c>
      <c r="I1266" s="9">
        <v>4231.5</v>
      </c>
    </row>
    <row r="1267" spans="1:9">
      <c r="A1267" s="80" t="s">
        <v>20</v>
      </c>
      <c r="B1267" s="4"/>
      <c r="C1267" s="4" t="s">
        <v>13</v>
      </c>
      <c r="D1267" s="4" t="s">
        <v>28</v>
      </c>
      <c r="E1267" s="4" t="s">
        <v>131</v>
      </c>
      <c r="F1267" s="4" t="s">
        <v>90</v>
      </c>
      <c r="G1267" s="7">
        <v>444.7</v>
      </c>
      <c r="H1267" s="7">
        <v>443.2</v>
      </c>
      <c r="I1267" s="7">
        <v>443.2</v>
      </c>
    </row>
    <row r="1268" spans="1:9">
      <c r="A1268" s="80" t="s">
        <v>132</v>
      </c>
      <c r="B1268" s="4"/>
      <c r="C1268" s="4" t="s">
        <v>13</v>
      </c>
      <c r="D1268" s="4" t="s">
        <v>28</v>
      </c>
      <c r="E1268" s="4" t="s">
        <v>133</v>
      </c>
      <c r="F1268" s="4"/>
      <c r="G1268" s="7">
        <f t="shared" ref="G1268:I1270" si="305">G1269</f>
        <v>11429.7</v>
      </c>
      <c r="H1268" s="7">
        <f t="shared" si="305"/>
        <v>10429.700000000001</v>
      </c>
      <c r="I1268" s="7">
        <f t="shared" si="305"/>
        <v>10429.700000000001</v>
      </c>
    </row>
    <row r="1269" spans="1:9" ht="47.25">
      <c r="A1269" s="80" t="s">
        <v>23</v>
      </c>
      <c r="B1269" s="4"/>
      <c r="C1269" s="4" t="s">
        <v>13</v>
      </c>
      <c r="D1269" s="4" t="s">
        <v>28</v>
      </c>
      <c r="E1269" s="4" t="s">
        <v>134</v>
      </c>
      <c r="F1269" s="4"/>
      <c r="G1269" s="7">
        <f>G1270</f>
        <v>11429.7</v>
      </c>
      <c r="H1269" s="7">
        <f>H1270</f>
        <v>10429.700000000001</v>
      </c>
      <c r="I1269" s="7">
        <f>I1270</f>
        <v>10429.700000000001</v>
      </c>
    </row>
    <row r="1270" spans="1:9">
      <c r="A1270" s="80" t="s">
        <v>135</v>
      </c>
      <c r="B1270" s="4"/>
      <c r="C1270" s="4" t="s">
        <v>13</v>
      </c>
      <c r="D1270" s="4" t="s">
        <v>28</v>
      </c>
      <c r="E1270" s="4" t="s">
        <v>136</v>
      </c>
      <c r="F1270" s="4"/>
      <c r="G1270" s="7">
        <f t="shared" si="305"/>
        <v>11429.7</v>
      </c>
      <c r="H1270" s="7">
        <f t="shared" si="305"/>
        <v>10429.700000000001</v>
      </c>
      <c r="I1270" s="7">
        <f t="shared" si="305"/>
        <v>10429.700000000001</v>
      </c>
    </row>
    <row r="1271" spans="1:9" ht="31.5">
      <c r="A1271" s="80" t="s">
        <v>115</v>
      </c>
      <c r="B1271" s="4"/>
      <c r="C1271" s="4" t="s">
        <v>13</v>
      </c>
      <c r="D1271" s="4" t="s">
        <v>28</v>
      </c>
      <c r="E1271" s="4" t="s">
        <v>136</v>
      </c>
      <c r="F1271" s="4" t="s">
        <v>116</v>
      </c>
      <c r="G1271" s="7">
        <v>11429.7</v>
      </c>
      <c r="H1271" s="7">
        <f>11429.7-1000</f>
        <v>10429.700000000001</v>
      </c>
      <c r="I1271" s="7">
        <v>10429.700000000001</v>
      </c>
    </row>
    <row r="1272" spans="1:9" ht="31.5">
      <c r="A1272" s="80" t="s">
        <v>149</v>
      </c>
      <c r="B1272" s="59"/>
      <c r="C1272" s="4" t="s">
        <v>13</v>
      </c>
      <c r="D1272" s="4" t="s">
        <v>28</v>
      </c>
      <c r="E1272" s="4" t="s">
        <v>150</v>
      </c>
      <c r="F1272" s="4"/>
      <c r="G1272" s="7">
        <f>SUM(G1273+G1290+G1293+G1298+G1303)+G1307</f>
        <v>10045.300000000001</v>
      </c>
      <c r="H1272" s="7">
        <f t="shared" ref="H1272:I1272" si="306">SUM(H1273+H1290+H1293+H1298+H1303)+H1307</f>
        <v>5859</v>
      </c>
      <c r="I1272" s="7">
        <f t="shared" si="306"/>
        <v>3800.2999999999997</v>
      </c>
    </row>
    <row r="1273" spans="1:9">
      <c r="A1273" s="80" t="s">
        <v>29</v>
      </c>
      <c r="B1273" s="59"/>
      <c r="C1273" s="4" t="s">
        <v>13</v>
      </c>
      <c r="D1273" s="4" t="s">
        <v>28</v>
      </c>
      <c r="E1273" s="4" t="s">
        <v>390</v>
      </c>
      <c r="F1273" s="4"/>
      <c r="G1273" s="7">
        <f>SUM(G1274+G1276+G1280)+G1282+G1284+G1286</f>
        <v>8649.1</v>
      </c>
      <c r="H1273" s="7">
        <f t="shared" ref="H1273:I1273" si="307">SUM(H1274+H1276+H1280)+H1282+H1284</f>
        <v>943.9</v>
      </c>
      <c r="I1273" s="7">
        <f t="shared" si="307"/>
        <v>943.9</v>
      </c>
    </row>
    <row r="1274" spans="1:9">
      <c r="A1274" s="80" t="s">
        <v>122</v>
      </c>
      <c r="B1274" s="58"/>
      <c r="C1274" s="4" t="s">
        <v>13</v>
      </c>
      <c r="D1274" s="4" t="s">
        <v>28</v>
      </c>
      <c r="E1274" s="4" t="s">
        <v>391</v>
      </c>
      <c r="F1274" s="4"/>
      <c r="G1274" s="7">
        <f>G1275</f>
        <v>1506.2</v>
      </c>
      <c r="H1274" s="7">
        <f>H1275</f>
        <v>0</v>
      </c>
      <c r="I1274" s="7">
        <f>I1275</f>
        <v>0</v>
      </c>
    </row>
    <row r="1275" spans="1:9" ht="31.5">
      <c r="A1275" s="80" t="s">
        <v>46</v>
      </c>
      <c r="B1275" s="58"/>
      <c r="C1275" s="4" t="s">
        <v>13</v>
      </c>
      <c r="D1275" s="4" t="s">
        <v>28</v>
      </c>
      <c r="E1275" s="4" t="s">
        <v>391</v>
      </c>
      <c r="F1275" s="4" t="s">
        <v>85</v>
      </c>
      <c r="G1275" s="7">
        <v>1506.2</v>
      </c>
      <c r="H1275" s="7"/>
      <c r="I1275" s="7"/>
    </row>
    <row r="1276" spans="1:9">
      <c r="A1276" s="80" t="s">
        <v>130</v>
      </c>
      <c r="B1276" s="59"/>
      <c r="C1276" s="4" t="s">
        <v>13</v>
      </c>
      <c r="D1276" s="4" t="s">
        <v>28</v>
      </c>
      <c r="E1276" s="4" t="s">
        <v>392</v>
      </c>
      <c r="F1276" s="4"/>
      <c r="G1276" s="7">
        <f>SUM(G1277)</f>
        <v>1894</v>
      </c>
      <c r="H1276" s="7">
        <f>SUM(H1277)</f>
        <v>0</v>
      </c>
      <c r="I1276" s="7">
        <f>SUM(I1277)</f>
        <v>0</v>
      </c>
    </row>
    <row r="1277" spans="1:9" ht="31.5">
      <c r="A1277" s="80" t="s">
        <v>46</v>
      </c>
      <c r="B1277" s="59"/>
      <c r="C1277" s="4" t="s">
        <v>13</v>
      </c>
      <c r="D1277" s="4" t="s">
        <v>28</v>
      </c>
      <c r="E1277" s="4" t="s">
        <v>392</v>
      </c>
      <c r="F1277" s="4" t="s">
        <v>85</v>
      </c>
      <c r="G1277" s="7">
        <v>1894</v>
      </c>
      <c r="H1277" s="7"/>
      <c r="I1277" s="7"/>
    </row>
    <row r="1278" spans="1:9" hidden="1">
      <c r="A1278" s="80" t="s">
        <v>477</v>
      </c>
      <c r="B1278" s="59"/>
      <c r="C1278" s="4" t="s">
        <v>13</v>
      </c>
      <c r="D1278" s="4" t="s">
        <v>28</v>
      </c>
      <c r="E1278" s="4" t="s">
        <v>826</v>
      </c>
      <c r="F1278" s="4"/>
      <c r="G1278" s="7">
        <f>SUM(G1279)</f>
        <v>0</v>
      </c>
      <c r="H1278" s="7"/>
      <c r="I1278" s="7"/>
    </row>
    <row r="1279" spans="1:9" ht="31.5" hidden="1">
      <c r="A1279" s="80" t="s">
        <v>46</v>
      </c>
      <c r="B1279" s="59"/>
      <c r="C1279" s="4" t="s">
        <v>13</v>
      </c>
      <c r="D1279" s="4" t="s">
        <v>28</v>
      </c>
      <c r="E1279" s="4" t="s">
        <v>826</v>
      </c>
      <c r="F1279" s="4" t="s">
        <v>85</v>
      </c>
      <c r="G1279" s="7"/>
      <c r="H1279" s="7"/>
      <c r="I1279" s="7"/>
    </row>
    <row r="1280" spans="1:9" ht="63">
      <c r="A1280" s="80" t="s">
        <v>814</v>
      </c>
      <c r="B1280" s="59"/>
      <c r="C1280" s="4" t="s">
        <v>13</v>
      </c>
      <c r="D1280" s="4" t="s">
        <v>28</v>
      </c>
      <c r="E1280" s="4" t="s">
        <v>815</v>
      </c>
      <c r="F1280" s="4"/>
      <c r="G1280" s="7">
        <f>SUM(G1281)</f>
        <v>475</v>
      </c>
      <c r="H1280" s="7">
        <f t="shared" ref="H1280:I1280" si="308">SUM(H1281)</f>
        <v>0</v>
      </c>
      <c r="I1280" s="7">
        <f t="shared" si="308"/>
        <v>0</v>
      </c>
    </row>
    <row r="1281" spans="1:9" ht="31.5">
      <c r="A1281" s="104" t="s">
        <v>115</v>
      </c>
      <c r="B1281" s="59"/>
      <c r="C1281" s="4" t="s">
        <v>13</v>
      </c>
      <c r="D1281" s="4" t="s">
        <v>28</v>
      </c>
      <c r="E1281" s="4" t="s">
        <v>815</v>
      </c>
      <c r="F1281" s="4" t="s">
        <v>116</v>
      </c>
      <c r="G1281" s="7">
        <v>475</v>
      </c>
      <c r="H1281" s="7"/>
      <c r="I1281" s="7"/>
    </row>
    <row r="1282" spans="1:9" ht="31.5">
      <c r="A1282" s="80" t="s">
        <v>899</v>
      </c>
      <c r="B1282" s="59"/>
      <c r="C1282" s="4" t="s">
        <v>13</v>
      </c>
      <c r="D1282" s="4" t="s">
        <v>28</v>
      </c>
      <c r="E1282" s="4" t="s">
        <v>794</v>
      </c>
      <c r="F1282" s="4"/>
      <c r="G1282" s="7">
        <f>SUM(G1283)</f>
        <v>3733.7</v>
      </c>
      <c r="H1282" s="7">
        <f t="shared" ref="H1282:I1282" si="309">SUM(H1283)</f>
        <v>0</v>
      </c>
      <c r="I1282" s="7">
        <f t="shared" si="309"/>
        <v>0</v>
      </c>
    </row>
    <row r="1283" spans="1:9" ht="31.5">
      <c r="A1283" s="80" t="s">
        <v>46</v>
      </c>
      <c r="B1283" s="59"/>
      <c r="C1283" s="4" t="s">
        <v>13</v>
      </c>
      <c r="D1283" s="4" t="s">
        <v>28</v>
      </c>
      <c r="E1283" s="4" t="s">
        <v>794</v>
      </c>
      <c r="F1283" s="4" t="s">
        <v>85</v>
      </c>
      <c r="G1283" s="7">
        <v>3733.7</v>
      </c>
      <c r="H1283" s="7"/>
      <c r="I1283" s="7"/>
    </row>
    <row r="1284" spans="1:9" ht="31.5">
      <c r="A1284" s="111" t="s">
        <v>943</v>
      </c>
      <c r="B1284" s="59"/>
      <c r="C1284" s="4" t="s">
        <v>13</v>
      </c>
      <c r="D1284" s="4" t="s">
        <v>28</v>
      </c>
      <c r="E1284" s="4" t="s">
        <v>900</v>
      </c>
      <c r="F1284" s="4"/>
      <c r="G1284" s="7">
        <f>SUM(G1285)</f>
        <v>1040.2</v>
      </c>
      <c r="H1284" s="7">
        <f t="shared" ref="H1284:I1284" si="310">SUM(H1285)</f>
        <v>943.9</v>
      </c>
      <c r="I1284" s="7">
        <f t="shared" si="310"/>
        <v>943.9</v>
      </c>
    </row>
    <row r="1285" spans="1:9" ht="31.5">
      <c r="A1285" s="111" t="s">
        <v>46</v>
      </c>
      <c r="B1285" s="59"/>
      <c r="C1285" s="4" t="s">
        <v>13</v>
      </c>
      <c r="D1285" s="4" t="s">
        <v>28</v>
      </c>
      <c r="E1285" s="4" t="s">
        <v>900</v>
      </c>
      <c r="F1285" s="4" t="s">
        <v>85</v>
      </c>
      <c r="G1285" s="7">
        <v>1040.2</v>
      </c>
      <c r="H1285" s="7">
        <v>943.9</v>
      </c>
      <c r="I1285" s="7">
        <v>943.9</v>
      </c>
    </row>
    <row r="1286" spans="1:9">
      <c r="A1286" s="111" t="s">
        <v>911</v>
      </c>
      <c r="B1286" s="59"/>
      <c r="C1286" s="4" t="s">
        <v>13</v>
      </c>
      <c r="D1286" s="4" t="s">
        <v>28</v>
      </c>
      <c r="E1286" s="4" t="s">
        <v>1006</v>
      </c>
      <c r="F1286" s="4"/>
      <c r="G1286" s="7">
        <f>SUM(G1287)</f>
        <v>0</v>
      </c>
      <c r="H1286" s="7"/>
      <c r="I1286" s="7"/>
    </row>
    <row r="1287" spans="1:9" ht="31.5" hidden="1">
      <c r="A1287" s="111" t="s">
        <v>994</v>
      </c>
      <c r="B1287" s="59"/>
      <c r="C1287" s="4" t="s">
        <v>13</v>
      </c>
      <c r="D1287" s="4" t="s">
        <v>28</v>
      </c>
      <c r="E1287" s="4" t="s">
        <v>1005</v>
      </c>
      <c r="F1287" s="4"/>
      <c r="G1287" s="7">
        <f>SUM(G1288:G1289)</f>
        <v>0</v>
      </c>
      <c r="H1287" s="7"/>
      <c r="I1287" s="7"/>
    </row>
    <row r="1288" spans="1:9" ht="31.5" hidden="1">
      <c r="A1288" s="111" t="s">
        <v>46</v>
      </c>
      <c r="B1288" s="59"/>
      <c r="C1288" s="4" t="s">
        <v>13</v>
      </c>
      <c r="D1288" s="4" t="s">
        <v>28</v>
      </c>
      <c r="E1288" s="4" t="s">
        <v>1005</v>
      </c>
      <c r="F1288" s="4" t="s">
        <v>85</v>
      </c>
      <c r="G1288" s="7"/>
      <c r="H1288" s="7"/>
      <c r="I1288" s="7"/>
    </row>
    <row r="1289" spans="1:9" ht="31.5" hidden="1">
      <c r="A1289" s="111" t="s">
        <v>115</v>
      </c>
      <c r="B1289" s="59"/>
      <c r="C1289" s="4" t="s">
        <v>13</v>
      </c>
      <c r="D1289" s="4" t="s">
        <v>28</v>
      </c>
      <c r="E1289" s="4" t="s">
        <v>1005</v>
      </c>
      <c r="F1289" s="4" t="s">
        <v>116</v>
      </c>
      <c r="G1289" s="7"/>
      <c r="H1289" s="7"/>
      <c r="I1289" s="7"/>
    </row>
    <row r="1290" spans="1:9">
      <c r="A1290" s="80" t="s">
        <v>393</v>
      </c>
      <c r="B1290" s="59"/>
      <c r="C1290" s="4" t="s">
        <v>13</v>
      </c>
      <c r="D1290" s="4" t="s">
        <v>28</v>
      </c>
      <c r="E1290" s="4" t="s">
        <v>394</v>
      </c>
      <c r="F1290" s="4"/>
      <c r="G1290" s="7">
        <f>G1291</f>
        <v>513.20000000000005</v>
      </c>
      <c r="H1290" s="7">
        <f>H1291</f>
        <v>0</v>
      </c>
      <c r="I1290" s="7">
        <f>I1291</f>
        <v>0</v>
      </c>
    </row>
    <row r="1291" spans="1:9">
      <c r="A1291" s="80" t="s">
        <v>122</v>
      </c>
      <c r="B1291" s="59"/>
      <c r="C1291" s="4" t="s">
        <v>13</v>
      </c>
      <c r="D1291" s="4" t="s">
        <v>28</v>
      </c>
      <c r="E1291" s="4" t="s">
        <v>400</v>
      </c>
      <c r="F1291" s="4"/>
      <c r="G1291" s="7">
        <f t="shared" ref="G1291:I1291" si="311">G1292</f>
        <v>513.20000000000005</v>
      </c>
      <c r="H1291" s="7">
        <f t="shared" si="311"/>
        <v>0</v>
      </c>
      <c r="I1291" s="7">
        <f t="shared" si="311"/>
        <v>0</v>
      </c>
    </row>
    <row r="1292" spans="1:9" ht="27" customHeight="1">
      <c r="A1292" s="80" t="s">
        <v>115</v>
      </c>
      <c r="B1292" s="59"/>
      <c r="C1292" s="4" t="s">
        <v>13</v>
      </c>
      <c r="D1292" s="4" t="s">
        <v>28</v>
      </c>
      <c r="E1292" s="4" t="s">
        <v>400</v>
      </c>
      <c r="F1292" s="4" t="s">
        <v>116</v>
      </c>
      <c r="G1292" s="7">
        <v>513.20000000000005</v>
      </c>
      <c r="H1292" s="7"/>
      <c r="I1292" s="7"/>
    </row>
    <row r="1293" spans="1:9" ht="31.5">
      <c r="A1293" s="80" t="s">
        <v>250</v>
      </c>
      <c r="B1293" s="59"/>
      <c r="C1293" s="4" t="s">
        <v>13</v>
      </c>
      <c r="D1293" s="4" t="s">
        <v>28</v>
      </c>
      <c r="E1293" s="4" t="s">
        <v>401</v>
      </c>
      <c r="F1293" s="4"/>
      <c r="G1293" s="7">
        <f>G1294+G1296</f>
        <v>371.6</v>
      </c>
      <c r="H1293" s="7">
        <f t="shared" ref="G1293:I1294" si="312">H1294</f>
        <v>0</v>
      </c>
      <c r="I1293" s="7">
        <f t="shared" si="312"/>
        <v>0</v>
      </c>
    </row>
    <row r="1294" spans="1:9">
      <c r="A1294" s="80" t="s">
        <v>122</v>
      </c>
      <c r="B1294" s="59"/>
      <c r="C1294" s="4" t="s">
        <v>13</v>
      </c>
      <c r="D1294" s="4" t="s">
        <v>28</v>
      </c>
      <c r="E1294" s="4" t="s">
        <v>403</v>
      </c>
      <c r="F1294" s="4"/>
      <c r="G1294" s="7">
        <f t="shared" si="312"/>
        <v>371.6</v>
      </c>
      <c r="H1294" s="7">
        <f t="shared" si="312"/>
        <v>0</v>
      </c>
      <c r="I1294" s="7">
        <f t="shared" si="312"/>
        <v>0</v>
      </c>
    </row>
    <row r="1295" spans="1:9" ht="31.5">
      <c r="A1295" s="80" t="s">
        <v>115</v>
      </c>
      <c r="B1295" s="59"/>
      <c r="C1295" s="4" t="s">
        <v>13</v>
      </c>
      <c r="D1295" s="4" t="s">
        <v>28</v>
      </c>
      <c r="E1295" s="4" t="s">
        <v>403</v>
      </c>
      <c r="F1295" s="4" t="s">
        <v>116</v>
      </c>
      <c r="G1295" s="7">
        <v>371.6</v>
      </c>
      <c r="H1295" s="7"/>
      <c r="I1295" s="7"/>
    </row>
    <row r="1296" spans="1:9" hidden="1">
      <c r="A1296" s="80" t="s">
        <v>533</v>
      </c>
      <c r="B1296" s="59"/>
      <c r="C1296" s="4" t="s">
        <v>13</v>
      </c>
      <c r="D1296" s="4" t="s">
        <v>28</v>
      </c>
      <c r="E1296" s="4" t="s">
        <v>823</v>
      </c>
      <c r="F1296" s="4"/>
      <c r="G1296" s="7">
        <f>SUM(G1297)</f>
        <v>0</v>
      </c>
      <c r="H1296" s="7">
        <f t="shared" ref="H1296:I1296" si="313">SUM(H1297)</f>
        <v>0</v>
      </c>
      <c r="I1296" s="7">
        <f t="shared" si="313"/>
        <v>0</v>
      </c>
    </row>
    <row r="1297" spans="1:9" ht="31.5" hidden="1">
      <c r="A1297" s="80" t="s">
        <v>115</v>
      </c>
      <c r="B1297" s="59"/>
      <c r="C1297" s="4" t="s">
        <v>13</v>
      </c>
      <c r="D1297" s="4" t="s">
        <v>28</v>
      </c>
      <c r="E1297" s="4" t="s">
        <v>823</v>
      </c>
      <c r="F1297" s="4" t="s">
        <v>116</v>
      </c>
      <c r="G1297" s="7"/>
      <c r="H1297" s="7"/>
      <c r="I1297" s="7"/>
    </row>
    <row r="1298" spans="1:9" ht="14.25" customHeight="1">
      <c r="A1298" s="80" t="s">
        <v>316</v>
      </c>
      <c r="B1298" s="59"/>
      <c r="C1298" s="4" t="s">
        <v>13</v>
      </c>
      <c r="D1298" s="4" t="s">
        <v>28</v>
      </c>
      <c r="E1298" s="4" t="s">
        <v>396</v>
      </c>
      <c r="F1298" s="4"/>
      <c r="G1298" s="7">
        <f>G1299+G1301</f>
        <v>374.4</v>
      </c>
      <c r="H1298" s="7">
        <f>H1299+H1301</f>
        <v>0</v>
      </c>
      <c r="I1298" s="7">
        <f>I1299+I1301</f>
        <v>0</v>
      </c>
    </row>
    <row r="1299" spans="1:9">
      <c r="A1299" s="80" t="s">
        <v>122</v>
      </c>
      <c r="B1299" s="59"/>
      <c r="C1299" s="4" t="s">
        <v>13</v>
      </c>
      <c r="D1299" s="4" t="s">
        <v>28</v>
      </c>
      <c r="E1299" s="4" t="s">
        <v>427</v>
      </c>
      <c r="F1299" s="4"/>
      <c r="G1299" s="7">
        <f>G1300</f>
        <v>374.4</v>
      </c>
      <c r="H1299" s="7">
        <f>H1300</f>
        <v>0</v>
      </c>
      <c r="I1299" s="7">
        <f>I1300</f>
        <v>0</v>
      </c>
    </row>
    <row r="1300" spans="1:9" ht="31.5">
      <c r="A1300" s="80" t="s">
        <v>115</v>
      </c>
      <c r="B1300" s="59"/>
      <c r="C1300" s="4" t="s">
        <v>13</v>
      </c>
      <c r="D1300" s="4" t="s">
        <v>28</v>
      </c>
      <c r="E1300" s="4" t="s">
        <v>427</v>
      </c>
      <c r="F1300" s="4" t="s">
        <v>116</v>
      </c>
      <c r="G1300" s="7">
        <v>374.4</v>
      </c>
      <c r="H1300" s="7"/>
      <c r="I1300" s="7"/>
    </row>
    <row r="1301" spans="1:9" hidden="1">
      <c r="A1301" s="80" t="s">
        <v>135</v>
      </c>
      <c r="B1301" s="59"/>
      <c r="C1301" s="4" t="s">
        <v>13</v>
      </c>
      <c r="D1301" s="4" t="s">
        <v>28</v>
      </c>
      <c r="E1301" s="4" t="s">
        <v>540</v>
      </c>
      <c r="F1301" s="4"/>
      <c r="G1301" s="7">
        <f>G1302</f>
        <v>0</v>
      </c>
      <c r="H1301" s="7">
        <f>H1302</f>
        <v>0</v>
      </c>
      <c r="I1301" s="7">
        <f>I1302</f>
        <v>0</v>
      </c>
    </row>
    <row r="1302" spans="1:9" ht="31.5" hidden="1">
      <c r="A1302" s="80" t="s">
        <v>115</v>
      </c>
      <c r="B1302" s="59"/>
      <c r="C1302" s="4" t="s">
        <v>13</v>
      </c>
      <c r="D1302" s="4" t="s">
        <v>28</v>
      </c>
      <c r="E1302" s="4" t="s">
        <v>540</v>
      </c>
      <c r="F1302" s="4" t="s">
        <v>116</v>
      </c>
      <c r="G1302" s="7"/>
      <c r="H1302" s="7"/>
      <c r="I1302" s="7"/>
    </row>
    <row r="1303" spans="1:9">
      <c r="A1303" s="80" t="s">
        <v>738</v>
      </c>
      <c r="B1303" s="59"/>
      <c r="C1303" s="4" t="s">
        <v>13</v>
      </c>
      <c r="D1303" s="4" t="s">
        <v>28</v>
      </c>
      <c r="E1303" s="4" t="s">
        <v>518</v>
      </c>
      <c r="F1303" s="4"/>
      <c r="G1303" s="7">
        <f>SUM(G1304)</f>
        <v>0</v>
      </c>
      <c r="H1303" s="7">
        <f t="shared" ref="H1303:I1303" si="314">SUM(H1304)</f>
        <v>4915.1000000000004</v>
      </c>
      <c r="I1303" s="7">
        <f t="shared" si="314"/>
        <v>2856.3999999999996</v>
      </c>
    </row>
    <row r="1304" spans="1:9" ht="47.25">
      <c r="A1304" s="80" t="s">
        <v>901</v>
      </c>
      <c r="B1304" s="59"/>
      <c r="C1304" s="4" t="s">
        <v>13</v>
      </c>
      <c r="D1304" s="4" t="s">
        <v>28</v>
      </c>
      <c r="E1304" s="4" t="s">
        <v>902</v>
      </c>
      <c r="F1304" s="4"/>
      <c r="G1304" s="7">
        <f>G1305</f>
        <v>0</v>
      </c>
      <c r="H1304" s="7">
        <f>H1305+H1306</f>
        <v>4915.1000000000004</v>
      </c>
      <c r="I1304" s="7">
        <f>I1305+I1306</f>
        <v>2856.3999999999996</v>
      </c>
    </row>
    <row r="1305" spans="1:9" ht="31.5">
      <c r="A1305" s="80" t="s">
        <v>46</v>
      </c>
      <c r="B1305" s="59"/>
      <c r="C1305" s="4" t="s">
        <v>13</v>
      </c>
      <c r="D1305" s="4" t="s">
        <v>28</v>
      </c>
      <c r="E1305" s="4" t="s">
        <v>902</v>
      </c>
      <c r="F1305" s="4" t="s">
        <v>85</v>
      </c>
      <c r="G1305" s="7">
        <v>0</v>
      </c>
      <c r="H1305" s="7">
        <f>4669.1+246</f>
        <v>4915.1000000000004</v>
      </c>
      <c r="I1305" s="7">
        <v>0</v>
      </c>
    </row>
    <row r="1306" spans="1:9" ht="31.5">
      <c r="A1306" s="80" t="s">
        <v>115</v>
      </c>
      <c r="B1306" s="59"/>
      <c r="C1306" s="4" t="s">
        <v>13</v>
      </c>
      <c r="D1306" s="4" t="s">
        <v>28</v>
      </c>
      <c r="E1306" s="4" t="s">
        <v>902</v>
      </c>
      <c r="F1306" s="4" t="s">
        <v>116</v>
      </c>
      <c r="G1306" s="7">
        <v>0</v>
      </c>
      <c r="H1306" s="7">
        <v>0</v>
      </c>
      <c r="I1306" s="7">
        <f>2735.7+120.7</f>
        <v>2856.3999999999996</v>
      </c>
    </row>
    <row r="1307" spans="1:9">
      <c r="A1307" s="104" t="s">
        <v>927</v>
      </c>
      <c r="B1307" s="59"/>
      <c r="C1307" s="4" t="s">
        <v>13</v>
      </c>
      <c r="D1307" s="4" t="s">
        <v>28</v>
      </c>
      <c r="E1307" s="4" t="s">
        <v>926</v>
      </c>
      <c r="F1307" s="4"/>
      <c r="G1307" s="7">
        <f>SUM(G1308)</f>
        <v>137</v>
      </c>
      <c r="H1307" s="7">
        <f t="shared" ref="H1307:I1307" si="315">SUM(H1308)</f>
        <v>0</v>
      </c>
      <c r="I1307" s="7">
        <f t="shared" si="315"/>
        <v>0</v>
      </c>
    </row>
    <row r="1308" spans="1:9">
      <c r="A1308" s="104" t="s">
        <v>929</v>
      </c>
      <c r="B1308" s="59"/>
      <c r="C1308" s="4" t="s">
        <v>13</v>
      </c>
      <c r="D1308" s="4" t="s">
        <v>28</v>
      </c>
      <c r="E1308" s="4" t="s">
        <v>928</v>
      </c>
      <c r="F1308" s="4"/>
      <c r="G1308" s="7">
        <f>SUM(G1309)</f>
        <v>137</v>
      </c>
      <c r="H1308" s="7">
        <f t="shared" ref="H1308:I1308" si="316">SUM(H1309)</f>
        <v>0</v>
      </c>
      <c r="I1308" s="7">
        <f t="shared" si="316"/>
        <v>0</v>
      </c>
    </row>
    <row r="1309" spans="1:9" ht="31.5">
      <c r="A1309" s="104" t="s">
        <v>115</v>
      </c>
      <c r="B1309" s="59"/>
      <c r="C1309" s="4" t="s">
        <v>13</v>
      </c>
      <c r="D1309" s="4" t="s">
        <v>28</v>
      </c>
      <c r="E1309" s="4" t="s">
        <v>928</v>
      </c>
      <c r="F1309" s="4" t="s">
        <v>116</v>
      </c>
      <c r="G1309" s="7">
        <v>137</v>
      </c>
      <c r="H1309" s="7"/>
      <c r="I1309" s="7"/>
    </row>
    <row r="1310" spans="1:9" ht="31.5" hidden="1">
      <c r="A1310" s="80" t="s">
        <v>447</v>
      </c>
      <c r="B1310" s="39"/>
      <c r="C1310" s="106" t="s">
        <v>13</v>
      </c>
      <c r="D1310" s="106" t="s">
        <v>28</v>
      </c>
      <c r="E1310" s="31" t="s">
        <v>14</v>
      </c>
      <c r="F1310" s="31"/>
      <c r="G1310" s="9">
        <f t="shared" ref="G1310:I1313" si="317">G1311</f>
        <v>0</v>
      </c>
      <c r="H1310" s="9">
        <f t="shared" si="317"/>
        <v>0</v>
      </c>
      <c r="I1310" s="9">
        <f t="shared" si="317"/>
        <v>0</v>
      </c>
    </row>
    <row r="1311" spans="1:9" hidden="1">
      <c r="A1311" s="80" t="s">
        <v>78</v>
      </c>
      <c r="B1311" s="39"/>
      <c r="C1311" s="106" t="s">
        <v>13</v>
      </c>
      <c r="D1311" s="106" t="s">
        <v>28</v>
      </c>
      <c r="E1311" s="31" t="s">
        <v>62</v>
      </c>
      <c r="F1311" s="31"/>
      <c r="G1311" s="9">
        <f t="shared" si="317"/>
        <v>0</v>
      </c>
      <c r="H1311" s="9">
        <f t="shared" si="317"/>
        <v>0</v>
      </c>
      <c r="I1311" s="9">
        <f t="shared" si="317"/>
        <v>0</v>
      </c>
    </row>
    <row r="1312" spans="1:9" hidden="1">
      <c r="A1312" s="80" t="s">
        <v>29</v>
      </c>
      <c r="B1312" s="39"/>
      <c r="C1312" s="106" t="s">
        <v>13</v>
      </c>
      <c r="D1312" s="106" t="s">
        <v>28</v>
      </c>
      <c r="E1312" s="31" t="s">
        <v>398</v>
      </c>
      <c r="F1312" s="31"/>
      <c r="G1312" s="9">
        <f t="shared" si="317"/>
        <v>0</v>
      </c>
      <c r="H1312" s="9">
        <f t="shared" si="317"/>
        <v>0</v>
      </c>
      <c r="I1312" s="9">
        <f t="shared" si="317"/>
        <v>0</v>
      </c>
    </row>
    <row r="1313" spans="1:9" hidden="1">
      <c r="A1313" s="80" t="s">
        <v>31</v>
      </c>
      <c r="B1313" s="39"/>
      <c r="C1313" s="106" t="s">
        <v>13</v>
      </c>
      <c r="D1313" s="106" t="s">
        <v>28</v>
      </c>
      <c r="E1313" s="31" t="s">
        <v>399</v>
      </c>
      <c r="F1313" s="31"/>
      <c r="G1313" s="9">
        <f t="shared" si="317"/>
        <v>0</v>
      </c>
      <c r="H1313" s="9">
        <f t="shared" si="317"/>
        <v>0</v>
      </c>
      <c r="I1313" s="9">
        <f t="shared" si="317"/>
        <v>0</v>
      </c>
    </row>
    <row r="1314" spans="1:9" ht="31.5" hidden="1">
      <c r="A1314" s="80" t="s">
        <v>115</v>
      </c>
      <c r="B1314" s="39"/>
      <c r="C1314" s="106" t="s">
        <v>13</v>
      </c>
      <c r="D1314" s="106" t="s">
        <v>28</v>
      </c>
      <c r="E1314" s="31" t="s">
        <v>399</v>
      </c>
      <c r="F1314" s="31">
        <v>600</v>
      </c>
      <c r="G1314" s="9"/>
      <c r="H1314" s="9"/>
      <c r="I1314" s="9"/>
    </row>
    <row r="1315" spans="1:9">
      <c r="A1315" s="80" t="s">
        <v>137</v>
      </c>
      <c r="B1315" s="59"/>
      <c r="C1315" s="4" t="s">
        <v>13</v>
      </c>
      <c r="D1315" s="4" t="s">
        <v>11</v>
      </c>
      <c r="E1315" s="4"/>
      <c r="F1315" s="59"/>
      <c r="G1315" s="7">
        <f>G1316</f>
        <v>52294.299999999996</v>
      </c>
      <c r="H1315" s="7">
        <f>H1316</f>
        <v>47645.299999999996</v>
      </c>
      <c r="I1315" s="7">
        <f>I1316</f>
        <v>47645.299999999996</v>
      </c>
    </row>
    <row r="1316" spans="1:9">
      <c r="A1316" s="80" t="s">
        <v>580</v>
      </c>
      <c r="B1316" s="59"/>
      <c r="C1316" s="4" t="s">
        <v>13</v>
      </c>
      <c r="D1316" s="4" t="s">
        <v>11</v>
      </c>
      <c r="E1316" s="4" t="s">
        <v>109</v>
      </c>
      <c r="F1316" s="59"/>
      <c r="G1316" s="7">
        <f>G1317+G1325+G1350+G1361</f>
        <v>52294.299999999996</v>
      </c>
      <c r="H1316" s="7">
        <f>H1317+H1325+H1350+H1361</f>
        <v>47645.299999999996</v>
      </c>
      <c r="I1316" s="7">
        <f>I1317+I1325+I1350+I1361</f>
        <v>47645.299999999996</v>
      </c>
    </row>
    <row r="1317" spans="1:9" ht="31.5" hidden="1">
      <c r="A1317" s="80" t="s">
        <v>142</v>
      </c>
      <c r="B1317" s="59"/>
      <c r="C1317" s="4" t="s">
        <v>13</v>
      </c>
      <c r="D1317" s="4" t="s">
        <v>11</v>
      </c>
      <c r="E1317" s="4" t="s">
        <v>143</v>
      </c>
      <c r="F1317" s="59"/>
      <c r="G1317" s="7">
        <f>G1321+G1318</f>
        <v>0</v>
      </c>
      <c r="H1317" s="7">
        <f>H1321+H1318</f>
        <v>0</v>
      </c>
      <c r="I1317" s="7">
        <f>I1321+I1318</f>
        <v>0</v>
      </c>
    </row>
    <row r="1318" spans="1:9" hidden="1">
      <c r="A1318" s="80" t="s">
        <v>29</v>
      </c>
      <c r="B1318" s="59"/>
      <c r="C1318" s="4" t="s">
        <v>13</v>
      </c>
      <c r="D1318" s="4" t="s">
        <v>11</v>
      </c>
      <c r="E1318" s="4" t="s">
        <v>387</v>
      </c>
      <c r="F1318" s="59"/>
      <c r="G1318" s="7">
        <f t="shared" ref="G1318:I1319" si="318">G1319</f>
        <v>0</v>
      </c>
      <c r="H1318" s="7">
        <f t="shared" si="318"/>
        <v>0</v>
      </c>
      <c r="I1318" s="7">
        <f t="shared" si="318"/>
        <v>0</v>
      </c>
    </row>
    <row r="1319" spans="1:9" hidden="1">
      <c r="A1319" s="80" t="s">
        <v>122</v>
      </c>
      <c r="B1319" s="59"/>
      <c r="C1319" s="4" t="s">
        <v>13</v>
      </c>
      <c r="D1319" s="4" t="s">
        <v>11</v>
      </c>
      <c r="E1319" s="4" t="s">
        <v>388</v>
      </c>
      <c r="F1319" s="59"/>
      <c r="G1319" s="7">
        <f t="shared" si="318"/>
        <v>0</v>
      </c>
      <c r="H1319" s="7">
        <f t="shared" si="318"/>
        <v>0</v>
      </c>
      <c r="I1319" s="7">
        <f t="shared" si="318"/>
        <v>0</v>
      </c>
    </row>
    <row r="1320" spans="1:9" ht="31.5" hidden="1">
      <c r="A1320" s="80" t="s">
        <v>46</v>
      </c>
      <c r="B1320" s="59"/>
      <c r="C1320" s="4" t="s">
        <v>13</v>
      </c>
      <c r="D1320" s="4" t="s">
        <v>11</v>
      </c>
      <c r="E1320" s="4" t="s">
        <v>388</v>
      </c>
      <c r="F1320" s="4" t="s">
        <v>85</v>
      </c>
      <c r="G1320" s="7"/>
      <c r="H1320" s="7"/>
      <c r="I1320" s="7"/>
    </row>
    <row r="1321" spans="1:9" hidden="1">
      <c r="A1321" s="80" t="s">
        <v>144</v>
      </c>
      <c r="B1321" s="59"/>
      <c r="C1321" s="4" t="s">
        <v>13</v>
      </c>
      <c r="D1321" s="4" t="s">
        <v>11</v>
      </c>
      <c r="E1321" s="4" t="s">
        <v>145</v>
      </c>
      <c r="F1321" s="4"/>
      <c r="G1321" s="7">
        <f t="shared" ref="G1321:I1323" si="319">G1322</f>
        <v>0</v>
      </c>
      <c r="H1321" s="7">
        <f t="shared" si="319"/>
        <v>0</v>
      </c>
      <c r="I1321" s="7">
        <f t="shared" si="319"/>
        <v>0</v>
      </c>
    </row>
    <row r="1322" spans="1:9" hidden="1">
      <c r="A1322" s="80" t="s">
        <v>135</v>
      </c>
      <c r="B1322" s="59"/>
      <c r="C1322" s="4" t="s">
        <v>13</v>
      </c>
      <c r="D1322" s="4" t="s">
        <v>11</v>
      </c>
      <c r="E1322" s="4" t="s">
        <v>385</v>
      </c>
      <c r="F1322" s="4"/>
      <c r="G1322" s="7">
        <f t="shared" si="319"/>
        <v>0</v>
      </c>
      <c r="H1322" s="7">
        <f t="shared" si="319"/>
        <v>0</v>
      </c>
      <c r="I1322" s="7">
        <f t="shared" si="319"/>
        <v>0</v>
      </c>
    </row>
    <row r="1323" spans="1:9" hidden="1">
      <c r="A1323" s="80" t="s">
        <v>316</v>
      </c>
      <c r="B1323" s="59"/>
      <c r="C1323" s="4" t="s">
        <v>13</v>
      </c>
      <c r="D1323" s="4" t="s">
        <v>11</v>
      </c>
      <c r="E1323" s="4" t="s">
        <v>386</v>
      </c>
      <c r="F1323" s="4"/>
      <c r="G1323" s="7">
        <f t="shared" si="319"/>
        <v>0</v>
      </c>
      <c r="H1323" s="7">
        <f t="shared" si="319"/>
        <v>0</v>
      </c>
      <c r="I1323" s="7">
        <f t="shared" si="319"/>
        <v>0</v>
      </c>
    </row>
    <row r="1324" spans="1:9" ht="31.5" hidden="1">
      <c r="A1324" s="80" t="s">
        <v>66</v>
      </c>
      <c r="B1324" s="59"/>
      <c r="C1324" s="4" t="s">
        <v>13</v>
      </c>
      <c r="D1324" s="4" t="s">
        <v>11</v>
      </c>
      <c r="E1324" s="4" t="s">
        <v>386</v>
      </c>
      <c r="F1324" s="4" t="s">
        <v>116</v>
      </c>
      <c r="G1324" s="7"/>
      <c r="H1324" s="7"/>
      <c r="I1324" s="7"/>
    </row>
    <row r="1325" spans="1:9">
      <c r="A1325" s="80" t="s">
        <v>147</v>
      </c>
      <c r="B1325" s="59"/>
      <c r="C1325" s="4" t="s">
        <v>13</v>
      </c>
      <c r="D1325" s="4" t="s">
        <v>11</v>
      </c>
      <c r="E1325" s="4" t="s">
        <v>148</v>
      </c>
      <c r="F1325" s="4"/>
      <c r="G1325" s="7">
        <f>G1326</f>
        <v>4986.6000000000004</v>
      </c>
      <c r="H1325" s="7">
        <f t="shared" ref="H1325:I1325" si="320">H1326</f>
        <v>500</v>
      </c>
      <c r="I1325" s="7">
        <f t="shared" si="320"/>
        <v>500</v>
      </c>
    </row>
    <row r="1326" spans="1:9">
      <c r="A1326" s="80" t="s">
        <v>29</v>
      </c>
      <c r="B1326" s="59"/>
      <c r="C1326" s="4" t="s">
        <v>13</v>
      </c>
      <c r="D1326" s="4" t="s">
        <v>11</v>
      </c>
      <c r="E1326" s="4" t="s">
        <v>389</v>
      </c>
      <c r="F1326" s="4"/>
      <c r="G1326" s="7">
        <f>SUM(G1327+G1330+G1334)+G1332+G1338</f>
        <v>4986.6000000000004</v>
      </c>
      <c r="H1326" s="7">
        <f t="shared" ref="H1326:I1326" si="321">SUM(H1327+H1330+H1334)+H1332+H1338</f>
        <v>500</v>
      </c>
      <c r="I1326" s="7">
        <f t="shared" si="321"/>
        <v>500</v>
      </c>
    </row>
    <row r="1327" spans="1:9" s="60" customFormat="1" ht="14.25" customHeight="1">
      <c r="A1327" s="80" t="s">
        <v>122</v>
      </c>
      <c r="B1327" s="59"/>
      <c r="C1327" s="4" t="s">
        <v>13</v>
      </c>
      <c r="D1327" s="4" t="s">
        <v>11</v>
      </c>
      <c r="E1327" s="4" t="s">
        <v>795</v>
      </c>
      <c r="F1327" s="4"/>
      <c r="G1327" s="7">
        <f>G1328+G1329</f>
        <v>3966.1</v>
      </c>
      <c r="H1327" s="7">
        <f t="shared" ref="H1327:I1327" si="322">H1328+H1329</f>
        <v>500</v>
      </c>
      <c r="I1327" s="7">
        <f t="shared" si="322"/>
        <v>500</v>
      </c>
    </row>
    <row r="1328" spans="1:9" ht="35.25" customHeight="1">
      <c r="A1328" s="80" t="s">
        <v>46</v>
      </c>
      <c r="B1328" s="59"/>
      <c r="C1328" s="4" t="s">
        <v>13</v>
      </c>
      <c r="D1328" s="4" t="s">
        <v>11</v>
      </c>
      <c r="E1328" s="4" t="s">
        <v>795</v>
      </c>
      <c r="F1328" s="4" t="s">
        <v>85</v>
      </c>
      <c r="G1328" s="7">
        <v>700</v>
      </c>
      <c r="H1328" s="7"/>
      <c r="I1328" s="7"/>
    </row>
    <row r="1329" spans="1:9" ht="30.75" customHeight="1">
      <c r="A1329" s="80" t="s">
        <v>115</v>
      </c>
      <c r="B1329" s="59"/>
      <c r="C1329" s="4" t="s">
        <v>13</v>
      </c>
      <c r="D1329" s="4" t="s">
        <v>11</v>
      </c>
      <c r="E1329" s="4" t="s">
        <v>795</v>
      </c>
      <c r="F1329" s="4" t="s">
        <v>116</v>
      </c>
      <c r="G1329" s="7">
        <v>3266.1</v>
      </c>
      <c r="H1329" s="7">
        <v>500</v>
      </c>
      <c r="I1329" s="7">
        <v>500</v>
      </c>
    </row>
    <row r="1330" spans="1:9">
      <c r="A1330" s="80" t="s">
        <v>533</v>
      </c>
      <c r="B1330" s="58"/>
      <c r="C1330" s="4" t="s">
        <v>13</v>
      </c>
      <c r="D1330" s="4" t="s">
        <v>11</v>
      </c>
      <c r="E1330" s="4" t="s">
        <v>796</v>
      </c>
      <c r="F1330" s="4"/>
      <c r="G1330" s="7">
        <f>SUM(G1331)</f>
        <v>100</v>
      </c>
      <c r="H1330" s="7">
        <f t="shared" ref="H1330:I1330" si="323">SUM(H1331)</f>
        <v>0</v>
      </c>
      <c r="I1330" s="7">
        <f t="shared" si="323"/>
        <v>0</v>
      </c>
    </row>
    <row r="1331" spans="1:9" ht="31.5">
      <c r="A1331" s="80" t="s">
        <v>115</v>
      </c>
      <c r="B1331" s="59"/>
      <c r="C1331" s="4" t="s">
        <v>13</v>
      </c>
      <c r="D1331" s="4" t="s">
        <v>11</v>
      </c>
      <c r="E1331" s="4" t="s">
        <v>796</v>
      </c>
      <c r="F1331" s="4" t="s">
        <v>116</v>
      </c>
      <c r="G1331" s="7">
        <v>100</v>
      </c>
      <c r="H1331" s="7"/>
      <c r="I1331" s="7"/>
    </row>
    <row r="1332" spans="1:9">
      <c r="A1332" s="80" t="s">
        <v>130</v>
      </c>
      <c r="B1332" s="59"/>
      <c r="C1332" s="4" t="s">
        <v>13</v>
      </c>
      <c r="D1332" s="4" t="s">
        <v>11</v>
      </c>
      <c r="E1332" s="4" t="s">
        <v>903</v>
      </c>
      <c r="F1332" s="4"/>
      <c r="G1332" s="7">
        <f>G1333</f>
        <v>14</v>
      </c>
      <c r="H1332" s="7">
        <f t="shared" ref="H1332:I1332" si="324">H1333</f>
        <v>0</v>
      </c>
      <c r="I1332" s="7">
        <f t="shared" si="324"/>
        <v>0</v>
      </c>
    </row>
    <row r="1333" spans="1:9" ht="31.5">
      <c r="A1333" s="80" t="s">
        <v>46</v>
      </c>
      <c r="B1333" s="59"/>
      <c r="C1333" s="4" t="s">
        <v>13</v>
      </c>
      <c r="D1333" s="4" t="s">
        <v>11</v>
      </c>
      <c r="E1333" s="4" t="s">
        <v>903</v>
      </c>
      <c r="F1333" s="4" t="s">
        <v>85</v>
      </c>
      <c r="G1333" s="7">
        <v>14</v>
      </c>
      <c r="H1333" s="7">
        <v>0</v>
      </c>
      <c r="I1333" s="7">
        <v>0</v>
      </c>
    </row>
    <row r="1334" spans="1:9">
      <c r="A1334" s="80" t="s">
        <v>477</v>
      </c>
      <c r="B1334" s="58"/>
      <c r="C1334" s="4" t="s">
        <v>13</v>
      </c>
      <c r="D1334" s="4" t="s">
        <v>11</v>
      </c>
      <c r="E1334" s="4" t="s">
        <v>797</v>
      </c>
      <c r="F1334" s="59"/>
      <c r="G1334" s="7">
        <f>SUM(G1335:G1337)</f>
        <v>881.5</v>
      </c>
      <c r="H1334" s="7">
        <f t="shared" ref="H1334:I1334" si="325">SUM(H1336:H1337)</f>
        <v>0</v>
      </c>
      <c r="I1334" s="7">
        <f t="shared" si="325"/>
        <v>0</v>
      </c>
    </row>
    <row r="1335" spans="1:9" ht="47.25">
      <c r="A1335" s="32" t="s">
        <v>45</v>
      </c>
      <c r="B1335" s="58"/>
      <c r="C1335" s="4" t="s">
        <v>13</v>
      </c>
      <c r="D1335" s="4" t="s">
        <v>11</v>
      </c>
      <c r="E1335" s="4" t="s">
        <v>797</v>
      </c>
      <c r="F1335" s="50" t="s">
        <v>83</v>
      </c>
      <c r="G1335" s="7">
        <v>16.5</v>
      </c>
      <c r="H1335" s="7"/>
      <c r="I1335" s="7"/>
    </row>
    <row r="1336" spans="1:9" ht="31.5">
      <c r="A1336" s="80" t="s">
        <v>46</v>
      </c>
      <c r="B1336" s="58"/>
      <c r="C1336" s="4" t="s">
        <v>13</v>
      </c>
      <c r="D1336" s="4" t="s">
        <v>11</v>
      </c>
      <c r="E1336" s="4" t="s">
        <v>797</v>
      </c>
      <c r="F1336" s="4" t="s">
        <v>85</v>
      </c>
      <c r="G1336" s="7">
        <v>715</v>
      </c>
      <c r="H1336" s="7"/>
      <c r="I1336" s="7"/>
    </row>
    <row r="1337" spans="1:9">
      <c r="A1337" s="80" t="s">
        <v>36</v>
      </c>
      <c r="B1337" s="59"/>
      <c r="C1337" s="4" t="s">
        <v>13</v>
      </c>
      <c r="D1337" s="4" t="s">
        <v>11</v>
      </c>
      <c r="E1337" s="4" t="s">
        <v>797</v>
      </c>
      <c r="F1337" s="4" t="s">
        <v>93</v>
      </c>
      <c r="G1337" s="7">
        <v>150</v>
      </c>
      <c r="H1337" s="7"/>
      <c r="I1337" s="7"/>
    </row>
    <row r="1338" spans="1:9" ht="31.5">
      <c r="A1338" s="126" t="s">
        <v>1012</v>
      </c>
      <c r="B1338" s="59"/>
      <c r="C1338" s="4" t="s">
        <v>13</v>
      </c>
      <c r="D1338" s="4" t="s">
        <v>11</v>
      </c>
      <c r="E1338" s="4" t="s">
        <v>1013</v>
      </c>
      <c r="F1338" s="4"/>
      <c r="G1338" s="7">
        <f>SUM(G1339)</f>
        <v>25</v>
      </c>
      <c r="H1338" s="7">
        <f t="shared" ref="H1338:I1338" si="326">SUM(H1339)</f>
        <v>0</v>
      </c>
      <c r="I1338" s="7">
        <f t="shared" si="326"/>
        <v>0</v>
      </c>
    </row>
    <row r="1339" spans="1:9">
      <c r="A1339" s="126" t="s">
        <v>36</v>
      </c>
      <c r="B1339" s="59"/>
      <c r="C1339" s="4" t="s">
        <v>13</v>
      </c>
      <c r="D1339" s="4" t="s">
        <v>11</v>
      </c>
      <c r="E1339" s="4" t="s">
        <v>1013</v>
      </c>
      <c r="F1339" s="4" t="s">
        <v>93</v>
      </c>
      <c r="G1339" s="7">
        <v>25</v>
      </c>
      <c r="H1339" s="7"/>
      <c r="I1339" s="7"/>
    </row>
    <row r="1340" spans="1:9" ht="31.5" hidden="1">
      <c r="A1340" s="80" t="s">
        <v>250</v>
      </c>
      <c r="B1340" s="58"/>
      <c r="C1340" s="4" t="s">
        <v>13</v>
      </c>
      <c r="D1340" s="4" t="s">
        <v>11</v>
      </c>
      <c r="E1340" s="4" t="s">
        <v>763</v>
      </c>
      <c r="F1340" s="59"/>
      <c r="G1340" s="7">
        <f>SUM(G1341+G1343)</f>
        <v>0</v>
      </c>
      <c r="H1340" s="7">
        <f t="shared" ref="H1340:I1340" si="327">SUM(H1341+H1343)</f>
        <v>0</v>
      </c>
      <c r="I1340" s="7">
        <f t="shared" si="327"/>
        <v>0</v>
      </c>
    </row>
    <row r="1341" spans="1:9" hidden="1">
      <c r="A1341" s="80" t="s">
        <v>122</v>
      </c>
      <c r="B1341" s="58"/>
      <c r="C1341" s="4" t="s">
        <v>13</v>
      </c>
      <c r="D1341" s="4" t="s">
        <v>11</v>
      </c>
      <c r="E1341" s="4" t="s">
        <v>764</v>
      </c>
      <c r="F1341" s="59"/>
      <c r="G1341" s="7">
        <f>SUM(G1342)</f>
        <v>0</v>
      </c>
      <c r="H1341" s="7">
        <f t="shared" ref="H1341:I1341" si="328">SUM(H1342)</f>
        <v>0</v>
      </c>
      <c r="I1341" s="7">
        <f t="shared" si="328"/>
        <v>0</v>
      </c>
    </row>
    <row r="1342" spans="1:9" ht="31.5" hidden="1">
      <c r="A1342" s="80" t="s">
        <v>115</v>
      </c>
      <c r="B1342" s="58"/>
      <c r="C1342" s="4" t="s">
        <v>13</v>
      </c>
      <c r="D1342" s="4" t="s">
        <v>11</v>
      </c>
      <c r="E1342" s="4" t="s">
        <v>764</v>
      </c>
      <c r="F1342" s="4" t="s">
        <v>116</v>
      </c>
      <c r="G1342" s="7"/>
      <c r="H1342" s="7"/>
      <c r="I1342" s="7"/>
    </row>
    <row r="1343" spans="1:9" hidden="1">
      <c r="A1343" s="80" t="s">
        <v>533</v>
      </c>
      <c r="B1343" s="58"/>
      <c r="C1343" s="4" t="s">
        <v>13</v>
      </c>
      <c r="D1343" s="4" t="s">
        <v>11</v>
      </c>
      <c r="E1343" s="4" t="s">
        <v>766</v>
      </c>
      <c r="F1343" s="4"/>
      <c r="G1343" s="7">
        <f>SUM(G1344)</f>
        <v>0</v>
      </c>
      <c r="H1343" s="7">
        <f t="shared" ref="H1343:I1343" si="329">SUM(H1344)</f>
        <v>0</v>
      </c>
      <c r="I1343" s="7">
        <f t="shared" si="329"/>
        <v>0</v>
      </c>
    </row>
    <row r="1344" spans="1:9" ht="31.5" hidden="1">
      <c r="A1344" s="80" t="s">
        <v>115</v>
      </c>
      <c r="B1344" s="58"/>
      <c r="C1344" s="4" t="s">
        <v>13</v>
      </c>
      <c r="D1344" s="4" t="s">
        <v>11</v>
      </c>
      <c r="E1344" s="4" t="s">
        <v>766</v>
      </c>
      <c r="F1344" s="4" t="s">
        <v>116</v>
      </c>
      <c r="G1344" s="7"/>
      <c r="H1344" s="7"/>
      <c r="I1344" s="7"/>
    </row>
    <row r="1345" spans="1:9" hidden="1">
      <c r="A1345" s="80" t="s">
        <v>316</v>
      </c>
      <c r="B1345" s="58"/>
      <c r="C1345" s="4" t="s">
        <v>13</v>
      </c>
      <c r="D1345" s="4" t="s">
        <v>11</v>
      </c>
      <c r="E1345" s="4" t="s">
        <v>765</v>
      </c>
      <c r="F1345" s="4"/>
      <c r="G1345" s="7">
        <f>SUM(G1346)+G1348</f>
        <v>0</v>
      </c>
      <c r="H1345" s="7">
        <f t="shared" ref="H1345:I1345" si="330">SUM(H1346)+H1348</f>
        <v>0</v>
      </c>
      <c r="I1345" s="7">
        <f t="shared" si="330"/>
        <v>0</v>
      </c>
    </row>
    <row r="1346" spans="1:9" hidden="1">
      <c r="A1346" s="80" t="s">
        <v>122</v>
      </c>
      <c r="B1346" s="58"/>
      <c r="C1346" s="4" t="s">
        <v>13</v>
      </c>
      <c r="D1346" s="4" t="s">
        <v>11</v>
      </c>
      <c r="E1346" s="4" t="s">
        <v>476</v>
      </c>
      <c r="F1346" s="59"/>
      <c r="G1346" s="7">
        <f t="shared" ref="G1346:I1346" si="331">G1347</f>
        <v>0</v>
      </c>
      <c r="H1346" s="7">
        <f t="shared" si="331"/>
        <v>0</v>
      </c>
      <c r="I1346" s="7">
        <f t="shared" si="331"/>
        <v>0</v>
      </c>
    </row>
    <row r="1347" spans="1:9" ht="31.5" hidden="1">
      <c r="A1347" s="80" t="s">
        <v>115</v>
      </c>
      <c r="B1347" s="58"/>
      <c r="C1347" s="4" t="s">
        <v>13</v>
      </c>
      <c r="D1347" s="4" t="s">
        <v>11</v>
      </c>
      <c r="E1347" s="4" t="s">
        <v>476</v>
      </c>
      <c r="F1347" s="4" t="s">
        <v>116</v>
      </c>
      <c r="G1347" s="7"/>
      <c r="H1347" s="7"/>
      <c r="I1347" s="7"/>
    </row>
    <row r="1348" spans="1:9" hidden="1">
      <c r="A1348" s="80" t="s">
        <v>533</v>
      </c>
      <c r="B1348" s="58"/>
      <c r="C1348" s="4" t="s">
        <v>13</v>
      </c>
      <c r="D1348" s="4" t="s">
        <v>11</v>
      </c>
      <c r="E1348" s="4" t="s">
        <v>534</v>
      </c>
      <c r="F1348" s="4"/>
      <c r="G1348" s="7">
        <f t="shared" ref="G1348:I1348" si="332">SUM(G1349)</f>
        <v>0</v>
      </c>
      <c r="H1348" s="7">
        <f t="shared" si="332"/>
        <v>0</v>
      </c>
      <c r="I1348" s="7">
        <f t="shared" si="332"/>
        <v>0</v>
      </c>
    </row>
    <row r="1349" spans="1:9" ht="31.5" hidden="1">
      <c r="A1349" s="80" t="s">
        <v>115</v>
      </c>
      <c r="B1349" s="58"/>
      <c r="C1349" s="4" t="s">
        <v>13</v>
      </c>
      <c r="D1349" s="4" t="s">
        <v>11</v>
      </c>
      <c r="E1349" s="4" t="s">
        <v>534</v>
      </c>
      <c r="F1349" s="4" t="s">
        <v>116</v>
      </c>
      <c r="G1349" s="7"/>
      <c r="H1349" s="7"/>
      <c r="I1349" s="7"/>
    </row>
    <row r="1350" spans="1:9" ht="31.5" hidden="1">
      <c r="A1350" s="80" t="s">
        <v>149</v>
      </c>
      <c r="B1350" s="59"/>
      <c r="C1350" s="4" t="s">
        <v>13</v>
      </c>
      <c r="D1350" s="4" t="s">
        <v>11</v>
      </c>
      <c r="E1350" s="4" t="s">
        <v>150</v>
      </c>
      <c r="F1350" s="59"/>
      <c r="G1350" s="7">
        <f>SUM(G1351)</f>
        <v>0</v>
      </c>
      <c r="H1350" s="7">
        <f>SUM(H1351)</f>
        <v>0</v>
      </c>
      <c r="I1350" s="7">
        <f>SUM(I1351)</f>
        <v>0</v>
      </c>
    </row>
    <row r="1351" spans="1:9" hidden="1">
      <c r="A1351" s="80" t="s">
        <v>144</v>
      </c>
      <c r="B1351" s="59"/>
      <c r="C1351" s="4" t="s">
        <v>13</v>
      </c>
      <c r="D1351" s="4" t="s">
        <v>11</v>
      </c>
      <c r="E1351" s="4" t="s">
        <v>151</v>
      </c>
      <c r="F1351" s="59"/>
      <c r="G1351" s="7">
        <f>SUM(G1352+G1355+G1358)</f>
        <v>0</v>
      </c>
      <c r="H1351" s="7">
        <f>SUM(H1352+H1355+H1358)</f>
        <v>0</v>
      </c>
      <c r="I1351" s="7">
        <f>SUM(I1352+I1355+I1358)</f>
        <v>0</v>
      </c>
    </row>
    <row r="1352" spans="1:9" hidden="1">
      <c r="A1352" s="80" t="s">
        <v>393</v>
      </c>
      <c r="B1352" s="59"/>
      <c r="C1352" s="4" t="s">
        <v>13</v>
      </c>
      <c r="D1352" s="4" t="s">
        <v>11</v>
      </c>
      <c r="E1352" s="4" t="s">
        <v>394</v>
      </c>
      <c r="F1352" s="4"/>
      <c r="G1352" s="7">
        <f t="shared" ref="G1352:I1353" si="333">G1353</f>
        <v>0</v>
      </c>
      <c r="H1352" s="7">
        <f t="shared" si="333"/>
        <v>0</v>
      </c>
      <c r="I1352" s="7">
        <f t="shared" si="333"/>
        <v>0</v>
      </c>
    </row>
    <row r="1353" spans="1:9" hidden="1">
      <c r="A1353" s="80" t="s">
        <v>113</v>
      </c>
      <c r="B1353" s="59"/>
      <c r="C1353" s="4" t="s">
        <v>13</v>
      </c>
      <c r="D1353" s="4" t="s">
        <v>11</v>
      </c>
      <c r="E1353" s="4" t="s">
        <v>395</v>
      </c>
      <c r="F1353" s="4"/>
      <c r="G1353" s="7">
        <f t="shared" si="333"/>
        <v>0</v>
      </c>
      <c r="H1353" s="7">
        <f t="shared" si="333"/>
        <v>0</v>
      </c>
      <c r="I1353" s="7">
        <f t="shared" si="333"/>
        <v>0</v>
      </c>
    </row>
    <row r="1354" spans="1:9" ht="31.5" hidden="1">
      <c r="A1354" s="80" t="s">
        <v>115</v>
      </c>
      <c r="B1354" s="59"/>
      <c r="C1354" s="4" t="s">
        <v>13</v>
      </c>
      <c r="D1354" s="4" t="s">
        <v>11</v>
      </c>
      <c r="E1354" s="4" t="s">
        <v>395</v>
      </c>
      <c r="F1354" s="4" t="s">
        <v>116</v>
      </c>
      <c r="G1354" s="7"/>
      <c r="H1354" s="7"/>
      <c r="I1354" s="7"/>
    </row>
    <row r="1355" spans="1:9" ht="31.5" hidden="1">
      <c r="A1355" s="80" t="s">
        <v>250</v>
      </c>
      <c r="B1355" s="59"/>
      <c r="C1355" s="4" t="s">
        <v>13</v>
      </c>
      <c r="D1355" s="4" t="s">
        <v>11</v>
      </c>
      <c r="E1355" s="4" t="s">
        <v>401</v>
      </c>
      <c r="F1355" s="4"/>
      <c r="G1355" s="7">
        <f t="shared" ref="G1355:I1356" si="334">G1356</f>
        <v>0</v>
      </c>
      <c r="H1355" s="7">
        <f t="shared" si="334"/>
        <v>0</v>
      </c>
      <c r="I1355" s="7">
        <f t="shared" si="334"/>
        <v>0</v>
      </c>
    </row>
    <row r="1356" spans="1:9" hidden="1">
      <c r="A1356" s="80" t="s">
        <v>113</v>
      </c>
      <c r="B1356" s="59"/>
      <c r="C1356" s="4" t="s">
        <v>13</v>
      </c>
      <c r="D1356" s="4" t="s">
        <v>11</v>
      </c>
      <c r="E1356" s="4" t="s">
        <v>402</v>
      </c>
      <c r="F1356" s="4"/>
      <c r="G1356" s="7">
        <f t="shared" si="334"/>
        <v>0</v>
      </c>
      <c r="H1356" s="7">
        <f t="shared" si="334"/>
        <v>0</v>
      </c>
      <c r="I1356" s="7">
        <f t="shared" si="334"/>
        <v>0</v>
      </c>
    </row>
    <row r="1357" spans="1:9" ht="30.75" hidden="1" customHeight="1">
      <c r="A1357" s="80" t="s">
        <v>115</v>
      </c>
      <c r="B1357" s="59"/>
      <c r="C1357" s="4" t="s">
        <v>13</v>
      </c>
      <c r="D1357" s="4" t="s">
        <v>11</v>
      </c>
      <c r="E1357" s="4" t="s">
        <v>402</v>
      </c>
      <c r="F1357" s="4" t="s">
        <v>116</v>
      </c>
      <c r="G1357" s="7"/>
      <c r="H1357" s="7"/>
      <c r="I1357" s="7"/>
    </row>
    <row r="1358" spans="1:9" ht="30.75" hidden="1" customHeight="1">
      <c r="A1358" s="80" t="s">
        <v>316</v>
      </c>
      <c r="B1358" s="59"/>
      <c r="C1358" s="4" t="s">
        <v>13</v>
      </c>
      <c r="D1358" s="4" t="s">
        <v>11</v>
      </c>
      <c r="E1358" s="4" t="s">
        <v>396</v>
      </c>
      <c r="F1358" s="4"/>
      <c r="G1358" s="7">
        <f t="shared" ref="G1358:I1359" si="335">G1359</f>
        <v>0</v>
      </c>
      <c r="H1358" s="7">
        <f t="shared" si="335"/>
        <v>0</v>
      </c>
      <c r="I1358" s="7">
        <f t="shared" si="335"/>
        <v>0</v>
      </c>
    </row>
    <row r="1359" spans="1:9" ht="30.75" hidden="1" customHeight="1">
      <c r="A1359" s="80" t="s">
        <v>113</v>
      </c>
      <c r="B1359" s="59"/>
      <c r="C1359" s="4" t="s">
        <v>13</v>
      </c>
      <c r="D1359" s="4" t="s">
        <v>11</v>
      </c>
      <c r="E1359" s="4" t="s">
        <v>397</v>
      </c>
      <c r="F1359" s="4"/>
      <c r="G1359" s="7">
        <f t="shared" si="335"/>
        <v>0</v>
      </c>
      <c r="H1359" s="7">
        <f t="shared" si="335"/>
        <v>0</v>
      </c>
      <c r="I1359" s="7">
        <f t="shared" si="335"/>
        <v>0</v>
      </c>
    </row>
    <row r="1360" spans="1:9" ht="31.5" hidden="1">
      <c r="A1360" s="80" t="s">
        <v>115</v>
      </c>
      <c r="B1360" s="59"/>
      <c r="C1360" s="4" t="s">
        <v>13</v>
      </c>
      <c r="D1360" s="4" t="s">
        <v>11</v>
      </c>
      <c r="E1360" s="4" t="s">
        <v>397</v>
      </c>
      <c r="F1360" s="4" t="s">
        <v>116</v>
      </c>
      <c r="G1360" s="7"/>
      <c r="H1360" s="7"/>
      <c r="I1360" s="7"/>
    </row>
    <row r="1361" spans="1:9" ht="31.5">
      <c r="A1361" s="80" t="s">
        <v>524</v>
      </c>
      <c r="B1361" s="59"/>
      <c r="C1361" s="4" t="s">
        <v>13</v>
      </c>
      <c r="D1361" s="4" t="s">
        <v>11</v>
      </c>
      <c r="E1361" s="4" t="s">
        <v>139</v>
      </c>
      <c r="F1361" s="4"/>
      <c r="G1361" s="7">
        <f>G1369+G1362+G1367+G1365</f>
        <v>47307.7</v>
      </c>
      <c r="H1361" s="7">
        <f>H1369+H1362+H1367</f>
        <v>47145.299999999996</v>
      </c>
      <c r="I1361" s="7">
        <f>I1369+I1362+I1367</f>
        <v>47145.299999999996</v>
      </c>
    </row>
    <row r="1362" spans="1:9">
      <c r="A1362" s="32" t="s">
        <v>74</v>
      </c>
      <c r="B1362" s="50"/>
      <c r="C1362" s="50" t="s">
        <v>13</v>
      </c>
      <c r="D1362" s="50" t="s">
        <v>11</v>
      </c>
      <c r="E1362" s="56" t="s">
        <v>460</v>
      </c>
      <c r="F1362" s="50"/>
      <c r="G1362" s="52">
        <f>+G1363+G1364</f>
        <v>3882.5</v>
      </c>
      <c r="H1362" s="52">
        <f>+H1363+H1364</f>
        <v>3635.1</v>
      </c>
      <c r="I1362" s="52">
        <f>+I1363+I1364</f>
        <v>3635.1</v>
      </c>
    </row>
    <row r="1363" spans="1:9" ht="47.25">
      <c r="A1363" s="32" t="s">
        <v>45</v>
      </c>
      <c r="B1363" s="50"/>
      <c r="C1363" s="50" t="s">
        <v>13</v>
      </c>
      <c r="D1363" s="50" t="s">
        <v>11</v>
      </c>
      <c r="E1363" s="56" t="s">
        <v>460</v>
      </c>
      <c r="F1363" s="50" t="s">
        <v>83</v>
      </c>
      <c r="G1363" s="52">
        <v>3882.3</v>
      </c>
      <c r="H1363" s="52">
        <v>3634.9</v>
      </c>
      <c r="I1363" s="52">
        <v>3634.9</v>
      </c>
    </row>
    <row r="1364" spans="1:9" ht="31.5">
      <c r="A1364" s="32" t="s">
        <v>46</v>
      </c>
      <c r="B1364" s="50"/>
      <c r="C1364" s="50" t="s">
        <v>13</v>
      </c>
      <c r="D1364" s="50" t="s">
        <v>11</v>
      </c>
      <c r="E1364" s="56" t="s">
        <v>460</v>
      </c>
      <c r="F1364" s="50" t="s">
        <v>85</v>
      </c>
      <c r="G1364" s="52">
        <v>0.2</v>
      </c>
      <c r="H1364" s="52">
        <v>0.2</v>
      </c>
      <c r="I1364" s="52">
        <v>0.2</v>
      </c>
    </row>
    <row r="1365" spans="1:9">
      <c r="A1365" s="32" t="s">
        <v>89</v>
      </c>
      <c r="B1365" s="50"/>
      <c r="C1365" s="50" t="s">
        <v>13</v>
      </c>
      <c r="D1365" s="50" t="s">
        <v>11</v>
      </c>
      <c r="E1365" s="56" t="s">
        <v>930</v>
      </c>
      <c r="F1365" s="50"/>
      <c r="G1365" s="52">
        <f>SUM(G1366)</f>
        <v>1300</v>
      </c>
      <c r="H1365" s="52">
        <f t="shared" ref="H1365:I1365" si="336">SUM(H1366)</f>
        <v>0</v>
      </c>
      <c r="I1365" s="52">
        <f t="shared" si="336"/>
        <v>0</v>
      </c>
    </row>
    <row r="1366" spans="1:9" ht="31.5">
      <c r="A1366" s="32" t="s">
        <v>46</v>
      </c>
      <c r="B1366" s="50"/>
      <c r="C1366" s="50" t="s">
        <v>13</v>
      </c>
      <c r="D1366" s="50" t="s">
        <v>11</v>
      </c>
      <c r="E1366" s="56" t="s">
        <v>930</v>
      </c>
      <c r="F1366" s="50" t="s">
        <v>85</v>
      </c>
      <c r="G1366" s="52">
        <v>1300</v>
      </c>
      <c r="H1366" s="52"/>
      <c r="I1366" s="52"/>
    </row>
    <row r="1367" spans="1:9" ht="33.75" customHeight="1">
      <c r="A1367" s="80" t="s">
        <v>92</v>
      </c>
      <c r="B1367" s="50"/>
      <c r="C1367" s="50" t="s">
        <v>13</v>
      </c>
      <c r="D1367" s="50" t="s">
        <v>11</v>
      </c>
      <c r="E1367" s="56" t="s">
        <v>528</v>
      </c>
      <c r="F1367" s="50"/>
      <c r="G1367" s="52">
        <f>SUM(G1368)</f>
        <v>276.10000000000002</v>
      </c>
      <c r="H1367" s="52">
        <f>SUM(H1368)</f>
        <v>26.1</v>
      </c>
      <c r="I1367" s="52">
        <f>SUM(I1368)</f>
        <v>26.1</v>
      </c>
    </row>
    <row r="1368" spans="1:9" ht="31.5">
      <c r="A1368" s="32" t="s">
        <v>46</v>
      </c>
      <c r="B1368" s="50"/>
      <c r="C1368" s="50" t="s">
        <v>13</v>
      </c>
      <c r="D1368" s="50" t="s">
        <v>11</v>
      </c>
      <c r="E1368" s="56" t="s">
        <v>528</v>
      </c>
      <c r="F1368" s="50" t="s">
        <v>85</v>
      </c>
      <c r="G1368" s="52">
        <v>276.10000000000002</v>
      </c>
      <c r="H1368" s="52">
        <v>26.1</v>
      </c>
      <c r="I1368" s="52">
        <v>26.1</v>
      </c>
    </row>
    <row r="1369" spans="1:9" ht="31.5">
      <c r="A1369" s="80" t="s">
        <v>39</v>
      </c>
      <c r="B1369" s="58"/>
      <c r="C1369" s="4" t="s">
        <v>13</v>
      </c>
      <c r="D1369" s="4" t="s">
        <v>11</v>
      </c>
      <c r="E1369" s="4" t="s">
        <v>140</v>
      </c>
      <c r="F1369" s="4"/>
      <c r="G1369" s="7">
        <f>G1370</f>
        <v>41849.1</v>
      </c>
      <c r="H1369" s="7">
        <f>H1370</f>
        <v>43484.1</v>
      </c>
      <c r="I1369" s="7">
        <f>I1370</f>
        <v>43484.1</v>
      </c>
    </row>
    <row r="1370" spans="1:9">
      <c r="A1370" s="80" t="s">
        <v>477</v>
      </c>
      <c r="B1370" s="58"/>
      <c r="C1370" s="4" t="s">
        <v>13</v>
      </c>
      <c r="D1370" s="4" t="s">
        <v>11</v>
      </c>
      <c r="E1370" s="4" t="s">
        <v>141</v>
      </c>
      <c r="F1370" s="4"/>
      <c r="G1370" s="7">
        <f>G1371+G1372+G1373</f>
        <v>41849.1</v>
      </c>
      <c r="H1370" s="7">
        <f>H1371+H1372+H1373</f>
        <v>43484.1</v>
      </c>
      <c r="I1370" s="7">
        <f>I1371+I1372+I1373</f>
        <v>43484.1</v>
      </c>
    </row>
    <row r="1371" spans="1:9" ht="47.25">
      <c r="A1371" s="80" t="s">
        <v>45</v>
      </c>
      <c r="B1371" s="59"/>
      <c r="C1371" s="4" t="s">
        <v>13</v>
      </c>
      <c r="D1371" s="4" t="s">
        <v>11</v>
      </c>
      <c r="E1371" s="4" t="s">
        <v>141</v>
      </c>
      <c r="F1371" s="4" t="s">
        <v>83</v>
      </c>
      <c r="G1371" s="7">
        <v>40043</v>
      </c>
      <c r="H1371" s="7">
        <v>42180.7</v>
      </c>
      <c r="I1371" s="7">
        <v>42180.7</v>
      </c>
    </row>
    <row r="1372" spans="1:9" s="27" customFormat="1" ht="31.5">
      <c r="A1372" s="80" t="s">
        <v>46</v>
      </c>
      <c r="B1372" s="59"/>
      <c r="C1372" s="4" t="s">
        <v>13</v>
      </c>
      <c r="D1372" s="4" t="s">
        <v>11</v>
      </c>
      <c r="E1372" s="4" t="s">
        <v>141</v>
      </c>
      <c r="F1372" s="4" t="s">
        <v>85</v>
      </c>
      <c r="G1372" s="7">
        <v>1802.7</v>
      </c>
      <c r="H1372" s="7">
        <v>1300</v>
      </c>
      <c r="I1372" s="7">
        <v>1300</v>
      </c>
    </row>
    <row r="1373" spans="1:9">
      <c r="A1373" s="80" t="s">
        <v>20</v>
      </c>
      <c r="B1373" s="59"/>
      <c r="C1373" s="4" t="s">
        <v>13</v>
      </c>
      <c r="D1373" s="4" t="s">
        <v>11</v>
      </c>
      <c r="E1373" s="4" t="s">
        <v>141</v>
      </c>
      <c r="F1373" s="4" t="s">
        <v>90</v>
      </c>
      <c r="G1373" s="7">
        <v>3.4</v>
      </c>
      <c r="H1373" s="7">
        <v>3.4</v>
      </c>
      <c r="I1373" s="7">
        <v>3.4</v>
      </c>
    </row>
    <row r="1374" spans="1:9">
      <c r="A1374" s="80" t="s">
        <v>24</v>
      </c>
      <c r="B1374" s="81"/>
      <c r="C1374" s="106" t="s">
        <v>25</v>
      </c>
      <c r="D1374" s="106" t="s">
        <v>26</v>
      </c>
      <c r="E1374" s="31"/>
      <c r="F1374" s="31"/>
      <c r="G1374" s="9">
        <f>SUM(G1375)</f>
        <v>528.9</v>
      </c>
      <c r="H1374" s="9">
        <f>SUM(H1375)</f>
        <v>502.1</v>
      </c>
      <c r="I1374" s="9">
        <f>SUM(I1375)</f>
        <v>522.20000000000005</v>
      </c>
    </row>
    <row r="1375" spans="1:9">
      <c r="A1375" s="80" t="s">
        <v>47</v>
      </c>
      <c r="B1375" s="4"/>
      <c r="C1375" s="4" t="s">
        <v>25</v>
      </c>
      <c r="D1375" s="4" t="s">
        <v>48</v>
      </c>
      <c r="E1375" s="6"/>
      <c r="F1375" s="4"/>
      <c r="G1375" s="7">
        <f t="shared" ref="G1375:I1376" si="337">G1376</f>
        <v>528.9</v>
      </c>
      <c r="H1375" s="7">
        <f t="shared" si="337"/>
        <v>502.1</v>
      </c>
      <c r="I1375" s="7">
        <f t="shared" si="337"/>
        <v>522.20000000000005</v>
      </c>
    </row>
    <row r="1376" spans="1:9" ht="31.5">
      <c r="A1376" s="80" t="s">
        <v>461</v>
      </c>
      <c r="B1376" s="40"/>
      <c r="C1376" s="106" t="s">
        <v>25</v>
      </c>
      <c r="D1376" s="106" t="s">
        <v>48</v>
      </c>
      <c r="E1376" s="106" t="s">
        <v>342</v>
      </c>
      <c r="F1376" s="31"/>
      <c r="G1376" s="44">
        <f t="shared" si="337"/>
        <v>528.9</v>
      </c>
      <c r="H1376" s="44">
        <f t="shared" si="337"/>
        <v>502.1</v>
      </c>
      <c r="I1376" s="44">
        <f t="shared" si="337"/>
        <v>522.20000000000005</v>
      </c>
    </row>
    <row r="1377" spans="1:9" ht="31.5">
      <c r="A1377" s="80" t="s">
        <v>352</v>
      </c>
      <c r="B1377" s="40"/>
      <c r="C1377" s="106" t="s">
        <v>25</v>
      </c>
      <c r="D1377" s="106" t="s">
        <v>48</v>
      </c>
      <c r="E1377" s="106" t="s">
        <v>353</v>
      </c>
      <c r="F1377" s="31"/>
      <c r="G1377" s="44">
        <f>SUM(G1378)</f>
        <v>528.9</v>
      </c>
      <c r="H1377" s="44">
        <f>SUM(H1378)</f>
        <v>502.1</v>
      </c>
      <c r="I1377" s="44">
        <f>SUM(I1378)</f>
        <v>522.20000000000005</v>
      </c>
    </row>
    <row r="1378" spans="1:9" ht="47.25">
      <c r="A1378" s="80" t="s">
        <v>362</v>
      </c>
      <c r="B1378" s="40"/>
      <c r="C1378" s="106" t="s">
        <v>25</v>
      </c>
      <c r="D1378" s="106" t="s">
        <v>48</v>
      </c>
      <c r="E1378" s="106" t="s">
        <v>500</v>
      </c>
      <c r="F1378" s="31"/>
      <c r="G1378" s="44">
        <f>SUM(G1379:G1380)</f>
        <v>528.9</v>
      </c>
      <c r="H1378" s="44">
        <f t="shared" ref="H1378:I1378" si="338">SUM(H1379:H1380)</f>
        <v>502.1</v>
      </c>
      <c r="I1378" s="44">
        <f t="shared" si="338"/>
        <v>522.20000000000005</v>
      </c>
    </row>
    <row r="1379" spans="1:9">
      <c r="A1379" s="80" t="s">
        <v>36</v>
      </c>
      <c r="B1379" s="40"/>
      <c r="C1379" s="106" t="s">
        <v>25</v>
      </c>
      <c r="D1379" s="106" t="s">
        <v>48</v>
      </c>
      <c r="E1379" s="106" t="s">
        <v>500</v>
      </c>
      <c r="F1379" s="31">
        <v>300</v>
      </c>
      <c r="G1379" s="44">
        <v>377.8</v>
      </c>
      <c r="H1379" s="44">
        <v>347.6</v>
      </c>
      <c r="I1379" s="44">
        <v>361.5</v>
      </c>
    </row>
    <row r="1380" spans="1:9" ht="31.5">
      <c r="A1380" s="80" t="s">
        <v>115</v>
      </c>
      <c r="B1380" s="40"/>
      <c r="C1380" s="106" t="s">
        <v>25</v>
      </c>
      <c r="D1380" s="106" t="s">
        <v>48</v>
      </c>
      <c r="E1380" s="106" t="s">
        <v>500</v>
      </c>
      <c r="F1380" s="31">
        <v>600</v>
      </c>
      <c r="G1380" s="44">
        <v>151.1</v>
      </c>
      <c r="H1380" s="44">
        <v>154.5</v>
      </c>
      <c r="I1380" s="44">
        <v>160.69999999999999</v>
      </c>
    </row>
    <row r="1381" spans="1:9">
      <c r="A1381" s="23" t="s">
        <v>682</v>
      </c>
      <c r="B1381" s="40"/>
      <c r="C1381" s="106"/>
      <c r="D1381" s="106"/>
      <c r="E1381" s="106"/>
      <c r="F1381" s="31"/>
      <c r="G1381" s="44"/>
      <c r="H1381" s="10">
        <v>55000</v>
      </c>
      <c r="I1381" s="10">
        <v>115000</v>
      </c>
    </row>
    <row r="1382" spans="1:9">
      <c r="A1382" s="23" t="s">
        <v>183</v>
      </c>
      <c r="B1382" s="38"/>
      <c r="C1382" s="29"/>
      <c r="D1382" s="29"/>
      <c r="E1382" s="29"/>
      <c r="F1382" s="29"/>
      <c r="G1382" s="10">
        <f>SUM(G10+G36+G55+G534+G572+G1190+G779)+G887</f>
        <v>7807606.3999999994</v>
      </c>
      <c r="H1382" s="10">
        <f>SUM(H10+H36+H55+H534+H572+H1190+H779)+H887+H1381</f>
        <v>5793799.3000000007</v>
      </c>
      <c r="I1382" s="10">
        <f>SUM(I10+I36+I55+I534+I572+I1190+I779)+I887+I1381</f>
        <v>6069094</v>
      </c>
    </row>
    <row r="1383" spans="1:9">
      <c r="H1383" s="63"/>
      <c r="I1383" s="63"/>
    </row>
    <row r="1384" spans="1:9" hidden="1">
      <c r="G1384" s="122">
        <v>7658194.7000000002</v>
      </c>
      <c r="H1384" s="122">
        <v>5793799.2000000002</v>
      </c>
      <c r="I1384" s="122">
        <v>6069093.9999999991</v>
      </c>
    </row>
    <row r="1385" spans="1:9" hidden="1">
      <c r="G1385" s="63">
        <f>SUM(G1384-G1382)</f>
        <v>-149411.69999999925</v>
      </c>
      <c r="H1385" s="63">
        <f t="shared" ref="H1385:I1385" si="339">SUM(H1384-H1382)</f>
        <v>-0.10000000055879354</v>
      </c>
      <c r="I1385" s="63">
        <f t="shared" si="339"/>
        <v>-9.3132257461547852E-10</v>
      </c>
    </row>
    <row r="1386" spans="1:9" hidden="1"/>
    <row r="1387" spans="1:9" hidden="1" outlineLevel="1">
      <c r="A1387" s="118" t="s">
        <v>1007</v>
      </c>
      <c r="B1387" s="119"/>
      <c r="C1387" s="120"/>
      <c r="D1387" s="120"/>
      <c r="E1387" s="120"/>
      <c r="F1387" s="120">
        <v>100</v>
      </c>
      <c r="G1387" s="121">
        <f>G15+G19+G41+G44+G60+G64+G68+G73+G77+G80+G142+G152+G254+G435+G441+G449+G539+G593+G607+G616+G714+G741+G751+G754+G766+G800+G815+G877+G909+G913+G969+G1001+G1004+G1007+G1011+G1089+G1094+G1099+G1102+G1119+G1122+G1129+G1146+G1189+G1227+G1234+G1259+G1265+G1363+G1371+G1335</f>
        <v>1105432.5000000002</v>
      </c>
      <c r="H1387" s="121">
        <f>H15+H19+H41+H44+H60+H64+H68+H73+H77+H80+H142+H152+H254+H435+H441+H449+H539+H593+H607+H616+H714+H741+H751+H754+H766+H800+H815+H877+H909+H913+H969+H1001+H1004+H1007+H1011+H1089+H1094+H1099+H1102+H1119+H1122+H1129+H1146+H1189+H1227+H1234+H1259+H1265+H1363+H1371+H1335</f>
        <v>1112462.8999999997</v>
      </c>
      <c r="I1387" s="121">
        <f>I15+I19+I41+I44+I60+I64+I68+I73+I77+I80+I142+I152+I254+I435+I441+I449+I539+I593+I607+I616+I714+I741+I751+I754+I766+I800+I815+I877+I909+I913+I969+I1001+I1004+I1007+I1011+I1089+I1094+I1099+I1102+I1119+I1122+I1129+I1146+I1189+I1227+I1234+I1259+I1265+I1363+I1371+I1335</f>
        <v>1103014.5999999996</v>
      </c>
    </row>
    <row r="1388" spans="1:9" hidden="1" outlineLevel="1">
      <c r="A1388" s="118"/>
      <c r="B1388" s="119"/>
      <c r="C1388" s="120"/>
      <c r="D1388" s="120"/>
      <c r="E1388" s="120"/>
      <c r="F1388" s="120">
        <v>200</v>
      </c>
      <c r="G1388" s="121">
        <f>G16+G23+G26+G28+G35+G42+G48+G51+G53+G65+G69+G74+G78+G84+G92+G95+G98+G100+G106+G110+G114+G118+G129+G132+G136+G143+G150+G153+G160+G164+G167+G170+G177+G188+G195+G198+G200+G203+G206+G208+G210+G212+G214+G216+G218+G220+G222+G224+G227+G229+G238+G244+G250+G255+G259+G261+G263+G265+G269+G275+G298+G302+G306+G308+G316+G318+G324+G326+G329+G333+G335+G338+G341+G343+G345+G347+G349+G351+G353+G355+G357+G359+G361+G363+G365+G367+G369+G371+G374+G376+G383+G387+G390+G399+G406+G409+G412+G432+G436+G442+G448+G450+G452+G455+G464+G467+G471+G475+G478+G481+G484+G486+G495+G540+G548+G551+G553+G561+G578+G587+G594+G608+G617+G622+G627+G630+G633+G636+G639+G642+G645+G648+G651+G654+G657+G660+G663+G666+G682+G687+G692+G695+G700+G715+G719+G722+G725+G729+G736+G742+G745+G746+G748+G755+G761+G763+G767+G769+G771+G773+G778+G801+G816+G821+G840+G842+G844+G846+G855+G865+G878+G880+G883+G885+G894+G910+G914+G917+G933+G936+G950+G952+G957+G961+G964+G967+G972+G975+G978+G980+G988+G990+G1002+G1005+G1008+G1012+G1016+G1018+G1023+G1026+G1029+G1035+G1059+G1062+G1067+G1070+G1073+G1078+G1081+G1090+G1095+G1103+G1110+G1113+G1116+G1120+G1123+G1126+G1130+G1132+G1135+G1137+G1141+G1143+G1147+G1221+G1228+G1238+G1260+G1266+G1275+G1277+G1279+G1283+G1285+G1288+G1305+G1320+G1328+G1333+G1336+G1364+G1366+G1368+G1372+G584</f>
        <v>1266358.5999999996</v>
      </c>
      <c r="H1388" s="121">
        <f>H16+H23+H26+H28+H35+H42+H48+H51+H53+H65+H69+H74+H78+H84+H92+H95+H98+H100+H106+H110+H114+H118+H129+H132+H136+H143+H150+H153+H160+H164+H167+H170+H177+H188+H195+H198+H200+H203+H206+H208+H210+H212+H214+H216+H218+H220+H222+H224+H227+H229+H238+H244+H250+H255+H259+H261+H263+H265+H269+H275+H298+H302+H306+H308+H316+H318+H324+H326+H329+H333+H335+H338+H341+H343+H345+H347+H349+H351+H353+H355+H357+H359+H361+H363+H365+H367+H369+H371+H374+H376+H383+H387+H390+H399+H406+H409+H412+H432+H436+H442+H448+H450+H452+H455+H464+H467+H471+H475+H478+H481+H484+H486+H495+H540+H548+H551+H553+H561+H578+H587+H594+H608+H617+H622+H627+H630+H633+H636+H639+H642+H645+H648+H651+H654+H657+H660+H663+H666+H682+H687+H692+H695+H700+H715+H719+H722+H725+H729+H736+H742+H745+H746+H748+H755+H761+H763+H767+H769+H771+H773+H778+H801+H816+H821+H840+H842+H844+H846+H855+H865+H878+H880+H883+H885+H894+H910+H914+H917+H933+H936+H950+H952+H957+H961+H964+H967+H972+H975+H978+H980+H988+H990+H1002+H1005+H1008+H1012+H1016+H1018+H1023+H1026+H1029+H1035+H1059+H1062+H1067+H1070+H1073+H1078+H1081+H1090+H1095+H1103+H1110+H1113+H1116+H1120+H1123+H1126+H1130+H1132+H1135+H1137+H1141+H1143+H1147+H1221+H1228+H1238+H1260+H1266+H1275+H1277+H1279+H1283+H1285+H1288+H1305+H1320+H1328+H1333+H1336+H1364+H1366+H1368+H1372+H584</f>
        <v>745161.7</v>
      </c>
      <c r="I1388" s="121">
        <f>I16+I23+I26+I28+I35+I42+I48+I51+I53+I65+I69+I74+I78+I84+I92+I95+I98+I100+I106+I110+I114+I118+I129+I132+I136+I143+I150+I153+I160+I164+I167+I170+I177+I188+I195+I198+I200+I203+I206+I208+I210+I212+I214+I216+I218+I220+I222+I224+I227+I229+I238+I244+I250+I255+I259+I261+I263+I265+I269+I275+I298+I302+I306+I308+I316+I318+I324+I326+I329+I333+I335+I338+I341+I343+I345+I347+I349+I351+I353+I355+I357+I359+I361+I363+I365+I367+I369+I371+I374+I376+I383+I387+I390+I399+I406+I409+I412+I432+I436+I442+I448+I450+I452+I455+I464+I467+I471+I475+I478+I481+I484+I486+I495+I540+I548+I551+I553+I561+I578+I587+I594+I608+I617+I622+I627+I630+I633+I636+I639+I642+I645+I648+I651+I654+I657+I660+I663+I666+I682+I687+I692+I695+I700+I715+I719+I722+I725+I729+I736+I742+I745+I746+I748+I755+I761+I763+I767+I769+I771+I773+I778+I801+I816+I821+I840+I842+I844+I846+I855+I865+I878+I880+I883+I885+I894+I910+I914+I917+I933+I936+I950+I952+I957+I961+I964+I967+I972+I975+I978+I980+I988+I990+I1002+I1005+I1008+I1012+I1016+I1018+I1023+I1026+I1029+I1035+I1059+I1062+I1067+I1070+I1073+I1078+I1081+I1090+I1095+I1103+I1110+I1113+I1116+I1120+I1123+I1126+I1130+I1132+I1135+I1137+I1141+I1143+I1147+I1221+I1228+I1238+I1260+I1266+I1275+I1277+I1279+I1283+I1285+I1288+I1305+I1320+I1328+I1333+I1336+I1364+I1366+I1368+I1372+I584</f>
        <v>897587.89999999967</v>
      </c>
    </row>
    <row r="1389" spans="1:9" hidden="1" outlineLevel="1">
      <c r="A1389" s="118"/>
      <c r="B1389" s="119"/>
      <c r="C1389" s="120"/>
      <c r="D1389" s="120"/>
      <c r="E1389" s="120"/>
      <c r="F1389" s="120">
        <v>300</v>
      </c>
      <c r="G1389" s="121">
        <f>G17+G29+G70+G101+G115+G133+G507+G602+G609+G628+G631+G634+G637+G640+G643+G646+G649+G652+G655+G658+G661+G664+G667+G673+G675+G677+G679+G683+G688+G705+G716+G720+G723+G726+G730+G802+G895+G911+G920+G958+G1091+G1104+G1111+G1114+G1148+G1155+G1159+G1165+G1170+G1173+G1176+G1337+G1379+G1339</f>
        <v>1006039.3</v>
      </c>
      <c r="H1389" s="121">
        <f>H17+H29+H70+H101+H115+H133+H507+H602+H609+H628+H631+H634+H637+H640+H643+H646+H649+H652+H655+H658+H661+H664+H667+H673+H675+H677+H679+H683+H688+H705+H716+H720+H723+H726+H730+H802+H895+H911+H920+H958+H1091+H1104+H1111+H1114+H1148+H1155+H1159+H1165+H1170+H1173+H1176+H1337+H1379+H1339</f>
        <v>1044546.8000000002</v>
      </c>
      <c r="I1389" s="121">
        <f>I17+I29+I70+I101+I115+I133+I507+I602+I609+I628+I631+I634+I637+I640+I643+I646+I649+I652+I655+I658+I661+I664+I667+I673+I675+I677+I679+I683+I688+I705+I716+I720+I723+I726+I730+I802+I895+I911+I920+I958+I1091+I1104+I1111+I1114+I1148+I1155+I1159+I1165+I1170+I1173+I1176+I1337+I1379+I1339</f>
        <v>1095916.2</v>
      </c>
    </row>
    <row r="1390" spans="1:9" hidden="1" outlineLevel="1">
      <c r="A1390" s="118"/>
      <c r="B1390" s="119"/>
      <c r="C1390" s="120"/>
      <c r="D1390" s="120"/>
      <c r="E1390" s="120"/>
      <c r="F1390" s="120">
        <v>400</v>
      </c>
      <c r="G1390" s="121">
        <f>G231+G233+G290+G292+G294+G310+G312+G379+G384+G416+G420+G423++G425+G428+G460+G490+G497+G501+G511+G513+G518+G523+G527+G531+G533</f>
        <v>1619977.7</v>
      </c>
      <c r="H1390" s="121">
        <f>H231+H233+H290+H292+H294+H310+H312+H379+H384+H416+H420+H423++H425+H428+H460+H490+H497+H501+H511+H513+H518+H523+H527+H531+H533</f>
        <v>210301.19999999998</v>
      </c>
      <c r="I1390" s="121">
        <f>I231+I233+I290+I292+I294+I310+I312+I379+I384+I416+I420+I423++I425+I428+I460+I490+I497+I501+I511+I513+I518+I523+I527+I531+I533</f>
        <v>279187.59999999998</v>
      </c>
    </row>
    <row r="1391" spans="1:9" hidden="1" outlineLevel="1">
      <c r="A1391" s="118"/>
      <c r="B1391" s="119"/>
      <c r="C1391" s="120"/>
      <c r="D1391" s="120"/>
      <c r="E1391" s="120"/>
      <c r="F1391" s="120">
        <v>600</v>
      </c>
      <c r="G1391" s="121">
        <f>G121+G123+G126+G247+G272+G278+G280+G392+G394+G396+G401+G403+G696+G709+G786+G793+G803+G806+G809+G812+G824+G827+G830+G836+G838+G852+G857+G859+G866+G869+G872+G896+G898+G901+G903+G906+G918+G922+G926+G928+G930+G934+G938+G940+G945+G959+G962+G965+G970+G973+G976+G981+G983+G985+G993+G995+G998+G1020+G1024+G1032+G1041+G1044+G1047+G1050+G1054+G1079+G1082+G1092+G1096+G1160+G1171+G1182+G1197+G1201+G1205+G1208+G1210+G1213+G1216+G1229+G1240+G1244+G1247+G1252+G1256+G1271+G1281+G1289+G1292+G1295+G1297+G1300+G1302+G1306+G1309+G1314+G1324+G1329+G1331+G1342+G1344+G1347+G1349+G1354+G1357+G1360+G1380+G850</f>
        <v>2432844.1000000006</v>
      </c>
      <c r="H1391" s="121">
        <f>H121+H123+H126+H247+H272+H278+H280+H392+H394+H396+H401+H403+H696+H709+H786+H793+H803+H806+H809+H812+H824+H827+H830+H836+H838+H852+H857+H859+H866+H869+H872+H896+H898+H901+H903+H906+H918+H922+H926+H928+H930+H934+H938+H940+H945+H959+H962+H965+H970+H973+H976+H981+H983+H985+H993+H995+H998+H1020+H1024+H1032+H1041+H1044+H1047+H1050+H1054+H1079+H1082+H1092+H1096+H1160+H1171+H1182+H1197+H1201+H1205+H1208+H1210+H1213+H1216+H1229+H1240+H1244+H1247+H1252+H1256+H1271+H1281+H1289+H1292+H1295+H1297+H1300+H1302+H1306+H1309+H1314+H1324+H1329+H1331+H1342+H1344+H1347+H1349+H1354+H1357+H1360+H1380+H850</f>
        <v>2393715.6</v>
      </c>
      <c r="I1391" s="121">
        <f>I121+I123+I126+I247+I272+I278+I280+I392+I394+I396+I401+I403+I696+I709+I786+I793+I803+I806+I809+I812+I824+I827+I830+I836+I838+I852+I857+I859+I866+I869+I872+I896+I898+I901+I903+I906+I918+I922+I926+I928+I930+I934+I938+I940+I945+I959+I962+I965+I970+I973+I976+I981+I983+I985+I993+I995+I998+I1020+I1024+I1032+I1041+I1044+I1047+I1050+I1054+I1079+I1082+I1092+I1096+I1160+I1171+I1182+I1197+I1201+I1205+I1208+I1210+I1213+I1216+I1229+I1240+I1244+I1247+I1252+I1256+I1271+I1281+I1289+I1292+I1295+I1297+I1300+I1302+I1306+I1309+I1314+I1324+I1329+I1331+I1342+I1344+I1347+I1349+I1354+I1357+I1360+I1380+I850</f>
        <v>2321860.9000000004</v>
      </c>
    </row>
    <row r="1392" spans="1:9" hidden="1" outlineLevel="1">
      <c r="A1392" s="118"/>
      <c r="B1392" s="119"/>
      <c r="C1392" s="120"/>
      <c r="D1392" s="120"/>
      <c r="E1392" s="120"/>
      <c r="F1392" s="120">
        <v>800</v>
      </c>
      <c r="G1392" s="121">
        <f>G24+G30+G49+G54+G88+G96+G102+G107+G111+G137+G144+G154+G172+G180+G182+G184+G191+G241+G256+G283+G299+G321+G443+G544+G549+G554+G557+G566+G610+G618+G717+G756+G774+G817+G870+G881+G886+G915+G1009+G1013+G1083+G1085+G1138+G1133+G1149+G1261+G1267+G1373</f>
        <v>376954.1999999999</v>
      </c>
      <c r="H1392" s="121">
        <f>H24+H30+H49+H54+H88+H96+H102+H107+H111+H137+H144+H154+H172+H180+H182+H184+H191+H241+H256+H283+H299+H321+H443+H544+H549+H554+H557+H566+H610+H618+H717+H756+H774+H817+H870+H881+H886+H915+H1009+H1013+H1083+H1085+H1138+H1133+H1149+H1261+H1267+H1373</f>
        <v>232611.09999999998</v>
      </c>
      <c r="I1392" s="121">
        <f>I24+I30+I49+I54+I88+I96+I102+I107+I111+I137+I144+I154+I172+I180+I182+I184+I191+I241+I256+I283+I299+I321+I443+I544+I549+I554+I557+I566+I610+I618+I717+I756+I774+I817+I870+I881+I886+I915+I1009+I1013+I1083+I1085+I1138+I1133+I1149+I1261+I1267+I1373</f>
        <v>256526.79999999996</v>
      </c>
    </row>
    <row r="1393" spans="1:9" hidden="1" outlineLevel="1">
      <c r="A1393" s="118"/>
      <c r="B1393" s="119"/>
      <c r="C1393" s="120"/>
      <c r="D1393" s="120"/>
      <c r="E1393" s="120" t="s">
        <v>1008</v>
      </c>
      <c r="F1393" s="120"/>
      <c r="G1393" s="121">
        <f>G1387+G1388+G1389+G1390+G1391+G1392</f>
        <v>7807606.4000000004</v>
      </c>
      <c r="H1393" s="121">
        <f t="shared" ref="H1393:I1393" si="340">H1387+H1388+H1389+H1390+H1391+H1392</f>
        <v>5738799.2999999998</v>
      </c>
      <c r="I1393" s="121">
        <f t="shared" si="340"/>
        <v>5954093.9999999991</v>
      </c>
    </row>
    <row r="1394" spans="1:9" hidden="1" outlineLevel="1">
      <c r="A1394" s="118"/>
      <c r="B1394" s="119"/>
      <c r="C1394" s="120"/>
      <c r="D1394" s="120"/>
      <c r="E1394" s="120" t="s">
        <v>1009</v>
      </c>
      <c r="F1394" s="120"/>
      <c r="G1394" s="121">
        <f>SUM(G1393-G1382)</f>
        <v>9.3132257461547852E-10</v>
      </c>
      <c r="H1394" s="121">
        <f t="shared" ref="H1394:I1394" si="341">SUM(H1393-H1382)</f>
        <v>-55000.000000000931</v>
      </c>
      <c r="I1394" s="121">
        <f t="shared" si="341"/>
        <v>-115000.00000000093</v>
      </c>
    </row>
    <row r="1395" spans="1:9" hidden="1" outlineLevel="1">
      <c r="E1395" s="21" t="s">
        <v>1009</v>
      </c>
      <c r="G1395" s="122">
        <f t="shared" ref="G1395:H1395" si="342">SUM(G1394+G1381)</f>
        <v>9.3132257461547852E-10</v>
      </c>
      <c r="H1395" s="122">
        <f t="shared" si="342"/>
        <v>-9.3132257461547852E-10</v>
      </c>
      <c r="I1395" s="122">
        <f>SUM(I1394+I1381)</f>
        <v>-9.3132257461547852E-10</v>
      </c>
    </row>
    <row r="1396" spans="1:9" hidden="1" outlineLevel="1"/>
    <row r="1397" spans="1:9" hidden="1" outlineLevel="1"/>
    <row r="1398" spans="1:9" collapsed="1"/>
    <row r="1399" spans="1:9">
      <c r="G1399" s="122"/>
      <c r="H1399" s="122"/>
      <c r="I1399" s="122"/>
    </row>
    <row r="1401" spans="1:9">
      <c r="G1401" s="122"/>
    </row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4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D12" sqref="D12"/>
    </sheetView>
  </sheetViews>
  <sheetFormatPr defaultRowHeight="15.75"/>
  <cols>
    <col min="1" max="1" width="55.5703125" style="82" customWidth="1"/>
    <col min="2" max="2" width="14.42578125" style="83" customWidth="1"/>
    <col min="3" max="3" width="14.7109375" style="83" customWidth="1"/>
    <col min="4" max="6" width="16.28515625" style="83" customWidth="1"/>
    <col min="7" max="16384" width="9.140625" style="83"/>
  </cols>
  <sheetData>
    <row r="1" spans="1:6">
      <c r="C1" s="3"/>
      <c r="E1" s="14" t="s">
        <v>1014</v>
      </c>
    </row>
    <row r="2" spans="1:6" ht="15.75" customHeight="1">
      <c r="C2" s="3"/>
      <c r="E2" s="3" t="s">
        <v>1015</v>
      </c>
    </row>
    <row r="3" spans="1:6">
      <c r="C3" s="3"/>
      <c r="E3" s="3" t="s">
        <v>0</v>
      </c>
    </row>
    <row r="4" spans="1:6">
      <c r="C4" s="3"/>
      <c r="E4" s="3" t="s">
        <v>1</v>
      </c>
    </row>
    <row r="5" spans="1:6">
      <c r="C5" s="1"/>
      <c r="E5" s="1" t="s">
        <v>1016</v>
      </c>
    </row>
    <row r="6" spans="1:6" ht="46.5" customHeight="1">
      <c r="A6" s="134" t="s">
        <v>846</v>
      </c>
      <c r="B6" s="135"/>
      <c r="C6" s="135"/>
      <c r="D6" s="136"/>
      <c r="E6" s="136"/>
      <c r="F6" s="136"/>
    </row>
    <row r="7" spans="1:6">
      <c r="D7" s="84"/>
      <c r="E7" s="84"/>
      <c r="F7" s="84" t="s">
        <v>463</v>
      </c>
    </row>
    <row r="8" spans="1:6">
      <c r="A8" s="85" t="s">
        <v>152</v>
      </c>
      <c r="B8" s="86" t="s">
        <v>156</v>
      </c>
      <c r="C8" s="86" t="s">
        <v>157</v>
      </c>
      <c r="D8" s="22" t="s">
        <v>848</v>
      </c>
      <c r="E8" s="22" t="s">
        <v>849</v>
      </c>
      <c r="F8" s="22" t="s">
        <v>850</v>
      </c>
    </row>
    <row r="9" spans="1:6" s="90" customFormat="1">
      <c r="A9" s="87" t="s">
        <v>81</v>
      </c>
      <c r="B9" s="88" t="s">
        <v>28</v>
      </c>
      <c r="C9" s="88" t="s">
        <v>26</v>
      </c>
      <c r="D9" s="89">
        <f>SUM(D10:D17)</f>
        <v>247446.19999999998</v>
      </c>
      <c r="E9" s="89">
        <f>SUM(E10:E17)</f>
        <v>222086.5</v>
      </c>
      <c r="F9" s="89">
        <f>SUM(F10:F17)</f>
        <v>212944.7</v>
      </c>
    </row>
    <row r="10" spans="1:6" ht="47.25">
      <c r="A10" s="91" t="s">
        <v>158</v>
      </c>
      <c r="B10" s="92" t="s">
        <v>28</v>
      </c>
      <c r="C10" s="92" t="s">
        <v>38</v>
      </c>
      <c r="D10" s="93">
        <f>Ведомственная!G57</f>
        <v>3480.7</v>
      </c>
      <c r="E10" s="93">
        <f>Ведомственная!H57</f>
        <v>3480.7</v>
      </c>
      <c r="F10" s="93">
        <f>Ведомственная!I57</f>
        <v>3480.7</v>
      </c>
    </row>
    <row r="11" spans="1:6" ht="63">
      <c r="A11" s="91" t="s">
        <v>159</v>
      </c>
      <c r="B11" s="92" t="s">
        <v>28</v>
      </c>
      <c r="C11" s="92" t="s">
        <v>48</v>
      </c>
      <c r="D11" s="93">
        <f>Ведомственная!G12</f>
        <v>19652</v>
      </c>
      <c r="E11" s="93">
        <f>Ведомственная!H12</f>
        <v>18857</v>
      </c>
      <c r="F11" s="93">
        <f>Ведомственная!I12</f>
        <v>18857</v>
      </c>
    </row>
    <row r="12" spans="1:6" ht="63">
      <c r="A12" s="91" t="s">
        <v>160</v>
      </c>
      <c r="B12" s="92" t="s">
        <v>28</v>
      </c>
      <c r="C12" s="92" t="s">
        <v>11</v>
      </c>
      <c r="D12" s="93">
        <f>Ведомственная!G61</f>
        <v>116581.90000000001</v>
      </c>
      <c r="E12" s="93">
        <f>Ведомственная!H61</f>
        <v>129386.8</v>
      </c>
      <c r="F12" s="93">
        <f>Ведомственная!I61</f>
        <v>120210.90000000001</v>
      </c>
    </row>
    <row r="13" spans="1:6">
      <c r="A13" s="91" t="s">
        <v>161</v>
      </c>
      <c r="B13" s="92" t="s">
        <v>28</v>
      </c>
      <c r="C13" s="92" t="s">
        <v>162</v>
      </c>
      <c r="D13" s="93">
        <f>Ведомственная!G81</f>
        <v>166.8</v>
      </c>
      <c r="E13" s="93">
        <f>Ведомственная!H81</f>
        <v>16.399999999999999</v>
      </c>
      <c r="F13" s="93">
        <f>Ведомственная!I81</f>
        <v>14.6</v>
      </c>
    </row>
    <row r="14" spans="1:6" ht="47.25">
      <c r="A14" s="91" t="s">
        <v>96</v>
      </c>
      <c r="B14" s="92" t="s">
        <v>28</v>
      </c>
      <c r="C14" s="92" t="s">
        <v>72</v>
      </c>
      <c r="D14" s="93">
        <f>Ведомственная!G38+Ведомственная!G536</f>
        <v>40620.699999999997</v>
      </c>
      <c r="E14" s="93">
        <f>Ведомственная!H38+Ведомственная!H536</f>
        <v>38349.599999999999</v>
      </c>
      <c r="F14" s="93">
        <f>Ведомственная!I38+Ведомственная!I536</f>
        <v>38349.599999999999</v>
      </c>
    </row>
    <row r="15" spans="1:6" hidden="1">
      <c r="A15" s="91" t="s">
        <v>537</v>
      </c>
      <c r="B15" s="92" t="s">
        <v>28</v>
      </c>
      <c r="C15" s="92" t="s">
        <v>107</v>
      </c>
      <c r="D15" s="93">
        <f>SUM(Ведомственная!G85)</f>
        <v>0</v>
      </c>
      <c r="E15" s="93">
        <f>SUM(Ведомственная!H85)</f>
        <v>0</v>
      </c>
      <c r="F15" s="93">
        <f>SUM(Ведомственная!I85)</f>
        <v>0</v>
      </c>
    </row>
    <row r="16" spans="1:6">
      <c r="A16" s="91" t="s">
        <v>138</v>
      </c>
      <c r="B16" s="92" t="s">
        <v>28</v>
      </c>
      <c r="C16" s="92" t="s">
        <v>163</v>
      </c>
      <c r="D16" s="93">
        <f>SUM(Ведомственная!G541)</f>
        <v>600</v>
      </c>
      <c r="E16" s="93">
        <f>SUM(Ведомственная!H541)</f>
        <v>0</v>
      </c>
      <c r="F16" s="93">
        <f>SUM(Ведомственная!I541)</f>
        <v>0</v>
      </c>
    </row>
    <row r="17" spans="1:6">
      <c r="A17" s="91" t="s">
        <v>87</v>
      </c>
      <c r="B17" s="92" t="s">
        <v>28</v>
      </c>
      <c r="C17" s="92" t="s">
        <v>88</v>
      </c>
      <c r="D17" s="93">
        <f>SUM(Ведомственная!G20+Ведомственная!G45+Ведомственная!G89+Ведомственная!G545)</f>
        <v>66344.100000000006</v>
      </c>
      <c r="E17" s="93">
        <f>SUM(Ведомственная!H20+Ведомственная!H45+Ведомственная!H89+Ведомственная!H545)</f>
        <v>31996</v>
      </c>
      <c r="F17" s="93">
        <f>SUM(Ведомственная!I20+Ведомственная!I45+Ведомственная!I89+Ведомственная!I545)</f>
        <v>32031.9</v>
      </c>
    </row>
    <row r="18" spans="1:6" s="90" customFormat="1" ht="31.5">
      <c r="A18" s="87" t="s">
        <v>220</v>
      </c>
      <c r="B18" s="88" t="s">
        <v>48</v>
      </c>
      <c r="C18" s="88" t="s">
        <v>26</v>
      </c>
      <c r="D18" s="89">
        <f>SUM(D19:D21)</f>
        <v>35391.800000000003</v>
      </c>
      <c r="E18" s="89">
        <f t="shared" ref="E18:F18" si="0">SUM(E19:E21)</f>
        <v>26901.4</v>
      </c>
      <c r="F18" s="89">
        <f t="shared" si="0"/>
        <v>27133.4</v>
      </c>
    </row>
    <row r="19" spans="1:6">
      <c r="A19" s="91" t="s">
        <v>164</v>
      </c>
      <c r="B19" s="92" t="s">
        <v>48</v>
      </c>
      <c r="C19" s="92" t="s">
        <v>11</v>
      </c>
      <c r="D19" s="93">
        <f>SUM(Ведомственная!G139)</f>
        <v>7858.5</v>
      </c>
      <c r="E19" s="93">
        <f>SUM(Ведомственная!H139)</f>
        <v>4687.8999999999996</v>
      </c>
      <c r="F19" s="93">
        <f>SUM(Ведомственная!I139)</f>
        <v>4919.8999999999996</v>
      </c>
    </row>
    <row r="20" spans="1:6">
      <c r="A20" s="91" t="s">
        <v>790</v>
      </c>
      <c r="B20" s="92" t="s">
        <v>48</v>
      </c>
      <c r="C20" s="92" t="s">
        <v>165</v>
      </c>
      <c r="D20" s="93">
        <f>SUM(Ведомственная!G145)</f>
        <v>22454.2</v>
      </c>
      <c r="E20" s="93">
        <f>SUM(Ведомственная!H145)</f>
        <v>20106.599999999999</v>
      </c>
      <c r="F20" s="93">
        <f>SUM(Ведомственная!I145)</f>
        <v>20106.599999999999</v>
      </c>
    </row>
    <row r="21" spans="1:6" ht="47.25">
      <c r="A21" s="2" t="s">
        <v>791</v>
      </c>
      <c r="B21" s="92" t="s">
        <v>48</v>
      </c>
      <c r="C21" s="92" t="s">
        <v>25</v>
      </c>
      <c r="D21" s="93">
        <f>SUM(Ведомственная!G155)</f>
        <v>5079.0999999999995</v>
      </c>
      <c r="E21" s="93">
        <f>SUM(Ведомственная!H155)</f>
        <v>2106.9</v>
      </c>
      <c r="F21" s="93">
        <f>SUM(Ведомственная!I155)</f>
        <v>2106.9</v>
      </c>
    </row>
    <row r="22" spans="1:6" s="90" customFormat="1">
      <c r="A22" s="87" t="s">
        <v>10</v>
      </c>
      <c r="B22" s="88" t="s">
        <v>11</v>
      </c>
      <c r="C22" s="88" t="s">
        <v>26</v>
      </c>
      <c r="D22" s="89">
        <f>SUM(D23:D25)</f>
        <v>964933.7</v>
      </c>
      <c r="E22" s="89">
        <f>SUM(E23:E25)</f>
        <v>460368.3</v>
      </c>
      <c r="F22" s="89">
        <f>SUM(F23:F25)</f>
        <v>490624.3</v>
      </c>
    </row>
    <row r="23" spans="1:6">
      <c r="A23" s="91" t="s">
        <v>12</v>
      </c>
      <c r="B23" s="92" t="s">
        <v>11</v>
      </c>
      <c r="C23" s="92" t="s">
        <v>13</v>
      </c>
      <c r="D23" s="93">
        <f>Ведомственная!G174</f>
        <v>454073.1</v>
      </c>
      <c r="E23" s="93">
        <f>Ведомственная!H174</f>
        <v>226300</v>
      </c>
      <c r="F23" s="93">
        <f>Ведомственная!I174</f>
        <v>242637.6</v>
      </c>
    </row>
    <row r="24" spans="1:6">
      <c r="A24" s="91" t="s">
        <v>166</v>
      </c>
      <c r="B24" s="92" t="s">
        <v>11</v>
      </c>
      <c r="C24" s="92" t="s">
        <v>165</v>
      </c>
      <c r="D24" s="93">
        <f>SUM(Ведомственная!G192)</f>
        <v>495366.8</v>
      </c>
      <c r="E24" s="93">
        <f>SUM(Ведомственная!H192)</f>
        <v>224102</v>
      </c>
      <c r="F24" s="93">
        <f>SUM(Ведомственная!I192)</f>
        <v>237886.69999999998</v>
      </c>
    </row>
    <row r="25" spans="1:6">
      <c r="A25" s="91" t="s">
        <v>21</v>
      </c>
      <c r="B25" s="92" t="s">
        <v>11</v>
      </c>
      <c r="C25" s="92" t="s">
        <v>22</v>
      </c>
      <c r="D25" s="93">
        <f>Ведомственная!G234</f>
        <v>15493.8</v>
      </c>
      <c r="E25" s="93">
        <f>Ведомственная!H234</f>
        <v>9966.2999999999993</v>
      </c>
      <c r="F25" s="93">
        <f>Ведомственная!I234</f>
        <v>10100</v>
      </c>
    </row>
    <row r="26" spans="1:6" ht="14.25" customHeight="1">
      <c r="A26" s="87" t="s">
        <v>226</v>
      </c>
      <c r="B26" s="88" t="s">
        <v>162</v>
      </c>
      <c r="C26" s="88" t="s">
        <v>26</v>
      </c>
      <c r="D26" s="89">
        <f>SUM(D27:D30)</f>
        <v>912172.40000000014</v>
      </c>
      <c r="E26" s="89">
        <f>SUM(E27:E30)</f>
        <v>348694.4</v>
      </c>
      <c r="F26" s="89">
        <f>SUM(F27:F30)</f>
        <v>291087.69999999995</v>
      </c>
    </row>
    <row r="27" spans="1:6">
      <c r="A27" s="91" t="s">
        <v>167</v>
      </c>
      <c r="B27" s="92" t="s">
        <v>162</v>
      </c>
      <c r="C27" s="92" t="s">
        <v>28</v>
      </c>
      <c r="D27" s="93">
        <f>SUM(Ведомственная!G285)</f>
        <v>540284.30000000005</v>
      </c>
      <c r="E27" s="93">
        <f>SUM(Ведомственная!H285)</f>
        <v>55305.9</v>
      </c>
      <c r="F27" s="93">
        <f>SUM(Ведомственная!I285)</f>
        <v>0</v>
      </c>
    </row>
    <row r="28" spans="1:6">
      <c r="A28" s="91" t="s">
        <v>168</v>
      </c>
      <c r="B28" s="92" t="s">
        <v>162</v>
      </c>
      <c r="C28" s="92" t="s">
        <v>38</v>
      </c>
      <c r="D28" s="93">
        <f>SUM(Ведомственная!G295)</f>
        <v>149608.00000000003</v>
      </c>
      <c r="E28" s="93">
        <f>SUM(Ведомственная!H295)</f>
        <v>31329.200000000001</v>
      </c>
      <c r="F28" s="93">
        <f>SUM(Ведомственная!I295)</f>
        <v>31854.2</v>
      </c>
    </row>
    <row r="29" spans="1:6">
      <c r="A29" s="91" t="s">
        <v>169</v>
      </c>
      <c r="B29" s="92" t="s">
        <v>162</v>
      </c>
      <c r="C29" s="92" t="s">
        <v>48</v>
      </c>
      <c r="D29" s="93">
        <f>SUM(Ведомственная!G330)</f>
        <v>199737.8</v>
      </c>
      <c r="E29" s="93">
        <f>SUM(Ведомственная!H330)</f>
        <v>232374.2</v>
      </c>
      <c r="F29" s="93">
        <f>SUM(Ведомственная!I330)</f>
        <v>241048.4</v>
      </c>
    </row>
    <row r="30" spans="1:6" ht="31.5">
      <c r="A30" s="91" t="s">
        <v>170</v>
      </c>
      <c r="B30" s="92" t="s">
        <v>162</v>
      </c>
      <c r="C30" s="92" t="s">
        <v>162</v>
      </c>
      <c r="D30" s="93">
        <f>SUM(Ведомственная!G413)</f>
        <v>22542.299999999996</v>
      </c>
      <c r="E30" s="93">
        <f>SUM(Ведомственная!H413)</f>
        <v>29685.1</v>
      </c>
      <c r="F30" s="93">
        <f>SUM(Ведомственная!I413)</f>
        <v>18185.099999999999</v>
      </c>
    </row>
    <row r="31" spans="1:6" s="90" customFormat="1">
      <c r="A31" s="87" t="s">
        <v>337</v>
      </c>
      <c r="B31" s="88" t="s">
        <v>72</v>
      </c>
      <c r="C31" s="88" t="s">
        <v>26</v>
      </c>
      <c r="D31" s="89">
        <f>SUM(D32:D33)</f>
        <v>20249.099999999999</v>
      </c>
      <c r="E31" s="89">
        <f>SUM(E32:E33)</f>
        <v>10436.5</v>
      </c>
      <c r="F31" s="89">
        <f>SUM(F32:F33)</f>
        <v>111892.1</v>
      </c>
    </row>
    <row r="32" spans="1:6" ht="31.5">
      <c r="A32" s="91" t="s">
        <v>231</v>
      </c>
      <c r="B32" s="92" t="s">
        <v>72</v>
      </c>
      <c r="C32" s="92" t="s">
        <v>48</v>
      </c>
      <c r="D32" s="93">
        <f>SUM(Ведомственная!G438)</f>
        <v>8924.5999999999985</v>
      </c>
      <c r="E32" s="93">
        <f>SUM(Ведомственная!H438)</f>
        <v>8366.1999999999989</v>
      </c>
      <c r="F32" s="93">
        <f>SUM(Ведомственная!I438)</f>
        <v>8366.1999999999989</v>
      </c>
    </row>
    <row r="33" spans="1:6">
      <c r="A33" s="91" t="s">
        <v>171</v>
      </c>
      <c r="B33" s="92" t="s">
        <v>72</v>
      </c>
      <c r="C33" s="92" t="s">
        <v>162</v>
      </c>
      <c r="D33" s="93">
        <f>SUM(Ведомственная!G444)</f>
        <v>11324.5</v>
      </c>
      <c r="E33" s="93">
        <f>SUM(Ведомственная!H444)</f>
        <v>2070.3000000000002</v>
      </c>
      <c r="F33" s="93">
        <f>SUM(Ведомственная!I444)</f>
        <v>103525.90000000001</v>
      </c>
    </row>
    <row r="34" spans="1:6" s="90" customFormat="1">
      <c r="A34" s="87" t="s">
        <v>106</v>
      </c>
      <c r="B34" s="88" t="s">
        <v>107</v>
      </c>
      <c r="C34" s="88" t="s">
        <v>26</v>
      </c>
      <c r="D34" s="89">
        <f>SUM(D35:D40)</f>
        <v>3706069.8</v>
      </c>
      <c r="E34" s="89">
        <f>SUM(E35:E40)</f>
        <v>2806978.9000000004</v>
      </c>
      <c r="F34" s="89">
        <f>SUM(F35:F40)</f>
        <v>2817466.9</v>
      </c>
    </row>
    <row r="35" spans="1:6">
      <c r="A35" s="91" t="s">
        <v>172</v>
      </c>
      <c r="B35" s="92" t="s">
        <v>107</v>
      </c>
      <c r="C35" s="92" t="s">
        <v>28</v>
      </c>
      <c r="D35" s="93">
        <f>SUM(Ведомственная!G889)</f>
        <v>1007647.4</v>
      </c>
      <c r="E35" s="93">
        <f>SUM(Ведомственная!H889)</f>
        <v>990757.6</v>
      </c>
      <c r="F35" s="93">
        <f>SUM(Ведомственная!I889)</f>
        <v>987013.8</v>
      </c>
    </row>
    <row r="36" spans="1:6">
      <c r="A36" s="91" t="s">
        <v>173</v>
      </c>
      <c r="B36" s="92" t="s">
        <v>107</v>
      </c>
      <c r="C36" s="92" t="s">
        <v>38</v>
      </c>
      <c r="D36" s="93">
        <f>SUM(Ведомственная!G946)+Ведомственная!G457</f>
        <v>2362672.7000000002</v>
      </c>
      <c r="E36" s="93">
        <f>SUM(Ведомственная!H946)+Ведомственная!H457</f>
        <v>1477937.3000000003</v>
      </c>
      <c r="F36" s="93">
        <f>SUM(Ведомственная!I946)+Ведомственная!I457</f>
        <v>1509319.3</v>
      </c>
    </row>
    <row r="37" spans="1:6">
      <c r="A37" s="91" t="s">
        <v>108</v>
      </c>
      <c r="B37" s="92" t="s">
        <v>107</v>
      </c>
      <c r="C37" s="92" t="s">
        <v>48</v>
      </c>
      <c r="D37" s="93">
        <f>SUM(Ведомственная!G1192+Ведомственная!G1036)</f>
        <v>222468.09999999998</v>
      </c>
      <c r="E37" s="93">
        <f>SUM(Ведомственная!H1192+Ведомственная!H1036)</f>
        <v>234108</v>
      </c>
      <c r="F37" s="93">
        <f>SUM(Ведомственная!I1192+Ведомственная!I1036)</f>
        <v>221491.9</v>
      </c>
    </row>
    <row r="38" spans="1:6" ht="31.5">
      <c r="A38" s="2" t="s">
        <v>754</v>
      </c>
      <c r="B38" s="92" t="s">
        <v>107</v>
      </c>
      <c r="C38" s="92" t="s">
        <v>162</v>
      </c>
      <c r="D38" s="94">
        <f>SUM(Ведомственная!G32+Ведомственная!G461+Ведомственная!G558+Ведомственная!G574+Ведомственная!G1055)+Ведомственная!G1217</f>
        <v>796.30000000000007</v>
      </c>
      <c r="E38" s="94">
        <f>SUM(Ведомственная!H32+Ведомственная!H461+Ведомственная!H558+Ведомственная!H574+Ведомственная!H1055)+Ведомственная!H1217</f>
        <v>50</v>
      </c>
      <c r="F38" s="94">
        <f>SUM(Ведомственная!I32+Ведомственная!I461+Ведомственная!I558+Ведомственная!I574+Ведомственная!I1055)+Ведомственная!I1217</f>
        <v>50</v>
      </c>
    </row>
    <row r="39" spans="1:6">
      <c r="A39" s="91" t="s">
        <v>174</v>
      </c>
      <c r="B39" s="92" t="s">
        <v>107</v>
      </c>
      <c r="C39" s="92" t="s">
        <v>107</v>
      </c>
      <c r="D39" s="93">
        <f>SUM(Ведомственная!G588+Ведомственная!G781+Ведомственная!G1063+Ведомственная!G1222)</f>
        <v>33189</v>
      </c>
      <c r="E39" s="93">
        <f>SUM(Ведомственная!H588+Ведомственная!H781+Ведомственная!H1063+Ведомственная!H1222)</f>
        <v>32766.1</v>
      </c>
      <c r="F39" s="93">
        <f>SUM(Ведомственная!I588+Ведомственная!I781+Ведомственная!I1063+Ведомственная!I1222)</f>
        <v>32766.1</v>
      </c>
    </row>
    <row r="40" spans="1:6">
      <c r="A40" s="91" t="s">
        <v>175</v>
      </c>
      <c r="B40" s="92" t="s">
        <v>107</v>
      </c>
      <c r="C40" s="92" t="s">
        <v>165</v>
      </c>
      <c r="D40" s="93">
        <f>SUM(Ведомственная!G1105)+Ведомственная!G487</f>
        <v>79296.300000000017</v>
      </c>
      <c r="E40" s="93">
        <f>SUM(Ведомственная!H1105)+Ведомственная!H487</f>
        <v>71359.899999999994</v>
      </c>
      <c r="F40" s="93">
        <f>SUM(Ведомственная!I1105)+Ведомственная!I487</f>
        <v>66825.800000000017</v>
      </c>
    </row>
    <row r="41" spans="1:6" s="90" customFormat="1">
      <c r="A41" s="87" t="s">
        <v>338</v>
      </c>
      <c r="B41" s="88" t="s">
        <v>13</v>
      </c>
      <c r="C41" s="88" t="s">
        <v>26</v>
      </c>
      <c r="D41" s="89">
        <f>SUM(D42:D43)</f>
        <v>225011.59999999998</v>
      </c>
      <c r="E41" s="89">
        <f>SUM(E42:E43)</f>
        <v>231812</v>
      </c>
      <c r="F41" s="89">
        <f>SUM(F42:F43)</f>
        <v>187670</v>
      </c>
    </row>
    <row r="42" spans="1:6">
      <c r="A42" s="91" t="s">
        <v>176</v>
      </c>
      <c r="B42" s="92" t="s">
        <v>13</v>
      </c>
      <c r="C42" s="92" t="s">
        <v>28</v>
      </c>
      <c r="D42" s="93">
        <f>SUM(Ведомственная!G1231)+Ведомственная!G492</f>
        <v>172717.3</v>
      </c>
      <c r="E42" s="93">
        <f>SUM(Ведомственная!H1231)+Ведомственная!H492</f>
        <v>184166.7</v>
      </c>
      <c r="F42" s="93">
        <f>SUM(Ведомственная!I1231)+Ведомственная!I492</f>
        <v>140024.70000000001</v>
      </c>
    </row>
    <row r="43" spans="1:6">
      <c r="A43" s="91" t="s">
        <v>177</v>
      </c>
      <c r="B43" s="92" t="s">
        <v>13</v>
      </c>
      <c r="C43" s="92" t="s">
        <v>11</v>
      </c>
      <c r="D43" s="93">
        <f>SUM(Ведомственная!G1315)</f>
        <v>52294.299999999996</v>
      </c>
      <c r="E43" s="93">
        <f>SUM(Ведомственная!H1315)</f>
        <v>47645.299999999996</v>
      </c>
      <c r="F43" s="93">
        <f>SUM(Ведомственная!I1315)</f>
        <v>47645.299999999996</v>
      </c>
    </row>
    <row r="44" spans="1:6" s="90" customFormat="1">
      <c r="A44" s="87" t="s">
        <v>24</v>
      </c>
      <c r="B44" s="88" t="s">
        <v>25</v>
      </c>
      <c r="C44" s="88" t="s">
        <v>26</v>
      </c>
      <c r="D44" s="89">
        <f>SUM(D45:D49)</f>
        <v>1306561.1000000003</v>
      </c>
      <c r="E44" s="89">
        <f>SUM(E45:E49)</f>
        <v>1340793.6000000001</v>
      </c>
      <c r="F44" s="89">
        <f>SUM(F45:F49)</f>
        <v>1396004.9000000001</v>
      </c>
    </row>
    <row r="45" spans="1:6">
      <c r="A45" s="91" t="s">
        <v>27</v>
      </c>
      <c r="B45" s="92" t="s">
        <v>25</v>
      </c>
      <c r="C45" s="92" t="s">
        <v>28</v>
      </c>
      <c r="D45" s="93">
        <f>SUM(Ведомственная!G596)</f>
        <v>15602.4</v>
      </c>
      <c r="E45" s="93">
        <f>SUM(Ведомственная!H596)</f>
        <v>12476</v>
      </c>
      <c r="F45" s="93">
        <f>SUM(Ведомственная!I596)</f>
        <v>12476</v>
      </c>
    </row>
    <row r="46" spans="1:6">
      <c r="A46" s="91" t="s">
        <v>37</v>
      </c>
      <c r="B46" s="92" t="s">
        <v>25</v>
      </c>
      <c r="C46" s="92" t="s">
        <v>38</v>
      </c>
      <c r="D46" s="93">
        <f>SUM(Ведомственная!G603)</f>
        <v>92646.900000000009</v>
      </c>
      <c r="E46" s="93">
        <f>SUM(Ведомственная!H603)</f>
        <v>88553.5</v>
      </c>
      <c r="F46" s="93">
        <f>SUM(Ведомственная!I603)</f>
        <v>89004.6</v>
      </c>
    </row>
    <row r="47" spans="1:6">
      <c r="A47" s="91" t="s">
        <v>47</v>
      </c>
      <c r="B47" s="92" t="s">
        <v>25</v>
      </c>
      <c r="C47" s="92" t="s">
        <v>48</v>
      </c>
      <c r="D47" s="93">
        <f>SUM(Ведомственная!G623+Ведомственная!G1375)+Ведомственная!G1151</f>
        <v>767103.40000000014</v>
      </c>
      <c r="E47" s="93">
        <f>SUM(Ведомственная!H623+Ведомственная!H1375)+Ведомственная!H1151</f>
        <v>808274.60000000009</v>
      </c>
      <c r="F47" s="93">
        <f>SUM(Ведомственная!I623+Ведомственная!I1375)+Ведомственная!I1151</f>
        <v>855415.60000000009</v>
      </c>
    </row>
    <row r="48" spans="1:6">
      <c r="A48" s="91" t="s">
        <v>178</v>
      </c>
      <c r="B48" s="92" t="s">
        <v>25</v>
      </c>
      <c r="C48" s="92" t="s">
        <v>11</v>
      </c>
      <c r="D48" s="93">
        <f>SUM(Ведомственная!G710+Ведомственная!G503+Ведомственная!G1161)</f>
        <v>386220.6</v>
      </c>
      <c r="E48" s="93">
        <f>SUM(Ведомственная!H710+Ведомственная!H503+Ведомственная!H1161)</f>
        <v>390852.5</v>
      </c>
      <c r="F48" s="93">
        <f>SUM(Ведомственная!I710+Ведомственная!I503+Ведомственная!I1161)</f>
        <v>396822.6</v>
      </c>
    </row>
    <row r="49" spans="1:6">
      <c r="A49" s="91" t="s">
        <v>71</v>
      </c>
      <c r="B49" s="92" t="s">
        <v>25</v>
      </c>
      <c r="C49" s="92" t="s">
        <v>72</v>
      </c>
      <c r="D49" s="93">
        <f>SUM(Ведомственная!G514+Ведомственная!G563+Ведомственная!G737+Ведомственная!G788+Ведомственная!G1177)</f>
        <v>44987.80000000001</v>
      </c>
      <c r="E49" s="93">
        <f>SUM(Ведомственная!H514+Ведомственная!H563+Ведомственная!H737+Ведомственная!H788+Ведомственная!H1177)</f>
        <v>40637.000000000007</v>
      </c>
      <c r="F49" s="93">
        <f>SUM(Ведомственная!I514+Ведомственная!I563+Ведомственная!I737+Ведомственная!I788+Ведомственная!I1177)</f>
        <v>42286.100000000006</v>
      </c>
    </row>
    <row r="50" spans="1:6" s="90" customFormat="1">
      <c r="A50" s="87" t="s">
        <v>243</v>
      </c>
      <c r="B50" s="88" t="s">
        <v>163</v>
      </c>
      <c r="C50" s="88" t="s">
        <v>26</v>
      </c>
      <c r="D50" s="89">
        <f>SUM(D51:D54)</f>
        <v>389770.70000000007</v>
      </c>
      <c r="E50" s="89">
        <f>SUM(E51:E54)</f>
        <v>290727.7</v>
      </c>
      <c r="F50" s="89">
        <f>SUM(F51:F54)</f>
        <v>419270</v>
      </c>
    </row>
    <row r="51" spans="1:6">
      <c r="A51" s="91" t="s">
        <v>179</v>
      </c>
      <c r="B51" s="92" t="s">
        <v>163</v>
      </c>
      <c r="C51" s="92" t="s">
        <v>28</v>
      </c>
      <c r="D51" s="93">
        <f>SUM(Ведомственная!G520+Ведомственная!G795)</f>
        <v>301350.80000000005</v>
      </c>
      <c r="E51" s="93">
        <f>SUM(Ведомственная!H520+Ведомственная!H795)</f>
        <v>229125.6</v>
      </c>
      <c r="F51" s="93">
        <f>SUM(Ведомственная!I520+Ведомственная!I795)</f>
        <v>385672.9</v>
      </c>
    </row>
    <row r="52" spans="1:6">
      <c r="A52" s="91" t="s">
        <v>180</v>
      </c>
      <c r="B52" s="92" t="s">
        <v>163</v>
      </c>
      <c r="C52" s="92" t="s">
        <v>38</v>
      </c>
      <c r="D52" s="93">
        <f>Ведомственная!G831</f>
        <v>61756</v>
      </c>
      <c r="E52" s="93">
        <f>Ведомственная!H831</f>
        <v>36100.1</v>
      </c>
      <c r="F52" s="93">
        <f>Ведомственная!I831</f>
        <v>6070.1</v>
      </c>
    </row>
    <row r="53" spans="1:6" ht="13.5" customHeight="1">
      <c r="A53" s="91" t="s">
        <v>181</v>
      </c>
      <c r="B53" s="92" t="s">
        <v>163</v>
      </c>
      <c r="C53" s="92" t="s">
        <v>48</v>
      </c>
      <c r="D53" s="93">
        <f>Ведомственная!G860</f>
        <v>13906.5</v>
      </c>
      <c r="E53" s="93">
        <f>Ведомственная!H860</f>
        <v>14413.8</v>
      </c>
      <c r="F53" s="93">
        <f>Ведомственная!I860</f>
        <v>16238.8</v>
      </c>
    </row>
    <row r="54" spans="1:6" ht="31.5">
      <c r="A54" s="91" t="s">
        <v>182</v>
      </c>
      <c r="B54" s="92" t="s">
        <v>163</v>
      </c>
      <c r="C54" s="92" t="s">
        <v>162</v>
      </c>
      <c r="D54" s="93">
        <f>SUM(Ведомственная!G873)+Ведомственная!G1189</f>
        <v>12757.400000000001</v>
      </c>
      <c r="E54" s="93">
        <f>SUM(Ведомственная!H873)+Ведомственная!H1189</f>
        <v>11088.2</v>
      </c>
      <c r="F54" s="93">
        <f>SUM(Ведомственная!I873)+Ведомственная!I1189</f>
        <v>11288.2</v>
      </c>
    </row>
    <row r="55" spans="1:6" ht="31.5" hidden="1">
      <c r="A55" s="87" t="s">
        <v>776</v>
      </c>
      <c r="B55" s="88" t="s">
        <v>88</v>
      </c>
      <c r="C55" s="88" t="s">
        <v>26</v>
      </c>
      <c r="D55" s="89">
        <f>SUM(D56)</f>
        <v>0</v>
      </c>
      <c r="E55" s="89">
        <f t="shared" ref="E55:F55" si="1">SUM(E56)</f>
        <v>0</v>
      </c>
      <c r="F55" s="89">
        <f t="shared" si="1"/>
        <v>0</v>
      </c>
    </row>
    <row r="56" spans="1:6" ht="31.5" hidden="1">
      <c r="A56" s="91" t="s">
        <v>781</v>
      </c>
      <c r="B56" s="92" t="s">
        <v>88</v>
      </c>
      <c r="C56" s="92" t="s">
        <v>28</v>
      </c>
      <c r="D56" s="93">
        <f>SUM(Ведомственная!G568)</f>
        <v>0</v>
      </c>
      <c r="E56" s="93">
        <f>SUM(Ведомственная!H568)</f>
        <v>0</v>
      </c>
      <c r="F56" s="93">
        <f>SUM(Ведомственная!I568)</f>
        <v>0</v>
      </c>
    </row>
    <row r="57" spans="1:6">
      <c r="A57" s="87" t="s">
        <v>682</v>
      </c>
      <c r="B57" s="92"/>
      <c r="C57" s="92"/>
      <c r="D57" s="93"/>
      <c r="E57" s="95">
        <v>55000</v>
      </c>
      <c r="F57" s="95">
        <v>115000</v>
      </c>
    </row>
    <row r="58" spans="1:6" s="90" customFormat="1" ht="20.25" customHeight="1">
      <c r="A58" s="87" t="s">
        <v>183</v>
      </c>
      <c r="B58" s="96"/>
      <c r="C58" s="96"/>
      <c r="D58" s="97">
        <f>SUM(D9+D18+D22+D26+D31+D34+D41+D44+D50)+D55+D57</f>
        <v>7807606.4000000004</v>
      </c>
      <c r="E58" s="97">
        <f t="shared" ref="E58:F58" si="2">SUM(E9+E18+E22+E26+E31+E34+E41+E44+E50)+E55+E57</f>
        <v>5793799.3000000007</v>
      </c>
      <c r="F58" s="97">
        <f t="shared" si="2"/>
        <v>6069094</v>
      </c>
    </row>
    <row r="59" spans="1:6">
      <c r="D59" s="98"/>
      <c r="E59" s="98"/>
      <c r="F59" s="98"/>
    </row>
    <row r="60" spans="1:6" hidden="1">
      <c r="D60" s="107">
        <f>SUM(Ведомственная!G1382)</f>
        <v>7807606.3999999994</v>
      </c>
      <c r="E60" s="107">
        <f>SUM(Ведомственная!H1382)</f>
        <v>5793799.3000000007</v>
      </c>
      <c r="F60" s="107">
        <f>SUM(Ведомственная!I1382)</f>
        <v>6069094</v>
      </c>
    </row>
    <row r="61" spans="1:6" hidden="1">
      <c r="D61" s="107">
        <f>SUM(D60-D58)</f>
        <v>-9.3132257461547852E-10</v>
      </c>
      <c r="E61" s="107">
        <f>SUM(E60-E58)</f>
        <v>0</v>
      </c>
      <c r="F61" s="107">
        <f>SUM(F60-F58)</f>
        <v>0</v>
      </c>
    </row>
    <row r="62" spans="1:6">
      <c r="D62" s="113"/>
      <c r="E62" s="113"/>
      <c r="F62" s="113"/>
    </row>
  </sheetData>
  <mergeCells count="1">
    <mergeCell ref="A6:F6"/>
  </mergeCells>
  <conditionalFormatting sqref="D9:F57">
    <cfRule type="cellIs" dxfId="0" priority="16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2022-08-04T10:46:37Z</cp:lastPrinted>
  <dcterms:created xsi:type="dcterms:W3CDTF">2016-11-10T06:54:02Z</dcterms:created>
  <dcterms:modified xsi:type="dcterms:W3CDTF">2022-08-25T06:21:47Z</dcterms:modified>
</cp:coreProperties>
</file>