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1700"/>
  </bookViews>
  <sheets>
    <sheet name="перемещ" sheetId="1" r:id="rId1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перемещ!$5:$5</definedName>
  </definedNames>
  <calcPr calcId="145621"/>
</workbook>
</file>

<file path=xl/calcChain.xml><?xml version="1.0" encoding="utf-8"?>
<calcChain xmlns="http://schemas.openxmlformats.org/spreadsheetml/2006/main">
  <c r="D51" i="1" l="1"/>
  <c r="D62" i="1"/>
  <c r="D71" i="1" l="1"/>
  <c r="D64" i="1"/>
  <c r="D57" i="1"/>
  <c r="D52" i="1"/>
  <c r="F52" i="1"/>
  <c r="D45" i="1"/>
  <c r="D32" i="1"/>
  <c r="D22" i="1"/>
  <c r="E65" i="1" l="1"/>
  <c r="D8" i="1" l="1"/>
  <c r="F48" i="1" l="1"/>
  <c r="F58" i="1"/>
  <c r="F18" i="1" l="1"/>
  <c r="E71" i="1" l="1"/>
  <c r="E70" i="1"/>
  <c r="E69" i="1"/>
  <c r="F68" i="1"/>
  <c r="D68" i="1"/>
  <c r="C68" i="1"/>
  <c r="E67" i="1"/>
  <c r="E66" i="1"/>
  <c r="E64" i="1"/>
  <c r="E63" i="1"/>
  <c r="E62" i="1"/>
  <c r="F61" i="1"/>
  <c r="D61" i="1"/>
  <c r="C61" i="1"/>
  <c r="E60" i="1"/>
  <c r="F59" i="1"/>
  <c r="F56" i="1" s="1"/>
  <c r="E57" i="1"/>
  <c r="D56" i="1"/>
  <c r="C56" i="1"/>
  <c r="E55" i="1"/>
  <c r="E54" i="1"/>
  <c r="E53" i="1"/>
  <c r="E52" i="1"/>
  <c r="E51" i="1"/>
  <c r="E48" i="1"/>
  <c r="E45" i="1"/>
  <c r="F44" i="1"/>
  <c r="D44" i="1"/>
  <c r="C44" i="1"/>
  <c r="E43" i="1"/>
  <c r="D42" i="1"/>
  <c r="C42" i="1"/>
  <c r="F40" i="1"/>
  <c r="F39" i="1"/>
  <c r="F38" i="1"/>
  <c r="F36" i="1"/>
  <c r="F35" i="1"/>
  <c r="E32" i="1"/>
  <c r="C31" i="1"/>
  <c r="F28" i="1"/>
  <c r="F26" i="1"/>
  <c r="F25" i="1"/>
  <c r="E22" i="1"/>
  <c r="C21" i="1"/>
  <c r="E19" i="1"/>
  <c r="D18" i="1"/>
  <c r="C18" i="1"/>
  <c r="E17" i="1"/>
  <c r="E16" i="1"/>
  <c r="E15" i="1"/>
  <c r="E14" i="1"/>
  <c r="E8" i="1"/>
  <c r="F7" i="1"/>
  <c r="D7" i="1"/>
  <c r="C7" i="1"/>
  <c r="E42" i="1" l="1"/>
  <c r="F21" i="1"/>
  <c r="E56" i="1"/>
  <c r="H56" i="1" s="1"/>
  <c r="C73" i="1"/>
  <c r="E68" i="1"/>
  <c r="D31" i="1"/>
  <c r="E31" i="1" s="1"/>
  <c r="E61" i="1"/>
  <c r="H61" i="1" s="1"/>
  <c r="F31" i="1"/>
  <c r="E44" i="1"/>
  <c r="H44" i="1" s="1"/>
  <c r="E18" i="1"/>
  <c r="D21" i="1"/>
  <c r="E21" i="1" s="1"/>
  <c r="E7" i="1"/>
  <c r="H7" i="1" s="1"/>
  <c r="F73" i="1" l="1"/>
  <c r="H21" i="1"/>
  <c r="H31" i="1"/>
  <c r="D73" i="1"/>
  <c r="E73" i="1" l="1"/>
  <c r="H73" i="1" l="1"/>
</calcChain>
</file>

<file path=xl/sharedStrings.xml><?xml version="1.0" encoding="utf-8"?>
<sst xmlns="http://schemas.openxmlformats.org/spreadsheetml/2006/main" count="98" uniqueCount="88">
  <si>
    <t>тыс. рублей</t>
  </si>
  <si>
    <t xml:space="preserve"> Раз дел</t>
  </si>
  <si>
    <t>Наименование разделов/ ГРБС</t>
  </si>
  <si>
    <t>Уточненный бюджет на 2022 год</t>
  </si>
  <si>
    <t>Ассигнования на 2022 год</t>
  </si>
  <si>
    <t>Отклонение</t>
  </si>
  <si>
    <t>проверка (скрыть)</t>
  </si>
  <si>
    <t>Пояснение</t>
  </si>
  <si>
    <t>1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</si>
  <si>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</si>
  <si>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</si>
  <si>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</si>
  <si>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</si>
  <si>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</si>
  <si>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</si>
  <si>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в т.ч.</t>
  </si>
  <si>
    <t xml:space="preserve"> резервный фонд Администрации МГО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</si>
  <si>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</si>
  <si>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</si>
  <si>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Управление ГО и ЧС, отдел ЗАГС)</t>
    </r>
  </si>
  <si>
    <t>0400</t>
  </si>
  <si>
    <t>Национальная экономика,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</si>
  <si>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(транспорт))</t>
    </r>
  </si>
  <si>
    <t>Увеличение (перемещение) ассигнований в сумме 12317 тыс.рублей, в том числе:</t>
  </si>
  <si>
    <t>в сумме 87,4 тыс. рублей для оплаты услуг по содержанию площадей общего пользования (повышение стоимости обслуживания) с раздела 0500</t>
  </si>
  <si>
    <t>в сумме 4426,1 тыс.рублей на асфальтирование межквартальных проездов с раздела 0500</t>
  </si>
  <si>
    <t xml:space="preserve">в сумме 5593,5 тыс. рублей  по наказам избирателей с аналогичных расходов с раздела 0500 </t>
  </si>
  <si>
    <t>в сумме 24,8 тыс.рублей расходы по инициативному бюджетированию на аналогичные расходы  раздел 0500</t>
  </si>
  <si>
    <t>0500</t>
  </si>
  <si>
    <t>Жилищно-коммунальное хоз-во,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</si>
  <si>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</si>
  <si>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Уменьшение (перемещение) ассигнований в сумме 13070,6 тыс. рублей, в том числе:</t>
  </si>
  <si>
    <t>в сумме 87,4 тыс. рублей с проектно-сметных работ по объекту "Закольцовка водовода в Северной части г. Миасс"  на раздел 0400</t>
  </si>
  <si>
    <t>в сумме 4426,1 тыс.рублей с расходов по приобретению имущества для нужд Округа на раздел 0400</t>
  </si>
  <si>
    <t>в сумме 1710 тыс.рублей с расходов по содержанию и благоустройству кладбищ на раздел 0400</t>
  </si>
  <si>
    <t>в сумме 6847,1 тыс. рублей по наказам избирателей  на аналогичные расходы на разделы 0400, 0700, 0800</t>
  </si>
  <si>
    <t>в сумме 4173,9 тыс. рублей на обслуживание уличного освещения с разделов 0100,0400,1006</t>
  </si>
  <si>
    <t>в сумме 3025,4 тыс.рублей на выкуп линий наружного освещения по Динамовскому шоссе с разделов 0100,0400,1000</t>
  </si>
  <si>
    <t>в сумме 2552,3 тыс.рублей расходы по инициативному бюджетированию с аналогичных расходов с раздела 0400,0800</t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</si>
  <si>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</si>
  <si>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</si>
  <si>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МКУ "УЭП", МКУ "Комитет по строительству")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</si>
  <si>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</si>
  <si>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</si>
  <si>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</si>
  <si>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1"/>
        <rFont val="Times New Roman"/>
        <family val="1"/>
        <charset val="204"/>
      </rPr>
      <t>(муз.школы)</t>
    </r>
  </si>
  <si>
    <t>Управление социальной защиты населения Администрации МГО</t>
  </si>
  <si>
    <t>Управление ФКиС АМГО</t>
  </si>
  <si>
    <t>0800</t>
  </si>
  <si>
    <t>Культура,  в том числе</t>
  </si>
  <si>
    <t>Управление культуры Администрации МГО</t>
  </si>
  <si>
    <t>Увеличение (перемещение) ассигнований в сумме 599,5 тыс.рублей  по наказам избирателей  с аналогичных расходов  раздела 0500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</si>
  <si>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</si>
  <si>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</si>
  <si>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1"/>
        <rFont val="Times New Roman"/>
        <family val="1"/>
        <charset val="204"/>
      </rPr>
      <t>в том числе содержание аппарата,  учреждений социального обслуживания населения, детские дома, пособия, пенсии, компенсации и т.д.)</t>
    </r>
  </si>
  <si>
    <r>
      <t xml:space="preserve">Финансовое управление Администрации МГО  </t>
    </r>
    <r>
      <rPr>
        <i/>
        <sz val="11"/>
        <rFont val="Times New Roman"/>
        <family val="1"/>
        <charset val="204"/>
      </rPr>
      <t>(в том числе резерв на з/плату, испол.листы)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</si>
  <si>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</si>
  <si>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</si>
  <si>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 xml:space="preserve">(в том числе МКУ "Комитет по строительству") </t>
    </r>
  </si>
  <si>
    <t xml:space="preserve">Увеличение (перемещение) ассигнований в сумме 1240,4 тыс. рублей  по наказам избирателей с аналогичных расходов с разделов 0500,0700 </t>
  </si>
  <si>
    <t>ВСЕГО</t>
  </si>
  <si>
    <t>Уменьшение (перемещение) ассигнований в сумме 1066,7 тыс.рублей, в том числе:</t>
  </si>
  <si>
    <t>Уменьшение (перемещение) ассигнований в сумме 65,0 тыс. рублей перераспределение  между разделами, в соответствии с  бюджетной классификацией,  расходов по повышению квалификации на раздел 0700</t>
  </si>
  <si>
    <t xml:space="preserve">Уменьшение (перемещение) ассигнований в сумме 63,8 тыс. рублей по  трудовой занятости подростков между ответственными исполнителями </t>
  </si>
  <si>
    <t>Увеличение (перемещение) ассигнований в сумме 885,5 тыс.рублей между учреждениями Управления Культуры с раздела 0700</t>
  </si>
  <si>
    <t>Уменьшение (перемещение) ассигнований в сумме 885,5 тыс.рублей между учреждениями Управления Культуры на раздел 0800</t>
  </si>
  <si>
    <t>в сумме 4606,3  тыс.рублей с экономии бюджетных средств (предусмотренных на текущий ремонт, приобретение оборудования и прочие расходы), полученной в результате проведения конкурсных процедур на раздел 0500</t>
  </si>
  <si>
    <t>Уменьшение (перемещение) ассигнований в сумме 4614,3 тыс.рублей, в том числе:</t>
  </si>
  <si>
    <t>в сумме 8,0 тыс. рублей перемещение  между разделами, в соответствии с  бюджетной классификацией,  расходов по повышению квалификации на раздел 0700</t>
  </si>
  <si>
    <t>Уменьшение (перемещение) ассигнований в сумме 500,0 тыс.рублей с экономии бюджетных средств (текущий ремонт) на раздел 0400</t>
  </si>
  <si>
    <t>Увеличение (перемещение) ассигнований в сумме 300,0 тыс.рублей на независимую оценку объектов имущества  с раздела 0400 (планировка территорий)</t>
  </si>
  <si>
    <t xml:space="preserve">Уменьшение (перемещение) ассигнований в сумме 2552,3 тыс.рублей по инициативному бюджетированию на аналогичные расходы на раздел 0500 </t>
  </si>
  <si>
    <t>Уменьшение (перемещение) ассигнований в сумме 1599,9 тыс.рублей с расходов по приобретению квартир на основании судебных решений на раздел 0500 (на выкуп линий наружного освещения по Динамовскому шоссе по решению суда)</t>
  </si>
  <si>
    <t>в сумме 385,0 тыс. рублей на  обслуживание и поддержание в рабочем состоянии очистных п. Хребет с  раздела 1000</t>
  </si>
  <si>
    <t>Уменьшение ассигнований (перемещение) в сумме 385 тыс. рублей  на  обслуживание и поддержание в рабочем состоянии очистных п. Хребет раздел 0500</t>
  </si>
  <si>
    <t>Увеличение (перемещение) ассигнований в сумме 10164 тыс.рублей, в том числе:</t>
  </si>
  <si>
    <t>Перемещение ассигнований на содержание помещения расположенного по адресу ул.Ленина 3 с Управления культуры  на Управление по физической культуре и спорту (раздел 1100)</t>
  </si>
  <si>
    <t>Увеличение (перемещение) ассигнований на содержание помещения расположенного по адресу ул.Ленина 3 с  раздела 0700)</t>
  </si>
  <si>
    <t>Увеличение (перемещение) ассигнований по  трудовой занятости подростков в сумме 63,8 тыс. рублей  между ответственными исполнителям; в сумме 1,0 тыс. рублей перераспределение  между разделами, в соответствии с  бюджетной классификацией,  расходов по повышению квалификации  с раздела 1000</t>
  </si>
  <si>
    <t>Увеличение (перемещение) ассигнований в сумме 73,0 тыс. рублей перераспределение  между разделами, в соответствии с  бюджетной классификацией,  расходов по повышению квалификации  с разделов 0100,0300</t>
  </si>
  <si>
    <t>Уменьшение (перемещение) ассигнований в сумме 1037,6 тыс.рублей  по наказам избирателей  на аналогичные расходы на разделы 0800,1100</t>
  </si>
  <si>
    <t>Уменьшение (перемещение) ассигнований в сумме 1,0 тыс. рублей перераспределение  между разделами, в соответствии с  бюджетной классификацией,  расходов по повышению квалификации на раздел 0700</t>
  </si>
  <si>
    <t>Информация об изменении ассигнований бюджета Миасского городского округа в 2022 году (после принятия решения Собранием депутатов МГО от 24.06.2022г. № 1 по состоянию на 05.08.2022 года)</t>
  </si>
  <si>
    <t>в сумме 2210,0 тыс. рублей на субсидии предриятиям автотранспорта с разделов 0300,0500</t>
  </si>
  <si>
    <t>в сумме 741,9 тыс. рублей  экономии, полученной в результате проведения конкурсных процедур на раздел 0500</t>
  </si>
  <si>
    <t>в сумме 300,0 тыс. рублей  экономии бюджетных средств по планировке территорий на раздел 0100</t>
  </si>
  <si>
    <t>Увеличение (перемещение) ассигнований в сумме 200,0 тыс.рублей  по наказам избирателей  с аналогичных расходов  раздела 0500</t>
  </si>
  <si>
    <t>Приложение 5 к реестру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</si>
</sst>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5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2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justify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justify" vertical="center" wrapText="1"/>
    </xf>
    <xf numFmtId="164" fontId="5" fillId="0" borderId="0" xfId="0" applyNumberFormat="1" applyFont="1" applyFill="1"/>
    <xf numFmtId="164" fontId="7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justify" vertical="center" wrapText="1"/>
    </xf>
    <xf numFmtId="0" fontId="11" fillId="0" borderId="0" xfId="0" applyFont="1" applyFill="1" applyAlignment="1"/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164" fontId="12" fillId="2" borderId="1" xfId="0" applyNumberFormat="1" applyFont="1" applyFill="1" applyBorder="1" applyAlignment="1">
      <alignment horizontal="justify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0" fontId="14" fillId="0" borderId="0" xfId="0" applyFont="1" applyFill="1"/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justify" vertical="center" wrapText="1"/>
    </xf>
    <xf numFmtId="0" fontId="4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justify" vertical="center" wrapText="1"/>
    </xf>
    <xf numFmtId="0" fontId="11" fillId="0" borderId="0" xfId="0" applyFont="1" applyFill="1"/>
    <xf numFmtId="49" fontId="5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justify" vertical="center"/>
    </xf>
    <xf numFmtId="164" fontId="13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4" fillId="2" borderId="0" xfId="0" applyFont="1" applyFill="1"/>
    <xf numFmtId="164" fontId="20" fillId="0" borderId="0" xfId="0" applyNumberFormat="1" applyFont="1" applyFill="1" applyAlignment="1">
      <alignment horizontal="center" vertical="center"/>
    </xf>
    <xf numFmtId="164" fontId="5" fillId="3" borderId="0" xfId="0" applyNumberFormat="1" applyFont="1" applyFill="1"/>
    <xf numFmtId="164" fontId="6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center" vertical="center" wrapText="1"/>
    </xf>
  </cellXfs>
  <cellStyles count="16">
    <cellStyle name="Normal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7"/>
    <cellStyle name="Обычный 5 3" xfId="8"/>
    <cellStyle name="Обычный 6" xfId="9"/>
    <cellStyle name="Обычный 6 2" xfId="10"/>
    <cellStyle name="Обычный 7" xfId="11"/>
    <cellStyle name="Обычный 7 2" xfId="12"/>
    <cellStyle name="Обычный 7 3" xfId="13"/>
    <cellStyle name="Обычный 8" xfId="14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80"/>
  <sheetViews>
    <sheetView tabSelected="1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K5" sqref="K5"/>
    </sheetView>
  </sheetViews>
  <sheetFormatPr defaultColWidth="14.42578125" defaultRowHeight="15.75" x14ac:dyDescent="0.25"/>
  <cols>
    <col min="1" max="1" width="5.5703125" style="58" customWidth="1"/>
    <col min="2" max="2" width="46.7109375" style="3" customWidth="1"/>
    <col min="3" max="3" width="14" style="4" customWidth="1"/>
    <col min="4" max="4" width="15.140625" style="5" customWidth="1"/>
    <col min="5" max="5" width="13.140625" style="4" customWidth="1"/>
    <col min="6" max="6" width="14.140625" style="4" hidden="1" customWidth="1"/>
    <col min="7" max="7" width="72.5703125" style="59" customWidth="1"/>
    <col min="8" max="8" width="12.85546875" style="1" hidden="1" customWidth="1"/>
    <col min="9" max="169" width="9.140625" style="1" customWidth="1"/>
    <col min="170" max="170" width="60.42578125" style="1" customWidth="1"/>
    <col min="171" max="171" width="0" style="1" hidden="1" customWidth="1"/>
    <col min="172" max="172" width="14.7109375" style="1" customWidth="1"/>
    <col min="173" max="173" width="14.5703125" style="1" customWidth="1"/>
    <col min="174" max="174" width="0" style="1" hidden="1" customWidth="1"/>
    <col min="175" max="175" width="14.5703125" style="1" customWidth="1"/>
    <col min="176" max="176" width="15" style="1" customWidth="1"/>
    <col min="177" max="178" width="14.5703125" style="1" customWidth="1"/>
    <col min="179" max="16384" width="14.42578125" style="1"/>
  </cols>
  <sheetData>
    <row r="1" spans="1:8" x14ac:dyDescent="0.25">
      <c r="G1" s="93" t="s">
        <v>87</v>
      </c>
    </row>
    <row r="3" spans="1:8" ht="36" customHeight="1" x14ac:dyDescent="0.25">
      <c r="A3" s="87" t="s">
        <v>82</v>
      </c>
      <c r="B3" s="87"/>
      <c r="C3" s="87"/>
      <c r="D3" s="87"/>
      <c r="E3" s="87"/>
      <c r="F3" s="87"/>
      <c r="G3" s="88"/>
    </row>
    <row r="4" spans="1:8" x14ac:dyDescent="0.25">
      <c r="A4" s="2"/>
      <c r="G4" s="6" t="s">
        <v>0</v>
      </c>
    </row>
    <row r="5" spans="1:8" s="13" customFormat="1" ht="45" x14ac:dyDescent="0.25">
      <c r="A5" s="7" t="s">
        <v>1</v>
      </c>
      <c r="B5" s="8" t="s">
        <v>2</v>
      </c>
      <c r="C5" s="9" t="s">
        <v>3</v>
      </c>
      <c r="D5" s="10" t="s">
        <v>4</v>
      </c>
      <c r="E5" s="10" t="s">
        <v>5</v>
      </c>
      <c r="F5" s="11" t="s">
        <v>6</v>
      </c>
      <c r="G5" s="12" t="s">
        <v>7</v>
      </c>
    </row>
    <row r="6" spans="1:8" s="19" customFormat="1" x14ac:dyDescent="0.25">
      <c r="A6" s="14" t="s">
        <v>8</v>
      </c>
      <c r="B6" s="15">
        <v>2</v>
      </c>
      <c r="C6" s="16">
        <v>3</v>
      </c>
      <c r="D6" s="17">
        <v>4</v>
      </c>
      <c r="E6" s="16">
        <v>5</v>
      </c>
      <c r="F6" s="18"/>
      <c r="G6" s="12">
        <v>6</v>
      </c>
    </row>
    <row r="7" spans="1:8" s="19" customFormat="1" ht="28.5" x14ac:dyDescent="0.25">
      <c r="A7" s="20" t="s">
        <v>9</v>
      </c>
      <c r="B7" s="21" t="s">
        <v>10</v>
      </c>
      <c r="C7" s="22">
        <f>SUM(C8:C17)-C17</f>
        <v>248218.2</v>
      </c>
      <c r="D7" s="23">
        <f>SUM(D8:D17)-D17</f>
        <v>243903.9</v>
      </c>
      <c r="E7" s="23">
        <f t="shared" ref="E7:E44" si="0">D7-C7</f>
        <v>-4314.3000000000175</v>
      </c>
      <c r="F7" s="24">
        <f>SUM(F9:F16)</f>
        <v>-4314.3</v>
      </c>
      <c r="G7" s="25"/>
      <c r="H7" s="26">
        <f>SUM(E7-F7)</f>
        <v>-1.7280399333685637E-11</v>
      </c>
    </row>
    <row r="8" spans="1:8" s="19" customFormat="1" ht="15.75" hidden="1" customHeight="1" x14ac:dyDescent="0.25">
      <c r="A8" s="80"/>
      <c r="B8" s="84" t="s">
        <v>11</v>
      </c>
      <c r="C8" s="71">
        <v>171856.7</v>
      </c>
      <c r="D8" s="73">
        <f>167242.4+300</f>
        <v>167542.39999999999</v>
      </c>
      <c r="E8" s="73">
        <f>D8-C8</f>
        <v>-4314.3000000000175</v>
      </c>
      <c r="F8" s="24"/>
      <c r="G8" s="25"/>
    </row>
    <row r="9" spans="1:8" s="19" customFormat="1" ht="15.75" hidden="1" customHeight="1" x14ac:dyDescent="0.25">
      <c r="A9" s="80"/>
      <c r="B9" s="89"/>
      <c r="C9" s="90"/>
      <c r="D9" s="74"/>
      <c r="E9" s="74"/>
      <c r="F9" s="27"/>
      <c r="G9" s="28"/>
    </row>
    <row r="10" spans="1:8" s="19" customFormat="1" ht="30" x14ac:dyDescent="0.25">
      <c r="A10" s="80"/>
      <c r="B10" s="89"/>
      <c r="C10" s="90"/>
      <c r="D10" s="74"/>
      <c r="E10" s="74"/>
      <c r="F10" s="27"/>
      <c r="G10" s="29" t="s">
        <v>67</v>
      </c>
    </row>
    <row r="11" spans="1:8" s="19" customFormat="1" ht="51" customHeight="1" x14ac:dyDescent="0.25">
      <c r="A11" s="80"/>
      <c r="B11" s="89"/>
      <c r="C11" s="90"/>
      <c r="D11" s="74"/>
      <c r="E11" s="74"/>
      <c r="F11" s="27">
        <v>-8</v>
      </c>
      <c r="G11" s="29" t="s">
        <v>68</v>
      </c>
    </row>
    <row r="12" spans="1:8" s="19" customFormat="1" ht="51" customHeight="1" x14ac:dyDescent="0.25">
      <c r="A12" s="80"/>
      <c r="B12" s="89"/>
      <c r="C12" s="90"/>
      <c r="D12" s="74"/>
      <c r="E12" s="74"/>
      <c r="F12" s="27">
        <v>-4606.3</v>
      </c>
      <c r="G12" s="29" t="s">
        <v>66</v>
      </c>
    </row>
    <row r="13" spans="1:8" s="19" customFormat="1" ht="45" x14ac:dyDescent="0.25">
      <c r="A13" s="80"/>
      <c r="B13" s="86"/>
      <c r="C13" s="72"/>
      <c r="D13" s="72"/>
      <c r="E13" s="72"/>
      <c r="F13" s="27">
        <v>300</v>
      </c>
      <c r="G13" s="43" t="s">
        <v>70</v>
      </c>
    </row>
    <row r="14" spans="1:8" s="19" customFormat="1" x14ac:dyDescent="0.25">
      <c r="A14" s="80"/>
      <c r="B14" s="30" t="s">
        <v>12</v>
      </c>
      <c r="C14" s="9">
        <v>25875.9</v>
      </c>
      <c r="D14" s="10">
        <v>25875.9</v>
      </c>
      <c r="E14" s="31">
        <f t="shared" si="0"/>
        <v>0</v>
      </c>
      <c r="F14" s="32"/>
      <c r="G14" s="25"/>
    </row>
    <row r="15" spans="1:8" s="19" customFormat="1" x14ac:dyDescent="0.25">
      <c r="A15" s="80"/>
      <c r="B15" s="30" t="s">
        <v>13</v>
      </c>
      <c r="C15" s="9">
        <v>9527.5</v>
      </c>
      <c r="D15" s="10">
        <v>9527.5</v>
      </c>
      <c r="E15" s="31">
        <f t="shared" si="0"/>
        <v>0</v>
      </c>
      <c r="F15" s="32"/>
      <c r="G15" s="25"/>
    </row>
    <row r="16" spans="1:8" s="35" customFormat="1" x14ac:dyDescent="0.25">
      <c r="A16" s="80"/>
      <c r="B16" s="30" t="s">
        <v>14</v>
      </c>
      <c r="C16" s="33">
        <v>40958.1</v>
      </c>
      <c r="D16" s="31">
        <v>40958.1</v>
      </c>
      <c r="E16" s="31">
        <f t="shared" si="0"/>
        <v>0</v>
      </c>
      <c r="F16" s="32"/>
      <c r="G16" s="34"/>
    </row>
    <row r="17" spans="1:8" s="13" customFormat="1" ht="31.5" x14ac:dyDescent="0.25">
      <c r="A17" s="36" t="s">
        <v>15</v>
      </c>
      <c r="B17" s="37" t="s">
        <v>16</v>
      </c>
      <c r="C17" s="27">
        <v>600</v>
      </c>
      <c r="D17" s="27">
        <v>600</v>
      </c>
      <c r="E17" s="27">
        <f t="shared" si="0"/>
        <v>0</v>
      </c>
      <c r="F17" s="32"/>
      <c r="G17" s="38"/>
    </row>
    <row r="18" spans="1:8" s="13" customFormat="1" ht="43.5" customHeight="1" x14ac:dyDescent="0.25">
      <c r="A18" s="20" t="s">
        <v>17</v>
      </c>
      <c r="B18" s="21" t="s">
        <v>18</v>
      </c>
      <c r="C18" s="22">
        <f>C19</f>
        <v>35956.800000000003</v>
      </c>
      <c r="D18" s="22">
        <f>D19</f>
        <v>35391.800000000003</v>
      </c>
      <c r="E18" s="22">
        <f t="shared" si="0"/>
        <v>-565</v>
      </c>
      <c r="F18" s="39">
        <f>SUM(F19:F20)</f>
        <v>-565</v>
      </c>
      <c r="G18" s="40"/>
    </row>
    <row r="19" spans="1:8" s="13" customFormat="1" ht="36.75" customHeight="1" x14ac:dyDescent="0.25">
      <c r="A19" s="20"/>
      <c r="B19" s="77" t="s">
        <v>19</v>
      </c>
      <c r="C19" s="71">
        <v>35956.800000000003</v>
      </c>
      <c r="D19" s="73">
        <v>35391.800000000003</v>
      </c>
      <c r="E19" s="71">
        <f t="shared" si="0"/>
        <v>-565</v>
      </c>
      <c r="F19" s="27">
        <v>-500</v>
      </c>
      <c r="G19" s="29" t="s">
        <v>69</v>
      </c>
    </row>
    <row r="20" spans="1:8" s="13" customFormat="1" ht="45" x14ac:dyDescent="0.25">
      <c r="A20" s="20"/>
      <c r="B20" s="78"/>
      <c r="C20" s="72"/>
      <c r="D20" s="72"/>
      <c r="E20" s="72"/>
      <c r="F20" s="27">
        <v>-65</v>
      </c>
      <c r="G20" s="29" t="s">
        <v>62</v>
      </c>
    </row>
    <row r="21" spans="1:8" s="13" customFormat="1" x14ac:dyDescent="0.25">
      <c r="A21" s="20" t="s">
        <v>20</v>
      </c>
      <c r="B21" s="21" t="s">
        <v>21</v>
      </c>
      <c r="C21" s="22">
        <f>C22</f>
        <v>946683</v>
      </c>
      <c r="D21" s="22">
        <f>D22</f>
        <v>957933.29999999993</v>
      </c>
      <c r="E21" s="22">
        <f t="shared" si="0"/>
        <v>11250.29999999993</v>
      </c>
      <c r="F21" s="24">
        <f>SUM(F22:F30)</f>
        <v>11250.300000000001</v>
      </c>
      <c r="G21" s="41"/>
      <c r="H21" s="26">
        <f>SUM(E21-F21)</f>
        <v>-7.0940586738288403E-11</v>
      </c>
    </row>
    <row r="22" spans="1:8" s="13" customFormat="1" ht="30" x14ac:dyDescent="0.25">
      <c r="A22" s="80"/>
      <c r="B22" s="77" t="s">
        <v>22</v>
      </c>
      <c r="C22" s="75">
        <v>946683</v>
      </c>
      <c r="D22" s="82">
        <f>964933.7-7000.4</f>
        <v>957933.29999999993</v>
      </c>
      <c r="E22" s="75">
        <f>D22-C22</f>
        <v>11250.29999999993</v>
      </c>
      <c r="F22" s="24"/>
      <c r="G22" s="43" t="s">
        <v>23</v>
      </c>
    </row>
    <row r="23" spans="1:8" s="13" customFormat="1" ht="30" x14ac:dyDescent="0.25">
      <c r="A23" s="80"/>
      <c r="B23" s="83"/>
      <c r="C23" s="75"/>
      <c r="D23" s="82"/>
      <c r="E23" s="75"/>
      <c r="F23" s="32">
        <v>87.4</v>
      </c>
      <c r="G23" s="43" t="s">
        <v>24</v>
      </c>
    </row>
    <row r="24" spans="1:8" s="13" customFormat="1" ht="30" x14ac:dyDescent="0.25">
      <c r="A24" s="80"/>
      <c r="B24" s="83"/>
      <c r="C24" s="75"/>
      <c r="D24" s="82"/>
      <c r="E24" s="75"/>
      <c r="F24" s="32">
        <v>4426.1000000000004</v>
      </c>
      <c r="G24" s="43" t="s">
        <v>25</v>
      </c>
    </row>
    <row r="25" spans="1:8" s="13" customFormat="1" ht="30" x14ac:dyDescent="0.25">
      <c r="A25" s="80"/>
      <c r="B25" s="83"/>
      <c r="C25" s="75"/>
      <c r="D25" s="82"/>
      <c r="E25" s="75"/>
      <c r="F25" s="32">
        <f>6412.9-4202.9</f>
        <v>2210</v>
      </c>
      <c r="G25" s="44" t="s">
        <v>83</v>
      </c>
    </row>
    <row r="26" spans="1:8" s="13" customFormat="1" ht="30" x14ac:dyDescent="0.25">
      <c r="A26" s="80"/>
      <c r="B26" s="83"/>
      <c r="C26" s="75"/>
      <c r="D26" s="82"/>
      <c r="E26" s="75"/>
      <c r="F26" s="32">
        <f>3537.2-251.2+2307.5</f>
        <v>5593.5</v>
      </c>
      <c r="G26" s="43" t="s">
        <v>26</v>
      </c>
    </row>
    <row r="27" spans="1:8" s="13" customFormat="1" ht="30" x14ac:dyDescent="0.25">
      <c r="A27" s="80"/>
      <c r="B27" s="83"/>
      <c r="C27" s="75"/>
      <c r="D27" s="82"/>
      <c r="E27" s="75"/>
      <c r="F27" s="32"/>
      <c r="G27" s="43" t="s">
        <v>61</v>
      </c>
    </row>
    <row r="28" spans="1:8" s="13" customFormat="1" ht="30" x14ac:dyDescent="0.25">
      <c r="A28" s="80"/>
      <c r="B28" s="83"/>
      <c r="C28" s="75"/>
      <c r="D28" s="82"/>
      <c r="E28" s="75"/>
      <c r="F28" s="32">
        <f>-167.3-574.6</f>
        <v>-741.90000000000009</v>
      </c>
      <c r="G28" s="44" t="s">
        <v>84</v>
      </c>
    </row>
    <row r="29" spans="1:8" s="13" customFormat="1" ht="30" x14ac:dyDescent="0.25">
      <c r="A29" s="80"/>
      <c r="B29" s="83"/>
      <c r="C29" s="75"/>
      <c r="D29" s="82"/>
      <c r="E29" s="75"/>
      <c r="F29" s="32">
        <v>-24.8</v>
      </c>
      <c r="G29" s="44" t="s">
        <v>27</v>
      </c>
    </row>
    <row r="30" spans="1:8" s="13" customFormat="1" ht="30" x14ac:dyDescent="0.25">
      <c r="A30" s="80"/>
      <c r="B30" s="91"/>
      <c r="C30" s="75"/>
      <c r="D30" s="82"/>
      <c r="E30" s="75"/>
      <c r="F30" s="32">
        <v>-300</v>
      </c>
      <c r="G30" s="44" t="s">
        <v>85</v>
      </c>
      <c r="H30" s="45"/>
    </row>
    <row r="31" spans="1:8" s="19" customFormat="1" ht="28.5" x14ac:dyDescent="0.25">
      <c r="A31" s="20" t="s">
        <v>28</v>
      </c>
      <c r="B31" s="21" t="s">
        <v>29</v>
      </c>
      <c r="C31" s="23">
        <f>C32</f>
        <v>860057</v>
      </c>
      <c r="D31" s="23">
        <f>D32</f>
        <v>857150.40000000014</v>
      </c>
      <c r="E31" s="23">
        <f t="shared" si="0"/>
        <v>-2906.5999999998603</v>
      </c>
      <c r="F31" s="24">
        <f>SUM(F32:F41)</f>
        <v>-2906.6000000000008</v>
      </c>
      <c r="G31" s="41"/>
      <c r="H31" s="26">
        <f>SUM(E31-F31)</f>
        <v>1.4051693142391741E-10</v>
      </c>
    </row>
    <row r="32" spans="1:8" s="19" customFormat="1" ht="30" x14ac:dyDescent="0.25">
      <c r="A32" s="80"/>
      <c r="B32" s="92" t="s">
        <v>30</v>
      </c>
      <c r="C32" s="82">
        <v>860057</v>
      </c>
      <c r="D32" s="82">
        <f>912172.4+5701.9-174.7-13993.2-46556</f>
        <v>857150.40000000014</v>
      </c>
      <c r="E32" s="75">
        <f>D32-C32</f>
        <v>-2906.5999999998603</v>
      </c>
      <c r="F32" s="24"/>
      <c r="G32" s="44" t="s">
        <v>31</v>
      </c>
    </row>
    <row r="33" spans="1:8" s="19" customFormat="1" ht="30" x14ac:dyDescent="0.25">
      <c r="A33" s="80"/>
      <c r="B33" s="92"/>
      <c r="C33" s="82"/>
      <c r="D33" s="82"/>
      <c r="E33" s="75"/>
      <c r="F33" s="27">
        <v>-87.4</v>
      </c>
      <c r="G33" s="44" t="s">
        <v>32</v>
      </c>
    </row>
    <row r="34" spans="1:8" s="19" customFormat="1" ht="30" x14ac:dyDescent="0.25">
      <c r="A34" s="80"/>
      <c r="B34" s="92"/>
      <c r="C34" s="82"/>
      <c r="D34" s="82"/>
      <c r="E34" s="75"/>
      <c r="F34" s="27">
        <v>-4426.1000000000004</v>
      </c>
      <c r="G34" s="44" t="s">
        <v>33</v>
      </c>
    </row>
    <row r="35" spans="1:8" s="19" customFormat="1" ht="30" x14ac:dyDescent="0.25">
      <c r="A35" s="80"/>
      <c r="B35" s="92"/>
      <c r="C35" s="82"/>
      <c r="D35" s="82"/>
      <c r="E35" s="75"/>
      <c r="F35" s="27">
        <f>-1685.2-24.8</f>
        <v>-1710</v>
      </c>
      <c r="G35" s="44" t="s">
        <v>34</v>
      </c>
    </row>
    <row r="36" spans="1:8" s="13" customFormat="1" ht="30" x14ac:dyDescent="0.25">
      <c r="A36" s="80"/>
      <c r="B36" s="92"/>
      <c r="C36" s="82"/>
      <c r="D36" s="82"/>
      <c r="E36" s="75"/>
      <c r="F36" s="46">
        <f>-4539.5-2307.6</f>
        <v>-6847.1</v>
      </c>
      <c r="G36" s="44" t="s">
        <v>35</v>
      </c>
    </row>
    <row r="37" spans="1:8" s="13" customFormat="1" ht="30" x14ac:dyDescent="0.25">
      <c r="A37" s="80"/>
      <c r="B37" s="92"/>
      <c r="C37" s="82"/>
      <c r="D37" s="82"/>
      <c r="E37" s="75"/>
      <c r="F37" s="46"/>
      <c r="G37" s="43" t="s">
        <v>75</v>
      </c>
    </row>
    <row r="38" spans="1:8" s="13" customFormat="1" ht="30" x14ac:dyDescent="0.25">
      <c r="A38" s="80"/>
      <c r="B38" s="92"/>
      <c r="C38" s="82"/>
      <c r="D38" s="82"/>
      <c r="E38" s="75"/>
      <c r="F38" s="46">
        <f>8000-3826.1</f>
        <v>4173.8999999999996</v>
      </c>
      <c r="G38" s="43" t="s">
        <v>36</v>
      </c>
    </row>
    <row r="39" spans="1:8" s="13" customFormat="1" ht="30" x14ac:dyDescent="0.25">
      <c r="A39" s="80"/>
      <c r="B39" s="92"/>
      <c r="C39" s="82"/>
      <c r="D39" s="82"/>
      <c r="E39" s="75"/>
      <c r="F39" s="46">
        <f>3500-474.6</f>
        <v>3025.4</v>
      </c>
      <c r="G39" s="43" t="s">
        <v>37</v>
      </c>
    </row>
    <row r="40" spans="1:8" s="13" customFormat="1" ht="30" x14ac:dyDescent="0.25">
      <c r="A40" s="80"/>
      <c r="B40" s="92"/>
      <c r="C40" s="82"/>
      <c r="D40" s="82"/>
      <c r="E40" s="75"/>
      <c r="F40" s="46">
        <f>2554.9+24.8</f>
        <v>2579.7000000000003</v>
      </c>
      <c r="G40" s="43" t="s">
        <v>38</v>
      </c>
    </row>
    <row r="41" spans="1:8" s="13" customFormat="1" ht="30" x14ac:dyDescent="0.25">
      <c r="A41" s="80"/>
      <c r="B41" s="92"/>
      <c r="C41" s="82"/>
      <c r="D41" s="82"/>
      <c r="E41" s="75"/>
      <c r="F41" s="47">
        <v>385</v>
      </c>
      <c r="G41" s="44" t="s">
        <v>73</v>
      </c>
    </row>
    <row r="42" spans="1:8" s="19" customFormat="1" x14ac:dyDescent="0.25">
      <c r="A42" s="20" t="s">
        <v>39</v>
      </c>
      <c r="B42" s="21" t="s">
        <v>40</v>
      </c>
      <c r="C42" s="22">
        <f>C43</f>
        <v>20249.099999999999</v>
      </c>
      <c r="D42" s="22">
        <f>D43</f>
        <v>20249.099999999999</v>
      </c>
      <c r="E42" s="22">
        <f t="shared" si="0"/>
        <v>0</v>
      </c>
      <c r="F42" s="24"/>
      <c r="G42" s="41"/>
    </row>
    <row r="43" spans="1:8" s="13" customFormat="1" ht="39.75" customHeight="1" x14ac:dyDescent="0.25">
      <c r="A43" s="14"/>
      <c r="B43" s="30" t="s">
        <v>41</v>
      </c>
      <c r="C43" s="33">
        <v>20249.099999999999</v>
      </c>
      <c r="D43" s="31">
        <v>20249.099999999999</v>
      </c>
      <c r="E43" s="33">
        <f t="shared" si="0"/>
        <v>0</v>
      </c>
      <c r="F43" s="11"/>
      <c r="G43" s="34"/>
    </row>
    <row r="44" spans="1:8" s="19" customFormat="1" x14ac:dyDescent="0.25">
      <c r="A44" s="20" t="s">
        <v>42</v>
      </c>
      <c r="B44" s="21" t="s">
        <v>43</v>
      </c>
      <c r="C44" s="22">
        <f>C45+C48+C51+C52+C53+C54+C55</f>
        <v>3664638.5</v>
      </c>
      <c r="D44" s="22">
        <f>D45+D48+D51+D52+D53+D54+D55</f>
        <v>3662644.4</v>
      </c>
      <c r="E44" s="22">
        <f t="shared" si="0"/>
        <v>-1994.1000000000931</v>
      </c>
      <c r="F44" s="24">
        <f>SUM(F45:F55)</f>
        <v>-1994.0999999999995</v>
      </c>
      <c r="G44" s="41"/>
      <c r="H44" s="26">
        <f>SUM(E44-F44)</f>
        <v>-9.3677954282611609E-11</v>
      </c>
    </row>
    <row r="45" spans="1:8" s="19" customFormat="1" hidden="1" x14ac:dyDescent="0.25">
      <c r="A45" s="80"/>
      <c r="B45" s="81" t="s">
        <v>44</v>
      </c>
      <c r="C45" s="82">
        <v>2735286.1</v>
      </c>
      <c r="D45" s="82">
        <f>2734273.4-88.7</f>
        <v>2734184.6999999997</v>
      </c>
      <c r="E45" s="82">
        <f>SUM(D45-C45)</f>
        <v>-1101.4000000003725</v>
      </c>
      <c r="F45" s="27"/>
      <c r="G45" s="48"/>
    </row>
    <row r="46" spans="1:8" s="19" customFormat="1" ht="30" x14ac:dyDescent="0.25">
      <c r="A46" s="80"/>
      <c r="B46" s="81"/>
      <c r="C46" s="82"/>
      <c r="D46" s="82"/>
      <c r="E46" s="82"/>
      <c r="F46" s="27">
        <v>-63.8</v>
      </c>
      <c r="G46" s="49" t="s">
        <v>63</v>
      </c>
    </row>
    <row r="47" spans="1:8" s="19" customFormat="1" ht="30" x14ac:dyDescent="0.25">
      <c r="A47" s="80"/>
      <c r="B47" s="81"/>
      <c r="C47" s="82"/>
      <c r="D47" s="82"/>
      <c r="E47" s="82"/>
      <c r="F47" s="27">
        <v>-1037.5999999999999</v>
      </c>
      <c r="G47" s="43" t="s">
        <v>80</v>
      </c>
    </row>
    <row r="48" spans="1:8" s="50" customFormat="1" ht="33.75" customHeight="1" x14ac:dyDescent="0.25">
      <c r="A48" s="80"/>
      <c r="B48" s="77" t="s">
        <v>45</v>
      </c>
      <c r="C48" s="73">
        <v>105677</v>
      </c>
      <c r="D48" s="73">
        <v>104646.5</v>
      </c>
      <c r="E48" s="73">
        <f t="shared" ref="E48:E55" si="1">SUM(D48-C48)</f>
        <v>-1030.5</v>
      </c>
      <c r="F48" s="27">
        <f>-330.5-555</f>
        <v>-885.5</v>
      </c>
      <c r="G48" s="43" t="s">
        <v>65</v>
      </c>
    </row>
    <row r="49" spans="1:8" s="50" customFormat="1" ht="45" x14ac:dyDescent="0.25">
      <c r="A49" s="80"/>
      <c r="B49" s="83"/>
      <c r="C49" s="74"/>
      <c r="D49" s="74"/>
      <c r="E49" s="74"/>
      <c r="F49" s="27">
        <v>-345</v>
      </c>
      <c r="G49" s="44" t="s">
        <v>76</v>
      </c>
    </row>
    <row r="50" spans="1:8" s="50" customFormat="1" ht="33.75" customHeight="1" x14ac:dyDescent="0.25">
      <c r="A50" s="80"/>
      <c r="B50" s="78"/>
      <c r="C50" s="72"/>
      <c r="D50" s="72"/>
      <c r="E50" s="72"/>
      <c r="F50" s="27">
        <v>200</v>
      </c>
      <c r="G50" s="43" t="s">
        <v>86</v>
      </c>
    </row>
    <row r="51" spans="1:8" s="19" customFormat="1" ht="75" x14ac:dyDescent="0.25">
      <c r="A51" s="80"/>
      <c r="B51" s="64" t="s">
        <v>46</v>
      </c>
      <c r="C51" s="62">
        <v>83.3</v>
      </c>
      <c r="D51" s="62">
        <f>83.3+31.5+63.8-31.5+1</f>
        <v>148.1</v>
      </c>
      <c r="E51" s="62">
        <f t="shared" si="1"/>
        <v>64.8</v>
      </c>
      <c r="F51" s="27">
        <v>64.8</v>
      </c>
      <c r="G51" s="49" t="s">
        <v>78</v>
      </c>
    </row>
    <row r="52" spans="1:8" s="13" customFormat="1" ht="60" x14ac:dyDescent="0.25">
      <c r="A52" s="80"/>
      <c r="B52" s="63" t="s">
        <v>11</v>
      </c>
      <c r="C52" s="66">
        <v>823135</v>
      </c>
      <c r="D52" s="66">
        <f>866448.2+65-43305.2</f>
        <v>823208</v>
      </c>
      <c r="E52" s="66">
        <f t="shared" si="1"/>
        <v>73</v>
      </c>
      <c r="F52" s="32">
        <f>8+65</f>
        <v>73</v>
      </c>
      <c r="G52" s="44" t="s">
        <v>79</v>
      </c>
      <c r="H52" s="26"/>
    </row>
    <row r="53" spans="1:8" s="13" customFormat="1" x14ac:dyDescent="0.25">
      <c r="A53" s="80"/>
      <c r="B53" s="30" t="s">
        <v>12</v>
      </c>
      <c r="C53" s="31">
        <v>50</v>
      </c>
      <c r="D53" s="31">
        <v>50</v>
      </c>
      <c r="E53" s="31">
        <f t="shared" si="1"/>
        <v>0</v>
      </c>
      <c r="F53" s="27"/>
      <c r="G53" s="25"/>
    </row>
    <row r="54" spans="1:8" s="13" customFormat="1" x14ac:dyDescent="0.25">
      <c r="A54" s="80"/>
      <c r="B54" s="30" t="s">
        <v>47</v>
      </c>
      <c r="C54" s="31">
        <v>307.10000000000002</v>
      </c>
      <c r="D54" s="31">
        <v>307.10000000000002</v>
      </c>
      <c r="E54" s="31">
        <f t="shared" si="1"/>
        <v>0</v>
      </c>
      <c r="F54" s="27"/>
      <c r="G54" s="48"/>
    </row>
    <row r="55" spans="1:8" s="13" customFormat="1" x14ac:dyDescent="0.25">
      <c r="A55" s="20"/>
      <c r="B55" s="30" t="s">
        <v>14</v>
      </c>
      <c r="C55" s="31">
        <v>100</v>
      </c>
      <c r="D55" s="31">
        <v>100</v>
      </c>
      <c r="E55" s="31">
        <f t="shared" si="1"/>
        <v>0</v>
      </c>
      <c r="F55" s="27"/>
      <c r="G55" s="25"/>
    </row>
    <row r="56" spans="1:8" s="19" customFormat="1" x14ac:dyDescent="0.25">
      <c r="A56" s="20" t="s">
        <v>48</v>
      </c>
      <c r="B56" s="21" t="s">
        <v>49</v>
      </c>
      <c r="C56" s="23">
        <f>C57+C60</f>
        <v>225856.5</v>
      </c>
      <c r="D56" s="23">
        <f>D57+D60</f>
        <v>224786.6</v>
      </c>
      <c r="E56" s="22">
        <f t="shared" ref="E56:E69" si="2">D56-C56</f>
        <v>-1069.8999999999942</v>
      </c>
      <c r="F56" s="24">
        <f>SUM(F57:F60)</f>
        <v>-1069.9000000000001</v>
      </c>
      <c r="G56" s="41"/>
      <c r="H56" s="26">
        <f>SUM(E56-F56)</f>
        <v>5.9117155615240335E-12</v>
      </c>
    </row>
    <row r="57" spans="1:8" s="13" customFormat="1" ht="30" x14ac:dyDescent="0.25">
      <c r="A57" s="76"/>
      <c r="B57" s="84" t="s">
        <v>50</v>
      </c>
      <c r="C57" s="73">
        <v>224356.5</v>
      </c>
      <c r="D57" s="73">
        <f>223511.6-225</f>
        <v>223286.6</v>
      </c>
      <c r="E57" s="71">
        <f t="shared" si="2"/>
        <v>-1069.8999999999942</v>
      </c>
      <c r="F57" s="27">
        <v>599.5</v>
      </c>
      <c r="G57" s="43" t="s">
        <v>51</v>
      </c>
    </row>
    <row r="58" spans="1:8" s="13" customFormat="1" ht="30" x14ac:dyDescent="0.25">
      <c r="A58" s="76"/>
      <c r="B58" s="85"/>
      <c r="C58" s="79"/>
      <c r="D58" s="79"/>
      <c r="E58" s="79"/>
      <c r="F58" s="27">
        <f>330.5+555</f>
        <v>885.5</v>
      </c>
      <c r="G58" s="43" t="s">
        <v>64</v>
      </c>
    </row>
    <row r="59" spans="1:8" s="13" customFormat="1" ht="30" x14ac:dyDescent="0.25">
      <c r="A59" s="76"/>
      <c r="B59" s="86"/>
      <c r="C59" s="72"/>
      <c r="D59" s="72"/>
      <c r="E59" s="72"/>
      <c r="F59" s="27">
        <f>-2552.3-2.6</f>
        <v>-2554.9</v>
      </c>
      <c r="G59" s="44" t="s">
        <v>71</v>
      </c>
      <c r="H59" s="68"/>
    </row>
    <row r="60" spans="1:8" s="13" customFormat="1" x14ac:dyDescent="0.25">
      <c r="A60" s="76"/>
      <c r="B60" s="30" t="s">
        <v>11</v>
      </c>
      <c r="C60" s="31">
        <v>1500</v>
      </c>
      <c r="D60" s="31">
        <v>1500</v>
      </c>
      <c r="E60" s="33">
        <f t="shared" si="2"/>
        <v>0</v>
      </c>
      <c r="F60" s="27"/>
      <c r="G60" s="25"/>
    </row>
    <row r="61" spans="1:8" s="19" customFormat="1" x14ac:dyDescent="0.25">
      <c r="A61" s="20" t="s">
        <v>52</v>
      </c>
      <c r="B61" s="21" t="s">
        <v>53</v>
      </c>
      <c r="C61" s="23">
        <f>C62+C63+ C64+C65+C67+C66</f>
        <v>1306686.8999999999</v>
      </c>
      <c r="D61" s="23">
        <f>D62+D63+D64+D65+D67+D66</f>
        <v>1304700.9999999998</v>
      </c>
      <c r="E61" s="23">
        <f t="shared" si="2"/>
        <v>-1985.9000000001397</v>
      </c>
      <c r="F61" s="24">
        <f>SUM(F62:F67)</f>
        <v>-1985.9</v>
      </c>
      <c r="G61" s="41"/>
      <c r="H61" s="26">
        <f>SUM(E61-F61)</f>
        <v>-1.3960743672214448E-10</v>
      </c>
    </row>
    <row r="62" spans="1:8" s="19" customFormat="1" ht="90" x14ac:dyDescent="0.25">
      <c r="A62" s="76"/>
      <c r="B62" s="64" t="s">
        <v>54</v>
      </c>
      <c r="C62" s="62">
        <v>1141493.3999999999</v>
      </c>
      <c r="D62" s="62">
        <f>1145080.5-3587.1-1</f>
        <v>1141492.3999999999</v>
      </c>
      <c r="E62" s="62">
        <f t="shared" si="2"/>
        <v>-1</v>
      </c>
      <c r="F62" s="27">
        <v>-1</v>
      </c>
      <c r="G62" s="29" t="s">
        <v>81</v>
      </c>
    </row>
    <row r="63" spans="1:8" s="19" customFormat="1" x14ac:dyDescent="0.25">
      <c r="A63" s="76"/>
      <c r="B63" s="51" t="s">
        <v>44</v>
      </c>
      <c r="C63" s="52">
        <v>85625.9</v>
      </c>
      <c r="D63" s="52">
        <v>85625.9</v>
      </c>
      <c r="E63" s="52">
        <f t="shared" si="2"/>
        <v>0</v>
      </c>
      <c r="F63" s="27"/>
      <c r="G63" s="34"/>
    </row>
    <row r="64" spans="1:8" s="19" customFormat="1" ht="60" x14ac:dyDescent="0.25">
      <c r="A64" s="76"/>
      <c r="B64" s="53" t="s">
        <v>11</v>
      </c>
      <c r="C64" s="31">
        <v>77461.600000000006</v>
      </c>
      <c r="D64" s="31">
        <f>74134.7+1727</f>
        <v>75861.7</v>
      </c>
      <c r="E64" s="31">
        <f t="shared" si="2"/>
        <v>-1599.9000000000087</v>
      </c>
      <c r="F64" s="27">
        <v>-1599.9</v>
      </c>
      <c r="G64" s="43" t="s">
        <v>72</v>
      </c>
    </row>
    <row r="65" spans="1:8" s="19" customFormat="1" x14ac:dyDescent="0.25">
      <c r="A65" s="76"/>
      <c r="B65" s="30" t="s">
        <v>50</v>
      </c>
      <c r="C65" s="31">
        <v>528.9</v>
      </c>
      <c r="D65" s="31">
        <v>528.9</v>
      </c>
      <c r="E65" s="31">
        <f t="shared" si="2"/>
        <v>0</v>
      </c>
      <c r="F65" s="27"/>
      <c r="G65" s="41"/>
    </row>
    <row r="66" spans="1:8" s="54" customFormat="1" ht="45" x14ac:dyDescent="0.25">
      <c r="A66" s="76"/>
      <c r="B66" s="30" t="s">
        <v>55</v>
      </c>
      <c r="C66" s="33">
        <v>1277.0999999999999</v>
      </c>
      <c r="D66" s="65">
        <v>892.1</v>
      </c>
      <c r="E66" s="31">
        <f t="shared" si="2"/>
        <v>-384.99999999999989</v>
      </c>
      <c r="F66" s="27">
        <v>-385</v>
      </c>
      <c r="G66" s="67" t="s">
        <v>74</v>
      </c>
    </row>
    <row r="67" spans="1:8" s="54" customFormat="1" x14ac:dyDescent="0.25">
      <c r="A67" s="76"/>
      <c r="B67" s="30" t="s">
        <v>47</v>
      </c>
      <c r="C67" s="31">
        <v>300</v>
      </c>
      <c r="D67" s="31">
        <v>300</v>
      </c>
      <c r="E67" s="31">
        <f t="shared" si="2"/>
        <v>0</v>
      </c>
      <c r="F67" s="27"/>
      <c r="G67" s="41"/>
    </row>
    <row r="68" spans="1:8" s="54" customFormat="1" x14ac:dyDescent="0.25">
      <c r="A68" s="20" t="s">
        <v>56</v>
      </c>
      <c r="B68" s="21" t="s">
        <v>57</v>
      </c>
      <c r="C68" s="23">
        <f>C69+C70+C71</f>
        <v>349848.7</v>
      </c>
      <c r="D68" s="23">
        <f>D69+D70+D71</f>
        <v>351434.2</v>
      </c>
      <c r="E68" s="23">
        <f t="shared" si="2"/>
        <v>1585.5</v>
      </c>
      <c r="F68" s="24">
        <f>SUM(F69:F72)</f>
        <v>1585.5</v>
      </c>
      <c r="G68" s="41"/>
      <c r="H68" s="26"/>
    </row>
    <row r="69" spans="1:8" s="19" customFormat="1" ht="30" x14ac:dyDescent="0.25">
      <c r="A69" s="76"/>
      <c r="B69" s="30" t="s">
        <v>58</v>
      </c>
      <c r="C69" s="31">
        <v>97046.9</v>
      </c>
      <c r="D69" s="42">
        <v>97046.9</v>
      </c>
      <c r="E69" s="31">
        <f t="shared" si="2"/>
        <v>0</v>
      </c>
      <c r="F69" s="27">
        <v>0.1</v>
      </c>
      <c r="G69" s="34"/>
    </row>
    <row r="70" spans="1:8" s="13" customFormat="1" x14ac:dyDescent="0.25">
      <c r="A70" s="76"/>
      <c r="B70" s="30" t="s">
        <v>44</v>
      </c>
      <c r="C70" s="31">
        <v>2853.8</v>
      </c>
      <c r="D70" s="31">
        <v>2853.8</v>
      </c>
      <c r="E70" s="31">
        <f>D70-C70</f>
        <v>0</v>
      </c>
      <c r="F70" s="27"/>
      <c r="G70" s="25"/>
    </row>
    <row r="71" spans="1:8" s="13" customFormat="1" ht="30" x14ac:dyDescent="0.25">
      <c r="A71" s="76"/>
      <c r="B71" s="77" t="s">
        <v>47</v>
      </c>
      <c r="C71" s="73">
        <v>249948</v>
      </c>
      <c r="D71" s="73">
        <f>289870-38681.5+345</f>
        <v>251533.5</v>
      </c>
      <c r="E71" s="73">
        <f>D71-C71</f>
        <v>1585.5</v>
      </c>
      <c r="F71" s="27">
        <v>1240.4000000000001</v>
      </c>
      <c r="G71" s="43" t="s">
        <v>59</v>
      </c>
    </row>
    <row r="72" spans="1:8" s="13" customFormat="1" ht="30" x14ac:dyDescent="0.25">
      <c r="A72" s="76"/>
      <c r="B72" s="83"/>
      <c r="C72" s="74"/>
      <c r="D72" s="74"/>
      <c r="E72" s="74"/>
      <c r="F72" s="27">
        <v>345</v>
      </c>
      <c r="G72" s="44" t="s">
        <v>77</v>
      </c>
    </row>
    <row r="73" spans="1:8" s="19" customFormat="1" x14ac:dyDescent="0.25">
      <c r="A73" s="55"/>
      <c r="B73" s="56" t="s">
        <v>60</v>
      </c>
      <c r="C73" s="23">
        <f>C7+C18+C21+C31+C42+C44+C56+C61+C68</f>
        <v>7658194.7000000002</v>
      </c>
      <c r="D73" s="22">
        <f>D7+D18+D21+D31+D42+D44+D56+D61+D68</f>
        <v>7658194.7000000002</v>
      </c>
      <c r="E73" s="22">
        <f>D73-C73</f>
        <v>0</v>
      </c>
      <c r="F73" s="39">
        <f>SUM(F7+F18+F21+F31+F42+F44+F56+F61+F68)</f>
        <v>4.5474735088646412E-13</v>
      </c>
      <c r="G73" s="57"/>
      <c r="H73" s="70">
        <f>SUM(E73-F73)</f>
        <v>-4.5474735088646412E-13</v>
      </c>
    </row>
    <row r="74" spans="1:8" x14ac:dyDescent="0.25">
      <c r="E74" s="5"/>
      <c r="F74" s="5"/>
    </row>
    <row r="77" spans="1:8" x14ac:dyDescent="0.25">
      <c r="D77" s="69"/>
    </row>
    <row r="80" spans="1:8" s="61" customFormat="1" x14ac:dyDescent="0.25">
      <c r="A80" s="1"/>
      <c r="B80" s="60"/>
      <c r="C80" s="1"/>
      <c r="D80" s="1"/>
      <c r="E80" s="1"/>
      <c r="F80" s="1"/>
      <c r="G80" s="59"/>
    </row>
  </sheetData>
  <mergeCells count="40">
    <mergeCell ref="E71:E72"/>
    <mergeCell ref="D71:D72"/>
    <mergeCell ref="C71:C72"/>
    <mergeCell ref="B71:B72"/>
    <mergeCell ref="A3:G3"/>
    <mergeCell ref="A8:A16"/>
    <mergeCell ref="B8:B13"/>
    <mergeCell ref="C8:C13"/>
    <mergeCell ref="D8:D13"/>
    <mergeCell ref="E8:E13"/>
    <mergeCell ref="A22:A30"/>
    <mergeCell ref="B22:B30"/>
    <mergeCell ref="C22:C30"/>
    <mergeCell ref="D22:D30"/>
    <mergeCell ref="A32:A41"/>
    <mergeCell ref="B32:B41"/>
    <mergeCell ref="C48:C50"/>
    <mergeCell ref="D48:D50"/>
    <mergeCell ref="C32:C41"/>
    <mergeCell ref="D32:D41"/>
    <mergeCell ref="A57:A60"/>
    <mergeCell ref="B57:B59"/>
    <mergeCell ref="C57:C59"/>
    <mergeCell ref="D57:D59"/>
    <mergeCell ref="E19:E20"/>
    <mergeCell ref="E48:E50"/>
    <mergeCell ref="E22:E30"/>
    <mergeCell ref="E32:E41"/>
    <mergeCell ref="A69:A72"/>
    <mergeCell ref="A62:A67"/>
    <mergeCell ref="B19:B20"/>
    <mergeCell ref="D19:D20"/>
    <mergeCell ref="C19:C20"/>
    <mergeCell ref="E57:E59"/>
    <mergeCell ref="A45:A54"/>
    <mergeCell ref="B45:B47"/>
    <mergeCell ref="C45:C47"/>
    <mergeCell ref="D45:D47"/>
    <mergeCell ref="E45:E47"/>
    <mergeCell ref="B48:B50"/>
  </mergeCells>
  <pageMargins left="0.70866141732283472" right="0.31496062992125984" top="0.35433070866141736" bottom="0.15748031496062992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перемещ</vt:lpstr>
      <vt:lpstr>перемещ!Заголовки_для_печати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2022-08-04T10:52:39Z</cp:lastPrinted>
  <dcterms:created xsi:type="dcterms:W3CDTF">2022-08-02T09:03:27Z</dcterms:created>
  <dcterms:modified xsi:type="dcterms:W3CDTF">2022-08-04T10:52:58Z</dcterms:modified>
</cp:coreProperties>
</file>