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еремещ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перемещ!$4:$4</definedName>
  </definedNames>
  <calcPr calcId="145621"/>
</workbook>
</file>

<file path=xl/calcChain.xml><?xml version="1.0" encoding="utf-8"?>
<calcChain xmlns="http://schemas.openxmlformats.org/spreadsheetml/2006/main">
  <c r="F46" i="1" l="1"/>
  <c r="F52" i="1"/>
  <c r="D52" i="1"/>
  <c r="D45" i="1"/>
  <c r="D40" i="1"/>
  <c r="D67" i="1"/>
  <c r="D73" i="1"/>
  <c r="F8" i="1" l="1"/>
  <c r="D66" i="1"/>
  <c r="D63" i="1"/>
  <c r="D70" i="1" l="1"/>
  <c r="D55" i="1"/>
  <c r="D50" i="1"/>
  <c r="D38" i="1"/>
  <c r="D16" i="1"/>
  <c r="D19" i="1"/>
  <c r="E73" i="1" l="1"/>
  <c r="E72" i="1"/>
  <c r="E70" i="1"/>
  <c r="F69" i="1"/>
  <c r="D69" i="1"/>
  <c r="C69" i="1"/>
  <c r="E68" i="1"/>
  <c r="E67" i="1"/>
  <c r="E66" i="1"/>
  <c r="E65" i="1"/>
  <c r="E64" i="1"/>
  <c r="E63" i="1"/>
  <c r="F62" i="1"/>
  <c r="D62" i="1"/>
  <c r="C62" i="1"/>
  <c r="E61" i="1"/>
  <c r="E55" i="1"/>
  <c r="F54" i="1"/>
  <c r="D54" i="1"/>
  <c r="C54" i="1"/>
  <c r="E53" i="1"/>
  <c r="E52" i="1"/>
  <c r="E51" i="1"/>
  <c r="F39" i="1"/>
  <c r="E50" i="1"/>
  <c r="E48" i="1"/>
  <c r="E45" i="1"/>
  <c r="E40" i="1"/>
  <c r="D39" i="1"/>
  <c r="C39" i="1"/>
  <c r="E38" i="1"/>
  <c r="F37" i="1"/>
  <c r="D37" i="1"/>
  <c r="C37" i="1"/>
  <c r="F33" i="1"/>
  <c r="F27" i="1" s="1"/>
  <c r="E28" i="1"/>
  <c r="D27" i="1"/>
  <c r="C27" i="1"/>
  <c r="F25" i="1"/>
  <c r="F18" i="1" s="1"/>
  <c r="E19" i="1"/>
  <c r="D18" i="1"/>
  <c r="C18" i="1"/>
  <c r="E16" i="1"/>
  <c r="F15" i="1"/>
  <c r="D15" i="1"/>
  <c r="C15" i="1"/>
  <c r="E14" i="1"/>
  <c r="E13" i="1"/>
  <c r="E12" i="1"/>
  <c r="E11" i="1"/>
  <c r="F9" i="1"/>
  <c r="F6" i="1" s="1"/>
  <c r="E7" i="1"/>
  <c r="D6" i="1"/>
  <c r="C6" i="1"/>
  <c r="E6" i="1" l="1"/>
  <c r="E15" i="1"/>
  <c r="E18" i="1"/>
  <c r="E27" i="1"/>
  <c r="E62" i="1"/>
  <c r="C78" i="1"/>
  <c r="E54" i="1"/>
  <c r="E37" i="1"/>
  <c r="E39" i="1"/>
  <c r="E69" i="1"/>
  <c r="F78" i="1"/>
  <c r="D78" i="1"/>
  <c r="E78" i="1" l="1"/>
</calcChain>
</file>

<file path=xl/sharedStrings.xml><?xml version="1.0" encoding="utf-8"?>
<sst xmlns="http://schemas.openxmlformats.org/spreadsheetml/2006/main" count="107" uniqueCount="96">
  <si>
    <t>тыс. рублей</t>
  </si>
  <si>
    <t xml:space="preserve"> Раз дел</t>
  </si>
  <si>
    <t>Наименование разделов/ ГРБС</t>
  </si>
  <si>
    <t>Уточненный бюджет на 2022 год</t>
  </si>
  <si>
    <t>Ассигнования на 2022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</si>
  <si>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</si>
  <si>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</si>
  <si>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</si>
  <si>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</si>
  <si>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</si>
  <si>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</si>
  <si>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</si>
  <si>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в сумме 268,0 тыс. рублей перераспределение  между разделами, в соответствии с  бюджетной классификацией,  расходов по повышению квалификации на раздел 0700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</si>
  <si>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</si>
  <si>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</si>
  <si>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</si>
  <si>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в т.ч.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</si>
  <si>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</si>
  <si>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</si>
  <si>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</si>
  <si>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</si>
  <si>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</si>
  <si>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</si>
  <si>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(транспорт)).</t>
    </r>
  </si>
  <si>
    <t xml:space="preserve">в сумме 1282,6 тыс. рублей на фонд оплаты труда МКУ "Комитет по строительству" в связи с изменением штатного расписания с раздела 1100 </t>
  </si>
  <si>
    <t xml:space="preserve">в сумме 6567,6 тыс. рублей  по наказам избирателей с аналогичных расходов с раздела 0500 </t>
  </si>
  <si>
    <t>Уменьшение (перемещение) ассигнований в сумме 11400,0 тыс. рублей, в том числе:</t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</si>
  <si>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</si>
  <si>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</si>
  <si>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</si>
  <si>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Увеличение (перемещение) ассигнований в сумме 12180,7 тыс. рублей, в том числе:</t>
  </si>
  <si>
    <t>в сумме 2099,8 тыс. рублей  на ремонт моста по ул. Буденного с раздела 0400</t>
  </si>
  <si>
    <t>в сумме 8500,0 тыс. рублей на приобретение вакумно-уборочной машины с раздела 0400</t>
  </si>
  <si>
    <t>в сумме 11141,8 тыс. рублей по наказам избирателей  на аналогичные расходы на разделы 0400, 0700, 0800, 1101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</si>
  <si>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</si>
  <si>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</si>
  <si>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</si>
  <si>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</si>
  <si>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</si>
  <si>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</si>
  <si>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</si>
  <si>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Управление социальной защиты населения Администрации МГО</t>
  </si>
  <si>
    <t>Управление ФКиС АМГО</t>
  </si>
  <si>
    <t>0800</t>
  </si>
  <si>
    <t>Культура,  в том числе</t>
  </si>
  <si>
    <t>Управление культуры Администрации МГО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</si>
  <si>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</si>
  <si>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</si>
  <si>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т.д.)</t>
    </r>
  </si>
  <si>
    <r>
      <t xml:space="preserve">Финансовое управление Администрации МГО  </t>
    </r>
    <r>
      <rPr>
        <i/>
        <sz val="11"/>
        <rFont val="Times New Roman"/>
        <family val="1"/>
        <charset val="204"/>
      </rPr>
      <t>(в том числе резерв на з/плату, испол.листы)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</si>
  <si>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</si>
  <si>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</si>
  <si>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</si>
  <si>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ВСЕГО</t>
  </si>
  <si>
    <t>в сумме 1580,9 тыс. рублей  на приобретение муниципального имущества (туалетный модуль для городского пляжа озера Тургояк) с раздела 0100</t>
  </si>
  <si>
    <t>Увеличение ассигнований в сумме 277,1 тыс. рублей перераспределение  между разделами, в соответствии с  бюджетной классификацией,  расходов по повышению квалификации  с разделов 0100, 0300, 0600</t>
  </si>
  <si>
    <t>Увеличение (перемещение) ассигнований в сумме 36779,1 тыс. рублей, в том числе:</t>
  </si>
  <si>
    <t>в сумме 7578,0 тыс. рублей  на ремонт межквартальных проездов с раздела 0500</t>
  </si>
  <si>
    <t>в сумме 50819,8  тыс. рублей перемещение ассигнований по инициативному бюджетированию на аналогичные расходы на разделы 0400,0800,0700,1100</t>
  </si>
  <si>
    <t>Уменьшение (перемещение) ассигнований в сумме 69572,2 тыс. рублей, в том числе:</t>
  </si>
  <si>
    <t xml:space="preserve"> Изменение сводной бюджетной росписи (перемещения), проведенные и планируемые  в рамках полномочий Финансового управления Администрации МГО и главных распорядителей бюджетных средств (после принятия решения Собранием депутатов МГО от 04.03.2022г. № 1 )</t>
  </si>
  <si>
    <t xml:space="preserve">в сумме 560,0 тыс. рублей по наказам избирателей с раздела 0500 </t>
  </si>
  <si>
    <t>Увеличение (перемещение) ассигнований в сумме 22850,6 тыс. рублей , в том числе:</t>
  </si>
  <si>
    <t>в сумме 40,0 тыс. рублей на содержание помещения расположенного по адресу ул.Ленина 3 с раздела 0700</t>
  </si>
  <si>
    <t xml:space="preserve">в сумме 685,0 тыс. рублей по наказам избирателей с раздела 0500 </t>
  </si>
  <si>
    <t>в сумме 2554,9 тыс. рублей перемещение ассигнований по инициативному бюджетированию между ответственными исполнителями с раздела 0500</t>
  </si>
  <si>
    <t>Увеличение (перемещение) ассигнований в сумме 3439,9  тыс. рублей , в том числе:</t>
  </si>
  <si>
    <t>в сумме 22050,7 тыс. рублей перемещение ассигнований по инициативному бюджетированию между ответственными исполнителями с раздела 0500</t>
  </si>
  <si>
    <t>Перемещение с зарезервированных средств на повышение минимального размера оплаты труда по трудовой занятости, на раздел 0700</t>
  </si>
  <si>
    <t xml:space="preserve">в сумме 3329,9 тыс. рублей по наказам избирателей с раздела 0500 </t>
  </si>
  <si>
    <t>в сумме 4863,3 тыс. рублей по инициативному бюджетированию между ответственными исполнителями с раздела 0500</t>
  </si>
  <si>
    <t>в сумме 188,2 тыс. рублей на повышение минимально размера оплаты труда по трудовой занятости с раздела 1000</t>
  </si>
  <si>
    <t xml:space="preserve">Выделение ассигнований из Резервного фонда на проведение общегородских мероприятий </t>
  </si>
  <si>
    <t>Увеличение (перемещение) ассигнований в сумме 8380,7  тыс. рублей в том числе:</t>
  </si>
  <si>
    <t xml:space="preserve">в сумме 200,0 тыс. рублей выделение ассигнований из Резервного фонда на проведение общегородских мероприятий </t>
  </si>
  <si>
    <t>Приложение 5 к реестру</t>
  </si>
  <si>
    <t>Уменьшение ассигнований в сумме 40,0 тыс. рублей с содержание помещения расположенного по адресу ул.Ленина 3 на аналогичные расходы в Управление по физической культуре и спорту раздел 1100</t>
  </si>
  <si>
    <t>Увеличение (перемещение) ассигнований в сумме 32,6 тыс. рублей с софинансирования расходов по газопроводу с  раздела  0500</t>
  </si>
  <si>
    <t>Уменьшение (перемещение) ассигнований в сумме 1048,7 тыс. рублей, в том числе:</t>
  </si>
  <si>
    <t>Перемещение ассигнований в сумме 6,0 тыс. рублей  между разделами, в соответствии с  бюджетной классификацией,  расходов по повышению квалификации  на раздел 0700</t>
  </si>
  <si>
    <t xml:space="preserve">в сумме 21351,0 тыс. рублей перемещение ассигнований по инициативному бюджетированию с раздела 0500 </t>
  </si>
  <si>
    <t>в сумме 780,7 тыс. рублей  с расходов по взносам на капитальный ремонт и  расходные материалы на раздел 0500 на приобретение муниципального имущества (туалетный модуль для городского пляжа озера Тургояк)</t>
  </si>
  <si>
    <t>в сумме 8500,0 тыс. рублей с  расходов по объекту "Строительство путепровода с подъездными путями по ул. Ломоносова"  на раздел 0500 на приобретение вакумно-уборочной машины</t>
  </si>
  <si>
    <t>в сумме  2900,0 тыс. рублей с расходов: по доставке троллейбусов (в связи с уменьшением потребности), с Муниципальных программ "Организация и проведение работ по управлению, владению, пользованию и распоряжению земельными участками на территории Миасского городского округа", "Поддержка и развитие малого и среднего предпринимательства в монопрофильном муниципальном образовании Миасский городской округ"  на раздел 0500 на ремонт моста по ул. Буденного и на приобретение муниципального имущества (туалетный модуль для городского пляжа озера Тургояк)</t>
  </si>
  <si>
    <t>в сумме 7578,0 тыс. рублей с объекта "Строительство сетей теплоснабжения ж/д №1,2,3,4 на пл.Революции" на раздел 0400 на ремонт межквартальных проездов</t>
  </si>
  <si>
    <t>в сумме 32,6 тыс. рублей с софинансирования расходов по газопроводу на  раздел  0100 на текущие расходы</t>
  </si>
  <si>
    <t>Перемещение ассигнований в сумме 3,2 тыс. рублей  между разделами, в соответствии с  бюджетной классификацией,  расходов по повышению квалификации  на раздел 0700</t>
  </si>
  <si>
    <t xml:space="preserve">Перемещение ассигнований в сумме 537,0 тыс. рублей по  трудовой занятости подростков между ответственными исполнителями </t>
  </si>
  <si>
    <t xml:space="preserve">Перемещение ассигнований в сумме 34,3 тыс. рублей по  трудовой занятости подростков между ответственными исполнителями </t>
  </si>
  <si>
    <t xml:space="preserve">Перемещение ассигнований в сумме 2,0 тыс. рублей между разделами, в соответствии с  бюджетной классификацией,  расходов по повышению квалификации  с раздела 1000 </t>
  </si>
  <si>
    <t>Увеличение (перераспределение) в сумме 66,0 тыс.рублей  между разделами по учреждениям Культуры с раздела 0800</t>
  </si>
  <si>
    <t>Увеличение (перемещение) ассигнований по  трудовой занятости подростков в сумме 215,4 тыс. рублей  между ответственными исполнителями;  в сумме 14,9 тыс. рублей с зарезервированных средств с раздела 1000 на повышение минимально размера оплаты труда по трудовой занятости</t>
  </si>
  <si>
    <t>Перемещение ассигнований по  трудовой занятости подростков  в сумме 287,3 тыс. рублей между ответственными исполнителями; в сумме 19,8 тыс. рублей с зарезервированных средств с раздела 1000 на повышение минимально размера оплаты труда по трудовой занятости</t>
  </si>
  <si>
    <t>Перемещение ассигнований в сумме 2,0 тыс. рублей между разделами, в соответствии с  бюджетной классификацией,  расходов по повышению квалификации  на раздел 0700</t>
  </si>
  <si>
    <t>Уменьшение (перераспределение) в сумме 66,0 тыс.рублей между разделами по учреждениям Культуры  на раздел 0700 (музыкальные школы)</t>
  </si>
  <si>
    <t xml:space="preserve">Уменьшение (перемещение) ассигнований в сумме 1282,6 тыс. рублей с расходов по объекту "Физкультурно-спортивный комплекс (ФСК) «Центр скалолазания» (софинансирование) на раздел 0400 на фонд оплаты труда МКУ "Комитет по строительству" в связи с изменением штатного расписания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</si>
</sst>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2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center"/>
    </xf>
    <xf numFmtId="164" fontId="4" fillId="0" borderId="0" xfId="0" applyNumberFormat="1" applyFont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justify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justify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1" fillId="0" borderId="0" xfId="0" applyFont="1" applyFill="1"/>
    <xf numFmtId="49" fontId="5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justify" vertic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/>
    <xf numFmtId="0" fontId="0" fillId="0" borderId="1" xfId="0" applyFont="1" applyBorder="1" applyAlignment="1"/>
    <xf numFmtId="0" fontId="6" fillId="0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top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workbookViewId="0">
      <pane xSplit="2" ySplit="4" topLeftCell="C61" activePane="bottomRight" state="frozen"/>
      <selection pane="topRight" activeCell="C1" sqref="C1"/>
      <selection pane="bottomLeft" activeCell="A5" sqref="A5"/>
      <selection pane="bottomRight" activeCell="A4" sqref="A4:G78"/>
    </sheetView>
  </sheetViews>
  <sheetFormatPr defaultColWidth="14.42578125" defaultRowHeight="15.75" x14ac:dyDescent="0.25"/>
  <cols>
    <col min="1" max="1" width="5.5703125" style="44" customWidth="1"/>
    <col min="2" max="2" width="46.7109375" style="3" customWidth="1"/>
    <col min="3" max="3" width="14" style="4" customWidth="1"/>
    <col min="4" max="4" width="15.140625" style="45" customWidth="1"/>
    <col min="5" max="5" width="12.7109375" style="4" customWidth="1"/>
    <col min="6" max="6" width="13" style="4" hidden="1" customWidth="1"/>
    <col min="7" max="7" width="72.5703125" style="46" customWidth="1"/>
    <col min="8" max="175" width="9.140625" style="1" customWidth="1"/>
    <col min="176" max="176" width="60.42578125" style="1" customWidth="1"/>
    <col min="177" max="177" width="0" style="1" hidden="1" customWidth="1"/>
    <col min="178" max="178" width="14.7109375" style="1" customWidth="1"/>
    <col min="179" max="179" width="14.5703125" style="1" customWidth="1"/>
    <col min="180" max="180" width="0" style="1" hidden="1" customWidth="1"/>
    <col min="181" max="181" width="14.5703125" style="1" customWidth="1"/>
    <col min="182" max="182" width="15" style="1" customWidth="1"/>
    <col min="183" max="184" width="14.5703125" style="1" customWidth="1"/>
    <col min="185" max="16384" width="14.42578125" style="1"/>
  </cols>
  <sheetData>
    <row r="1" spans="1:7" x14ac:dyDescent="0.25">
      <c r="G1" s="49" t="s">
        <v>75</v>
      </c>
    </row>
    <row r="2" spans="1:7" ht="36" customHeight="1" x14ac:dyDescent="0.25">
      <c r="A2" s="54" t="s">
        <v>60</v>
      </c>
      <c r="B2" s="54"/>
      <c r="C2" s="54"/>
      <c r="D2" s="54"/>
      <c r="E2" s="54"/>
      <c r="F2" s="54"/>
      <c r="G2" s="55"/>
    </row>
    <row r="3" spans="1:7" x14ac:dyDescent="0.25">
      <c r="A3" s="2"/>
      <c r="G3" s="5" t="s">
        <v>0</v>
      </c>
    </row>
    <row r="4" spans="1:7" s="11" customFormat="1" ht="45" x14ac:dyDescent="0.25">
      <c r="A4" s="6" t="s">
        <v>1</v>
      </c>
      <c r="B4" s="7" t="s">
        <v>2</v>
      </c>
      <c r="C4" s="8" t="s">
        <v>3</v>
      </c>
      <c r="D4" s="50" t="s">
        <v>4</v>
      </c>
      <c r="E4" s="8" t="s">
        <v>5</v>
      </c>
      <c r="F4" s="9" t="s">
        <v>6</v>
      </c>
      <c r="G4" s="10" t="s">
        <v>7</v>
      </c>
    </row>
    <row r="5" spans="1:7" s="15" customFormat="1" x14ac:dyDescent="0.25">
      <c r="A5" s="53" t="s">
        <v>8</v>
      </c>
      <c r="B5" s="12">
        <v>2</v>
      </c>
      <c r="C5" s="13">
        <v>3</v>
      </c>
      <c r="D5" s="51">
        <v>4</v>
      </c>
      <c r="E5" s="13">
        <v>5</v>
      </c>
      <c r="F5" s="14"/>
      <c r="G5" s="10">
        <v>6</v>
      </c>
    </row>
    <row r="6" spans="1:7" s="15" customFormat="1" ht="28.5" x14ac:dyDescent="0.25">
      <c r="A6" s="16" t="s">
        <v>9</v>
      </c>
      <c r="B6" s="17" t="s">
        <v>10</v>
      </c>
      <c r="C6" s="18">
        <f>SUM(C7:C14)-C14</f>
        <v>238990.3</v>
      </c>
      <c r="D6" s="19">
        <f>SUM(D7:D14)-D14</f>
        <v>237574.2</v>
      </c>
      <c r="E6" s="19">
        <f t="shared" ref="E6:E39" si="0">D6-C6</f>
        <v>-1416.0999999999767</v>
      </c>
      <c r="F6" s="20">
        <f>SUM(F8:F13)</f>
        <v>-1416.1</v>
      </c>
      <c r="G6" s="21"/>
    </row>
    <row r="7" spans="1:7" s="15" customFormat="1" ht="30" x14ac:dyDescent="0.25">
      <c r="A7" s="57"/>
      <c r="B7" s="58" t="s">
        <v>11</v>
      </c>
      <c r="C7" s="59">
        <v>165006.79999999999</v>
      </c>
      <c r="D7" s="60">
        <v>163990.70000000001</v>
      </c>
      <c r="E7" s="60">
        <f>D7-C7</f>
        <v>-1016.0999999999767</v>
      </c>
      <c r="F7" s="20"/>
      <c r="G7" s="21" t="s">
        <v>78</v>
      </c>
    </row>
    <row r="8" spans="1:7" s="15" customFormat="1" ht="45" x14ac:dyDescent="0.25">
      <c r="A8" s="57"/>
      <c r="B8" s="58"/>
      <c r="C8" s="59"/>
      <c r="D8" s="60"/>
      <c r="E8" s="60"/>
      <c r="F8" s="22">
        <f>-70.4-197.6</f>
        <v>-268</v>
      </c>
      <c r="G8" s="23" t="s">
        <v>12</v>
      </c>
    </row>
    <row r="9" spans="1:7" s="15" customFormat="1" ht="45" x14ac:dyDescent="0.25">
      <c r="A9" s="57"/>
      <c r="B9" s="58"/>
      <c r="C9" s="59"/>
      <c r="D9" s="60"/>
      <c r="E9" s="60"/>
      <c r="F9" s="22">
        <f>(-580.9-199.8)+32.6</f>
        <v>-748.1</v>
      </c>
      <c r="G9" s="23" t="s">
        <v>81</v>
      </c>
    </row>
    <row r="10" spans="1:7" s="15" customFormat="1" ht="30" customHeight="1" x14ac:dyDescent="0.25">
      <c r="A10" s="57"/>
      <c r="B10" s="58"/>
      <c r="C10" s="59"/>
      <c r="D10" s="60"/>
      <c r="E10" s="60"/>
      <c r="F10" s="24"/>
      <c r="G10" s="23" t="s">
        <v>77</v>
      </c>
    </row>
    <row r="11" spans="1:7" s="15" customFormat="1" x14ac:dyDescent="0.25">
      <c r="A11" s="57"/>
      <c r="B11" s="25" t="s">
        <v>13</v>
      </c>
      <c r="C11" s="8">
        <v>25080.9</v>
      </c>
      <c r="D11" s="50">
        <v>25080.9</v>
      </c>
      <c r="E11" s="26">
        <f t="shared" si="0"/>
        <v>0</v>
      </c>
      <c r="F11" s="27"/>
      <c r="G11" s="21"/>
    </row>
    <row r="12" spans="1:7" s="15" customFormat="1" x14ac:dyDescent="0.25">
      <c r="A12" s="57"/>
      <c r="B12" s="25" t="s">
        <v>14</v>
      </c>
      <c r="C12" s="8">
        <v>9107.5</v>
      </c>
      <c r="D12" s="50">
        <v>9107.5</v>
      </c>
      <c r="E12" s="26">
        <f t="shared" si="0"/>
        <v>0</v>
      </c>
      <c r="F12" s="27"/>
      <c r="G12" s="21"/>
    </row>
    <row r="13" spans="1:7" s="29" customFormat="1" ht="30" x14ac:dyDescent="0.25">
      <c r="A13" s="57"/>
      <c r="B13" s="25" t="s">
        <v>15</v>
      </c>
      <c r="C13" s="28">
        <v>39795.1</v>
      </c>
      <c r="D13" s="26">
        <v>39395.1</v>
      </c>
      <c r="E13" s="26">
        <f t="shared" si="0"/>
        <v>-400</v>
      </c>
      <c r="F13" s="27">
        <v>-400</v>
      </c>
      <c r="G13" s="36" t="s">
        <v>72</v>
      </c>
    </row>
    <row r="14" spans="1:7" s="11" customFormat="1" ht="31.5" x14ac:dyDescent="0.25">
      <c r="A14" s="30" t="s">
        <v>16</v>
      </c>
      <c r="B14" s="31" t="s">
        <v>17</v>
      </c>
      <c r="C14" s="22">
        <v>1000</v>
      </c>
      <c r="D14" s="22">
        <v>600</v>
      </c>
      <c r="E14" s="22">
        <f t="shared" si="0"/>
        <v>-400</v>
      </c>
      <c r="F14" s="27"/>
      <c r="G14" s="32"/>
    </row>
    <row r="15" spans="1:7" s="11" customFormat="1" ht="42.75" x14ac:dyDescent="0.25">
      <c r="A15" s="16" t="s">
        <v>18</v>
      </c>
      <c r="B15" s="17" t="s">
        <v>19</v>
      </c>
      <c r="C15" s="18">
        <f>C16</f>
        <v>33214.1</v>
      </c>
      <c r="D15" s="18">
        <f>D16</f>
        <v>33208.100000000006</v>
      </c>
      <c r="E15" s="18">
        <f t="shared" si="0"/>
        <v>-5.999999999992724</v>
      </c>
      <c r="F15" s="33">
        <f>SUM(F16:F17)</f>
        <v>-6</v>
      </c>
      <c r="G15" s="34"/>
    </row>
    <row r="16" spans="1:7" s="11" customFormat="1" ht="45" x14ac:dyDescent="0.25">
      <c r="A16" s="57"/>
      <c r="B16" s="58" t="s">
        <v>20</v>
      </c>
      <c r="C16" s="59">
        <v>33214.1</v>
      </c>
      <c r="D16" s="60">
        <f>35956.8-2748.7</f>
        <v>33208.100000000006</v>
      </c>
      <c r="E16" s="59">
        <f t="shared" si="0"/>
        <v>-5.999999999992724</v>
      </c>
      <c r="F16" s="22">
        <v>-6</v>
      </c>
      <c r="G16" s="21" t="s">
        <v>79</v>
      </c>
    </row>
    <row r="17" spans="1:7" s="11" customFormat="1" x14ac:dyDescent="0.25">
      <c r="A17" s="57"/>
      <c r="B17" s="58"/>
      <c r="C17" s="59"/>
      <c r="D17" s="60"/>
      <c r="E17" s="59"/>
      <c r="F17" s="22"/>
      <c r="G17" s="21"/>
    </row>
    <row r="18" spans="1:7" s="11" customFormat="1" x14ac:dyDescent="0.25">
      <c r="A18" s="16" t="s">
        <v>21</v>
      </c>
      <c r="B18" s="17" t="s">
        <v>22</v>
      </c>
      <c r="C18" s="18">
        <f>C19</f>
        <v>796673.8</v>
      </c>
      <c r="D18" s="18">
        <f>D19</f>
        <v>822053</v>
      </c>
      <c r="E18" s="18">
        <f t="shared" si="0"/>
        <v>25379.199999999953</v>
      </c>
      <c r="F18" s="20">
        <f>SUM(F20:F26)</f>
        <v>25379.199999999997</v>
      </c>
      <c r="G18" s="35"/>
    </row>
    <row r="19" spans="1:7" s="11" customFormat="1" ht="30" customHeight="1" x14ac:dyDescent="0.25">
      <c r="A19" s="57"/>
      <c r="B19" s="61" t="s">
        <v>23</v>
      </c>
      <c r="C19" s="59">
        <v>796673.8</v>
      </c>
      <c r="D19" s="60">
        <f>921783-99730</f>
        <v>822053</v>
      </c>
      <c r="E19" s="59">
        <f>D19-C19</f>
        <v>25379.199999999953</v>
      </c>
      <c r="F19" s="20"/>
      <c r="G19" s="21" t="s">
        <v>56</v>
      </c>
    </row>
    <row r="20" spans="1:7" s="11" customFormat="1" ht="30" x14ac:dyDescent="0.25">
      <c r="A20" s="57"/>
      <c r="B20" s="61"/>
      <c r="C20" s="59"/>
      <c r="D20" s="60"/>
      <c r="E20" s="59"/>
      <c r="F20" s="22">
        <v>1282.5999999999999</v>
      </c>
      <c r="G20" s="21" t="s">
        <v>24</v>
      </c>
    </row>
    <row r="21" spans="1:7" s="11" customFormat="1" ht="30" x14ac:dyDescent="0.25">
      <c r="A21" s="57"/>
      <c r="B21" s="61"/>
      <c r="C21" s="59"/>
      <c r="D21" s="60"/>
      <c r="E21" s="59"/>
      <c r="F21" s="22">
        <v>21351</v>
      </c>
      <c r="G21" s="21" t="s">
        <v>80</v>
      </c>
    </row>
    <row r="22" spans="1:7" s="11" customFormat="1" ht="30" x14ac:dyDescent="0.25">
      <c r="A22" s="57"/>
      <c r="B22" s="61"/>
      <c r="C22" s="59"/>
      <c r="D22" s="60"/>
      <c r="E22" s="59"/>
      <c r="F22" s="22">
        <v>7578</v>
      </c>
      <c r="G22" s="21" t="s">
        <v>57</v>
      </c>
    </row>
    <row r="23" spans="1:7" s="11" customFormat="1" ht="30" x14ac:dyDescent="0.25">
      <c r="A23" s="57"/>
      <c r="B23" s="61"/>
      <c r="C23" s="59"/>
      <c r="D23" s="60"/>
      <c r="E23" s="59"/>
      <c r="F23" s="22">
        <v>6567.6</v>
      </c>
      <c r="G23" s="36" t="s">
        <v>25</v>
      </c>
    </row>
    <row r="24" spans="1:7" s="11" customFormat="1" ht="30" x14ac:dyDescent="0.25">
      <c r="A24" s="57"/>
      <c r="B24" s="61"/>
      <c r="C24" s="59"/>
      <c r="D24" s="60"/>
      <c r="E24" s="59"/>
      <c r="F24" s="22"/>
      <c r="G24" s="36" t="s">
        <v>26</v>
      </c>
    </row>
    <row r="25" spans="1:7" s="11" customFormat="1" ht="135" x14ac:dyDescent="0.25">
      <c r="A25" s="57"/>
      <c r="B25" s="62"/>
      <c r="C25" s="63"/>
      <c r="D25" s="64"/>
      <c r="E25" s="63"/>
      <c r="F25" s="22">
        <f>-1000-1900</f>
        <v>-2900</v>
      </c>
      <c r="G25" s="36" t="s">
        <v>83</v>
      </c>
    </row>
    <row r="26" spans="1:7" s="11" customFormat="1" ht="45" x14ac:dyDescent="0.25">
      <c r="A26" s="57"/>
      <c r="B26" s="62"/>
      <c r="C26" s="63"/>
      <c r="D26" s="64"/>
      <c r="E26" s="63"/>
      <c r="F26" s="22">
        <v>-8500</v>
      </c>
      <c r="G26" s="36" t="s">
        <v>82</v>
      </c>
    </row>
    <row r="27" spans="1:7" s="15" customFormat="1" ht="28.5" x14ac:dyDescent="0.25">
      <c r="A27" s="16" t="s">
        <v>27</v>
      </c>
      <c r="B27" s="17" t="s">
        <v>28</v>
      </c>
      <c r="C27" s="19">
        <f>C28</f>
        <v>917448.4</v>
      </c>
      <c r="D27" s="19">
        <f>D28</f>
        <v>860056.9</v>
      </c>
      <c r="E27" s="19">
        <f t="shared" si="0"/>
        <v>-57391.5</v>
      </c>
      <c r="F27" s="20">
        <f>SUM(F29:F36)</f>
        <v>-57391.5</v>
      </c>
      <c r="G27" s="35"/>
    </row>
    <row r="28" spans="1:7" s="15" customFormat="1" ht="30" x14ac:dyDescent="0.25">
      <c r="A28" s="57"/>
      <c r="B28" s="61" t="s">
        <v>29</v>
      </c>
      <c r="C28" s="60">
        <v>917448.4</v>
      </c>
      <c r="D28" s="60">
        <v>860056.9</v>
      </c>
      <c r="E28" s="59">
        <f>D28-C28</f>
        <v>-57391.5</v>
      </c>
      <c r="F28" s="20"/>
      <c r="G28" s="21" t="s">
        <v>30</v>
      </c>
    </row>
    <row r="29" spans="1:7" s="11" customFormat="1" ht="30" x14ac:dyDescent="0.25">
      <c r="A29" s="57"/>
      <c r="B29" s="61"/>
      <c r="C29" s="60"/>
      <c r="D29" s="60"/>
      <c r="E29" s="59"/>
      <c r="F29" s="37">
        <v>1580.9</v>
      </c>
      <c r="G29" s="36" t="s">
        <v>54</v>
      </c>
    </row>
    <row r="30" spans="1:7" s="11" customFormat="1" ht="30" x14ac:dyDescent="0.25">
      <c r="A30" s="57"/>
      <c r="B30" s="61"/>
      <c r="C30" s="60"/>
      <c r="D30" s="60"/>
      <c r="E30" s="59"/>
      <c r="F30" s="37">
        <v>2099.8000000000002</v>
      </c>
      <c r="G30" s="36" t="s">
        <v>31</v>
      </c>
    </row>
    <row r="31" spans="1:7" s="11" customFormat="1" ht="30" x14ac:dyDescent="0.25">
      <c r="A31" s="57"/>
      <c r="B31" s="61"/>
      <c r="C31" s="60"/>
      <c r="D31" s="60"/>
      <c r="E31" s="59"/>
      <c r="F31" s="37">
        <v>8500</v>
      </c>
      <c r="G31" s="36" t="s">
        <v>32</v>
      </c>
    </row>
    <row r="32" spans="1:7" s="11" customFormat="1" ht="30" x14ac:dyDescent="0.25">
      <c r="A32" s="57"/>
      <c r="B32" s="61"/>
      <c r="C32" s="60"/>
      <c r="D32" s="60"/>
      <c r="E32" s="59"/>
      <c r="F32" s="37"/>
      <c r="G32" s="38" t="s">
        <v>59</v>
      </c>
    </row>
    <row r="33" spans="1:8" s="11" customFormat="1" ht="30" x14ac:dyDescent="0.25">
      <c r="A33" s="57"/>
      <c r="B33" s="61"/>
      <c r="C33" s="60"/>
      <c r="D33" s="60"/>
      <c r="E33" s="59"/>
      <c r="F33" s="37">
        <f>-4574.2-6567.6</f>
        <v>-11141.8</v>
      </c>
      <c r="G33" s="38" t="s">
        <v>33</v>
      </c>
    </row>
    <row r="34" spans="1:8" s="11" customFormat="1" ht="45" x14ac:dyDescent="0.25">
      <c r="A34" s="57"/>
      <c r="B34" s="61"/>
      <c r="C34" s="60"/>
      <c r="D34" s="60"/>
      <c r="E34" s="59"/>
      <c r="F34" s="37">
        <v>-7578</v>
      </c>
      <c r="G34" s="21" t="s">
        <v>84</v>
      </c>
    </row>
    <row r="35" spans="1:8" s="11" customFormat="1" ht="30" x14ac:dyDescent="0.25">
      <c r="A35" s="57"/>
      <c r="B35" s="61"/>
      <c r="C35" s="60"/>
      <c r="D35" s="60"/>
      <c r="E35" s="59"/>
      <c r="F35" s="37">
        <v>-50819.8</v>
      </c>
      <c r="G35" s="21" t="s">
        <v>58</v>
      </c>
    </row>
    <row r="36" spans="1:8" s="11" customFormat="1" ht="30" x14ac:dyDescent="0.25">
      <c r="A36" s="57"/>
      <c r="B36" s="61"/>
      <c r="C36" s="60"/>
      <c r="D36" s="60"/>
      <c r="E36" s="59"/>
      <c r="F36" s="37">
        <v>-32.6</v>
      </c>
      <c r="G36" s="23" t="s">
        <v>85</v>
      </c>
    </row>
    <row r="37" spans="1:8" s="15" customFormat="1" x14ac:dyDescent="0.25">
      <c r="A37" s="16" t="s">
        <v>34</v>
      </c>
      <c r="B37" s="17" t="s">
        <v>35</v>
      </c>
      <c r="C37" s="18">
        <f>C38</f>
        <v>20182</v>
      </c>
      <c r="D37" s="18">
        <f>D38</f>
        <v>20178.8</v>
      </c>
      <c r="E37" s="18">
        <f t="shared" si="0"/>
        <v>-3.2000000000007276</v>
      </c>
      <c r="F37" s="20">
        <f>F38</f>
        <v>-3.2</v>
      </c>
      <c r="G37" s="35"/>
    </row>
    <row r="38" spans="1:8" s="11" customFormat="1" ht="45" x14ac:dyDescent="0.25">
      <c r="A38" s="53"/>
      <c r="B38" s="65" t="s">
        <v>36</v>
      </c>
      <c r="C38" s="28">
        <v>20182</v>
      </c>
      <c r="D38" s="26">
        <f>20249.1-70.3</f>
        <v>20178.8</v>
      </c>
      <c r="E38" s="28">
        <f t="shared" si="0"/>
        <v>-3.2000000000007276</v>
      </c>
      <c r="F38" s="39">
        <v>-3.2</v>
      </c>
      <c r="G38" s="21" t="s">
        <v>86</v>
      </c>
    </row>
    <row r="39" spans="1:8" s="15" customFormat="1" x14ac:dyDescent="0.25">
      <c r="A39" s="16" t="s">
        <v>37</v>
      </c>
      <c r="B39" s="17" t="s">
        <v>38</v>
      </c>
      <c r="C39" s="18">
        <f>C40+C45+C48+C50+C51+C52+C53</f>
        <v>3643050.5</v>
      </c>
      <c r="D39" s="18">
        <f>D40+D45+D48+D50+D51+D52+D53</f>
        <v>3651771</v>
      </c>
      <c r="E39" s="18">
        <f t="shared" si="0"/>
        <v>8720.5</v>
      </c>
      <c r="F39" s="20">
        <f>SUM(F40:F53)</f>
        <v>8720.5000000000018</v>
      </c>
      <c r="G39" s="35"/>
      <c r="H39" s="52"/>
    </row>
    <row r="40" spans="1:8" s="15" customFormat="1" ht="30" x14ac:dyDescent="0.25">
      <c r="A40" s="57"/>
      <c r="B40" s="66" t="s">
        <v>39</v>
      </c>
      <c r="C40" s="60">
        <v>2714747.8</v>
      </c>
      <c r="D40" s="60">
        <f>2722459.3-56+188.2</f>
        <v>2722591.5</v>
      </c>
      <c r="E40" s="60">
        <f>SUM(D40-C40)</f>
        <v>7843.7000000001863</v>
      </c>
      <c r="F40" s="22"/>
      <c r="G40" s="38" t="s">
        <v>73</v>
      </c>
    </row>
    <row r="41" spans="1:8" s="15" customFormat="1" x14ac:dyDescent="0.25">
      <c r="A41" s="57"/>
      <c r="B41" s="66"/>
      <c r="C41" s="60"/>
      <c r="D41" s="60"/>
      <c r="E41" s="60"/>
      <c r="F41" s="22">
        <v>3329.2</v>
      </c>
      <c r="G41" s="38" t="s">
        <v>69</v>
      </c>
    </row>
    <row r="42" spans="1:8" s="15" customFormat="1" ht="30" x14ac:dyDescent="0.25">
      <c r="A42" s="57"/>
      <c r="B42" s="66"/>
      <c r="C42" s="60"/>
      <c r="D42" s="60"/>
      <c r="E42" s="60"/>
      <c r="F42" s="22">
        <v>4863.3</v>
      </c>
      <c r="G42" s="38" t="s">
        <v>70</v>
      </c>
    </row>
    <row r="43" spans="1:8" s="15" customFormat="1" ht="30" x14ac:dyDescent="0.25">
      <c r="A43" s="57"/>
      <c r="B43" s="66"/>
      <c r="C43" s="60"/>
      <c r="D43" s="60"/>
      <c r="E43" s="60"/>
      <c r="F43" s="22">
        <v>188.2</v>
      </c>
      <c r="G43" s="38" t="s">
        <v>71</v>
      </c>
    </row>
    <row r="44" spans="1:8" s="15" customFormat="1" ht="46.5" customHeight="1" x14ac:dyDescent="0.25">
      <c r="A44" s="57"/>
      <c r="B44" s="66"/>
      <c r="C44" s="60"/>
      <c r="D44" s="60"/>
      <c r="E44" s="60"/>
      <c r="F44" s="22">
        <v>-537</v>
      </c>
      <c r="G44" s="23" t="s">
        <v>87</v>
      </c>
    </row>
    <row r="45" spans="1:8" s="40" customFormat="1" ht="57.75" customHeight="1" x14ac:dyDescent="0.25">
      <c r="A45" s="57"/>
      <c r="B45" s="61" t="s">
        <v>40</v>
      </c>
      <c r="C45" s="60">
        <v>105280.4</v>
      </c>
      <c r="D45" s="60">
        <f>105521.8+14.9</f>
        <v>105536.7</v>
      </c>
      <c r="E45" s="60">
        <f t="shared" ref="E45:E53" si="1">SUM(D45-C45)</f>
        <v>256.30000000000291</v>
      </c>
      <c r="F45" s="22">
        <v>66</v>
      </c>
      <c r="G45" s="21" t="s">
        <v>90</v>
      </c>
    </row>
    <row r="46" spans="1:8" s="40" customFormat="1" ht="70.5" customHeight="1" x14ac:dyDescent="0.25">
      <c r="A46" s="57"/>
      <c r="B46" s="61"/>
      <c r="C46" s="60"/>
      <c r="D46" s="60"/>
      <c r="E46" s="60"/>
      <c r="F46" s="22">
        <f>215.4+14.9</f>
        <v>230.3</v>
      </c>
      <c r="G46" s="38" t="s">
        <v>91</v>
      </c>
    </row>
    <row r="47" spans="1:8" s="40" customFormat="1" ht="45" x14ac:dyDescent="0.25">
      <c r="A47" s="57"/>
      <c r="B47" s="61"/>
      <c r="C47" s="60"/>
      <c r="D47" s="60"/>
      <c r="E47" s="60"/>
      <c r="F47" s="22">
        <v>-40</v>
      </c>
      <c r="G47" s="21" t="s">
        <v>76</v>
      </c>
    </row>
    <row r="48" spans="1:8" s="15" customFormat="1" ht="39" customHeight="1" x14ac:dyDescent="0.25">
      <c r="A48" s="57"/>
      <c r="B48" s="61" t="s">
        <v>41</v>
      </c>
      <c r="C48" s="60">
        <v>47</v>
      </c>
      <c r="D48" s="60">
        <v>83.3</v>
      </c>
      <c r="E48" s="60">
        <f t="shared" si="1"/>
        <v>36.299999999999997</v>
      </c>
      <c r="F48" s="22">
        <v>34.299999999999997</v>
      </c>
      <c r="G48" s="38" t="s">
        <v>88</v>
      </c>
    </row>
    <row r="49" spans="1:8" s="15" customFormat="1" ht="53.25" customHeight="1" x14ac:dyDescent="0.25">
      <c r="A49" s="57"/>
      <c r="B49" s="67"/>
      <c r="C49" s="68"/>
      <c r="D49" s="69"/>
      <c r="E49" s="68"/>
      <c r="F49" s="22">
        <v>2</v>
      </c>
      <c r="G49" s="38" t="s">
        <v>89</v>
      </c>
    </row>
    <row r="50" spans="1:8" s="11" customFormat="1" ht="45" x14ac:dyDescent="0.25">
      <c r="A50" s="57"/>
      <c r="B50" s="70" t="s">
        <v>11</v>
      </c>
      <c r="C50" s="26">
        <v>822825.3</v>
      </c>
      <c r="D50" s="26">
        <f>823135-32.6</f>
        <v>823102.4</v>
      </c>
      <c r="E50" s="26">
        <f t="shared" si="1"/>
        <v>277.09999999997672</v>
      </c>
      <c r="F50" s="22">
        <v>277.10000000000002</v>
      </c>
      <c r="G50" s="21" t="s">
        <v>55</v>
      </c>
    </row>
    <row r="51" spans="1:8" s="11" customFormat="1" x14ac:dyDescent="0.25">
      <c r="A51" s="57"/>
      <c r="B51" s="25" t="s">
        <v>13</v>
      </c>
      <c r="C51" s="26">
        <v>50</v>
      </c>
      <c r="D51" s="26">
        <v>50</v>
      </c>
      <c r="E51" s="26">
        <f t="shared" si="1"/>
        <v>0</v>
      </c>
      <c r="F51" s="22"/>
      <c r="G51" s="21"/>
    </row>
    <row r="52" spans="1:8" s="11" customFormat="1" ht="60" x14ac:dyDescent="0.25">
      <c r="A52" s="57"/>
      <c r="B52" s="25" t="s">
        <v>42</v>
      </c>
      <c r="C52" s="26"/>
      <c r="D52" s="26">
        <f>287.3+19.8</f>
        <v>307.10000000000002</v>
      </c>
      <c r="E52" s="26">
        <f t="shared" si="1"/>
        <v>307.10000000000002</v>
      </c>
      <c r="F52" s="22">
        <f>287.3+19.8</f>
        <v>307.10000000000002</v>
      </c>
      <c r="G52" s="38" t="s">
        <v>92</v>
      </c>
    </row>
    <row r="53" spans="1:8" s="11" customFormat="1" x14ac:dyDescent="0.25">
      <c r="A53" s="16"/>
      <c r="B53" s="25" t="s">
        <v>15</v>
      </c>
      <c r="C53" s="26">
        <v>100</v>
      </c>
      <c r="D53" s="26">
        <v>100</v>
      </c>
      <c r="E53" s="26">
        <f t="shared" si="1"/>
        <v>0</v>
      </c>
      <c r="F53" s="22"/>
      <c r="G53" s="21"/>
    </row>
    <row r="54" spans="1:8" s="15" customFormat="1" x14ac:dyDescent="0.25">
      <c r="A54" s="16" t="s">
        <v>43</v>
      </c>
      <c r="B54" s="17" t="s">
        <v>44</v>
      </c>
      <c r="C54" s="19">
        <f>C55+C61</f>
        <v>215395.9</v>
      </c>
      <c r="D54" s="19">
        <f>D55+D61</f>
        <v>218769.8</v>
      </c>
      <c r="E54" s="18">
        <f t="shared" ref="E54:E70" si="2">D54-C54</f>
        <v>3373.8999999999942</v>
      </c>
      <c r="F54" s="20">
        <f>SUM(F55:F61)</f>
        <v>3373.9</v>
      </c>
      <c r="G54" s="35"/>
      <c r="H54" s="52"/>
    </row>
    <row r="55" spans="1:8" s="11" customFormat="1" ht="30" x14ac:dyDescent="0.25">
      <c r="A55" s="56"/>
      <c r="B55" s="58" t="s">
        <v>45</v>
      </c>
      <c r="C55" s="60">
        <v>213895.9</v>
      </c>
      <c r="D55" s="60">
        <f>221053.4-10-3773.6</f>
        <v>217269.8</v>
      </c>
      <c r="E55" s="59">
        <f t="shared" si="2"/>
        <v>3373.8999999999942</v>
      </c>
      <c r="F55" s="22"/>
      <c r="G55" s="38" t="s">
        <v>66</v>
      </c>
    </row>
    <row r="56" spans="1:8" s="11" customFormat="1" x14ac:dyDescent="0.25">
      <c r="A56" s="56"/>
      <c r="B56" s="58"/>
      <c r="C56" s="60"/>
      <c r="D56" s="60"/>
      <c r="E56" s="59"/>
      <c r="F56" s="22">
        <v>685</v>
      </c>
      <c r="G56" s="38" t="s">
        <v>64</v>
      </c>
    </row>
    <row r="57" spans="1:8" s="11" customFormat="1" ht="30" x14ac:dyDescent="0.25">
      <c r="A57" s="56"/>
      <c r="B57" s="58"/>
      <c r="C57" s="60"/>
      <c r="D57" s="60"/>
      <c r="E57" s="59"/>
      <c r="F57" s="22">
        <v>2554.9</v>
      </c>
      <c r="G57" s="38" t="s">
        <v>65</v>
      </c>
    </row>
    <row r="58" spans="1:8" s="11" customFormat="1" ht="30" x14ac:dyDescent="0.25">
      <c r="A58" s="56"/>
      <c r="B58" s="58"/>
      <c r="C58" s="60"/>
      <c r="D58" s="60"/>
      <c r="E58" s="59"/>
      <c r="F58" s="22">
        <v>200</v>
      </c>
      <c r="G58" s="36" t="s">
        <v>74</v>
      </c>
    </row>
    <row r="59" spans="1:8" s="11" customFormat="1" ht="30" x14ac:dyDescent="0.25">
      <c r="A59" s="56"/>
      <c r="B59" s="58"/>
      <c r="C59" s="60"/>
      <c r="D59" s="60"/>
      <c r="E59" s="59"/>
      <c r="F59" s="22">
        <v>-60</v>
      </c>
      <c r="G59" s="21" t="s">
        <v>94</v>
      </c>
    </row>
    <row r="60" spans="1:8" s="11" customFormat="1" x14ac:dyDescent="0.25">
      <c r="A60" s="56"/>
      <c r="B60" s="58"/>
      <c r="C60" s="60"/>
      <c r="D60" s="60"/>
      <c r="E60" s="59"/>
      <c r="F60" s="22">
        <v>-6</v>
      </c>
      <c r="G60" s="71"/>
    </row>
    <row r="61" spans="1:8" s="11" customFormat="1" x14ac:dyDescent="0.25">
      <c r="A61" s="56"/>
      <c r="B61" s="25" t="s">
        <v>11</v>
      </c>
      <c r="C61" s="26">
        <v>1500</v>
      </c>
      <c r="D61" s="26">
        <v>1500</v>
      </c>
      <c r="E61" s="28">
        <f t="shared" si="2"/>
        <v>0</v>
      </c>
      <c r="F61" s="22"/>
      <c r="G61" s="21"/>
    </row>
    <row r="62" spans="1:8" s="15" customFormat="1" x14ac:dyDescent="0.25">
      <c r="A62" s="16" t="s">
        <v>46</v>
      </c>
      <c r="B62" s="17" t="s">
        <v>47</v>
      </c>
      <c r="C62" s="19">
        <f>C63+C64+ C65+C66+C68+C67</f>
        <v>1303656.7</v>
      </c>
      <c r="D62" s="19">
        <f>D63+D64+D65+D66+D68+D67</f>
        <v>1303431.8</v>
      </c>
      <c r="E62" s="19">
        <f t="shared" si="2"/>
        <v>-224.89999999990687</v>
      </c>
      <c r="F62" s="20">
        <f>SUM(F63:F68)</f>
        <v>-224.9</v>
      </c>
      <c r="G62" s="35"/>
    </row>
    <row r="63" spans="1:8" s="15" customFormat="1" ht="90" x14ac:dyDescent="0.25">
      <c r="A63" s="56"/>
      <c r="B63" s="25" t="s">
        <v>48</v>
      </c>
      <c r="C63" s="26">
        <v>1138286.5</v>
      </c>
      <c r="D63" s="26">
        <f>1139843.4-293.4-927.1+40-378.4</f>
        <v>1138284.5</v>
      </c>
      <c r="E63" s="26">
        <f t="shared" si="2"/>
        <v>-2</v>
      </c>
      <c r="F63" s="22">
        <v>-2</v>
      </c>
      <c r="G63" s="38" t="s">
        <v>93</v>
      </c>
    </row>
    <row r="64" spans="1:8" s="15" customFormat="1" x14ac:dyDescent="0.25">
      <c r="A64" s="56"/>
      <c r="B64" s="72" t="s">
        <v>39</v>
      </c>
      <c r="C64" s="73">
        <v>85625.9</v>
      </c>
      <c r="D64" s="73">
        <v>85625.9</v>
      </c>
      <c r="E64" s="73">
        <f t="shared" si="2"/>
        <v>0</v>
      </c>
      <c r="F64" s="22"/>
      <c r="G64" s="36"/>
    </row>
    <row r="65" spans="1:8" s="15" customFormat="1" x14ac:dyDescent="0.25">
      <c r="A65" s="56"/>
      <c r="B65" s="35" t="s">
        <v>11</v>
      </c>
      <c r="C65" s="26">
        <v>77461.600000000006</v>
      </c>
      <c r="D65" s="26">
        <v>77461.600000000006</v>
      </c>
      <c r="E65" s="26">
        <f t="shared" si="2"/>
        <v>0</v>
      </c>
      <c r="F65" s="22"/>
      <c r="G65" s="21"/>
    </row>
    <row r="66" spans="1:8" s="15" customFormat="1" x14ac:dyDescent="0.25">
      <c r="A66" s="56"/>
      <c r="B66" s="25" t="s">
        <v>45</v>
      </c>
      <c r="C66" s="26">
        <v>482.7</v>
      </c>
      <c r="D66" s="26">
        <f>528.9-46.2</f>
        <v>482.7</v>
      </c>
      <c r="E66" s="26">
        <f t="shared" si="2"/>
        <v>0</v>
      </c>
      <c r="F66" s="22"/>
      <c r="G66" s="35"/>
    </row>
    <row r="67" spans="1:8" s="41" customFormat="1" ht="30" x14ac:dyDescent="0.25">
      <c r="A67" s="56"/>
      <c r="B67" s="25" t="s">
        <v>49</v>
      </c>
      <c r="C67" s="28">
        <v>1500</v>
      </c>
      <c r="D67" s="26">
        <f>1500-222.9</f>
        <v>1277.0999999999999</v>
      </c>
      <c r="E67" s="26">
        <f t="shared" si="2"/>
        <v>-222.90000000000009</v>
      </c>
      <c r="F67" s="22">
        <v>-222.9</v>
      </c>
      <c r="G67" s="35" t="s">
        <v>68</v>
      </c>
    </row>
    <row r="68" spans="1:8" s="41" customFormat="1" x14ac:dyDescent="0.25">
      <c r="A68" s="56"/>
      <c r="B68" s="25" t="s">
        <v>42</v>
      </c>
      <c r="C68" s="26">
        <v>300</v>
      </c>
      <c r="D68" s="26">
        <v>300</v>
      </c>
      <c r="E68" s="26">
        <f t="shared" si="2"/>
        <v>0</v>
      </c>
      <c r="F68" s="22"/>
      <c r="G68" s="35"/>
    </row>
    <row r="69" spans="1:8" s="41" customFormat="1" x14ac:dyDescent="0.25">
      <c r="A69" s="16" t="s">
        <v>50</v>
      </c>
      <c r="B69" s="17" t="s">
        <v>51</v>
      </c>
      <c r="C69" s="19">
        <f>C70+C72+C73</f>
        <v>341683.5</v>
      </c>
      <c r="D69" s="19">
        <f>D70+D72+D73</f>
        <v>363251.6</v>
      </c>
      <c r="E69" s="19">
        <f t="shared" si="2"/>
        <v>21568.099999999977</v>
      </c>
      <c r="F69" s="20">
        <f>SUM(F70:F77)</f>
        <v>21568.100000000002</v>
      </c>
      <c r="G69" s="35"/>
      <c r="H69" s="52"/>
    </row>
    <row r="70" spans="1:8" s="15" customFormat="1" ht="67.5" customHeight="1" x14ac:dyDescent="0.25">
      <c r="A70" s="56"/>
      <c r="B70" s="61" t="s">
        <v>52</v>
      </c>
      <c r="C70" s="60">
        <v>112500</v>
      </c>
      <c r="D70" s="60">
        <f>97047+14170.4</f>
        <v>111217.4</v>
      </c>
      <c r="E70" s="60">
        <f t="shared" si="2"/>
        <v>-1282.6000000000058</v>
      </c>
      <c r="F70" s="22">
        <v>-1282.5999999999999</v>
      </c>
      <c r="G70" s="21" t="s">
        <v>95</v>
      </c>
    </row>
    <row r="71" spans="1:8" s="15" customFormat="1" ht="0.75" hidden="1" customHeight="1" x14ac:dyDescent="0.25">
      <c r="A71" s="56"/>
      <c r="B71" s="61"/>
      <c r="C71" s="60"/>
      <c r="D71" s="60"/>
      <c r="E71" s="60"/>
      <c r="F71" s="22"/>
      <c r="G71" s="21"/>
    </row>
    <row r="72" spans="1:8" s="11" customFormat="1" x14ac:dyDescent="0.25">
      <c r="A72" s="56"/>
      <c r="B72" s="25" t="s">
        <v>39</v>
      </c>
      <c r="C72" s="26">
        <v>2853.8</v>
      </c>
      <c r="D72" s="26">
        <v>2853.8</v>
      </c>
      <c r="E72" s="26">
        <f>D72-C72</f>
        <v>0</v>
      </c>
      <c r="F72" s="22"/>
      <c r="G72" s="38"/>
    </row>
    <row r="73" spans="1:8" s="11" customFormat="1" ht="30" x14ac:dyDescent="0.25">
      <c r="A73" s="56"/>
      <c r="B73" s="58" t="s">
        <v>42</v>
      </c>
      <c r="C73" s="60">
        <v>226329.7</v>
      </c>
      <c r="D73" s="60">
        <f>248920-16.7+277+0.1</f>
        <v>249180.4</v>
      </c>
      <c r="E73" s="60">
        <f>D73-C73</f>
        <v>22850.699999999983</v>
      </c>
      <c r="F73" s="22"/>
      <c r="G73" s="38" t="s">
        <v>62</v>
      </c>
    </row>
    <row r="74" spans="1:8" s="11" customFormat="1" x14ac:dyDescent="0.25">
      <c r="A74" s="56"/>
      <c r="B74" s="58"/>
      <c r="C74" s="60"/>
      <c r="D74" s="60"/>
      <c r="E74" s="60"/>
      <c r="F74" s="22">
        <v>560</v>
      </c>
      <c r="G74" s="38" t="s">
        <v>61</v>
      </c>
    </row>
    <row r="75" spans="1:8" s="11" customFormat="1" ht="30" x14ac:dyDescent="0.25">
      <c r="A75" s="56"/>
      <c r="B75" s="58"/>
      <c r="C75" s="60"/>
      <c r="D75" s="60"/>
      <c r="E75" s="60"/>
      <c r="F75" s="22">
        <v>40</v>
      </c>
      <c r="G75" s="38" t="s">
        <v>63</v>
      </c>
    </row>
    <row r="76" spans="1:8" s="11" customFormat="1" ht="30" x14ac:dyDescent="0.25">
      <c r="A76" s="56"/>
      <c r="B76" s="58"/>
      <c r="C76" s="60"/>
      <c r="D76" s="60"/>
      <c r="E76" s="60"/>
      <c r="F76" s="22">
        <v>200</v>
      </c>
      <c r="G76" s="36" t="s">
        <v>74</v>
      </c>
    </row>
    <row r="77" spans="1:8" s="11" customFormat="1" ht="30" x14ac:dyDescent="0.25">
      <c r="A77" s="56"/>
      <c r="B77" s="58"/>
      <c r="C77" s="60"/>
      <c r="D77" s="60"/>
      <c r="E77" s="60"/>
      <c r="F77" s="22">
        <v>22050.7</v>
      </c>
      <c r="G77" s="38" t="s">
        <v>67</v>
      </c>
    </row>
    <row r="78" spans="1:8" s="15" customFormat="1" x14ac:dyDescent="0.25">
      <c r="A78" s="42"/>
      <c r="B78" s="43" t="s">
        <v>53</v>
      </c>
      <c r="C78" s="19">
        <f>C6+C15+C18+C27+C37+C39+C54+C62+C69</f>
        <v>7510295.2000000002</v>
      </c>
      <c r="D78" s="19">
        <f>D6+D15+D18+D27+D37+D39+D54+D62+D69</f>
        <v>7510295.1999999993</v>
      </c>
      <c r="E78" s="18">
        <f>D78-C78</f>
        <v>0</v>
      </c>
      <c r="F78" s="20">
        <f>SUM(F6+F15+F18+F27+F37+F39+F54+F62+F69)</f>
        <v>3.637978807091713E-12</v>
      </c>
      <c r="G78" s="19"/>
    </row>
    <row r="79" spans="1:8" x14ac:dyDescent="0.25">
      <c r="E79" s="45"/>
      <c r="F79" s="45"/>
    </row>
    <row r="85" spans="1:7" s="48" customFormat="1" x14ac:dyDescent="0.25">
      <c r="A85" s="1"/>
      <c r="B85" s="47"/>
      <c r="C85" s="1"/>
      <c r="D85" s="1"/>
      <c r="E85" s="1"/>
      <c r="F85" s="1"/>
      <c r="G85" s="46"/>
    </row>
  </sheetData>
  <mergeCells count="49">
    <mergeCell ref="E73:E77"/>
    <mergeCell ref="E70:E71"/>
    <mergeCell ref="A63:A68"/>
    <mergeCell ref="A70:A77"/>
    <mergeCell ref="B70:B71"/>
    <mergeCell ref="C70:C71"/>
    <mergeCell ref="D70:D71"/>
    <mergeCell ref="B73:B77"/>
    <mergeCell ref="C73:C77"/>
    <mergeCell ref="D73:D77"/>
    <mergeCell ref="A55:A61"/>
    <mergeCell ref="B55:B60"/>
    <mergeCell ref="C55:C60"/>
    <mergeCell ref="D55:D60"/>
    <mergeCell ref="E55:E60"/>
    <mergeCell ref="A40:A52"/>
    <mergeCell ref="B40:B44"/>
    <mergeCell ref="C40:C44"/>
    <mergeCell ref="D40:D44"/>
    <mergeCell ref="E40:E44"/>
    <mergeCell ref="E48:E49"/>
    <mergeCell ref="B48:B49"/>
    <mergeCell ref="C48:C49"/>
    <mergeCell ref="D48:D49"/>
    <mergeCell ref="B45:B47"/>
    <mergeCell ref="C45:C47"/>
    <mergeCell ref="D45:D47"/>
    <mergeCell ref="E45:E47"/>
    <mergeCell ref="A28:A36"/>
    <mergeCell ref="B28:B36"/>
    <mergeCell ref="C28:C36"/>
    <mergeCell ref="D28:D36"/>
    <mergeCell ref="E28:E36"/>
    <mergeCell ref="E19:E26"/>
    <mergeCell ref="A16:A17"/>
    <mergeCell ref="B16:B17"/>
    <mergeCell ref="C16:C17"/>
    <mergeCell ref="D16:D17"/>
    <mergeCell ref="E16:E17"/>
    <mergeCell ref="A19:A26"/>
    <mergeCell ref="B19:B26"/>
    <mergeCell ref="C19:C26"/>
    <mergeCell ref="D19:D26"/>
    <mergeCell ref="A2:G2"/>
    <mergeCell ref="A7:A13"/>
    <mergeCell ref="B7:B10"/>
    <mergeCell ref="C7:C10"/>
    <mergeCell ref="D7:D10"/>
    <mergeCell ref="E7:E10"/>
  </mergeCells>
  <pageMargins left="0.70866141732283472" right="0" top="0.74803149606299213" bottom="0" header="0.31496062992125984" footer="0.31496062992125984"/>
  <pageSetup paperSize="9" scale="7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перемещ</vt:lpstr>
      <vt:lpstr>перемещ!Заголовки_для_печати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2022-06-09T06:21:04Z</cp:lastPrinted>
  <dcterms:created xsi:type="dcterms:W3CDTF">2022-06-01T05:33:42Z</dcterms:created>
  <dcterms:modified xsi:type="dcterms:W3CDTF">2022-06-09T06:21:07Z</dcterms:modified>
</cp:coreProperties>
</file>